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c9a0f68787fe89f/UDEMY/Microsoft Office EXCEL/Mes Tableaux de bords/"/>
    </mc:Choice>
  </mc:AlternateContent>
  <xr:revisionPtr revIDLastSave="1" documentId="13_ncr:1_{E1F017BF-57C4-4F40-848E-13578C34E358}" xr6:coauthVersionLast="47" xr6:coauthVersionMax="47" xr10:uidLastSave="{F69DF47D-F20A-4A7C-8539-A4A7A8FE394E}"/>
  <bookViews>
    <workbookView xWindow="-120" yWindow="-120" windowWidth="20730" windowHeight="11040" firstSheet="9" activeTab="10" xr2:uid="{8855BED2-7728-48AC-B08F-81AE03156779}"/>
  </bookViews>
  <sheets>
    <sheet name="Tableau1" sheetId="14" state="hidden" r:id="rId1"/>
    <sheet name="DONNEES" sheetId="13" r:id="rId2"/>
    <sheet name="Calculs annexes" sheetId="20" r:id="rId3"/>
    <sheet name="TCD" sheetId="15" r:id="rId4"/>
    <sheet name="DASHBOARD" sheetId="17" r:id="rId5"/>
    <sheet name="1-Fonction de bases" sheetId="5" r:id="rId6"/>
    <sheet name="2-Sous total" sheetId="4" r:id="rId7"/>
    <sheet name="3- Détails NB transactions" sheetId="6" r:id="rId8"/>
    <sheet name="4- Détails Chiffre d'affaires" sheetId="7" r:id="rId9"/>
    <sheet name="5- Analyse 2 critères" sheetId="9" r:id="rId10"/>
    <sheet name="6- Analyse multicritères" sheetId="11" r:id="rId11"/>
    <sheet name="Parametres" sheetId="12" r:id="rId12"/>
  </sheets>
  <externalReferences>
    <externalReference r:id="rId13"/>
  </externalReferences>
  <definedNames>
    <definedName name="_xlnm._FilterDatabase" localSheetId="1" hidden="1">DONNEES!$A$1:$M$381</definedName>
    <definedName name="_xlcn.WorksheetConnection_EXERCICE_EXCEL_SESSION_1.xlsxTableau1" hidden="1">Tableau1[]</definedName>
    <definedName name="_xlcn.WorksheetConnection_EXERCICE_EXCEL_SESSION_1.xlsxTableau1_2" hidden="1">Tableau1_2[]</definedName>
    <definedName name="_xlcn.WorksheetConnection_EXERCICE_EXCEL_SESSION_1.xlsxTableau3" hidden="1">Tableau3[]</definedName>
    <definedName name="_xlcn.WorksheetConnection_EXERCICE_EXCEL_SESSION_1.xlsxTableau4" hidden="1">Tableau4[]</definedName>
    <definedName name="DonnéesExternes_1" localSheetId="0" hidden="1">Tableau1!$A$1:$K$1521</definedName>
    <definedName name="Moyenne_A_N">[1]TCD_GLE!$C$4</definedName>
    <definedName name="Segment_Année">#N/A</definedName>
    <definedName name="Segment_categorie_payement">#N/A</definedName>
    <definedName name="Segment_categorie_payement1">#N/A</definedName>
    <definedName name="Segment_Mois">#N/A</definedName>
    <definedName name="Segment_Pays">#N/A</definedName>
    <definedName name="Segment_Type_entreprise">#N/A</definedName>
    <definedName name="Souscription_A_N">[1]TCD_GLE!$B$4</definedName>
    <definedName name="var_vol">[1]TCD_GLE!$J$4</definedName>
    <definedName name="Volume_A_N">[1]TCD_GLE!$A$4</definedName>
    <definedName name="volume_A_N_1">[1]TCD_GLE!$E$4</definedName>
  </definedNames>
  <calcPr calcId="191029"/>
  <pivotCaches>
    <pivotCache cacheId="0" r:id="rId14"/>
    <pivotCache cacheId="1" r:id="rId15"/>
  </pivotCaches>
  <extLs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9"/>
        <x14:slicerCache r:id="rId20"/>
        <x14:slicerCache r:id="rId2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1" name="Tableau1" connection="WorksheetConnection_EXERCICE_EXCEL_SESSION_1.xlsx!Tableau1"/>
          <x15:modelTable id="Tableau4" name="Tableau4" connection="WorksheetConnection_EXERCICE_EXCEL_SESSION_1.xlsx!Tableau4"/>
          <x15:modelTable id="Tableau1_2" name="Tableau1_2" connection="WorksheetConnection_EXERCICE_EXCEL_SESSION_1.xlsx!Tableau1_2"/>
          <x15:modelTable id="Tableau3" name="Tableau3" connection="WorksheetConnection_EXERCICE_EXCEL_SESSION_1.xlsx!Tableau3"/>
        </x15:modelTables>
        <x15:modelRelationships>
          <x15:modelRelationship fromTable="Tableau1" fromColumn="Année" toTable="Tableau4" toColumn="Mois"/>
          <x15:modelRelationship fromTable="Tableau1_2" fromColumn="Montant HT" toTable="Tableau1" toColumn="Montant HT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1" i="13" l="1"/>
  <c r="H6" i="7" l="1"/>
  <c r="L7" i="7"/>
  <c r="L8" i="7"/>
  <c r="L6" i="7"/>
  <c r="K7" i="7"/>
  <c r="K8" i="7"/>
  <c r="K6" i="7"/>
  <c r="H7" i="7"/>
  <c r="H8" i="7"/>
  <c r="C7" i="7"/>
  <c r="C8" i="7"/>
  <c r="C9" i="7"/>
  <c r="C10" i="7"/>
  <c r="C11" i="7"/>
  <c r="C12" i="7"/>
  <c r="C6" i="7"/>
  <c r="I7" i="6"/>
  <c r="I8" i="6"/>
  <c r="I6" i="6"/>
  <c r="F7" i="6"/>
  <c r="F8" i="6"/>
  <c r="F6" i="6"/>
  <c r="C7" i="6"/>
  <c r="C8" i="6"/>
  <c r="C9" i="6"/>
  <c r="C10" i="6"/>
  <c r="C11" i="6"/>
  <c r="C12" i="6"/>
  <c r="C6" i="6"/>
  <c r="D7" i="4"/>
  <c r="D4" i="4"/>
  <c r="I4" i="4" s="1"/>
  <c r="D4" i="5"/>
  <c r="I4" i="5" s="1"/>
  <c r="G4" i="4" l="1"/>
  <c r="G4" i="5"/>
  <c r="D7" i="5"/>
  <c r="D9" i="5"/>
  <c r="D15" i="4"/>
  <c r="D13" i="4"/>
  <c r="D11" i="4"/>
  <c r="D9" i="4"/>
  <c r="D15" i="5" l="1"/>
  <c r="D13" i="5"/>
  <c r="M2" i="13" l="1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C15" i="13"/>
  <c r="C29" i="13"/>
  <c r="C24" i="13"/>
  <c r="C123" i="13"/>
  <c r="C291" i="13"/>
  <c r="C232" i="13"/>
  <c r="C266" i="13"/>
  <c r="C347" i="13"/>
  <c r="C176" i="13"/>
  <c r="C165" i="13"/>
  <c r="C6" i="13"/>
  <c r="C278" i="13"/>
  <c r="C40" i="13"/>
  <c r="C97" i="13"/>
  <c r="C330" i="13"/>
  <c r="C21" i="13"/>
  <c r="C133" i="13"/>
  <c r="C129" i="13"/>
  <c r="C116" i="13"/>
  <c r="C309" i="13"/>
  <c r="C39" i="13"/>
  <c r="C237" i="13"/>
  <c r="C283" i="13"/>
  <c r="C360" i="13"/>
  <c r="C28" i="13"/>
  <c r="C111" i="13"/>
  <c r="C31" i="13"/>
  <c r="C22" i="13"/>
  <c r="C212" i="13"/>
  <c r="C332" i="13"/>
  <c r="C81" i="13"/>
  <c r="C371" i="13"/>
  <c r="C200" i="13"/>
  <c r="C156" i="13"/>
  <c r="C272" i="13"/>
  <c r="C121" i="13"/>
  <c r="C30" i="13"/>
  <c r="C148" i="13"/>
  <c r="C143" i="13"/>
  <c r="C83" i="13"/>
  <c r="C202" i="13"/>
  <c r="C8" i="13"/>
  <c r="C75" i="13"/>
  <c r="C151" i="13"/>
  <c r="C196" i="13"/>
  <c r="C64" i="13"/>
  <c r="C323" i="13"/>
  <c r="C179" i="13"/>
  <c r="C226" i="13"/>
  <c r="C194" i="13"/>
  <c r="C328" i="13"/>
  <c r="C319" i="13"/>
  <c r="C240" i="13"/>
  <c r="C372" i="13"/>
  <c r="C44" i="13"/>
  <c r="C297" i="13"/>
  <c r="C190" i="13"/>
  <c r="C59" i="13"/>
  <c r="C23" i="13"/>
  <c r="C168" i="13"/>
  <c r="C32" i="13"/>
  <c r="C109" i="13"/>
  <c r="C346" i="13"/>
  <c r="C130" i="13"/>
  <c r="C301" i="13"/>
  <c r="C110" i="13"/>
  <c r="C229" i="13"/>
  <c r="C349" i="13"/>
  <c r="C264" i="13"/>
  <c r="C289" i="13"/>
  <c r="C45" i="13"/>
  <c r="C341" i="13"/>
  <c r="C177" i="13"/>
  <c r="C201" i="13"/>
  <c r="C231" i="13"/>
  <c r="C154" i="13"/>
  <c r="C114" i="13"/>
  <c r="C73" i="13"/>
  <c r="C352" i="13"/>
  <c r="C105" i="13"/>
  <c r="C254" i="13"/>
  <c r="C380" i="13"/>
  <c r="C361" i="13"/>
  <c r="C163" i="13"/>
  <c r="C305" i="13"/>
  <c r="C220" i="13"/>
  <c r="C166" i="13"/>
  <c r="C217" i="13"/>
  <c r="C302" i="13"/>
  <c r="C149" i="13"/>
  <c r="C281" i="13"/>
  <c r="C69" i="13"/>
  <c r="C244" i="13"/>
  <c r="C248" i="13"/>
  <c r="C66" i="13"/>
  <c r="C54" i="13"/>
  <c r="C351" i="13"/>
  <c r="C108" i="13"/>
  <c r="C228" i="13"/>
  <c r="C119" i="13"/>
  <c r="C224" i="13"/>
  <c r="C271" i="13"/>
  <c r="C337" i="13"/>
  <c r="C274" i="13"/>
  <c r="C48" i="13"/>
  <c r="C182" i="13"/>
  <c r="C99" i="13"/>
  <c r="C265" i="13"/>
  <c r="C183" i="13"/>
  <c r="C355" i="13"/>
  <c r="C141" i="13"/>
  <c r="C55" i="13"/>
  <c r="C53" i="13"/>
  <c r="C34" i="13"/>
  <c r="C288" i="13"/>
  <c r="C169" i="13"/>
  <c r="C115" i="13"/>
  <c r="C136" i="13"/>
  <c r="C310" i="13"/>
  <c r="C363" i="13"/>
  <c r="C12" i="13"/>
  <c r="C37" i="13"/>
  <c r="C241" i="13"/>
  <c r="C255" i="13"/>
  <c r="C294" i="13"/>
  <c r="C150" i="13"/>
  <c r="C191" i="13"/>
  <c r="C71" i="13"/>
  <c r="C376" i="13"/>
  <c r="C293" i="13"/>
  <c r="C2" i="13"/>
  <c r="C290" i="13"/>
  <c r="C65" i="13"/>
  <c r="C56" i="13"/>
  <c r="C85" i="13"/>
  <c r="C137" i="13"/>
  <c r="C331" i="13"/>
  <c r="C215" i="13"/>
  <c r="C204" i="13"/>
  <c r="C187" i="13"/>
  <c r="C178" i="13"/>
  <c r="C63" i="13"/>
  <c r="C214" i="13"/>
  <c r="C95" i="13"/>
  <c r="C279" i="13"/>
  <c r="C367" i="13"/>
  <c r="C292" i="13"/>
  <c r="C306" i="13"/>
  <c r="C10" i="13"/>
  <c r="C208" i="13"/>
  <c r="C236" i="13"/>
  <c r="C134" i="13"/>
  <c r="C174" i="13"/>
  <c r="C364" i="13"/>
  <c r="C93" i="13"/>
  <c r="C245" i="13"/>
  <c r="C218" i="13"/>
  <c r="C368" i="13"/>
  <c r="C234" i="13"/>
  <c r="C198" i="13"/>
  <c r="C38" i="13"/>
  <c r="C86" i="13"/>
  <c r="C222" i="13"/>
  <c r="C299" i="13"/>
  <c r="C171" i="13"/>
  <c r="C74" i="13"/>
  <c r="C16" i="13"/>
  <c r="C72" i="13"/>
  <c r="C353" i="13"/>
  <c r="C185" i="13"/>
  <c r="C211" i="13"/>
  <c r="C239" i="13"/>
  <c r="C41" i="13"/>
  <c r="C113" i="13"/>
  <c r="C89" i="13"/>
  <c r="C233" i="13"/>
  <c r="C49" i="13"/>
  <c r="C300" i="13"/>
  <c r="C343" i="13"/>
  <c r="C158" i="13"/>
  <c r="C155" i="13"/>
  <c r="C336" i="13"/>
  <c r="C286" i="13"/>
  <c r="C348" i="13"/>
  <c r="C357" i="13"/>
  <c r="C334" i="13"/>
  <c r="C227" i="13"/>
  <c r="C102" i="13"/>
  <c r="C170" i="13"/>
  <c r="C62" i="13"/>
  <c r="C5" i="13"/>
  <c r="C186" i="13"/>
  <c r="C338" i="13"/>
  <c r="C11" i="13"/>
  <c r="C362" i="13"/>
  <c r="C235" i="13"/>
  <c r="C270" i="13"/>
  <c r="C101" i="13"/>
  <c r="C17" i="13"/>
  <c r="C242" i="13"/>
  <c r="C325" i="13"/>
  <c r="C91" i="13"/>
  <c r="C19" i="13"/>
  <c r="C314" i="13"/>
  <c r="C321" i="13"/>
  <c r="C249" i="13"/>
  <c r="C106" i="13"/>
  <c r="C373" i="13"/>
  <c r="C213" i="13"/>
  <c r="C295" i="13"/>
  <c r="C100" i="13"/>
  <c r="C9" i="13"/>
  <c r="C238" i="13"/>
  <c r="C260" i="13"/>
  <c r="C112" i="13"/>
  <c r="C308" i="13"/>
  <c r="C120" i="13"/>
  <c r="C247" i="13"/>
  <c r="C128" i="13"/>
  <c r="C51" i="13"/>
  <c r="C79" i="13"/>
  <c r="C50" i="13"/>
  <c r="C68" i="13"/>
  <c r="C221" i="13"/>
  <c r="C333" i="13"/>
  <c r="C7" i="13"/>
  <c r="C303" i="13"/>
  <c r="C298" i="13"/>
  <c r="C104" i="13"/>
  <c r="C98" i="13"/>
  <c r="C147" i="13"/>
  <c r="C209" i="13"/>
  <c r="C344" i="13"/>
  <c r="C125" i="13"/>
  <c r="C230" i="13"/>
  <c r="C90" i="13"/>
  <c r="C268" i="13"/>
  <c r="C339" i="13"/>
  <c r="C315" i="13"/>
  <c r="C275" i="13"/>
  <c r="C365" i="13"/>
  <c r="C25" i="13"/>
  <c r="C159" i="13"/>
  <c r="C92" i="13"/>
  <c r="C307" i="13"/>
  <c r="C369" i="13"/>
  <c r="C43" i="13"/>
  <c r="C273" i="13"/>
  <c r="C219" i="13"/>
  <c r="C350" i="13"/>
  <c r="C117" i="13"/>
  <c r="C188" i="13"/>
  <c r="C167" i="13"/>
  <c r="C253" i="13"/>
  <c r="C267" i="13"/>
  <c r="C322" i="13"/>
  <c r="C366" i="13"/>
  <c r="C375" i="13"/>
  <c r="C161" i="13"/>
  <c r="C259" i="13"/>
  <c r="C251" i="13"/>
  <c r="C47" i="13"/>
  <c r="C370" i="13"/>
  <c r="C4" i="13"/>
  <c r="C277" i="13"/>
  <c r="C210" i="13"/>
  <c r="C287" i="13"/>
  <c r="C181" i="13"/>
  <c r="C46" i="13"/>
  <c r="C140" i="13"/>
  <c r="C216" i="13"/>
  <c r="C138" i="13"/>
  <c r="C324" i="13"/>
  <c r="C318" i="13"/>
  <c r="C205" i="13"/>
  <c r="C87" i="13"/>
  <c r="C80" i="13"/>
  <c r="C18" i="13"/>
  <c r="C358" i="13"/>
  <c r="C335" i="13"/>
  <c r="C139" i="13"/>
  <c r="C126" i="13"/>
  <c r="C193" i="13"/>
  <c r="C243" i="13"/>
  <c r="C304" i="13"/>
  <c r="C377" i="13"/>
  <c r="C262" i="13"/>
  <c r="C135" i="13"/>
  <c r="C82" i="13"/>
  <c r="C282" i="13"/>
  <c r="C122" i="13"/>
  <c r="C197" i="13"/>
  <c r="C342" i="13"/>
  <c r="C354" i="13"/>
  <c r="C195" i="13"/>
  <c r="C326" i="13"/>
  <c r="C36" i="13"/>
  <c r="C327" i="13"/>
  <c r="C192" i="13"/>
  <c r="C175" i="13"/>
  <c r="C276" i="13"/>
  <c r="C172" i="13"/>
  <c r="C103" i="13"/>
  <c r="C157" i="13"/>
  <c r="C94" i="13"/>
  <c r="C67" i="13"/>
  <c r="C207" i="13"/>
  <c r="C160" i="13"/>
  <c r="C96" i="13"/>
  <c r="C3" i="13"/>
  <c r="C263" i="13"/>
  <c r="C379" i="13"/>
  <c r="C256" i="13"/>
  <c r="C296" i="13"/>
  <c r="C225" i="13"/>
  <c r="C127" i="13"/>
  <c r="C184" i="13"/>
  <c r="C153" i="13"/>
  <c r="C162" i="13"/>
  <c r="C42" i="13"/>
  <c r="C340" i="13"/>
  <c r="C76" i="13"/>
  <c r="C285" i="13"/>
  <c r="C284" i="13"/>
  <c r="C118" i="13"/>
  <c r="C316" i="13"/>
  <c r="C124" i="13"/>
  <c r="C131" i="13"/>
  <c r="C70" i="13"/>
  <c r="C180" i="13"/>
  <c r="C246" i="13"/>
  <c r="C329" i="13"/>
  <c r="C60" i="13"/>
  <c r="C142" i="13"/>
  <c r="C77" i="13"/>
  <c r="C356" i="13"/>
  <c r="C280" i="13"/>
  <c r="C313" i="13"/>
  <c r="C26" i="13"/>
  <c r="C88" i="13"/>
  <c r="C146" i="13"/>
  <c r="C27" i="13"/>
  <c r="C35" i="13"/>
  <c r="C257" i="13"/>
  <c r="C317" i="13"/>
  <c r="C252" i="13"/>
  <c r="C33" i="13"/>
  <c r="C52" i="13"/>
  <c r="C173" i="13"/>
  <c r="C359" i="13"/>
  <c r="C250" i="13"/>
  <c r="C107" i="13"/>
  <c r="C58" i="13"/>
  <c r="C320" i="13"/>
  <c r="C261" i="13"/>
  <c r="C345" i="13"/>
  <c r="C269" i="13"/>
  <c r="C57" i="13"/>
  <c r="C206" i="13"/>
  <c r="C144" i="13"/>
  <c r="C189" i="13"/>
  <c r="C311" i="13"/>
  <c r="C381" i="13"/>
  <c r="C78" i="13"/>
  <c r="C223" i="13"/>
  <c r="C199" i="13"/>
  <c r="C132" i="13"/>
  <c r="C14" i="13"/>
  <c r="C145" i="13"/>
  <c r="C84" i="13"/>
  <c r="C13" i="13"/>
  <c r="C61" i="13"/>
  <c r="C258" i="13"/>
  <c r="C164" i="13"/>
  <c r="C374" i="13"/>
  <c r="C378" i="13"/>
  <c r="C203" i="13"/>
  <c r="C152" i="13"/>
  <c r="C312" i="13"/>
  <c r="C20" i="13"/>
  <c r="B15" i="13"/>
  <c r="B29" i="13"/>
  <c r="B24" i="13"/>
  <c r="B123" i="13"/>
  <c r="B291" i="13"/>
  <c r="B232" i="13"/>
  <c r="B266" i="13"/>
  <c r="B347" i="13"/>
  <c r="B176" i="13"/>
  <c r="B165" i="13"/>
  <c r="B6" i="13"/>
  <c r="B278" i="13"/>
  <c r="B40" i="13"/>
  <c r="B97" i="13"/>
  <c r="B330" i="13"/>
  <c r="B21" i="13"/>
  <c r="B133" i="13"/>
  <c r="B129" i="13"/>
  <c r="B116" i="13"/>
  <c r="B309" i="13"/>
  <c r="B39" i="13"/>
  <c r="B237" i="13"/>
  <c r="B283" i="13"/>
  <c r="B360" i="13"/>
  <c r="B28" i="13"/>
  <c r="B111" i="13"/>
  <c r="B31" i="13"/>
  <c r="B22" i="13"/>
  <c r="B212" i="13"/>
  <c r="B332" i="13"/>
  <c r="B81" i="13"/>
  <c r="B371" i="13"/>
  <c r="B200" i="13"/>
  <c r="B156" i="13"/>
  <c r="B272" i="13"/>
  <c r="B121" i="13"/>
  <c r="B30" i="13"/>
  <c r="B148" i="13"/>
  <c r="B143" i="13"/>
  <c r="B83" i="13"/>
  <c r="B202" i="13"/>
  <c r="B8" i="13"/>
  <c r="B75" i="13"/>
  <c r="B151" i="13"/>
  <c r="B196" i="13"/>
  <c r="B64" i="13"/>
  <c r="B323" i="13"/>
  <c r="B179" i="13"/>
  <c r="B226" i="13"/>
  <c r="B194" i="13"/>
  <c r="B328" i="13"/>
  <c r="B319" i="13"/>
  <c r="B240" i="13"/>
  <c r="B372" i="13"/>
  <c r="B44" i="13"/>
  <c r="B297" i="13"/>
  <c r="B190" i="13"/>
  <c r="B59" i="13"/>
  <c r="B23" i="13"/>
  <c r="B168" i="13"/>
  <c r="B32" i="13"/>
  <c r="B109" i="13"/>
  <c r="B346" i="13"/>
  <c r="B130" i="13"/>
  <c r="B301" i="13"/>
  <c r="B110" i="13"/>
  <c r="B229" i="13"/>
  <c r="B349" i="13"/>
  <c r="B264" i="13"/>
  <c r="B289" i="13"/>
  <c r="B45" i="13"/>
  <c r="B341" i="13"/>
  <c r="B177" i="13"/>
  <c r="B201" i="13"/>
  <c r="B231" i="13"/>
  <c r="B154" i="13"/>
  <c r="B114" i="13"/>
  <c r="B73" i="13"/>
  <c r="B352" i="13"/>
  <c r="B105" i="13"/>
  <c r="B254" i="13"/>
  <c r="B380" i="13"/>
  <c r="B361" i="13"/>
  <c r="B163" i="13"/>
  <c r="B305" i="13"/>
  <c r="B220" i="13"/>
  <c r="B166" i="13"/>
  <c r="B217" i="13"/>
  <c r="B302" i="13"/>
  <c r="B149" i="13"/>
  <c r="B281" i="13"/>
  <c r="B69" i="13"/>
  <c r="B244" i="13"/>
  <c r="B248" i="13"/>
  <c r="B66" i="13"/>
  <c r="B54" i="13"/>
  <c r="B351" i="13"/>
  <c r="B108" i="13"/>
  <c r="B228" i="13"/>
  <c r="B119" i="13"/>
  <c r="B224" i="13"/>
  <c r="B271" i="13"/>
  <c r="B337" i="13"/>
  <c r="B274" i="13"/>
  <c r="B48" i="13"/>
  <c r="B182" i="13"/>
  <c r="B99" i="13"/>
  <c r="B265" i="13"/>
  <c r="B183" i="13"/>
  <c r="B355" i="13"/>
  <c r="B141" i="13"/>
  <c r="B55" i="13"/>
  <c r="B53" i="13"/>
  <c r="B34" i="13"/>
  <c r="B288" i="13"/>
  <c r="B169" i="13"/>
  <c r="B115" i="13"/>
  <c r="B136" i="13"/>
  <c r="B310" i="13"/>
  <c r="B363" i="13"/>
  <c r="B12" i="13"/>
  <c r="B37" i="13"/>
  <c r="B241" i="13"/>
  <c r="B255" i="13"/>
  <c r="B294" i="13"/>
  <c r="B150" i="13"/>
  <c r="B191" i="13"/>
  <c r="B71" i="13"/>
  <c r="B376" i="13"/>
  <c r="B293" i="13"/>
  <c r="B2" i="13"/>
  <c r="B290" i="13"/>
  <c r="B65" i="13"/>
  <c r="B56" i="13"/>
  <c r="B85" i="13"/>
  <c r="B137" i="13"/>
  <c r="B331" i="13"/>
  <c r="B215" i="13"/>
  <c r="B204" i="13"/>
  <c r="B187" i="13"/>
  <c r="B178" i="13"/>
  <c r="B63" i="13"/>
  <c r="B214" i="13"/>
  <c r="B95" i="13"/>
  <c r="B279" i="13"/>
  <c r="B367" i="13"/>
  <c r="B292" i="13"/>
  <c r="B306" i="13"/>
  <c r="B10" i="13"/>
  <c r="B208" i="13"/>
  <c r="B236" i="13"/>
  <c r="B134" i="13"/>
  <c r="B174" i="13"/>
  <c r="B364" i="13"/>
  <c r="B93" i="13"/>
  <c r="B245" i="13"/>
  <c r="B218" i="13"/>
  <c r="B368" i="13"/>
  <c r="B234" i="13"/>
  <c r="B198" i="13"/>
  <c r="B38" i="13"/>
  <c r="B86" i="13"/>
  <c r="B222" i="13"/>
  <c r="B299" i="13"/>
  <c r="B171" i="13"/>
  <c r="B74" i="13"/>
  <c r="B16" i="13"/>
  <c r="B72" i="13"/>
  <c r="B353" i="13"/>
  <c r="B185" i="13"/>
  <c r="B211" i="13"/>
  <c r="B239" i="13"/>
  <c r="B41" i="13"/>
  <c r="B113" i="13"/>
  <c r="B89" i="13"/>
  <c r="B233" i="13"/>
  <c r="B49" i="13"/>
  <c r="B300" i="13"/>
  <c r="B343" i="13"/>
  <c r="B158" i="13"/>
  <c r="B155" i="13"/>
  <c r="B336" i="13"/>
  <c r="B286" i="13"/>
  <c r="B348" i="13"/>
  <c r="B357" i="13"/>
  <c r="B334" i="13"/>
  <c r="B227" i="13"/>
  <c r="B102" i="13"/>
  <c r="B170" i="13"/>
  <c r="B62" i="13"/>
  <c r="B5" i="13"/>
  <c r="B186" i="13"/>
  <c r="B338" i="13"/>
  <c r="B11" i="13"/>
  <c r="B362" i="13"/>
  <c r="B235" i="13"/>
  <c r="B270" i="13"/>
  <c r="B101" i="13"/>
  <c r="B17" i="13"/>
  <c r="B242" i="13"/>
  <c r="B325" i="13"/>
  <c r="B91" i="13"/>
  <c r="B19" i="13"/>
  <c r="B314" i="13"/>
  <c r="B321" i="13"/>
  <c r="B249" i="13"/>
  <c r="B106" i="13"/>
  <c r="B373" i="13"/>
  <c r="B213" i="13"/>
  <c r="B295" i="13"/>
  <c r="B100" i="13"/>
  <c r="B9" i="13"/>
  <c r="B238" i="13"/>
  <c r="B260" i="13"/>
  <c r="B112" i="13"/>
  <c r="B308" i="13"/>
  <c r="B120" i="13"/>
  <c r="B247" i="13"/>
  <c r="B128" i="13"/>
  <c r="B51" i="13"/>
  <c r="B79" i="13"/>
  <c r="B50" i="13"/>
  <c r="B68" i="13"/>
  <c r="B221" i="13"/>
  <c r="B333" i="13"/>
  <c r="B7" i="13"/>
  <c r="B303" i="13"/>
  <c r="B298" i="13"/>
  <c r="B104" i="13"/>
  <c r="B98" i="13"/>
  <c r="B147" i="13"/>
  <c r="B209" i="13"/>
  <c r="B344" i="13"/>
  <c r="B125" i="13"/>
  <c r="B230" i="13"/>
  <c r="B90" i="13"/>
  <c r="B268" i="13"/>
  <c r="B339" i="13"/>
  <c r="B315" i="13"/>
  <c r="B275" i="13"/>
  <c r="B365" i="13"/>
  <c r="B25" i="13"/>
  <c r="B159" i="13"/>
  <c r="B92" i="13"/>
  <c r="B307" i="13"/>
  <c r="B369" i="13"/>
  <c r="B43" i="13"/>
  <c r="B273" i="13"/>
  <c r="B219" i="13"/>
  <c r="B350" i="13"/>
  <c r="B117" i="13"/>
  <c r="B188" i="13"/>
  <c r="B167" i="13"/>
  <c r="B253" i="13"/>
  <c r="B267" i="13"/>
  <c r="B322" i="13"/>
  <c r="B366" i="13"/>
  <c r="B375" i="13"/>
  <c r="B161" i="13"/>
  <c r="B259" i="13"/>
  <c r="B251" i="13"/>
  <c r="B47" i="13"/>
  <c r="B370" i="13"/>
  <c r="B4" i="13"/>
  <c r="B277" i="13"/>
  <c r="B210" i="13"/>
  <c r="B287" i="13"/>
  <c r="B181" i="13"/>
  <c r="B46" i="13"/>
  <c r="B140" i="13"/>
  <c r="B216" i="13"/>
  <c r="B138" i="13"/>
  <c r="B324" i="13"/>
  <c r="B318" i="13"/>
  <c r="B205" i="13"/>
  <c r="B87" i="13"/>
  <c r="B80" i="13"/>
  <c r="B18" i="13"/>
  <c r="B358" i="13"/>
  <c r="B335" i="13"/>
  <c r="B139" i="13"/>
  <c r="B126" i="13"/>
  <c r="B193" i="13"/>
  <c r="B243" i="13"/>
  <c r="B304" i="13"/>
  <c r="B377" i="13"/>
  <c r="B262" i="13"/>
  <c r="B135" i="13"/>
  <c r="B82" i="13"/>
  <c r="B282" i="13"/>
  <c r="B122" i="13"/>
  <c r="B197" i="13"/>
  <c r="B342" i="13"/>
  <c r="B354" i="13"/>
  <c r="B195" i="13"/>
  <c r="B326" i="13"/>
  <c r="B36" i="13"/>
  <c r="B327" i="13"/>
  <c r="B192" i="13"/>
  <c r="B175" i="13"/>
  <c r="B276" i="13"/>
  <c r="B172" i="13"/>
  <c r="B103" i="13"/>
  <c r="B157" i="13"/>
  <c r="B94" i="13"/>
  <c r="B67" i="13"/>
  <c r="B207" i="13"/>
  <c r="B160" i="13"/>
  <c r="B96" i="13"/>
  <c r="B3" i="13"/>
  <c r="B263" i="13"/>
  <c r="B379" i="13"/>
  <c r="B256" i="13"/>
  <c r="B296" i="13"/>
  <c r="B225" i="13"/>
  <c r="B127" i="13"/>
  <c r="B184" i="13"/>
  <c r="B153" i="13"/>
  <c r="B162" i="13"/>
  <c r="B42" i="13"/>
  <c r="B340" i="13"/>
  <c r="B76" i="13"/>
  <c r="B285" i="13"/>
  <c r="B284" i="13"/>
  <c r="B118" i="13"/>
  <c r="B316" i="13"/>
  <c r="B124" i="13"/>
  <c r="B131" i="13"/>
  <c r="B70" i="13"/>
  <c r="B180" i="13"/>
  <c r="B246" i="13"/>
  <c r="B329" i="13"/>
  <c r="B60" i="13"/>
  <c r="B142" i="13"/>
  <c r="B77" i="13"/>
  <c r="B356" i="13"/>
  <c r="B280" i="13"/>
  <c r="B313" i="13"/>
  <c r="B26" i="13"/>
  <c r="B88" i="13"/>
  <c r="B146" i="13"/>
  <c r="B27" i="13"/>
  <c r="B35" i="13"/>
  <c r="B257" i="13"/>
  <c r="B317" i="13"/>
  <c r="B252" i="13"/>
  <c r="B33" i="13"/>
  <c r="B52" i="13"/>
  <c r="B173" i="13"/>
  <c r="B359" i="13"/>
  <c r="B250" i="13"/>
  <c r="B107" i="13"/>
  <c r="B58" i="13"/>
  <c r="B320" i="13"/>
  <c r="B261" i="13"/>
  <c r="B345" i="13"/>
  <c r="B269" i="13"/>
  <c r="B57" i="13"/>
  <c r="B206" i="13"/>
  <c r="B144" i="13"/>
  <c r="B189" i="13"/>
  <c r="B311" i="13"/>
  <c r="B381" i="13"/>
  <c r="B78" i="13"/>
  <c r="B223" i="13"/>
  <c r="B199" i="13"/>
  <c r="B132" i="13"/>
  <c r="B14" i="13"/>
  <c r="B145" i="13"/>
  <c r="B84" i="13"/>
  <c r="B13" i="13"/>
  <c r="B61" i="13"/>
  <c r="B258" i="13"/>
  <c r="B164" i="13"/>
  <c r="B374" i="13"/>
  <c r="B378" i="13"/>
  <c r="B203" i="13"/>
  <c r="B152" i="13"/>
  <c r="B312" i="13"/>
  <c r="B20" i="13"/>
  <c r="D12" i="11" l="1"/>
  <c r="E12" i="11"/>
  <c r="C12" i="11"/>
  <c r="E13" i="11"/>
  <c r="D13" i="11"/>
  <c r="C13" i="11"/>
  <c r="C11" i="11"/>
  <c r="D11" i="11"/>
  <c r="E11" i="11"/>
  <c r="D9" i="11"/>
  <c r="C9" i="11"/>
  <c r="H9" i="9"/>
  <c r="H11" i="9"/>
  <c r="H13" i="9"/>
  <c r="J13" i="9" s="1"/>
  <c r="H15" i="9"/>
  <c r="H17" i="9"/>
  <c r="H19" i="9"/>
  <c r="C9" i="9"/>
  <c r="H20" i="9"/>
  <c r="I14" i="9"/>
  <c r="I20" i="9"/>
  <c r="I9" i="9"/>
  <c r="I11" i="9"/>
  <c r="I13" i="9"/>
  <c r="I15" i="9"/>
  <c r="I17" i="9"/>
  <c r="I19" i="9"/>
  <c r="D13" i="9"/>
  <c r="H18" i="9"/>
  <c r="J18" i="9" s="1"/>
  <c r="I12" i="9"/>
  <c r="I18" i="9"/>
  <c r="H10" i="9"/>
  <c r="H12" i="9"/>
  <c r="H14" i="9"/>
  <c r="J14" i="9" s="1"/>
  <c r="H16" i="9"/>
  <c r="I10" i="9"/>
  <c r="I16" i="9"/>
  <c r="E9" i="11"/>
  <c r="D9" i="9"/>
  <c r="D14" i="9"/>
  <c r="D18" i="9"/>
  <c r="C11" i="9"/>
  <c r="C15" i="9"/>
  <c r="C19" i="9"/>
  <c r="D15" i="9"/>
  <c r="E15" i="9" s="1"/>
  <c r="D19" i="9"/>
  <c r="E19" i="9" s="1"/>
  <c r="C12" i="9"/>
  <c r="C16" i="9"/>
  <c r="C20" i="9"/>
  <c r="D17" i="9"/>
  <c r="C14" i="9"/>
  <c r="C18" i="9"/>
  <c r="D10" i="9"/>
  <c r="D11" i="9"/>
  <c r="E11" i="9" s="1"/>
  <c r="D16" i="9"/>
  <c r="E16" i="9" s="1"/>
  <c r="D20" i="9"/>
  <c r="C13" i="9"/>
  <c r="E13" i="9" s="1"/>
  <c r="C17" i="9"/>
  <c r="D12" i="9"/>
  <c r="E12" i="9" s="1"/>
  <c r="C10" i="9"/>
  <c r="C15" i="11"/>
  <c r="D15" i="11"/>
  <c r="E15" i="11"/>
  <c r="C14" i="11"/>
  <c r="D14" i="11"/>
  <c r="E14" i="11"/>
  <c r="C10" i="11"/>
  <c r="D10" i="11"/>
  <c r="E10" i="11"/>
  <c r="D8" i="7"/>
  <c r="E8" i="7" s="1"/>
  <c r="D12" i="7"/>
  <c r="E12" i="7" s="1"/>
  <c r="D10" i="7"/>
  <c r="E10" i="7" s="1"/>
  <c r="D11" i="7"/>
  <c r="E11" i="7" s="1"/>
  <c r="D7" i="7"/>
  <c r="E7" i="7" s="1"/>
  <c r="D9" i="7"/>
  <c r="E9" i="7" s="1"/>
  <c r="D6" i="7"/>
  <c r="E6" i="7" s="1"/>
  <c r="H13" i="4"/>
  <c r="M382" i="13"/>
  <c r="H11" i="4"/>
  <c r="H9" i="4"/>
  <c r="H7" i="4"/>
  <c r="G11" i="5"/>
  <c r="G9" i="5"/>
  <c r="G13" i="5"/>
  <c r="G7" i="5"/>
  <c r="D11" i="5"/>
  <c r="E14" i="9" l="1"/>
  <c r="J10" i="9"/>
  <c r="J17" i="9"/>
  <c r="J9" i="9"/>
  <c r="E9" i="9"/>
  <c r="J16" i="9"/>
  <c r="J20" i="9"/>
  <c r="J15" i="9"/>
  <c r="E17" i="9"/>
  <c r="E10" i="9"/>
  <c r="E18" i="9"/>
  <c r="J12" i="9"/>
  <c r="J19" i="9"/>
  <c r="J1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0DA757-81FD-417E-933C-018689D1811B}" keepAlive="1" name="Requête - Tableau1" description="Connexion à la requête « Tableau1 » dans le classeur." type="5" refreshedVersion="8" background="1" saveData="1">
    <dbPr connection="Provider=Microsoft.Mashup.OleDb.1;Data Source=$Workbook$;Location=Tableau1;Extended Properties=&quot;&quot;" command="SELECT * FROM [Tableau1]"/>
  </connection>
  <connection id="2" xr16:uid="{32405D7D-005B-4FDB-927C-96C5ADE87330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48DFCB2D-BB60-4966-961B-CB19435CF21F}" name="WorksheetConnection_EXERCICE_EXCEL_SESSION_1.xlsx!Tableau1" type="102" refreshedVersion="6" minRefreshableVersion="5">
    <extLst>
      <ext xmlns:x15="http://schemas.microsoft.com/office/spreadsheetml/2010/11/main" uri="{DE250136-89BD-433C-8126-D09CA5730AF9}">
        <x15:connection id="Tableau1" autoDelete="1">
          <x15:rangePr sourceName="_xlcn.WorksheetConnection_EXERCICE_EXCEL_SESSION_1.xlsxTableau1"/>
        </x15:connection>
      </ext>
    </extLst>
  </connection>
  <connection id="4" xr16:uid="{F709133E-95A4-4A6D-A9FA-655353097FBA}" name="WorksheetConnection_EXERCICE_EXCEL_SESSION_1.xlsx!Tableau1_2" type="102" refreshedVersion="6" minRefreshableVersion="5">
    <extLst>
      <ext xmlns:x15="http://schemas.microsoft.com/office/spreadsheetml/2010/11/main" uri="{DE250136-89BD-433C-8126-D09CA5730AF9}">
        <x15:connection id="Tableau1_2">
          <x15:rangePr sourceName="_xlcn.WorksheetConnection_EXERCICE_EXCEL_SESSION_1.xlsxTableau1_2"/>
        </x15:connection>
      </ext>
    </extLst>
  </connection>
  <connection id="5" xr16:uid="{A96943DD-66C5-4CAE-B58D-62A4AEB98766}" name="WorksheetConnection_EXERCICE_EXCEL_SESSION_1.xlsx!Tableau3" type="102" refreshedVersion="6" minRefreshableVersion="5">
    <extLst>
      <ext xmlns:x15="http://schemas.microsoft.com/office/spreadsheetml/2010/11/main" uri="{DE250136-89BD-433C-8126-D09CA5730AF9}">
        <x15:connection id="Tableau3">
          <x15:rangePr sourceName="_xlcn.WorksheetConnection_EXERCICE_EXCEL_SESSION_1.xlsxTableau3"/>
        </x15:connection>
      </ext>
    </extLst>
  </connection>
  <connection id="6" xr16:uid="{48B8AFF2-FFB9-40F5-91D8-A6C1072DCBB0}" name="WorksheetConnection_EXERCICE_EXCEL_SESSION_1.xlsx!Tableau4" type="102" refreshedVersion="6" minRefreshableVersion="5">
    <extLst>
      <ext xmlns:x15="http://schemas.microsoft.com/office/spreadsheetml/2010/11/main" uri="{DE250136-89BD-433C-8126-D09CA5730AF9}">
        <x15:connection id="Tableau4">
          <x15:rangePr sourceName="_xlcn.WorksheetConnection_EXERCICE_EXCEL_SESSION_1.xlsxTableau4"/>
        </x15:connection>
      </ext>
    </extLst>
  </connection>
</connections>
</file>

<file path=xl/sharedStrings.xml><?xml version="1.0" encoding="utf-8"?>
<sst xmlns="http://schemas.openxmlformats.org/spreadsheetml/2006/main" count="9341" uniqueCount="190">
  <si>
    <t>Mois</t>
  </si>
  <si>
    <t>Année</t>
  </si>
  <si>
    <t>Nombre de transactions</t>
  </si>
  <si>
    <t>Date dernière transaction</t>
  </si>
  <si>
    <t>APPRENDRE A UTILISER LA FONCTION SOUS-TOTAL ET LES SEGMENTS</t>
  </si>
  <si>
    <t>APPRENDRE A UTILISER LES FONCTIONS STATISTIQUES DE BASE, LES MISES EN FORME SIMPLES ET LES FORMATS</t>
  </si>
  <si>
    <t>Total Général</t>
  </si>
  <si>
    <t>En terme de nombre de transactions</t>
  </si>
  <si>
    <t>Moyenne Général</t>
  </si>
  <si>
    <t>1-Mettre en format nombre entier</t>
  </si>
  <si>
    <t>3-Graphique histogramme</t>
  </si>
  <si>
    <t>2-Graphique histogramme inversé</t>
  </si>
  <si>
    <t>en terme de volume</t>
  </si>
  <si>
    <t>T1</t>
  </si>
  <si>
    <t>T2</t>
  </si>
  <si>
    <t>T3</t>
  </si>
  <si>
    <t>T4</t>
  </si>
  <si>
    <t>RECAP VOLUME TRANSACTIONS</t>
  </si>
  <si>
    <t>Trimestre</t>
  </si>
  <si>
    <t>Variaton</t>
  </si>
  <si>
    <t>Annees</t>
  </si>
  <si>
    <t>Faire un graphique à partir du tableau ci-dessus</t>
  </si>
  <si>
    <t>Harding Meyer</t>
  </si>
  <si>
    <t>Ebony Garner</t>
  </si>
  <si>
    <t>Logan Fletcher</t>
  </si>
  <si>
    <t>Nomlanga Chan</t>
  </si>
  <si>
    <t>Trevor Love</t>
  </si>
  <si>
    <t>Joy Cooper</t>
  </si>
  <si>
    <t>Sopoline Hickman</t>
  </si>
  <si>
    <t>Ori Sawyer</t>
  </si>
  <si>
    <t>Sebastian Blackwell</t>
  </si>
  <si>
    <t>Miranda Reese</t>
  </si>
  <si>
    <t>Shea Hale</t>
  </si>
  <si>
    <t>Lenore Frye</t>
  </si>
  <si>
    <t>Lynn Cleveland</t>
  </si>
  <si>
    <t>Cameran Estrada</t>
  </si>
  <si>
    <t>Lois Burke</t>
  </si>
  <si>
    <t>Benedict Holland</t>
  </si>
  <si>
    <t>Amethyst Osborne</t>
  </si>
  <si>
    <t>Blossom Ball</t>
  </si>
  <si>
    <t>Jordan Chan</t>
  </si>
  <si>
    <t>Odysseus Gibbs</t>
  </si>
  <si>
    <t>Fatima Coffey</t>
  </si>
  <si>
    <t>Burton Hopkins</t>
  </si>
  <si>
    <t>Todd Coffey</t>
  </si>
  <si>
    <t>Janna Richard</t>
  </si>
  <si>
    <t>Daquan Sanford</t>
  </si>
  <si>
    <t>Carly Flores</t>
  </si>
  <si>
    <t>Cameron Sosa</t>
  </si>
  <si>
    <t>Harding Baxter</t>
  </si>
  <si>
    <t>Gavin Sampson</t>
  </si>
  <si>
    <t>Anthony Ratliff</t>
  </si>
  <si>
    <t>Samson Shaffer</t>
  </si>
  <si>
    <t>Jameson Weber</t>
  </si>
  <si>
    <t>Isabelle Mendoza</t>
  </si>
  <si>
    <t>Castor Preston</t>
  </si>
  <si>
    <t>Grant Kidd</t>
  </si>
  <si>
    <t>Geraldine Horne</t>
  </si>
  <si>
    <t>Chester Manning</t>
  </si>
  <si>
    <t>Sylvester Barlow</t>
  </si>
  <si>
    <t>Lacota Ratliff</t>
  </si>
  <si>
    <t>Hiram Mccoy</t>
  </si>
  <si>
    <t>Marshall Galloway</t>
  </si>
  <si>
    <t>Peter Klein</t>
  </si>
  <si>
    <t>Callie Osborne</t>
  </si>
  <si>
    <t>Lucius Santos</t>
  </si>
  <si>
    <t>Sheila Lewis</t>
  </si>
  <si>
    <t>Benjamin Brady</t>
  </si>
  <si>
    <t>Kirsten Reese</t>
  </si>
  <si>
    <t>Bo Dalton</t>
  </si>
  <si>
    <t>Gloria Henderson</t>
  </si>
  <si>
    <t>Nasim Foreman</t>
  </si>
  <si>
    <t>Malcolm Hendricks</t>
  </si>
  <si>
    <t>Imelda Bryan</t>
  </si>
  <si>
    <t>Jessamine Lamb</t>
  </si>
  <si>
    <t>Justine Brock</t>
  </si>
  <si>
    <t>Calvin Durham</t>
  </si>
  <si>
    <t>Clio Parks</t>
  </si>
  <si>
    <t>Deborah Hutchinson</t>
  </si>
  <si>
    <t>Angelica Barron</t>
  </si>
  <si>
    <t>Abdul Duke</t>
  </si>
  <si>
    <t>Preston James</t>
  </si>
  <si>
    <t>Nevada Sellers</t>
  </si>
  <si>
    <t>Matthew Bell</t>
  </si>
  <si>
    <t>Byron Bush</t>
  </si>
  <si>
    <t>Emery Hamilton</t>
  </si>
  <si>
    <t>Abel Cote</t>
  </si>
  <si>
    <t>Jamalia Spears</t>
  </si>
  <si>
    <t>Malachi Turner</t>
  </si>
  <si>
    <t>Darius Allen</t>
  </si>
  <si>
    <t>Shelby Shaffer</t>
  </si>
  <si>
    <t>Hammett Campos</t>
  </si>
  <si>
    <t>Lamar Reese</t>
  </si>
  <si>
    <t>Ava Richards</t>
  </si>
  <si>
    <t>Emery Grimes</t>
  </si>
  <si>
    <t>Zephania Hale</t>
  </si>
  <si>
    <t>Lavinia Kemp</t>
  </si>
  <si>
    <t>Virginia Bell</t>
  </si>
  <si>
    <t>Fulton Dillard</t>
  </si>
  <si>
    <t>Stephen Decker</t>
  </si>
  <si>
    <t>Hollee Haynes</t>
  </si>
  <si>
    <t>Nevada Hammond</t>
  </si>
  <si>
    <t>Sebastian Cannon</t>
  </si>
  <si>
    <t>Marsden Downs</t>
  </si>
  <si>
    <t>Keegan Dudley</t>
  </si>
  <si>
    <t>Meghan Bell</t>
  </si>
  <si>
    <t>Gil Spears</t>
  </si>
  <si>
    <t>Erich Mcfadden</t>
  </si>
  <si>
    <t>Uriel Burton</t>
  </si>
  <si>
    <t>Omar Robertson</t>
  </si>
  <si>
    <t>Nasim Trujillo</t>
  </si>
  <si>
    <t>Beck Levine</t>
  </si>
  <si>
    <t>Quinlan Vega</t>
  </si>
  <si>
    <t>Hayes Nixon</t>
  </si>
  <si>
    <t>Willa Mcdonald</t>
  </si>
  <si>
    <t>Brent Hatfield</t>
  </si>
  <si>
    <t>Colt Morton</t>
  </si>
  <si>
    <t>Lisandra Kemp</t>
  </si>
  <si>
    <t>Brynne Serrano</t>
  </si>
  <si>
    <t>Lenore Hale</t>
  </si>
  <si>
    <t>Claire Larsen</t>
  </si>
  <si>
    <t>Kirk Cooke</t>
  </si>
  <si>
    <t>Nom</t>
  </si>
  <si>
    <t>Date_Facturation</t>
  </si>
  <si>
    <t>categorie_payement</t>
  </si>
  <si>
    <t>Privé</t>
  </si>
  <si>
    <t>virement</t>
  </si>
  <si>
    <t>cheque</t>
  </si>
  <si>
    <t>versement especes</t>
  </si>
  <si>
    <t>Australie</t>
  </si>
  <si>
    <t>Suisse</t>
  </si>
  <si>
    <t>Gabon</t>
  </si>
  <si>
    <t>Tchad</t>
  </si>
  <si>
    <t>RCA</t>
  </si>
  <si>
    <t>Congo</t>
  </si>
  <si>
    <t>Cameroun</t>
  </si>
  <si>
    <t>Montant HT</t>
  </si>
  <si>
    <t>TVA</t>
  </si>
  <si>
    <t>Montant TTC</t>
  </si>
  <si>
    <t>Pays</t>
  </si>
  <si>
    <t>charges de manutensions</t>
  </si>
  <si>
    <t>charges administratives</t>
  </si>
  <si>
    <t>autres charges</t>
  </si>
  <si>
    <t>charges totales</t>
  </si>
  <si>
    <t>Chiffre d'affaire HT</t>
  </si>
  <si>
    <t>Moyenne Chiffre d'affaire</t>
  </si>
  <si>
    <t>Max Chiffre d'affaire</t>
  </si>
  <si>
    <t>Min Chiffre d'affaire</t>
  </si>
  <si>
    <t>Charges Totales</t>
  </si>
  <si>
    <t>moyenne des charges</t>
  </si>
  <si>
    <t>Max des charges</t>
  </si>
  <si>
    <t>Min des charges</t>
  </si>
  <si>
    <t>Mise en forme condionnelle de la meilleure categorie</t>
  </si>
  <si>
    <t>Publique</t>
  </si>
  <si>
    <t>para publique</t>
  </si>
  <si>
    <t>Type_entreprise</t>
  </si>
  <si>
    <t>type_entreprise</t>
  </si>
  <si>
    <t>Chiffre d'Affaire Total</t>
  </si>
  <si>
    <t>Moy. Chiffre d'affaire</t>
  </si>
  <si>
    <t>Chiffre d'affaire Total</t>
  </si>
  <si>
    <t>Graphique Secteurs par type_entreprise</t>
  </si>
  <si>
    <t>1-Mise en forme condionnelle avec la meilleure categorie de payement</t>
  </si>
  <si>
    <t>Charges totales</t>
  </si>
  <si>
    <t>Marge Totale</t>
  </si>
  <si>
    <t>charges bancaires</t>
  </si>
  <si>
    <t>Charges Totale</t>
  </si>
  <si>
    <t>Marges</t>
  </si>
  <si>
    <t>1-Faire un graphique de type courbe à partir de ce tableau</t>
  </si>
  <si>
    <t>Faire une mise en forme conditionnelles sur la colonne VARIATION</t>
  </si>
  <si>
    <t>ANALYSE  PERIODIQUE  MULTICRITERE DU CHIFFRE D'AFFAIRE</t>
  </si>
  <si>
    <t>ANALYSE  PERIODIQUE DU CHIFFRE D'AFFAIRE MULTICRITERE</t>
  </si>
  <si>
    <t>ANALYSE DU CHIFFRE D'AFFAIRE TOTAL ET MOYEN  PAYS, CATEGORIE_PAYEMENT ET TYPE_ENTREPRISE</t>
  </si>
  <si>
    <t>ANALYSE DU NOMBRE DE TANSACTIONS PAR PAYS, CATEGORIE_PAYEMENT, TYPE_ENTREPRISE</t>
  </si>
  <si>
    <t>Type_charge</t>
  </si>
  <si>
    <t>montant_chages</t>
  </si>
  <si>
    <t>Privée</t>
  </si>
  <si>
    <t>Mise en forme condtionnelle supérieur à 50 transactions</t>
  </si>
  <si>
    <t>2-Mise en forme condtionnelle les charges supéreurv à 450 millions</t>
  </si>
  <si>
    <t>1-appliquer une mise en forme conditionnelle à la colonne charge</t>
  </si>
  <si>
    <t>Total</t>
  </si>
  <si>
    <t>Étiquettes de lignes</t>
  </si>
  <si>
    <t>Total général</t>
  </si>
  <si>
    <t>Somme de Montant HT</t>
  </si>
  <si>
    <t>(Tous)</t>
  </si>
  <si>
    <t>Étiquettes de colonnes</t>
  </si>
  <si>
    <t>Nombre de categorie_payement</t>
  </si>
  <si>
    <t>Somme de charges totales</t>
  </si>
  <si>
    <t>Moyenne de Montant HT</t>
  </si>
  <si>
    <t>Somme de Montant TTC</t>
  </si>
  <si>
    <t>Somme de 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</si>
</sst>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yyyy\-mm\-dd;@"/>
    <numFmt numFmtId="166" formatCode="[$-40C]mmmm\-yy;@"/>
    <numFmt numFmtId="167" formatCode="#,##0;[Red]#,##0"/>
    <numFmt numFmtId="168" formatCode="_-* #,##0\ _€_-;\-* #,##0\ _€_-;_-* &quot;-&quot;??\ _€_-;_-@_-"/>
  </numFmts>
  <fonts count="17" x14ac:knownFonts="1">
    <font>
      <sz val="11"/>
      <color theme="1"/>
      <name val="Arial"/>
      <family val="2"/>
      <scheme val="minor"/>
    </font>
    <font>
      <b/>
      <sz val="15"/>
      <color theme="3"/>
      <name val="Arial"/>
      <family val="2"/>
      <scheme val="minor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8"/>
      <color theme="1" tint="0.499984740745262"/>
      <name val="Arial"/>
      <family val="2"/>
      <scheme val="minor"/>
    </font>
    <font>
      <b/>
      <u/>
      <sz val="16"/>
      <color theme="1" tint="0.499984740745262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b/>
      <sz val="14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8"/>
      <name val="Arial"/>
      <family val="2"/>
      <scheme val="minor"/>
    </font>
    <font>
      <b/>
      <sz val="14"/>
      <color theme="1" tint="0.499984740745262"/>
      <name val="Arial"/>
      <family val="2"/>
      <scheme val="minor"/>
    </font>
    <font>
      <b/>
      <sz val="14"/>
      <color theme="0" tint="-0.34998626667073579"/>
      <name val="Arial"/>
      <family val="2"/>
      <scheme val="minor"/>
    </font>
    <font>
      <b/>
      <sz val="12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 tint="0.39994506668294322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medium">
        <color theme="4" tint="0.59996337778862885"/>
      </left>
      <right style="medium">
        <color theme="4" tint="0.59996337778862885"/>
      </right>
      <top style="medium">
        <color theme="4" tint="0.59996337778862885"/>
      </top>
      <bottom style="medium">
        <color theme="4" tint="0.59996337778862885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9" fontId="15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1" fillId="0" borderId="1" xfId="1" applyFill="1"/>
    <xf numFmtId="0" fontId="1" fillId="0" borderId="1" xfId="1" applyFill="1" applyAlignment="1">
      <alignment horizontal="center"/>
    </xf>
    <xf numFmtId="3" fontId="0" fillId="0" borderId="0" xfId="0" applyNumberFormat="1"/>
    <xf numFmtId="3" fontId="3" fillId="0" borderId="2" xfId="0" applyNumberFormat="1" applyFont="1" applyBorder="1"/>
    <xf numFmtId="14" fontId="3" fillId="0" borderId="0" xfId="0" applyNumberFormat="1" applyFont="1" applyAlignment="1">
      <alignment horizontal="center"/>
    </xf>
    <xf numFmtId="0" fontId="1" fillId="0" borderId="1" xfId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/>
    <xf numFmtId="3" fontId="3" fillId="0" borderId="0" xfId="0" applyNumberFormat="1" applyFont="1" applyAlignment="1">
      <alignment horizontal="center" vertical="center"/>
    </xf>
    <xf numFmtId="3" fontId="4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" xfId="1" applyAlignment="1">
      <alignment horizontal="left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2" fillId="0" borderId="0" xfId="0" applyFont="1"/>
    <xf numFmtId="14" fontId="0" fillId="0" borderId="0" xfId="0" applyNumberFormat="1"/>
    <xf numFmtId="22" fontId="0" fillId="0" borderId="0" xfId="0" applyNumberFormat="1"/>
    <xf numFmtId="9" fontId="3" fillId="0" borderId="0" xfId="2" applyFont="1" applyAlignment="1">
      <alignment horizontal="center" vertical="center"/>
    </xf>
    <xf numFmtId="9" fontId="4" fillId="2" borderId="0" xfId="2" applyFont="1" applyFill="1" applyAlignment="1">
      <alignment horizontal="center"/>
    </xf>
    <xf numFmtId="3" fontId="4" fillId="2" borderId="0" xfId="0" applyNumberFormat="1" applyFont="1" applyFill="1" applyAlignment="1">
      <alignment horizontal="center" vertical="center"/>
    </xf>
    <xf numFmtId="0" fontId="10" fillId="0" borderId="3" xfId="0" applyFont="1" applyBorder="1" applyAlignment="1">
      <alignment vertical="center"/>
    </xf>
    <xf numFmtId="1" fontId="0" fillId="0" borderId="0" xfId="0" applyNumberFormat="1"/>
    <xf numFmtId="165" fontId="16" fillId="0" borderId="0" xfId="3" applyNumberFormat="1"/>
    <xf numFmtId="0" fontId="16" fillId="0" borderId="0" xfId="3"/>
    <xf numFmtId="3" fontId="16" fillId="0" borderId="0" xfId="3" applyNumberFormat="1"/>
    <xf numFmtId="0" fontId="16" fillId="0" borderId="0" xfId="3" applyAlignment="1">
      <alignment horizontal="left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0" fontId="0" fillId="0" borderId="0" xfId="0" pivotButton="1" applyAlignment="1">
      <alignment vertical="center" wrapText="1"/>
    </xf>
    <xf numFmtId="164" fontId="0" fillId="0" borderId="0" xfId="0" applyNumberFormat="1"/>
    <xf numFmtId="168" fontId="0" fillId="0" borderId="0" xfId="0" applyNumberFormat="1"/>
    <xf numFmtId="0" fontId="0" fillId="0" borderId="0" xfId="0" pivotButton="1" applyAlignment="1">
      <alignment vertical="center"/>
    </xf>
    <xf numFmtId="10" fontId="0" fillId="0" borderId="0" xfId="0" applyNumberFormat="1" applyAlignment="1">
      <alignment vertical="center"/>
    </xf>
    <xf numFmtId="0" fontId="16" fillId="0" borderId="0" xfId="3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left" vertical="center" wrapText="1"/>
    </xf>
  </cellXfs>
  <cellStyles count="4">
    <cellStyle name="Heading 1" xfId="1" builtinId="16"/>
    <cellStyle name="Normal" xfId="0" builtinId="0"/>
    <cellStyle name="Per cent" xfId="2" builtinId="5"/>
    <cellStyle name="Title" xfId="3" builtinId="15"/>
  </cellStyles>
  <dxfs count="55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numFmt numFmtId="14" formatCode="0.00%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8" formatCode="_-* #,##0\ _€_-;\-* #,##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alignment wrapText="1"/>
    </dxf>
    <dxf>
      <alignment horizontal="center" vertical="center" wrapText="1"/>
    </dxf>
    <dxf>
      <alignment horizontal="center" vertical="center" wrapText="1"/>
    </dxf>
    <dxf>
      <numFmt numFmtId="164" formatCode="_-* #,##0.00\ _€_-;\-* #,##0.00\ _€_-;_-* &quot;-&quot;??\ _€_-;_-@_-"/>
    </dxf>
    <dxf>
      <alignment vertical="center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" formatCode="0"/>
    </dxf>
    <dxf>
      <numFmt numFmtId="1" formatCode="0"/>
    </dxf>
    <dxf>
      <numFmt numFmtId="166" formatCode="[$-40C]mmmm\-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07/relationships/slicerCache" Target="slicerCaches/slicerCache3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microsoft.com/office/2007/relationships/slicerCache" Target="slicerCaches/slicerCache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microsoft.com/office/2007/relationships/slicerCache" Target="slicerCaches/slicerCache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theme" Target="theme/theme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[EXERCICE_EXCEL_SESSION_1_DASHBOARD.xlsx]TCD!Chiffre d'affaire par Type d'Entreprise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000" u="sng">
                <a:solidFill>
                  <a:schemeClr val="bg1"/>
                </a:solidFill>
              </a:rPr>
              <a:t>CA ht /</a:t>
            </a:r>
            <a:r>
              <a:rPr lang="fr-FR" sz="1000" u="sng" baseline="0">
                <a:solidFill>
                  <a:schemeClr val="bg1"/>
                </a:solidFill>
              </a:rPr>
              <a:t> TYPE D'ENTREPRISE</a:t>
            </a:r>
            <a:endParaRPr lang="fr-FR" sz="1000" u="sng">
              <a:solidFill>
                <a:schemeClr val="bg1"/>
              </a:solidFill>
            </a:endParaRP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81232492997199E-2"/>
          <c:y val="0.44100482905036553"/>
          <c:w val="0.93837535014005602"/>
          <c:h val="0.314090947173157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TCD!$B$3</c:f>
              <c:strCache>
                <c:ptCount val="1"/>
                <c:pt idx="0">
                  <c:v>Somme de Montant 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TCD!$A$4:$A$7</c:f>
              <c:strCache>
                <c:ptCount val="3"/>
                <c:pt idx="0">
                  <c:v>para publique</c:v>
                </c:pt>
                <c:pt idx="1">
                  <c:v>Privée</c:v>
                </c:pt>
                <c:pt idx="2">
                  <c:v>Publique</c:v>
                </c:pt>
              </c:strCache>
            </c:strRef>
          </c:cat>
          <c:val>
            <c:numRef>
              <c:f>TCD!$B$4:$B$7</c:f>
              <c:numCache>
                <c:formatCode>_-* #\ ##0\ _€_-;\-* #\ ##0\ _€_-;_-* "-"??\ _€_-;_-@_-</c:formatCode>
                <c:ptCount val="3"/>
                <c:pt idx="0">
                  <c:v>1389463616</c:v>
                </c:pt>
                <c:pt idx="1">
                  <c:v>1815287248</c:v>
                </c:pt>
                <c:pt idx="2">
                  <c:v>541634677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F-498B-97E8-681D2E6CB129}"/>
            </c:ext>
          </c:extLst>
        </c:ser>
        <c:ser>
          <c:idx val="1"/>
          <c:order val="1"/>
          <c:tx>
            <c:strRef>
              <c:f>TCD!$C$3</c:f>
              <c:strCache>
                <c:ptCount val="1"/>
                <c:pt idx="0">
                  <c:v>Moyenne de Montant 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TCD!$A$4:$A$7</c:f>
              <c:strCache>
                <c:ptCount val="3"/>
                <c:pt idx="0">
                  <c:v>para publique</c:v>
                </c:pt>
                <c:pt idx="1">
                  <c:v>Privée</c:v>
                </c:pt>
                <c:pt idx="2">
                  <c:v>Publique</c:v>
                </c:pt>
              </c:strCache>
            </c:strRef>
          </c:cat>
          <c:val>
            <c:numRef>
              <c:f>TCD!$C$4:$C$7</c:f>
              <c:numCache>
                <c:formatCode>_-* #\ ##0\ _€_-;\-* #\ ##0\ _€_-;_-* "-"??\ _€_-;_-@_-</c:formatCode>
                <c:ptCount val="3"/>
                <c:pt idx="0">
                  <c:v>28356400.326530613</c:v>
                </c:pt>
                <c:pt idx="1">
                  <c:v>28363863.25</c:v>
                </c:pt>
                <c:pt idx="2">
                  <c:v>30090815.388888888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F-498B-97E8-681D2E6CB1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87842671"/>
        <c:axId val="756270943"/>
      </c:barChart>
      <c:catAx>
        <c:axId val="88784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6270943"/>
        <c:crosses val="autoZero"/>
        <c:auto val="1"/>
        <c:lblAlgn val="ctr"/>
        <c:lblOffset val="100"/>
        <c:noMultiLvlLbl val="0"/>
      </c:catAx>
      <c:valAx>
        <c:axId val="756270943"/>
        <c:scaling>
          <c:orientation val="minMax"/>
        </c:scaling>
        <c:delete val="1"/>
        <c:axPos val="l"/>
        <c:numFmt formatCode="_-* #\ ##0\ _€_-;\-* #\ ##0\ _€_-;_-* &quot;-&quot;??\ _€_-;_-@_-" sourceLinked="1"/>
        <c:majorTickMark val="none"/>
        <c:minorTickMark val="none"/>
        <c:tickLblPos val="nextTo"/>
        <c:crossAx val="88784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 Analyse multicritères'!$C$8</c:f>
              <c:strCache>
                <c:ptCount val="1"/>
                <c:pt idx="0">
                  <c:v>Privée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'6- Analyse multicritères'!$B$9:$B$15</c:f>
              <c:strCache>
                <c:ptCount val="7"/>
                <c:pt idx="0">
                  <c:v>Australie</c:v>
                </c:pt>
                <c:pt idx="1">
                  <c:v>Suisse</c:v>
                </c:pt>
                <c:pt idx="2">
                  <c:v>Gabon</c:v>
                </c:pt>
                <c:pt idx="3">
                  <c:v>Tchad</c:v>
                </c:pt>
                <c:pt idx="4">
                  <c:v>RCA</c:v>
                </c:pt>
                <c:pt idx="5">
                  <c:v>Congo</c:v>
                </c:pt>
                <c:pt idx="6">
                  <c:v>Cameroun</c:v>
                </c:pt>
              </c:strCache>
            </c:strRef>
          </c:cat>
          <c:val>
            <c:numRef>
              <c:f>'6- Analyse multicritères'!$C$9:$C$15</c:f>
              <c:numCache>
                <c:formatCode>#,##0</c:formatCode>
                <c:ptCount val="7"/>
                <c:pt idx="0">
                  <c:v>180122346</c:v>
                </c:pt>
                <c:pt idx="1">
                  <c:v>221780153</c:v>
                </c:pt>
                <c:pt idx="2">
                  <c:v>314991770</c:v>
                </c:pt>
                <c:pt idx="3">
                  <c:v>158423518</c:v>
                </c:pt>
                <c:pt idx="4">
                  <c:v>150831184</c:v>
                </c:pt>
                <c:pt idx="5">
                  <c:v>231443895</c:v>
                </c:pt>
                <c:pt idx="6">
                  <c:v>427265716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E-45BE-A561-02713887AB0B}"/>
            </c:ext>
          </c:extLst>
        </c:ser>
        <c:ser>
          <c:idx val="1"/>
          <c:order val="1"/>
          <c:tx>
            <c:strRef>
              <c:f>'6- Analyse multicritères'!$D$8</c:f>
              <c:strCache>
                <c:ptCount val="1"/>
                <c:pt idx="0">
                  <c:v>Publique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'6- Analyse multicritères'!$B$9:$B$15</c:f>
              <c:strCache>
                <c:ptCount val="7"/>
                <c:pt idx="0">
                  <c:v>Australie</c:v>
                </c:pt>
                <c:pt idx="1">
                  <c:v>Suisse</c:v>
                </c:pt>
                <c:pt idx="2">
                  <c:v>Gabon</c:v>
                </c:pt>
                <c:pt idx="3">
                  <c:v>Tchad</c:v>
                </c:pt>
                <c:pt idx="4">
                  <c:v>RCA</c:v>
                </c:pt>
                <c:pt idx="5">
                  <c:v>Congo</c:v>
                </c:pt>
                <c:pt idx="6">
                  <c:v>Cameroun</c:v>
                </c:pt>
              </c:strCache>
            </c:strRef>
          </c:cat>
          <c:val>
            <c:numRef>
              <c:f>'6- Analyse multicritères'!$D$9:$D$15</c:f>
              <c:numCache>
                <c:formatCode>#,##0</c:formatCode>
                <c:ptCount val="7"/>
                <c:pt idx="0">
                  <c:v>37836804</c:v>
                </c:pt>
                <c:pt idx="1">
                  <c:v>129556514</c:v>
                </c:pt>
                <c:pt idx="2">
                  <c:v>0</c:v>
                </c:pt>
                <c:pt idx="3">
                  <c:v>31332331</c:v>
                </c:pt>
                <c:pt idx="4">
                  <c:v>94637066</c:v>
                </c:pt>
                <c:pt idx="5">
                  <c:v>88791185</c:v>
                </c:pt>
                <c:pt idx="6">
                  <c:v>128974962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E-45BE-A561-02713887AB0B}"/>
            </c:ext>
          </c:extLst>
        </c:ser>
        <c:ser>
          <c:idx val="2"/>
          <c:order val="2"/>
          <c:tx>
            <c:strRef>
              <c:f>'6- Analyse multicritères'!$E$8</c:f>
              <c:strCache>
                <c:ptCount val="1"/>
                <c:pt idx="0">
                  <c:v>para publique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'6- Analyse multicritères'!$B$9:$B$15</c:f>
              <c:strCache>
                <c:ptCount val="7"/>
                <c:pt idx="0">
                  <c:v>Australie</c:v>
                </c:pt>
                <c:pt idx="1">
                  <c:v>Suisse</c:v>
                </c:pt>
                <c:pt idx="2">
                  <c:v>Gabon</c:v>
                </c:pt>
                <c:pt idx="3">
                  <c:v>Tchad</c:v>
                </c:pt>
                <c:pt idx="4">
                  <c:v>RCA</c:v>
                </c:pt>
                <c:pt idx="5">
                  <c:v>Congo</c:v>
                </c:pt>
                <c:pt idx="6">
                  <c:v>Cameroun</c:v>
                </c:pt>
              </c:strCache>
            </c:strRef>
          </c:cat>
          <c:val>
            <c:numRef>
              <c:f>'6- Analyse multicritères'!$E$9:$E$15</c:f>
              <c:numCache>
                <c:formatCode>#,##0</c:formatCode>
                <c:ptCount val="7"/>
                <c:pt idx="0">
                  <c:v>133812899</c:v>
                </c:pt>
                <c:pt idx="1">
                  <c:v>163233120</c:v>
                </c:pt>
                <c:pt idx="2">
                  <c:v>89104843</c:v>
                </c:pt>
                <c:pt idx="3">
                  <c:v>156716277</c:v>
                </c:pt>
                <c:pt idx="4">
                  <c:v>122525740</c:v>
                </c:pt>
                <c:pt idx="5">
                  <c:v>69192450</c:v>
                </c:pt>
                <c:pt idx="6">
                  <c:v>297427027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E-45BE-A561-02713887AB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761424"/>
        <c:axId val="10923984"/>
      </c:barChart>
      <c:catAx>
        <c:axId val="1337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23984"/>
        <c:crosses val="autoZero"/>
        <c:auto val="1"/>
        <c:lblAlgn val="ctr"/>
        <c:lblOffset val="100"/>
        <c:noMultiLvlLbl val="0"/>
      </c:catAx>
      <c:valAx>
        <c:axId val="109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7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[EXERCICE_EXCEL_SESSION_1_DASHBOARD.xlsx]TCD!Volume des transactions par Pays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000" u="sng">
                <a:solidFill>
                  <a:schemeClr val="bg1"/>
                </a:solidFill>
              </a:rPr>
              <a:t>VOLUME DES TRANSACTIONS PAR PAYS</a:t>
            </a: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179869743860378E-2"/>
          <c:y val="0.19085327772763586"/>
          <c:w val="0.77503292690288428"/>
          <c:h val="0.6027545699824949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TCD!$F$3:$F$4</c:f>
              <c:strCache>
                <c:ptCount val="1"/>
                <c:pt idx="0">
                  <c:v>cheque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TCD!$E$5:$E$12</c:f>
              <c:strCache>
                <c:ptCount val="7"/>
                <c:pt idx="0">
                  <c:v>Australie</c:v>
                </c:pt>
                <c:pt idx="1">
                  <c:v>Cameroun</c:v>
                </c:pt>
                <c:pt idx="2">
                  <c:v>Congo</c:v>
                </c:pt>
                <c:pt idx="3">
                  <c:v>Gabon</c:v>
                </c:pt>
                <c:pt idx="4">
                  <c:v>RCA</c:v>
                </c:pt>
                <c:pt idx="5">
                  <c:v>Suisse</c:v>
                </c:pt>
                <c:pt idx="6">
                  <c:v>Tchad</c:v>
                </c:pt>
              </c:strCache>
            </c:strRef>
          </c:cat>
          <c:val>
            <c:numRef>
              <c:f>TCD!$F$5:$F$12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C-4DA3-A830-C606298A88FF}"/>
            </c:ext>
          </c:extLst>
        </c:ser>
        <c:ser>
          <c:idx val="1"/>
          <c:order val="1"/>
          <c:tx>
            <c:strRef>
              <c:f>TCD!$G$3:$G$4</c:f>
              <c:strCache>
                <c:ptCount val="1"/>
                <c:pt idx="0">
                  <c:v>versement especes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TCD!$E$5:$E$12</c:f>
              <c:strCache>
                <c:ptCount val="7"/>
                <c:pt idx="0">
                  <c:v>Australie</c:v>
                </c:pt>
                <c:pt idx="1">
                  <c:v>Cameroun</c:v>
                </c:pt>
                <c:pt idx="2">
                  <c:v>Congo</c:v>
                </c:pt>
                <c:pt idx="3">
                  <c:v>Gabon</c:v>
                </c:pt>
                <c:pt idx="4">
                  <c:v>RCA</c:v>
                </c:pt>
                <c:pt idx="5">
                  <c:v>Suisse</c:v>
                </c:pt>
                <c:pt idx="6">
                  <c:v>Tchad</c:v>
                </c:pt>
              </c:strCache>
            </c:strRef>
          </c:cat>
          <c:val>
            <c:numRef>
              <c:f>TCD!$G$5:$G$12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4C-4DA3-A830-C606298A88FF}"/>
            </c:ext>
          </c:extLst>
        </c:ser>
        <c:ser>
          <c:idx val="2"/>
          <c:order val="2"/>
          <c:tx>
            <c:strRef>
              <c:f>TCD!$H$3:$H$4</c:f>
              <c:strCache>
                <c:ptCount val="1"/>
                <c:pt idx="0">
                  <c:v>virement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TCD!$E$5:$E$12</c:f>
              <c:strCache>
                <c:ptCount val="7"/>
                <c:pt idx="0">
                  <c:v>Australie</c:v>
                </c:pt>
                <c:pt idx="1">
                  <c:v>Cameroun</c:v>
                </c:pt>
                <c:pt idx="2">
                  <c:v>Congo</c:v>
                </c:pt>
                <c:pt idx="3">
                  <c:v>Gabon</c:v>
                </c:pt>
                <c:pt idx="4">
                  <c:v>RCA</c:v>
                </c:pt>
                <c:pt idx="5">
                  <c:v>Suisse</c:v>
                </c:pt>
                <c:pt idx="6">
                  <c:v>Tchad</c:v>
                </c:pt>
              </c:strCache>
            </c:strRef>
          </c:cat>
          <c:val>
            <c:numRef>
              <c:f>TCD!$H$5:$H$12</c:f>
              <c:numCache>
                <c:formatCode>General</c:formatCode>
                <c:ptCount val="7"/>
                <c:pt idx="0">
                  <c:v>9</c:v>
                </c:pt>
                <c:pt idx="1">
                  <c:v>14</c:v>
                </c:pt>
                <c:pt idx="2">
                  <c:v>8</c:v>
                </c:pt>
                <c:pt idx="3">
                  <c:v>10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4C-4DA3-A830-C606298A88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01556047"/>
        <c:axId val="1508200207"/>
        <c:axId val="0"/>
      </c:bar3DChart>
      <c:catAx>
        <c:axId val="150155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8200207"/>
        <c:crosses val="autoZero"/>
        <c:auto val="1"/>
        <c:lblAlgn val="ctr"/>
        <c:lblOffset val="100"/>
        <c:noMultiLvlLbl val="0"/>
      </c:catAx>
      <c:valAx>
        <c:axId val="15082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155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05826935398208"/>
          <c:y val="0.31999263476284262"/>
          <c:w val="0.16794173064601792"/>
          <c:h val="0.63534215510715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[EXERCICE_EXCEL_SESSION_1_DASHBOARD.xlsx]TCD!Volume des Transactions Par Type d'entrepise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u="sng">
                <a:solidFill>
                  <a:schemeClr val="bg1"/>
                </a:solidFill>
              </a:rPr>
              <a:t>VOLUME DES TRANSACTIONS PAR TYPES D'ENTREPRISES</a:t>
            </a:r>
          </a:p>
        </c:rich>
      </c:tx>
      <c:layout>
        <c:manualLayout>
          <c:xMode val="edge"/>
          <c:yMode val="edge"/>
          <c:x val="0.16096718371125451"/>
          <c:y val="2.8268512712088547E-2"/>
        </c:manualLayout>
      </c:layout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122825047215656"/>
          <c:y val="0.28820085272146412"/>
          <c:w val="0.79253681256911901"/>
          <c:h val="0.40805389264268238"/>
        </c:manualLayout>
      </c:layout>
      <c:pie3DChart>
        <c:varyColors val="1"/>
        <c:ser>
          <c:idx val="0"/>
          <c:order val="0"/>
          <c:tx>
            <c:strRef>
              <c:f>TCD!$L$3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C04-4AEB-B566-C7E86A6951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C04-4AEB-B566-C7E86A6951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C04-4AEB-B566-C7E86A6951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TCD!$K$4:$K$7</c:f>
              <c:strCache>
                <c:ptCount val="3"/>
                <c:pt idx="0">
                  <c:v>para publique</c:v>
                </c:pt>
                <c:pt idx="1">
                  <c:v>Privée</c:v>
                </c:pt>
                <c:pt idx="2">
                  <c:v>Publique</c:v>
                </c:pt>
              </c:strCache>
            </c:strRef>
          </c:cat>
          <c:val>
            <c:numRef>
              <c:f>TCD!$L$4:$L$7</c:f>
              <c:numCache>
                <c:formatCode>0.00%</c:formatCode>
                <c:ptCount val="3"/>
                <c:pt idx="0">
                  <c:v>0.37404580152671757</c:v>
                </c:pt>
                <c:pt idx="1">
                  <c:v>0.48854961832061067</c:v>
                </c:pt>
                <c:pt idx="2">
                  <c:v>0.13740458015267176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04-4AEB-B566-C7E86A6951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6801272780501"/>
          <c:y val="0.80228154407528329"/>
          <c:w val="0.62582660010372593"/>
          <c:h val="0.16519813072146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[EXERCICE_EXCEL_SESSION_1_DASHBOARD.xlsx]TCD!Différentes Charges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Montant HT vs Charges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28631796702187"/>
          <c:y val="0.14131455399061033"/>
          <c:w val="0.73588984663164392"/>
          <c:h val="0.72732394366197184"/>
        </c:manualLayout>
      </c:layout>
      <c:lineChart>
        <c:grouping val="stacked"/>
        <c:varyColors val="0"/>
        <c:ser>
          <c:idx val="0"/>
          <c:order val="0"/>
          <c:tx>
            <c:strRef>
              <c:f>TCD!$B$18</c:f>
              <c:strCache>
                <c:ptCount val="1"/>
                <c:pt idx="0">
                  <c:v>Somme de charges totales</c:v>
                </c:pt>
              </c:strCache>
            </c:strRef>
          </c:tx>
          <c:spPr>
            <a:ln w="34925" cap="rnd">
              <a:solidFill>
                <a:schemeClr val="accent5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TCD!$A$19:$A$26</c:f>
              <c:strCache>
                <c:ptCount val="7"/>
                <c:pt idx="0">
                  <c:v>Australie</c:v>
                </c:pt>
                <c:pt idx="1">
                  <c:v>Cameroun</c:v>
                </c:pt>
                <c:pt idx="2">
                  <c:v>Congo</c:v>
                </c:pt>
                <c:pt idx="3">
                  <c:v>Gabon</c:v>
                </c:pt>
                <c:pt idx="4">
                  <c:v>RCA</c:v>
                </c:pt>
                <c:pt idx="5">
                  <c:v>Suisse</c:v>
                </c:pt>
                <c:pt idx="6">
                  <c:v>Tchad</c:v>
                </c:pt>
              </c:strCache>
            </c:strRef>
          </c:cat>
          <c:val>
            <c:numRef>
              <c:f>TCD!$B$19:$B$26</c:f>
              <c:numCache>
                <c:formatCode>_-* #\ ##0.00\ _€_-;\-* #\ ##0.00\ _€_-;_-* "-"??\ _€_-;_-@_-</c:formatCode>
                <c:ptCount val="7"/>
                <c:pt idx="0">
                  <c:v>264059189.65609002</c:v>
                </c:pt>
                <c:pt idx="1">
                  <c:v>267340905.19488001</c:v>
                </c:pt>
                <c:pt idx="2">
                  <c:v>182074913.19459999</c:v>
                </c:pt>
                <c:pt idx="3">
                  <c:v>142316835.42149001</c:v>
                </c:pt>
                <c:pt idx="4">
                  <c:v>170317270.61201999</c:v>
                </c:pt>
                <c:pt idx="5">
                  <c:v>196567120.56520003</c:v>
                </c:pt>
                <c:pt idx="6">
                  <c:v>108157886.89406002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A-48DD-91CE-6ECAAFEF72C3}"/>
            </c:ext>
          </c:extLst>
        </c:ser>
        <c:ser>
          <c:idx val="1"/>
          <c:order val="1"/>
          <c:tx>
            <c:strRef>
              <c:f>TCD!$C$18</c:f>
              <c:strCache>
                <c:ptCount val="1"/>
                <c:pt idx="0">
                  <c:v>Somme de Montant HT</c:v>
                </c:pt>
              </c:strCache>
            </c:strRef>
          </c:tx>
          <c:spPr>
            <a:ln w="34925" cap="rnd">
              <a:solidFill>
                <a:schemeClr val="accent5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TCD!$A$19:$A$26</c:f>
              <c:strCache>
                <c:ptCount val="7"/>
                <c:pt idx="0">
                  <c:v>Australie</c:v>
                </c:pt>
                <c:pt idx="1">
                  <c:v>Cameroun</c:v>
                </c:pt>
                <c:pt idx="2">
                  <c:v>Congo</c:v>
                </c:pt>
                <c:pt idx="3">
                  <c:v>Gabon</c:v>
                </c:pt>
                <c:pt idx="4">
                  <c:v>RCA</c:v>
                </c:pt>
                <c:pt idx="5">
                  <c:v>Suisse</c:v>
                </c:pt>
                <c:pt idx="6">
                  <c:v>Tchad</c:v>
                </c:pt>
              </c:strCache>
            </c:strRef>
          </c:cat>
          <c:val>
            <c:numRef>
              <c:f>TCD!$C$19:$C$26</c:f>
              <c:numCache>
                <c:formatCode>_-* #\ ##0.00\ _€_-;\-* #\ ##0.00\ _€_-;_-* "-"??\ _€_-;_-@_-</c:formatCode>
                <c:ptCount val="7"/>
                <c:pt idx="0">
                  <c:v>751124293</c:v>
                </c:pt>
                <c:pt idx="1">
                  <c:v>752180217</c:v>
                </c:pt>
                <c:pt idx="2">
                  <c:v>532936274</c:v>
                </c:pt>
                <c:pt idx="3">
                  <c:v>381674134</c:v>
                </c:pt>
                <c:pt idx="4">
                  <c:v>491162293</c:v>
                </c:pt>
                <c:pt idx="5">
                  <c:v>534467805</c:v>
                </c:pt>
                <c:pt idx="6">
                  <c:v>302840525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A-48DD-91CE-6ECAAFEF72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80031"/>
        <c:axId val="1500995327"/>
      </c:lineChart>
      <c:catAx>
        <c:axId val="119880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0995327"/>
        <c:crosses val="autoZero"/>
        <c:auto val="1"/>
        <c:lblAlgn val="ctr"/>
        <c:lblOffset val="100"/>
        <c:noMultiLvlLbl val="0"/>
      </c:catAx>
      <c:valAx>
        <c:axId val="15009953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_€_-;\-* #\ ##0.00\ _€_-;_-* &quot;-&quot;??\ _€_-;_-@_-" sourceLinked="1"/>
        <c:majorTickMark val="none"/>
        <c:minorTickMark val="none"/>
        <c:tickLblPos val="nextTo"/>
        <c:crossAx val="11988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13748906386702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'3- Détails NB transactions'!$C$5</c:f>
              <c:strCache>
                <c:ptCount val="1"/>
                <c:pt idx="0">
                  <c:v>Nombre de transactions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 Détails NB transactions'!$B$6:$B$12</c:f>
              <c:strCache>
                <c:ptCount val="7"/>
                <c:pt idx="0">
                  <c:v>Australie</c:v>
                </c:pt>
                <c:pt idx="1">
                  <c:v>Suisse</c:v>
                </c:pt>
                <c:pt idx="2">
                  <c:v>Gabon</c:v>
                </c:pt>
                <c:pt idx="3">
                  <c:v>Tchad</c:v>
                </c:pt>
                <c:pt idx="4">
                  <c:v>RCA</c:v>
                </c:pt>
                <c:pt idx="5">
                  <c:v>Congo</c:v>
                </c:pt>
                <c:pt idx="6">
                  <c:v>Cameroun</c:v>
                </c:pt>
              </c:strCache>
            </c:strRef>
          </c:cat>
          <c:val>
            <c:numRef>
              <c:f>'3- Détails NB transactions'!$C$6:$C$12</c:f>
              <c:numCache>
                <c:formatCode>General</c:formatCode>
                <c:ptCount val="7"/>
                <c:pt idx="0">
                  <c:v>62</c:v>
                </c:pt>
                <c:pt idx="1">
                  <c:v>48</c:v>
                </c:pt>
                <c:pt idx="2">
                  <c:v>44</c:v>
                </c:pt>
                <c:pt idx="3">
                  <c:v>51</c:v>
                </c:pt>
                <c:pt idx="4">
                  <c:v>44</c:v>
                </c:pt>
                <c:pt idx="5">
                  <c:v>45</c:v>
                </c:pt>
                <c:pt idx="6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2-4272-8A70-3372D0A407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0769536"/>
        <c:axId val="145309824"/>
        <c:axId val="0"/>
      </c:bar3DChart>
      <c:catAx>
        <c:axId val="1407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309824"/>
        <c:crosses val="autoZero"/>
        <c:auto val="1"/>
        <c:lblAlgn val="ctr"/>
        <c:lblOffset val="100"/>
        <c:noMultiLvlLbl val="0"/>
      </c:catAx>
      <c:valAx>
        <c:axId val="1453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76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C7-4190-8FAF-340D2AF4AA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C7-4190-8FAF-340D2AF4AA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C7-4190-8FAF-340D2AF4AAE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'3- Détails NB transactions'!$E$6:$E$8</c:f>
              <c:strCache>
                <c:ptCount val="3"/>
                <c:pt idx="0">
                  <c:v>versement especes</c:v>
                </c:pt>
                <c:pt idx="1">
                  <c:v>virement</c:v>
                </c:pt>
                <c:pt idx="2">
                  <c:v>cheque</c:v>
                </c:pt>
              </c:strCache>
            </c:strRef>
          </c:cat>
          <c:val>
            <c:numRef>
              <c:f>'3- Détails NB transactions'!$F$6:$F$8</c:f>
              <c:numCache>
                <c:formatCode>General</c:formatCode>
                <c:ptCount val="3"/>
                <c:pt idx="0">
                  <c:v>96</c:v>
                </c:pt>
                <c:pt idx="1">
                  <c:v>189</c:v>
                </c:pt>
                <c:pt idx="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D-4931-8E28-EC4F93AAC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'4- Détails Chiffre d''affaires'!$B$6:$B$12</c:f>
              <c:strCache>
                <c:ptCount val="7"/>
                <c:pt idx="0">
                  <c:v>Australie</c:v>
                </c:pt>
                <c:pt idx="1">
                  <c:v>Suisse</c:v>
                </c:pt>
                <c:pt idx="2">
                  <c:v>Gabon</c:v>
                </c:pt>
                <c:pt idx="3">
                  <c:v>Tchad</c:v>
                </c:pt>
                <c:pt idx="4">
                  <c:v>RCA</c:v>
                </c:pt>
                <c:pt idx="5">
                  <c:v>Congo</c:v>
                </c:pt>
                <c:pt idx="6">
                  <c:v>Cameroun</c:v>
                </c:pt>
              </c:strCache>
            </c:strRef>
          </c:cat>
          <c:val>
            <c:numRef>
              <c:f>'4- Détails Chiffre d''affaires'!$C$6:$C$12</c:f>
              <c:numCache>
                <c:formatCode>#,##0</c:formatCode>
                <c:ptCount val="7"/>
                <c:pt idx="0">
                  <c:v>1690731194</c:v>
                </c:pt>
                <c:pt idx="1">
                  <c:v>1289208138</c:v>
                </c:pt>
                <c:pt idx="2">
                  <c:v>1174116622</c:v>
                </c:pt>
                <c:pt idx="3">
                  <c:v>1093044432</c:v>
                </c:pt>
                <c:pt idx="4">
                  <c:v>1265000565</c:v>
                </c:pt>
                <c:pt idx="5">
                  <c:v>1370655143</c:v>
                </c:pt>
                <c:pt idx="6">
                  <c:v>2399028951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B-4DF8-8BAB-C55A42D4EA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'4- Détails Chiffre d''affaires'!$B$6:$B$12</c:f>
              <c:strCache>
                <c:ptCount val="7"/>
                <c:pt idx="0">
                  <c:v>Australie</c:v>
                </c:pt>
                <c:pt idx="1">
                  <c:v>Suisse</c:v>
                </c:pt>
                <c:pt idx="2">
                  <c:v>Gabon</c:v>
                </c:pt>
                <c:pt idx="3">
                  <c:v>Tchad</c:v>
                </c:pt>
                <c:pt idx="4">
                  <c:v>RCA</c:v>
                </c:pt>
                <c:pt idx="5">
                  <c:v>Congo</c:v>
                </c:pt>
                <c:pt idx="6">
                  <c:v>Cameroun</c:v>
                </c:pt>
              </c:strCache>
            </c:strRef>
          </c:cat>
          <c:val>
            <c:numRef>
              <c:f>'4- Détails Chiffre d''affaires'!$D$6:$D$12</c:f>
              <c:numCache>
                <c:formatCode>#,##0</c:formatCode>
                <c:ptCount val="7"/>
                <c:pt idx="0">
                  <c:v>602465536.22086</c:v>
                </c:pt>
                <c:pt idx="1">
                  <c:v>470726963.6287598</c:v>
                </c:pt>
                <c:pt idx="2">
                  <c:v>433285019.72778004</c:v>
                </c:pt>
                <c:pt idx="3">
                  <c:v>391697722.67474991</c:v>
                </c:pt>
                <c:pt idx="4">
                  <c:v>446557601.50387001</c:v>
                </c:pt>
                <c:pt idx="5">
                  <c:v>475531122.41456997</c:v>
                </c:pt>
                <c:pt idx="6">
                  <c:v>857439093.65854001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B-4DF8-8BAB-C55A42D4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704832"/>
        <c:axId val="145308992"/>
        <c:axId val="0"/>
      </c:bar3DChart>
      <c:catAx>
        <c:axId val="1387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308992"/>
        <c:crosses val="autoZero"/>
        <c:auto val="1"/>
        <c:lblAlgn val="ctr"/>
        <c:lblOffset val="100"/>
        <c:noMultiLvlLbl val="0"/>
      </c:catAx>
      <c:valAx>
        <c:axId val="1453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7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348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'4- Détails Chiffre d''affaires'!$G$6:$G$8</c:f>
              <c:strCache>
                <c:ptCount val="3"/>
                <c:pt idx="0">
                  <c:v>versement especes</c:v>
                </c:pt>
                <c:pt idx="1">
                  <c:v>virement</c:v>
                </c:pt>
                <c:pt idx="2">
                  <c:v>cheque</c:v>
                </c:pt>
              </c:strCache>
            </c:strRef>
          </c:cat>
          <c:val>
            <c:numRef>
              <c:f>'4- Détails Chiffre d''affaires'!$H$6:$H$8</c:f>
              <c:numCache>
                <c:formatCode>General</c:formatCode>
                <c:ptCount val="3"/>
                <c:pt idx="0">
                  <c:v>27618789.666666668</c:v>
                </c:pt>
                <c:pt idx="1">
                  <c:v>26466940.518518519</c:v>
                </c:pt>
                <c:pt idx="2">
                  <c:v>27664520.831578948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5-4E7A-91F8-9AAA220E9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771536"/>
        <c:axId val="1149633792"/>
        <c:axId val="0"/>
      </c:bar3DChart>
      <c:catAx>
        <c:axId val="14077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9633792"/>
        <c:crosses val="autoZero"/>
        <c:auto val="1"/>
        <c:lblAlgn val="ctr"/>
        <c:lblOffset val="100"/>
        <c:noMultiLvlLbl val="0"/>
      </c:catAx>
      <c:valAx>
        <c:axId val="11496337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077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 Analyse 2 critères'!$C$8</c:f>
              <c:strCache>
                <c:ptCount val="1"/>
                <c:pt idx="0">
                  <c:v>Chiffre d'affaire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'5- Analyse 2 critères'!$B$9:$B$20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'5- Analyse 2 critères'!$C$9:$C$20</c:f>
              <c:numCache>
                <c:formatCode>#,##0</c:formatCode>
                <c:ptCount val="12"/>
                <c:pt idx="0">
                  <c:v>193189050</c:v>
                </c:pt>
                <c:pt idx="1">
                  <c:v>480081693</c:v>
                </c:pt>
                <c:pt idx="2">
                  <c:v>301014249</c:v>
                </c:pt>
                <c:pt idx="3">
                  <c:v>457947727</c:v>
                </c:pt>
                <c:pt idx="4">
                  <c:v>350811428</c:v>
                </c:pt>
                <c:pt idx="5">
                  <c:v>242664421</c:v>
                </c:pt>
                <c:pt idx="6">
                  <c:v>358989971</c:v>
                </c:pt>
                <c:pt idx="7">
                  <c:v>358931311</c:v>
                </c:pt>
                <c:pt idx="8">
                  <c:v>418245475</c:v>
                </c:pt>
                <c:pt idx="9">
                  <c:v>26031213</c:v>
                </c:pt>
                <c:pt idx="10">
                  <c:v>40093262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C-450F-8548-9F2994C1607F}"/>
            </c:ext>
          </c:extLst>
        </c:ser>
        <c:ser>
          <c:idx val="1"/>
          <c:order val="1"/>
          <c:tx>
            <c:strRef>
              <c:f>'5- Analyse 2 critères'!$D$8</c:f>
              <c:strCache>
                <c:ptCount val="1"/>
                <c:pt idx="0">
                  <c:v>Charges Totale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'5- Analyse 2 critères'!$B$9:$B$20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'5- Analyse 2 critères'!$D$9:$D$20</c:f>
              <c:numCache>
                <c:formatCode>#,##0</c:formatCode>
                <c:ptCount val="12"/>
                <c:pt idx="0">
                  <c:v>69061627.406179994</c:v>
                </c:pt>
                <c:pt idx="1">
                  <c:v>176455049.97519001</c:v>
                </c:pt>
                <c:pt idx="2">
                  <c:v>112258043.2701</c:v>
                </c:pt>
                <c:pt idx="3">
                  <c:v>162712345.55133003</c:v>
                </c:pt>
                <c:pt idx="4">
                  <c:v>125051864.95027001</c:v>
                </c:pt>
                <c:pt idx="5">
                  <c:v>86140343.487179995</c:v>
                </c:pt>
                <c:pt idx="6">
                  <c:v>128265935.06669</c:v>
                </c:pt>
                <c:pt idx="7">
                  <c:v>127081400.32252997</c:v>
                </c:pt>
                <c:pt idx="8">
                  <c:v>152126672.34324998</c:v>
                </c:pt>
                <c:pt idx="9">
                  <c:v>10413266.136390001</c:v>
                </c:pt>
                <c:pt idx="10">
                  <c:v>13231979.257860001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C-450F-8548-9F2994C16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91809680"/>
        <c:axId val="10511664"/>
      </c:barChart>
      <c:lineChart>
        <c:grouping val="standard"/>
        <c:varyColors val="0"/>
        <c:ser>
          <c:idx val="2"/>
          <c:order val="2"/>
          <c:tx>
            <c:strRef>
              <c:f>'5- Analyse 2 critères'!$E$8</c:f>
              <c:strCache>
                <c:ptCount val="1"/>
                <c:pt idx="0">
                  <c:v>Marges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'5- Analyse 2 critères'!$B$9:$B$20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'5- Analyse 2 critères'!$E$9:$E$20</c:f>
              <c:numCache>
                <c:formatCode>0%</c:formatCode>
                <c:ptCount val="12"/>
                <c:pt idx="0">
                  <c:v>0.64251789940382231</c:v>
                </c:pt>
                <c:pt idx="1">
                  <c:v>0.63244786762741645</c:v>
                </c:pt>
                <c:pt idx="2">
                  <c:v>0.62706734434322409</c:v>
                </c:pt>
                <c:pt idx="3">
                  <c:v>0.64469231757682677</c:v>
                </c:pt>
                <c:pt idx="4">
                  <c:v>0.64353537265533434</c:v>
                </c:pt>
                <c:pt idx="5">
                  <c:v>0.64502277205614744</c:v>
                </c:pt>
                <c:pt idx="6">
                  <c:v>0.64270329137776949</c:v>
                </c:pt>
                <c:pt idx="7">
                  <c:v>0.64594506963330944</c:v>
                </c:pt>
                <c:pt idx="8">
                  <c:v>0.63627419437532473</c:v>
                </c:pt>
                <c:pt idx="9">
                  <c:v>0.59997</c:v>
                </c:pt>
                <c:pt idx="10">
                  <c:v>0.66996999999999995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6C-450F-8548-9F2994C16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07680"/>
        <c:axId val="10514576"/>
      </c:lineChart>
      <c:catAx>
        <c:axId val="19180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1664"/>
        <c:crosses val="autoZero"/>
        <c:auto val="1"/>
        <c:lblAlgn val="ctr"/>
        <c:lblOffset val="100"/>
        <c:noMultiLvlLbl val="0"/>
      </c:catAx>
      <c:valAx>
        <c:axId val="105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09680"/>
        <c:crosses val="autoZero"/>
        <c:crossBetween val="between"/>
      </c:valAx>
      <c:valAx>
        <c:axId val="1051457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07680"/>
        <c:crosses val="max"/>
        <c:crossBetween val="between"/>
      </c:valAx>
      <c:catAx>
        <c:axId val="191807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1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446618</xdr:colOff>
      <xdr:row>0</xdr:row>
      <xdr:rowOff>65312</xdr:rowOff>
    </xdr:from>
    <xdr:to>
      <xdr:col>7</xdr:col>
      <xdr:colOff>160263</xdr:colOff>
      <xdr:row>12</xdr:row>
      <xdr:rowOff>116417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1508AE-8B31-4A46-8811-DA1D7550C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71438</xdr:colOff>
      <xdr:row>6</xdr:row>
      <xdr:rowOff>132214</xdr:rowOff>
    </xdr:from>
    <xdr:to>
      <xdr:col>2</xdr:col>
      <xdr:colOff>345281</xdr:colOff>
      <xdr:row>13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ois">
              <a:extLst>
                <a:ext uri="{FF2B5EF4-FFF2-40B4-BE49-F238E27FC236}">
                  <a16:creationId xmlns:a16="http://schemas.microsoft.com/office/drawing/2014/main" id="{B9748420-41E9-4629-A565-516828DBCE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8" y="1203777"/>
              <a:ext cx="1940718" cy="12131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70758</xdr:colOff>
      <xdr:row>0</xdr:row>
      <xdr:rowOff>34020</xdr:rowOff>
    </xdr:from>
    <xdr:to>
      <xdr:col>2</xdr:col>
      <xdr:colOff>359833</xdr:colOff>
      <xdr:row>6</xdr:row>
      <xdr:rowOff>107157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née">
              <a:extLst>
                <a:ext uri="{FF2B5EF4-FFF2-40B4-BE49-F238E27FC236}">
                  <a16:creationId xmlns:a16="http://schemas.microsoft.com/office/drawing/2014/main" id="{16455000-397A-464A-97C1-7585D2FC8D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58" y="34019"/>
              <a:ext cx="1955950" cy="1311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7</xdr:col>
      <xdr:colOff>193522</xdr:colOff>
      <xdr:row>0</xdr:row>
      <xdr:rowOff>73477</xdr:rowOff>
    </xdr:from>
    <xdr:to>
      <xdr:col>12</xdr:col>
      <xdr:colOff>689427</xdr:colOff>
      <xdr:row>12</xdr:row>
      <xdr:rowOff>95250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7DAEDCE-2B40-4822-8994-BA0B541A6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719668</xdr:colOff>
      <xdr:row>0</xdr:row>
      <xdr:rowOff>66069</xdr:rowOff>
    </xdr:from>
    <xdr:to>
      <xdr:col>16</xdr:col>
      <xdr:colOff>733274</xdr:colOff>
      <xdr:row>12</xdr:row>
      <xdr:rowOff>105834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F224890-F009-4A54-B8FB-E3CE48B9D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11906</xdr:colOff>
      <xdr:row>13</xdr:row>
      <xdr:rowOff>129269</xdr:rowOff>
    </xdr:from>
    <xdr:to>
      <xdr:col>2</xdr:col>
      <xdr:colOff>333942</xdr:colOff>
      <xdr:row>20</xdr:row>
      <xdr:rowOff>54430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ategorie_payement">
              <a:extLst>
                <a:ext uri="{FF2B5EF4-FFF2-40B4-BE49-F238E27FC236}">
                  <a16:creationId xmlns:a16="http://schemas.microsoft.com/office/drawing/2014/main" id="{489CC1E7-7B57-4882-A708-7F9B79D434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e_paye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" y="2450988"/>
              <a:ext cx="1988911" cy="11753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2</xdr:col>
      <xdr:colOff>464344</xdr:colOff>
      <xdr:row>12</xdr:row>
      <xdr:rowOff>122126</xdr:rowOff>
    </xdr:from>
    <xdr:to>
      <xdr:col>16</xdr:col>
      <xdr:colOff>773906</xdr:colOff>
      <xdr:row>27</xdr:row>
      <xdr:rowOff>148320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3FBB0BA-4C4B-40A6-B80C-7A20FCF84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31750</xdr:rowOff>
    </xdr:from>
    <xdr:to>
      <xdr:col>0</xdr:col>
      <xdr:colOff>1828800</xdr:colOff>
      <xdr:row>9</xdr:row>
      <xdr:rowOff>52917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ays">
              <a:extLst>
                <a:ext uri="{FF2B5EF4-FFF2-40B4-BE49-F238E27FC236}">
                  <a16:creationId xmlns:a16="http://schemas.microsoft.com/office/drawing/2014/main" id="{29DFFB9E-AE6A-49C5-A14D-9BB4A89477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y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750"/>
              <a:ext cx="1828800" cy="23071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21167</xdr:colOff>
      <xdr:row>9</xdr:row>
      <xdr:rowOff>105833</xdr:rowOff>
    </xdr:from>
    <xdr:to>
      <xdr:col>0</xdr:col>
      <xdr:colOff>1849967</xdr:colOff>
      <xdr:row>13</xdr:row>
      <xdr:rowOff>158750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tegorie_payement 1">
              <a:extLst>
                <a:ext uri="{FF2B5EF4-FFF2-40B4-BE49-F238E27FC236}">
                  <a16:creationId xmlns:a16="http://schemas.microsoft.com/office/drawing/2014/main" id="{D8C8DFE3-3BDD-4F61-983D-B5A3B54972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e_payemen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67" y="2391833"/>
              <a:ext cx="1828800" cy="12594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14</xdr:row>
      <xdr:rowOff>0</xdr:rowOff>
    </xdr:from>
    <xdr:to>
      <xdr:col>0</xdr:col>
      <xdr:colOff>1828800</xdr:colOff>
      <xdr:row>27</xdr:row>
      <xdr:rowOff>79375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ype_entreprise">
              <a:extLst>
                <a:ext uri="{FF2B5EF4-FFF2-40B4-BE49-F238E27FC236}">
                  <a16:creationId xmlns:a16="http://schemas.microsoft.com/office/drawing/2014/main" id="{D2BC2334-BBEC-45A5-A5B5-E7977A6391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_entrepri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73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751417</xdr:colOff>
      <xdr:row>13</xdr:row>
      <xdr:rowOff>46567</xdr:rowOff>
    </xdr:from>
    <xdr:to>
      <xdr:col>3</xdr:col>
      <xdr:colOff>592667</xdr:colOff>
      <xdr:row>27</xdr:row>
      <xdr:rowOff>165101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0FA726D-DEE4-4139-92C0-C3AAEA0B1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825500</xdr:colOff>
      <xdr:row>9</xdr:row>
      <xdr:rowOff>57150</xdr:rowOff>
    </xdr:from>
    <xdr:to>
      <xdr:col>6</xdr:col>
      <xdr:colOff>105833</xdr:colOff>
      <xdr:row>20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FA8C525-88F0-4A1F-9261-E2283807A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595313</xdr:colOff>
      <xdr:row>19</xdr:row>
      <xdr:rowOff>98821</xdr:rowOff>
    </xdr:from>
    <xdr:to>
      <xdr:col>3</xdr:col>
      <xdr:colOff>202407</xdr:colOff>
      <xdr:row>34</xdr:row>
      <xdr:rowOff>115490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0F675-86A8-47BD-BF64-165E231DC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416719</xdr:colOff>
      <xdr:row>9</xdr:row>
      <xdr:rowOff>158352</xdr:rowOff>
    </xdr:from>
    <xdr:to>
      <xdr:col>8</xdr:col>
      <xdr:colOff>11906</xdr:colOff>
      <xdr:row>20</xdr:row>
      <xdr:rowOff>175021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2312AB8-BDF4-4C4B-956D-57441072E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68034</xdr:rowOff>
    </xdr:from>
    <xdr:to>
      <xdr:col>5</xdr:col>
      <xdr:colOff>444500</xdr:colOff>
      <xdr:row>39</xdr:row>
      <xdr:rowOff>95249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6C742CB-E71A-4BD2-B21D-A7C1FCA50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156481</xdr:colOff>
      <xdr:row>7</xdr:row>
      <xdr:rowOff>312964</xdr:rowOff>
    </xdr:from>
    <xdr:to>
      <xdr:col>9</xdr:col>
      <xdr:colOff>1442357</xdr:colOff>
      <xdr:row>14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EAEBA70-A86F-4820-968F-C1E23C554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dry%20NOUDEM/AppData/Local/Microsoft/Windows/INetCache/Content.Outlook/M381J478/Fichier%20de%20formation%20ASCA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CD"/>
      <sheetName val="Feuil1"/>
      <sheetName val="TCD_GLE"/>
      <sheetName val="Retraité"/>
      <sheetName val="analyses_moyens"/>
      <sheetName val="DASHBOARD"/>
      <sheetName val="DETAIL"/>
    </sheetNames>
    <sheetDataSet>
      <sheetData sheetId="0"/>
      <sheetData sheetId="1"/>
      <sheetData sheetId="2">
        <row r="4">
          <cell r="A4">
            <v>71810578371.009933</v>
          </cell>
          <cell r="B4">
            <v>414</v>
          </cell>
          <cell r="C4">
            <v>173455503.31161821</v>
          </cell>
          <cell r="E4">
            <v>115220510.47</v>
          </cell>
          <cell r="J4">
            <v>622.24475111319066</v>
          </cell>
        </row>
      </sheetData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Rodrigue Awono" refreshedDate="45205.345355555553" createdVersion="6" refreshedVersion="6" minRefreshableVersion="3" recordCount="380" xr:uid="{91F9CC02-7669-4A76-AB31-A2057BAAA5AB}">
  <cacheSource type="worksheet">
    <worksheetSource name="Tableau1"/>
  </cacheSource>
  <cacheFields count="13">
    <cacheField name="Date_Facturation" numFmtId="166">
      <sharedItems containsSemiMixedTypes="0" containsNonDate="0" containsDate="1" containsString="0" minDate="2020-01-26T00:00:00" maxDate="2022-11-02T00:00:00"/>
    </cacheField>
    <cacheField name="Mois" numFmtId="1">
      <sharedItems containsSemiMixedTypes="0" containsString="0" containsNumber="1" containsInteger="1" minValue="1" maxValue="12" count="12">
        <n v="11"/>
        <n v="10"/>
        <n v="9"/>
        <n v="8"/>
        <n v="7"/>
        <n v="6"/>
        <n v="5"/>
        <n v="4"/>
        <n v="3"/>
        <n v="2"/>
        <n v="1"/>
        <n v="12"/>
      </sharedItems>
    </cacheField>
    <cacheField name="Année" numFmtId="1">
      <sharedItems containsSemiMixedTypes="0" containsString="0" containsNumber="1" containsInteger="1" minValue="2020" maxValue="2022" count="3">
        <n v="2022"/>
        <n v="2021"/>
        <n v="2020"/>
      </sharedItems>
    </cacheField>
    <cacheField name="Nom" numFmtId="0">
      <sharedItems count="100">
        <s v="Peter Klein"/>
        <s v="Anthony Ratliff"/>
        <s v="Lavinia Kemp"/>
        <s v="Ebony Garner"/>
        <s v="Shea Hale"/>
        <s v="Chester Manning"/>
        <s v="Todd Coffey"/>
        <s v="Preston James"/>
        <s v="Trevor Love"/>
        <s v="Jameson Weber"/>
        <s v="Quinlan Vega"/>
        <s v="Omar Robertson"/>
        <s v="Harding Meyer"/>
        <s v="Stephen Decker"/>
        <s v="Miranda Reese"/>
        <s v="Nasim Trujillo"/>
        <s v="Cameran Estrada"/>
        <s v="Kirk Cooke"/>
        <s v="Benedict Holland"/>
        <s v="Harding Baxter"/>
        <s v="Abdul Duke"/>
        <s v="Logan Fletcher"/>
        <s v="Jessamine Lamb"/>
        <s v="Matthew Bell"/>
        <s v="Daquan Sanford"/>
        <s v="Cameron Sosa"/>
        <s v="Nevada Sellers"/>
        <s v="Malachi Turner"/>
        <s v="Byron Bush"/>
        <s v="Amethyst Osborne"/>
        <s v="Isabelle Mendoza"/>
        <s v="Ava Richards"/>
        <s v="Fatima Coffey"/>
        <s v="Lynn Cleveland"/>
        <s v="Meghan Bell"/>
        <s v="Hiram Mccoy"/>
        <s v="Angelica Barron"/>
        <s v="Calvin Durham"/>
        <s v="Lamar Reese"/>
        <s v="Nevada Hammond"/>
        <s v="Emery Grimes"/>
        <s v="Samson Shaffer"/>
        <s v="Darius Allen"/>
        <s v="Janna Richard"/>
        <s v="Sopoline Hickman"/>
        <s v="Sheila Lewis"/>
        <s v="Hayes Nixon"/>
        <s v="Benjamin Brady"/>
        <s v="Lucius Santos"/>
        <s v="Joy Cooper"/>
        <s v="Carly Flores"/>
        <s v="Castor Preston"/>
        <s v="Gloria Henderson"/>
        <s v="Lacota Ratliff"/>
        <s v="Hollee Haynes"/>
        <s v="Fulton Dillard"/>
        <s v="Callie Osborne"/>
        <s v="Sebastian Blackwell"/>
        <s v="Beck Levine"/>
        <s v="Uriel Burton"/>
        <s v="Erich Mcfadden"/>
        <s v="Kirsten Reese"/>
        <s v="Jamalia Spears"/>
        <s v="Gavin Sampson"/>
        <s v="Marshall Galloway"/>
        <s v="Blossom Ball"/>
        <s v="Burton Hopkins"/>
        <s v="Claire Larsen"/>
        <s v="Gil Spears"/>
        <s v="Jordan Chan"/>
        <s v="Geraldine Horne"/>
        <s v="Nomlanga Chan"/>
        <s v="Emery Hamilton"/>
        <s v="Bo Dalton"/>
        <s v="Ori Sawyer"/>
        <s v="Keegan Dudley"/>
        <s v="Sebastian Cannon"/>
        <s v="Justine Brock"/>
        <s v="Sylvester Barlow"/>
        <s v="Lenore Hale"/>
        <s v="Virginia Bell"/>
        <s v="Hammett Campos"/>
        <s v="Brent Hatfield"/>
        <s v="Shelby Shaffer"/>
        <s v="Odysseus Gibbs"/>
        <s v="Imelda Bryan"/>
        <s v="Nasim Foreman"/>
        <s v="Malcolm Hendricks"/>
        <s v="Deborah Hutchinson"/>
        <s v="Lois Burke"/>
        <s v="Lenore Frye"/>
        <s v="Zephania Hale"/>
        <s v="Brynne Serrano"/>
        <s v="Marsden Downs"/>
        <s v="Grant Kidd"/>
        <s v="Abel Cote"/>
        <s v="Willa Mcdonald"/>
        <s v="Clio Parks"/>
        <s v="Colt Morton"/>
        <s v="Lisandra Kemp"/>
      </sharedItems>
    </cacheField>
    <cacheField name="Type_entreprise" numFmtId="0">
      <sharedItems count="3">
        <s v="para publique"/>
        <s v="Privée"/>
        <s v="Publique"/>
      </sharedItems>
    </cacheField>
    <cacheField name="categorie_payement" numFmtId="0">
      <sharedItems count="3">
        <s v="virement"/>
        <s v="cheque"/>
        <s v="versement especes"/>
      </sharedItems>
    </cacheField>
    <cacheField name="Pays" numFmtId="0">
      <sharedItems count="7">
        <s v="Australie"/>
        <s v="Suisse"/>
        <s v="RCA"/>
        <s v="Cameroun"/>
        <s v="Tchad"/>
        <s v="Gabon"/>
        <s v="Congo"/>
      </sharedItems>
    </cacheField>
    <cacheField name="Montant HT" numFmtId="3">
      <sharedItems containsSemiMixedTypes="0" containsString="0" containsNumber="1" containsInteger="1" minValue="1055659" maxValue="49750593" count="380">
        <n v="40093262"/>
        <n v="26031213"/>
        <n v="6004141"/>
        <n v="37208240"/>
        <n v="47641892"/>
        <n v="35170016"/>
        <n v="10475388"/>
        <n v="13067474"/>
        <n v="10940369"/>
        <n v="19696193"/>
        <n v="29105086"/>
        <n v="35567703"/>
        <n v="9213405"/>
        <n v="30114578"/>
        <n v="35456014"/>
        <n v="1547596"/>
        <n v="44393169"/>
        <n v="39752386"/>
        <n v="12891825"/>
        <n v="47278442"/>
        <n v="21646431"/>
        <n v="14695091"/>
        <n v="40562753"/>
        <n v="1698281"/>
        <n v="17845774"/>
        <n v="4035103"/>
        <n v="36426299"/>
        <n v="32369789"/>
        <n v="4458814"/>
        <n v="32267055"/>
        <n v="45410203"/>
        <n v="32028913"/>
        <n v="28208363"/>
        <n v="33728093"/>
        <n v="28477573"/>
        <n v="20298060"/>
        <n v="38142544"/>
        <n v="36374690"/>
        <n v="15410451"/>
        <n v="11906403"/>
        <n v="38297546"/>
        <n v="28761599"/>
        <n v="24496736"/>
        <n v="43212743"/>
        <n v="39883533"/>
        <n v="42243118"/>
        <n v="44029616"/>
        <n v="4946302"/>
        <n v="13492738"/>
        <n v="25566852"/>
        <n v="4423870"/>
        <n v="24604956"/>
        <n v="14012401"/>
        <n v="48656381"/>
        <n v="20688187"/>
        <n v="18534573"/>
        <n v="9086138"/>
        <n v="24537298"/>
        <n v="20646098"/>
        <n v="2674195"/>
        <n v="47981089"/>
        <n v="14241131"/>
        <n v="5308007"/>
        <n v="45528702"/>
        <n v="49052988"/>
        <n v="33683506"/>
        <n v="45921359"/>
        <n v="33616344"/>
        <n v="24303741"/>
        <n v="14849701"/>
        <n v="43328978"/>
        <n v="5899971"/>
        <n v="30130169"/>
        <n v="10121705"/>
        <n v="41880039"/>
        <n v="34205580"/>
        <n v="37603091"/>
        <n v="48173161"/>
        <n v="24596243"/>
        <n v="34629411"/>
        <n v="35255743"/>
        <n v="30100368"/>
        <n v="42869826"/>
        <n v="11013964"/>
        <n v="30531627"/>
        <n v="22830095"/>
        <n v="28808943"/>
        <n v="12700043"/>
        <n v="21132137"/>
        <n v="15069879"/>
        <n v="44434826"/>
        <n v="2194021"/>
        <n v="32386548"/>
        <n v="40842142"/>
        <n v="39070024"/>
        <n v="43791885"/>
        <n v="40127677"/>
        <n v="1401075"/>
        <n v="37836804"/>
        <n v="21191363"/>
        <n v="9979526"/>
        <n v="44865888"/>
        <n v="49703956"/>
        <n v="45479693"/>
        <n v="15010360"/>
        <n v="11877237"/>
        <n v="24441877"/>
        <n v="32434126"/>
        <n v="40986666"/>
        <n v="30719160"/>
        <n v="30234400"/>
        <n v="7707663"/>
        <n v="9913795"/>
        <n v="14728951"/>
        <n v="46112806"/>
        <n v="16104359"/>
        <n v="8913898"/>
        <n v="13195140"/>
        <n v="30723707"/>
        <n v="7949769"/>
        <n v="7801108"/>
        <n v="30037854"/>
        <n v="21488589"/>
        <n v="15795649"/>
        <n v="4570642"/>
        <n v="43706272"/>
        <n v="44775179"/>
        <n v="8427947"/>
        <n v="25265062"/>
        <n v="21344122"/>
        <n v="3936287"/>
        <n v="42389182"/>
        <n v="41912144"/>
        <n v="42243329"/>
        <n v="12470639"/>
        <n v="7504907"/>
        <n v="39902864"/>
        <n v="22061716"/>
        <n v="25707547"/>
        <n v="28633510"/>
        <n v="39877040"/>
        <n v="24793780"/>
        <n v="42402976"/>
        <n v="43113037"/>
        <n v="39337494"/>
        <n v="16486551"/>
        <n v="19932485"/>
        <n v="7959579"/>
        <n v="4327499"/>
        <n v="30197194"/>
        <n v="36614516"/>
        <n v="24883391"/>
        <n v="3702445"/>
        <n v="45974570"/>
        <n v="9869211"/>
        <n v="29892506"/>
        <n v="21024606"/>
        <n v="25507672"/>
        <n v="33361145"/>
        <n v="30674444"/>
        <n v="49750593"/>
        <n v="22461680"/>
        <n v="32712645"/>
        <n v="19677847"/>
        <n v="31097394"/>
        <n v="13988960"/>
        <n v="27071219"/>
        <n v="47833730"/>
        <n v="11618794"/>
        <n v="7302324"/>
        <n v="24965055"/>
        <n v="21873986"/>
        <n v="36606691"/>
        <n v="36980618"/>
        <n v="36945019"/>
        <n v="36260953"/>
        <n v="25588020"/>
        <n v="23481391"/>
        <n v="3821337"/>
        <n v="17312316"/>
        <n v="31259457"/>
        <n v="16562858"/>
        <n v="32756964"/>
        <n v="30708723"/>
        <n v="39972368"/>
        <n v="32885582"/>
        <n v="8994682"/>
        <n v="46551834"/>
        <n v="34368898"/>
        <n v="25140731"/>
        <n v="12951814"/>
        <n v="38847016"/>
        <n v="11350100"/>
        <n v="33786489"/>
        <n v="12558373"/>
        <n v="39531473"/>
        <n v="43031275"/>
        <n v="9426661"/>
        <n v="25809089"/>
        <n v="15382443"/>
        <n v="27258614"/>
        <n v="43398024"/>
        <n v="42883759"/>
        <n v="21097668"/>
        <n v="47911956"/>
        <n v="17293357"/>
        <n v="40092071"/>
        <n v="25279970"/>
        <n v="2080966"/>
        <n v="28059791"/>
        <n v="36754851"/>
        <n v="28718695"/>
        <n v="17488837"/>
        <n v="16419722"/>
        <n v="2311850"/>
        <n v="33628221"/>
        <n v="10648812"/>
        <n v="6193065"/>
        <n v="41671382"/>
        <n v="46672974"/>
        <n v="5500846"/>
        <n v="10182507"/>
        <n v="48046203"/>
        <n v="6234535"/>
        <n v="46297559"/>
        <n v="38274977"/>
        <n v="13793555"/>
        <n v="11361905"/>
        <n v="44412946"/>
        <n v="47365766"/>
        <n v="16443490"/>
        <n v="11308003"/>
        <n v="46114050"/>
        <n v="31021424"/>
        <n v="21451043"/>
        <n v="9332578"/>
        <n v="28491417"/>
        <n v="43468488"/>
        <n v="5829995"/>
        <n v="47941974"/>
        <n v="19310799"/>
        <n v="3504790"/>
        <n v="4191451"/>
        <n v="43565475"/>
        <n v="20503172"/>
        <n v="26430783"/>
        <n v="11580510"/>
        <n v="31430022"/>
        <n v="26849726"/>
        <n v="11541103"/>
        <n v="43155789"/>
        <n v="43982916"/>
        <n v="5557452"/>
        <n v="30138719"/>
        <n v="39446354"/>
        <n v="4301617"/>
        <n v="49466778"/>
        <n v="42958570"/>
        <n v="21556258"/>
        <n v="22109744"/>
        <n v="34350064"/>
        <n v="32656313"/>
        <n v="41378187"/>
        <n v="5117237"/>
        <n v="43825301"/>
        <n v="40595080"/>
        <n v="27063790"/>
        <n v="35772987"/>
        <n v="44868873"/>
        <n v="4443665"/>
        <n v="1445373"/>
        <n v="28525297"/>
        <n v="20670756"/>
        <n v="5602904"/>
        <n v="25860254"/>
        <n v="31946884"/>
        <n v="2536320"/>
        <n v="28958129"/>
        <n v="48250773"/>
        <n v="33314882"/>
        <n v="26400330"/>
        <n v="6163314"/>
        <n v="42065616"/>
        <n v="24699600"/>
        <n v="34937808"/>
        <n v="35196231"/>
        <n v="30652862"/>
        <n v="10539237"/>
        <n v="6248860"/>
        <n v="41341667"/>
        <n v="15483710"/>
        <n v="33655256"/>
        <n v="9668006"/>
        <n v="38989215"/>
        <n v="37027813"/>
        <n v="43141410"/>
        <n v="17340120"/>
        <n v="44173597"/>
        <n v="20306498"/>
        <n v="25526655"/>
        <n v="39346340"/>
        <n v="4629410"/>
        <n v="36364024"/>
        <n v="23560847"/>
        <n v="31838750"/>
        <n v="8343095"/>
        <n v="26874470"/>
        <n v="45016709"/>
        <n v="46948006"/>
        <n v="39284816"/>
        <n v="48933624"/>
        <n v="39167844"/>
        <n v="47318833"/>
        <n v="22416092"/>
        <n v="32552113"/>
        <n v="37347193"/>
        <n v="4846003"/>
        <n v="13741401"/>
        <n v="6748956"/>
        <n v="17063059"/>
        <n v="14088878"/>
        <n v="44099969"/>
        <n v="2379849"/>
        <n v="9512598"/>
        <n v="34180208"/>
        <n v="49502591"/>
        <n v="6571670"/>
        <n v="16268145"/>
        <n v="14464078"/>
        <n v="34938308"/>
        <n v="28466643"/>
        <n v="27177490"/>
        <n v="44139207"/>
        <n v="16370264"/>
        <n v="33646069"/>
        <n v="5615852"/>
        <n v="47003121"/>
        <n v="4223613"/>
        <n v="34129358"/>
        <n v="27423896"/>
        <n v="33698181"/>
        <n v="33463143"/>
        <n v="23069494"/>
        <n v="49291178"/>
        <n v="44841229"/>
        <n v="44913623"/>
        <n v="24905180"/>
        <n v="46388432"/>
        <n v="12641121"/>
        <n v="34345013"/>
        <n v="19274378"/>
        <n v="47205491"/>
        <n v="39558404"/>
        <n v="49635482"/>
        <n v="47019593"/>
        <n v="40371843"/>
        <n v="48846319"/>
        <n v="43073162"/>
        <n v="47600008"/>
        <n v="27029054"/>
        <n v="19767432"/>
        <n v="39265341"/>
        <n v="32343420"/>
        <n v="14120312"/>
        <n v="20477785"/>
        <n v="29389368"/>
        <n v="31498539"/>
        <n v="42484900"/>
        <n v="3549549"/>
        <n v="13476700"/>
        <n v="22288093"/>
        <n v="39650436"/>
        <n v="1055659"/>
        <n v="30679731"/>
        <n v="41141874"/>
        <n v="42825480"/>
        <n v="14484383"/>
        <n v="30565640"/>
        <n v="44609365"/>
        <n v="14041640"/>
      </sharedItems>
    </cacheField>
    <cacheField name="charges bancaires" numFmtId="3">
      <sharedItems containsSemiMixedTypes="0" containsString="0" containsNumber="1" minValue="10.55659" maxValue="1492.5177900000001"/>
    </cacheField>
    <cacheField name="charges administratives" numFmtId="3">
      <sharedItems containsSemiMixedTypes="0" containsString="0" containsNumber="1" minValue="10556.59" maxValue="2432819.0499999998"/>
    </cacheField>
    <cacheField name="charges de manutensions" numFmtId="3">
      <sharedItems containsSemiMixedTypes="0" containsString="0" containsNumber="1" minValue="144537.29999999999" maxValue="9950118.5999999996"/>
    </cacheField>
    <cacheField name="autres charges" numFmtId="3">
      <sharedItems containsSemiMixedTypes="0" containsString="0" containsNumber="1" minValue="200575.21" maxValue="9940791.2000000011"/>
    </cacheField>
    <cacheField name="charges totales" numFmtId="3">
      <sharedItems containsSemiMixedTypes="0" containsString="0" containsNumber="1" minValue="380047.79658999998" maxValue="20380113.078680001" count="380">
        <n v="13231979.257860001"/>
        <n v="10413266.136390001"/>
        <n v="1981486.6128199999"/>
        <n v="15256494.6472"/>
        <n v="17152510.376759999"/>
        <n v="13013257.62016"/>
        <n v="3666490.5538799996"/>
        <n v="5227250.94948"/>
        <n v="4267072.1210699994"/>
        <n v="6697296.5057900008"/>
        <n v="11351856.69258"/>
        <n v="11382376.314060001"/>
        <n v="3040515.7840499999"/>
        <n v="11142996.151560001"/>
        <n v="11701193.740279999"/>
        <n v="526198.11595999997"/>
        <n v="15982428.70338"/>
        <n v="14709177.86772"/>
        <n v="5028069.5865000002"/>
        <n v="18440010.733259998"/>
        <n v="6061433.608620001"/>
        <n v="5290379.7109099999"/>
        <n v="15008624.237530001"/>
        <n v="679363.34843000001"/>
        <n v="6960387.2332199998"/>
        <n v="1452677.4310300001"/>
        <n v="10928618.225979999"/>
        <n v="14243678.25367"/>
        <n v="1560674.0762800002"/>
        <n v="13875156.32055"/>
        <n v="13623515.00203"/>
        <n v="9929923.8973900005"/>
        <n v="9026958.2436299995"/>
        <n v="10456720.67279"/>
        <n v="9967435.3257299997"/>
        <n v="7104726.9611999998"/>
        <n v="13351034.676320001"/>
        <n v="14913986.6469"/>
        <n v="5702175.0790200001"/>
        <n v="4048296.08403"/>
        <n v="13405290.026380001"/>
        <n v="12368062.80198"/>
        <n v="10289119.054719999"/>
        <n v="14693629.002289999"/>
        <n v="11965458.735330001"/>
        <n v="17743376.85354"/>
        <n v="15411246.19232"/>
        <n v="1978570.26302"/>
        <n v="3643309.1147600003"/>
        <n v="7158974.2285200004"/>
        <n v="1238727.8387"/>
        <n v="7628028.4591199998"/>
        <n v="5885628.7920300011"/>
        <n v="18004320.661430001"/>
        <n v="7448161.0837399997"/>
        <n v="7599730.9671900002"/>
        <n v="3907221.0627600001"/>
        <n v="10796656.49298"/>
        <n v="6813418.8009799998"/>
        <n v="829027.19195000001"/>
        <n v="15834718.991780002"/>
        <n v="4272481.7113100002"/>
        <n v="1964121.83021"/>
        <n v="13203778.86702"/>
        <n v="18641116.499760002"/>
        <n v="12800405.95012"/>
        <n v="15614639.70077"/>
        <n v="12774546.883439999"/>
        <n v="9721739.4374100007"/>
        <n v="4752201.3140200004"/>
        <n v="12999559.979560001"/>
        <n v="1593110.1694200002"/>
        <n v="12353971.893380001"/>
        <n v="3947566.1670499998"/>
        <n v="17171653.590780001"/>
        <n v="11288525.511600001"/>
        <n v="15041988.461819999"/>
        <n v="14452430.031609999"/>
        <n v="9593272.6572900005"/>
        <n v="14891685.612330001"/>
        <n v="11635100.30486"/>
        <n v="10836433.483679999"/>
        <n v="12433106.936519999"/>
        <n v="4736224.7992799999"/>
        <n v="11602323.576270001"/>
        <n v="8904193.6519000009"/>
        <n v="11236063.948860001"/>
        <n v="4318395.6212900002"/>
        <n v="6762495.1613699999"/>
        <n v="4521114.39879"/>
        <n v="17330915.184780002"/>
        <n v="833771.86042000004"/>
        <n v="13278808.545480002"/>
        <n v="13886736.701420002"/>
        <n v="14846999.820239998"/>
        <n v="14890554.656550001"/>
        <n v="13644212.733539999"/>
        <n v="546433.26075000002"/>
        <n v="15892592.784120001"/>
        <n v="7205487.2472600006"/>
        <n v="3992109.7857800005"/>
        <n v="17498593.637760002"/>
        <n v="20380113.078680001"/>
        <n v="16828396.003860001"/>
        <n v="4803465.3036000002"/>
        <n v="3682062.2423700001"/>
        <n v="8555145.7875399999"/>
        <n v="10703585.921259999"/>
        <n v="15575752.81332"/>
        <n v="11674202.3748"/>
        <n v="10582342.344000001"/>
        <n v="2466529.2366300002"/>
        <n v="3370789.4379499997"/>
        <n v="4418979.8790200008"/>
        <n v="17985377.724179998"/>
        <n v="4992512.3335899999"/>
        <n v="3120042.5779599999"/>
        <n v="5014285.1513999999"/>
        <n v="10754219.161210001"/>
        <n v="3339061.9753799997"/>
        <n v="2184544.27324"/>
        <n v="11415285.655619999"/>
        <n v="7306764.9176700003"/>
        <n v="6476689.9594700001"/>
        <n v="1554063.98642"/>
        <n v="18357071.302719999"/>
        <n v="14328505.031789999"/>
        <n v="3287067.88894"/>
        <n v="7832674.5212399997"/>
        <n v="7897538.5812200001"/>
        <n v="1299053.4357400001"/>
        <n v="14837485.375459999"/>
        <n v="12993602.88288"/>
        <n v="13095854.423289999"/>
        <n v="4115435.5763900001"/>
        <n v="2852014.75814"/>
        <n v="14366228.125920001"/>
        <n v="7281028.13148"/>
        <n v="9769382.0109400004"/>
        <n v="10022587.5053"/>
        <n v="11963510.770399999"/>
        <n v="9670318.0133999996"/>
        <n v="14842313.68928"/>
        <n v="13365472.600370001"/>
        <n v="11802034.94988"/>
        <n v="5276026.0510200001"/>
        <n v="7774267.1245499998"/>
        <n v="2228841.31158"/>
        <n v="1557986.1899799998"/>
        <n v="11173565.72388"/>
        <n v="12083522.570319999"/>
        <n v="8958269.5939100012"/>
        <n v="1332991.2733499999"/>
        <n v="18850952.937100001"/>
        <n v="3553212.0363299996"/>
        <n v="13153599.415180001"/>
        <n v="8620719.1981800012"/>
        <n v="10969064.190159999"/>
        <n v="13011513.7729"/>
        <n v="11043720.073320001"/>
        <n v="19404223.78779"/>
        <n v="9659196.2503999993"/>
        <n v="12758912.92935"/>
        <n v="6100526.1269399999"/>
        <n v="12750242.513939999"/>
        <n v="4336857.3792000003"/>
        <n v="9204485.1721899994"/>
        <n v="16264903.2119"/>
        <n v="3950622.3358800001"/>
        <n v="2336889.7264800002"/>
        <n v="9737120.4016500004"/>
        <n v="8750250.6195800006"/>
        <n v="12080574.09691"/>
        <n v="11095294.818539999"/>
        <n v="14408926.86019"/>
        <n v="11603867.569529999"/>
        <n v="8444302.4802000001"/>
        <n v="7279466.02391"/>
        <n v="1299292.7933700001"/>
        <n v="5886360.5631600004"/>
        <n v="10941747.73371"/>
        <n v="5962794.5085800001"/>
        <n v="14086149.65928"/>
        <n v="10441272.907230001"/>
        <n v="14790175.883679999"/>
        <n v="12826363.547460001"/>
        <n v="3597962.74682"/>
        <n v="15828554.59668"/>
        <n v="9968011.4869400002"/>
        <n v="10811017.144619999"/>
        <n v="4144839.5162800001"/>
        <n v="13209150.850480001"/>
        <n v="4086149.5010000002"/>
        <n v="13177406.439780001"/>
        <n v="4270223.5711899996"/>
        <n v="15417669.784729999"/>
        <n v="12480360.688250002"/>
        <n v="3393692.2266100002"/>
        <n v="8517773.64267"/>
        <n v="5999614.2432899997"/>
        <n v="10086232.35228"/>
        <n v="14755762.140239999"/>
        <n v="15009744.48759"/>
        <n v="9072419.1933600008"/>
        <n v="15332784.159120001"/>
        <n v="5707153.6771400003"/>
        <n v="11226180.80071"/>
        <n v="9859441.0997000001"/>
        <n v="603542.56897999998"/>
        <n v="12627467.145819999"/>
        <n v="11395106.455530001"/>
        <n v="11201152.610849999"/>
        <n v="6645932.9483699994"/>
        <n v="6239986.9516600007"/>
        <n v="739815.11849999998"/>
        <n v="13452297.246630002"/>
        <n v="3940273.4162400002"/>
        <n v="2167634.68065"/>
        <n v="14585817.12764"/>
        <n v="19604049.269220002"/>
        <n v="2145439.9569199998"/>
        <n v="3462256.0301400004"/>
        <n v="18739460.556090001"/>
        <n v="2618629.3906999999"/>
        <n v="17593998.371180002"/>
        <n v="13397007.44954"/>
        <n v="5655771.3566500004"/>
        <n v="3977007.6071500001"/>
        <n v="16877363.60946"/>
        <n v="17053096.732979998"/>
        <n v="6413454.4046999998"/>
        <n v="4184187.27006"/>
        <n v="16140839.780999999"/>
        <n v="12098975.788479999"/>
        <n v="8152039.8712900002"/>
        <n v="2893379.1573399999"/>
        <n v="9687651.6083400007"/>
        <n v="13040981.08488"/>
        <n v="1807473.3498499999"/>
        <n v="18218429.53974"/>
        <n v="7724512.70799"/>
        <n v="1261829.5437"/>
        <n v="1509006.1890199999"/>
        <n v="15684877.96425"/>
        <n v="7381757.01516"/>
        <n v="7930027.8234899994"/>
        <n v="4864161.6152999997"/>
        <n v="9429635.2004400007"/>
        <n v="9666169.85726"/>
        <n v="3462446.31103"/>
        <n v="13810715.59578"/>
        <n v="18033435.38916"/>
        <n v="2056423.9635599996"/>
        <n v="12357477.564380001"/>
        <n v="14201476.367079999"/>
        <n v="1849824.3585100002"/>
        <n v="19292538.087779999"/>
        <n v="16325545.357100001"/>
        <n v="6898433.6851599999"/>
        <n v="7738631.497440001"/>
        <n v="11335864.62064"/>
        <n v="12083815.499389999"/>
        <n v="15311170.53561"/>
        <n v="1535324.61711"/>
        <n v="16216237.876019999"/>
        <n v="16239249.852400001"/>
        <n v="7848769.7379000001"/>
        <n v="13236720.649739999"/>
        <n v="16602380.387459999"/>
        <n v="1821991.5233"/>
        <n v="448094.53745999996"/>
        <n v="9698886.2329699993"/>
        <n v="7442092.2826800002"/>
        <n v="1737068.32712"/>
        <n v="9051864.7076200005"/>
        <n v="12459923.69768"/>
        <n v="963877.68959999993"/>
        <n v="10135924.312580001"/>
        <n v="13994171.693190001"/>
        <n v="11327393.028820001"/>
        <n v="11352933.9099"/>
        <n v="2034016.88628"/>
        <n v="14303571.40848"/>
        <n v="8645600.9879999999"/>
        <n v="14674578.116160002"/>
        <n v="12670995.12231"/>
        <n v="9196165.1286200006"/>
        <n v="3794441.4971099999"/>
        <n v="2124737.3772"/>
        <n v="12402913.51667"/>
        <n v="5110088.8113000002"/>
        <n v="11443460.14512"/>
        <n v="3383898.7800599998"/>
        <n v="13257502.776450001"/>
        <n v="11108714.178130001"/>
        <n v="15962753.114100002"/>
        <n v="6069388.8024000004"/>
        <n v="16345114.36194"/>
        <n v="6498282.4249799997"/>
        <n v="9700639.4331"/>
        <n v="15345859.526799999"/>
        <n v="1574091.9882"/>
        <n v="10546657.880720001"/>
        <n v="8953828.6854100004"/>
        <n v="12418067.6625"/>
        <n v="2586609.74285"/>
        <n v="10750594.234099999"/>
        <n v="13505462.867090002"/>
        <n v="17840711.760060001"/>
        <n v="15321471.088160001"/>
        <n v="17128236.408720002"/>
        <n v="13709528.75688"/>
        <n v="18454818.058329999"/>
        <n v="6277178.2427600008"/>
        <n v="11068694.98339"/>
        <n v="16060039.93386"/>
        <n v="1744706.4600900002"/>
        <n v="5771800.6620300002"/>
        <n v="2969675.6191199999"/>
        <n v="4948457.7405900005"/>
        <n v="5635973.8663400002"/>
        <n v="14995312.459070001"/>
        <n v="880567.92849000008"/>
        <n v="3329504.4259799998"/>
        <n v="11963414.602080001"/>
        <n v="19307000.541819997"/>
        <n v="2168782.5334000001"/>
        <n v="5856857.5629000012"/>
        <n v="4628794.2415599991"/>
        <n v="10482191.16616"/>
        <n v="9394276.8564300016"/>
        <n v="10056486.624700001"/>
        <n v="14566379.702070002"/>
        <n v="5238975.5879200008"/>
        <n v="13122303.370689999"/>
        <n v="1965604.3585200002"/>
        <n v="15512440.023630001"/>
        <n v="1816280.2983900001"/>
        <n v="11605005.600740001"/>
        <n v="11518310.55896"/>
        <n v="12132356.10543"/>
        <n v="12716663.60286"/>
        <n v="8536404.8648199998"/>
        <n v="15280758.091780001"/>
        <n v="17488976.134579998"/>
        <n v="15720666.322459999"/>
        <n v="9962570.103600001"/>
        <n v="16701227.17296"/>
        <n v="4551182.7936300002"/>
        <n v="9617290.5402600002"/>
        <n v="7517392.9075600002"/>
        <n v="16050811.049820002"/>
        <n v="13055460.07212"/>
        <n v="15388488.48446"/>
        <n v="14107288.48779"/>
        <n v="14130548.76843"/>
        <n v="17585651.766379997"/>
        <n v="18522751.85486"/>
        <n v="17136478.88008"/>
        <n v="9460709.4810799994"/>
        <n v="7709891.5029600002"/>
        <n v="12958740.49023"/>
        <n v="13261125.634199999"/>
        <n v="5648548.4093599999"/>
        <n v="8396096.6278499998"/>
        <n v="10581054.161040001"/>
        <n v="10395462.826170001"/>
        <n v="14021291.547"/>
        <n v="1419855.09549"/>
        <n v="5390949.534"/>
        <n v="7801055.4309299998"/>
        <n v="13085040.38436"/>
        <n v="380047.79658999998"/>
        <n v="9817820.7173100002"/>
        <n v="14812308.896219999"/>
        <n v="15418029.309599999"/>
        <n v="5359366.5538299996"/>
        <n v="11004241.7128"/>
        <n v="15614616.030950001"/>
        <n v="5476380.0164000001"/>
      </sharedItems>
    </cacheField>
  </cacheFields>
  <extLst>
    <ext xmlns:x14="http://schemas.microsoft.com/office/spreadsheetml/2009/9/main" uri="{725AE2AE-9491-48be-B2B4-4EB974FC3084}">
      <x14:pivotCacheDefinition pivotCacheId="134047257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 Rodrigue Awono" refreshedDate="45205.492286342589" backgroundQuery="1" createdVersion="6" refreshedVersion="6" minRefreshableVersion="3" recordCount="0" supportSubquery="1" supportAdvancedDrill="1" xr:uid="{76F490BD-78C9-4D2D-91F1-4FEBC6D74110}">
  <cacheSource type="external" connectionId="2"/>
  <cacheFields count="6">
    <cacheField name="[Measures].[Somme de charges totales]" caption="Somme de charges totales" numFmtId="0" hierarchy="32" level="32767"/>
    <cacheField name="[Measures].[Somme de Montant HT 2]" caption="Somme de Montant HT 2" numFmtId="0" hierarchy="35" level="32767"/>
    <cacheField name="[Tableau1].[Type_entreprise].[Type_entreprise]" caption="Type_entreprise" numFmtId="0" hierarchy="4" level="1">
      <sharedItems count="3">
        <s v="para publique"/>
        <s v="Privée"/>
        <s v="Publique"/>
      </sharedItems>
    </cacheField>
    <cacheField name="[Tableau1].[Pays].[Pays]" caption="Pays" numFmtId="0" hierarchy="6" level="1">
      <sharedItems count="7">
        <s v="Australie"/>
        <s v="Cameroun"/>
        <s v="Congo"/>
        <s v="Gabon"/>
        <s v="RCA"/>
        <s v="Suisse"/>
        <s v="Tchad"/>
      </sharedItems>
    </cacheField>
    <cacheField name="[Measures].[Somme de Montant TTC]" caption="Somme de Montant TTC" numFmtId="0" hierarchy="36" level="32767"/>
    <cacheField name="[Measures].[Somme de TVA]" caption="Somme de TVA" numFmtId="0" hierarchy="37" level="32767"/>
  </cacheFields>
  <cacheHierarchies count="38">
    <cacheHierarchy uniqueName="[Tableau1].[Date_Facturation]" caption="Date_Facturation" attribute="1" time="1" defaultMemberUniqueName="[Tableau1].[Date_Facturation].[All]" allUniqueName="[Tableau1].[Date_Facturation].[All]" dimensionUniqueName="[Tableau1]" displayFolder="" count="0" memberValueDatatype="7" unbalanced="0"/>
    <cacheHierarchy uniqueName="[Tableau1].[Mois]" caption="Mois" attribute="1" defaultMemberUniqueName="[Tableau1].[Mois].[All]" allUniqueName="[Tableau1].[Mois].[All]" dimensionUniqueName="[Tableau1]" displayFolder="" count="0" memberValueDatatype="20" unbalanced="0"/>
    <cacheHierarchy uniqueName="[Tableau1].[Année]" caption="Année" attribute="1" defaultMemberUniqueName="[Tableau1].[Année].[All]" allUniqueName="[Tableau1].[Année].[All]" dimensionUniqueName="[Tableau1]" displayFolder="" count="0" memberValueDatatype="20" unbalanced="0"/>
    <cacheHierarchy uniqueName="[Tableau1].[Nom]" caption="Nom" attribute="1" defaultMemberUniqueName="[Tableau1].[Nom].[All]" allUniqueName="[Tableau1].[Nom].[All]" dimensionUniqueName="[Tableau1]" displayFolder="" count="0" memberValueDatatype="130" unbalanced="0"/>
    <cacheHierarchy uniqueName="[Tableau1].[Type_entreprise]" caption="Type_entreprise" attribute="1" defaultMemberUniqueName="[Tableau1].[Type_entreprise].[All]" allUniqueName="[Tableau1].[Type_entreprise].[All]" dimensionUniqueName="[Tableau1]" displayFolder="" count="2" memberValueDatatype="130" unbalanced="0">
      <fieldsUsage count="2">
        <fieldUsage x="-1"/>
        <fieldUsage x="2"/>
      </fieldsUsage>
    </cacheHierarchy>
    <cacheHierarchy uniqueName="[Tableau1].[categorie_payement]" caption="categorie_payement" attribute="1" defaultMemberUniqueName="[Tableau1].[categorie_payement].[All]" allUniqueName="[Tableau1].[categorie_payement].[All]" dimensionUniqueName="[Tableau1]" displayFolder="" count="0" memberValueDatatype="130" unbalanced="0"/>
    <cacheHierarchy uniqueName="[Tableau1].[Pays]" caption="Pays" attribute="1" defaultMemberUniqueName="[Tableau1].[Pays].[All]" allUniqueName="[Tableau1].[Pays].[All]" dimensionUniqueName="[Tableau1]" displayFolder="" count="2" memberValueDatatype="130" unbalanced="0">
      <fieldsUsage count="2">
        <fieldUsage x="-1"/>
        <fieldUsage x="3"/>
      </fieldsUsage>
    </cacheHierarchy>
    <cacheHierarchy uniqueName="[Tableau1].[Montant HT]" caption="Montant HT" attribute="1" defaultMemberUniqueName="[Tableau1].[Montant HT].[All]" allUniqueName="[Tableau1].[Montant HT].[All]" dimensionUniqueName="[Tableau1]" displayFolder="" count="0" memberValueDatatype="20" unbalanced="0"/>
    <cacheHierarchy uniqueName="[Tableau1].[charges bancaires]" caption="charges bancaires" attribute="1" defaultMemberUniqueName="[Tableau1].[charges bancaires].[All]" allUniqueName="[Tableau1].[charges bancaires].[All]" dimensionUniqueName="[Tableau1]" displayFolder="" count="0" memberValueDatatype="5" unbalanced="0"/>
    <cacheHierarchy uniqueName="[Tableau1].[charges administratives]" caption="charges administratives" attribute="1" defaultMemberUniqueName="[Tableau1].[charges administratives].[All]" allUniqueName="[Tableau1].[charges administratives].[All]" dimensionUniqueName="[Tableau1]" displayFolder="" count="0" memberValueDatatype="5" unbalanced="0"/>
    <cacheHierarchy uniqueName="[Tableau1].[charges de manutensions]" caption="charges de manutensions" attribute="1" defaultMemberUniqueName="[Tableau1].[charges de manutensions].[All]" allUniqueName="[Tableau1].[charges de manutensions].[All]" dimensionUniqueName="[Tableau1]" displayFolder="" count="0" memberValueDatatype="5" unbalanced="0"/>
    <cacheHierarchy uniqueName="[Tableau1].[autres charges]" caption="autres charges" attribute="1" defaultMemberUniqueName="[Tableau1].[autres charges].[All]" allUniqueName="[Tableau1].[autres charges].[All]" dimensionUniqueName="[Tableau1]" displayFolder="" count="0" memberValueDatatype="5" unbalanced="0"/>
    <cacheHierarchy uniqueName="[Tableau1].[charges totales]" caption="charges totales" attribute="1" defaultMemberUniqueName="[Tableau1].[charges totales].[All]" allUniqueName="[Tableau1].[charges totales].[All]" dimensionUniqueName="[Tableau1]" displayFolder="" count="0" memberValueDatatype="5" unbalanced="0"/>
    <cacheHierarchy uniqueName="[Tableau1_2].[Date_Facturation]" caption="Date_Facturation" attribute="1" time="1" defaultMemberUniqueName="[Tableau1_2].[Date_Facturation].[All]" allUniqueName="[Tableau1_2].[Date_Facturation].[All]" dimensionUniqueName="[Tableau1_2]" displayFolder="" count="0" memberValueDatatype="7" unbalanced="0"/>
    <cacheHierarchy uniqueName="[Tableau1_2].[Nom]" caption="Nom" attribute="1" defaultMemberUniqueName="[Tableau1_2].[Nom].[All]" allUniqueName="[Tableau1_2].[Nom].[All]" dimensionUniqueName="[Tableau1_2]" displayFolder="" count="0" memberValueDatatype="130" unbalanced="0"/>
    <cacheHierarchy uniqueName="[Tableau1_2].[Type_entreprise]" caption="Type_entreprise" attribute="1" defaultMemberUniqueName="[Tableau1_2].[Type_entreprise].[All]" allUniqueName="[Tableau1_2].[Type_entreprise].[All]" dimensionUniqueName="[Tableau1_2]" displayFolder="" count="0" memberValueDatatype="130" unbalanced="0"/>
    <cacheHierarchy uniqueName="[Tableau1_2].[categorie_payement]" caption="categorie_payement" attribute="1" defaultMemberUniqueName="[Tableau1_2].[categorie_payement].[All]" allUniqueName="[Tableau1_2].[categorie_payement].[All]" dimensionUniqueName="[Tableau1_2]" displayFolder="" count="0" memberValueDatatype="130" unbalanced="0"/>
    <cacheHierarchy uniqueName="[Tableau1_2].[Pays]" caption="Pays" attribute="1" defaultMemberUniqueName="[Tableau1_2].[Pays].[All]" allUniqueName="[Tableau1_2].[Pays].[All]" dimensionUniqueName="[Tableau1_2]" displayFolder="" count="0" memberValueDatatype="130" unbalanced="0"/>
    <cacheHierarchy uniqueName="[Tableau1_2].[Montant HT]" caption="Montant HT" attribute="1" defaultMemberUniqueName="[Tableau1_2].[Montant HT].[All]" allUniqueName="[Tableau1_2].[Montant HT].[All]" dimensionUniqueName="[Tableau1_2]" displayFolder="" count="0" memberValueDatatype="20" unbalanced="0"/>
    <cacheHierarchy uniqueName="[Tableau1_2].[charges totales]" caption="charges totales" attribute="1" defaultMemberUniqueName="[Tableau1_2].[charges totales].[All]" allUniqueName="[Tableau1_2].[charges totales].[All]" dimensionUniqueName="[Tableau1_2]" displayFolder="" count="0" memberValueDatatype="5" unbalanced="0"/>
    <cacheHierarchy uniqueName="[Tableau1_2].[TVA]" caption="TVA" attribute="1" defaultMemberUniqueName="[Tableau1_2].[TVA].[All]" allUniqueName="[Tableau1_2].[TVA].[All]" dimensionUniqueName="[Tableau1_2]" displayFolder="" count="2" memberValueDatatype="5" unbalanced="0"/>
    <cacheHierarchy uniqueName="[Tableau1_2].[Montant TTC]" caption="Montant TTC" attribute="1" defaultMemberUniqueName="[Tableau1_2].[Montant TTC].[All]" allUniqueName="[Tableau1_2].[Montant TTC].[All]" dimensionUniqueName="[Tableau1_2]" displayFolder="" count="0" memberValueDatatype="5" unbalanced="0"/>
    <cacheHierarchy uniqueName="[Tableau1_2].[Type_charge]" caption="Type_charge" attribute="1" defaultMemberUniqueName="[Tableau1_2].[Type_charge].[All]" allUniqueName="[Tableau1_2].[Type_charge].[All]" dimensionUniqueName="[Tableau1_2]" displayFolder="" count="0" memberValueDatatype="130" unbalanced="0"/>
    <cacheHierarchy uniqueName="[Tableau1_2].[montant_chages]" caption="montant_chages" attribute="1" defaultMemberUniqueName="[Tableau1_2].[montant_chages].[All]" allUniqueName="[Tableau1_2].[montant_chages].[All]" dimensionUniqueName="[Tableau1_2]" displayFolder="" count="0" memberValueDatatype="5" unbalanced="0"/>
    <cacheHierarchy uniqueName="[Tableau3].[Annees]" caption="Annees" attribute="1" defaultMemberUniqueName="[Tableau3].[Annees].[All]" allUniqueName="[Tableau3].[Annees].[All]" dimensionUniqueName="[Tableau3]" displayFolder="" count="0" memberValueDatatype="20" unbalanced="0"/>
    <cacheHierarchy uniqueName="[Tableau4].[Mois]" caption="Mois" attribute="1" defaultMemberUniqueName="[Tableau4].[Mois].[All]" allUniqueName="[Tableau4].[Mois].[All]" dimensionUniqueName="[Tableau4]" displayFolder="" count="0" memberValueDatatype="20" unbalanced="0"/>
    <cacheHierarchy uniqueName="[Tableau4].[Trimestre]" caption="Trimestre" attribute="1" defaultMemberUniqueName="[Tableau4].[Trimestre].[All]" allUniqueName="[Tableau4].[Trimestre].[All]" dimensionUniqueName="[Tableau4]" displayFolder="" count="0" memberValueDatatype="130" unbalanced="0"/>
    <cacheHierarchy uniqueName="[Measures].[__XL_Count Tableau1]" caption="__XL_Count Tableau1" measure="1" displayFolder="" measureGroup="Tableau1" count="0" hidden="1"/>
    <cacheHierarchy uniqueName="[Measures].[__XL_Count Tableau4]" caption="__XL_Count Tableau4" measure="1" displayFolder="" measureGroup="Tableau4" count="0" hidden="1"/>
    <cacheHierarchy uniqueName="[Measures].[__XL_Count Tableau1_2]" caption="__XL_Count Tableau1_2" measure="1" displayFolder="" measureGroup="Tableau1_2" count="0" hidden="1"/>
    <cacheHierarchy uniqueName="[Measures].[__XL_Count Tableau3]" caption="__XL_Count Tableau3" measure="1" displayFolder="" measureGroup="Tableau3" count="0" hidden="1"/>
    <cacheHierarchy uniqueName="[Measures].[__No measures defined]" caption="__No measures defined" measure="1" displayFolder="" count="0" hidden="1"/>
    <cacheHierarchy uniqueName="[Measures].[Somme de charges totales]" caption="Somme de charges totales" measure="1" displayFolder="" measureGroup="Tableau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e de Montant HT]" caption="Somme de Montant HT" measure="1" displayFolder="" measureGroup="Tableau1_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e de Annees]" caption="Somme de Annees" measure="1" displayFolder="" measureGroup="Tableau3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me de Montant HT 2]" caption="Somme de Montant HT 2" measure="1" displayFolder="" measureGroup="Tableau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e de Montant TTC]" caption="Somme de Montant TTC" measure="1" displayFolder="" measureGroup="Tableau1_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e de TVA]" caption="Somme de TVA" measure="1" displayFolder="" measureGroup="Tableau1_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5">
    <dimension measure="1" name="Measures" uniqueName="[Measures]" caption="Measures"/>
    <dimension name="Tableau1" uniqueName="[Tableau1]" caption="Tableau1"/>
    <dimension name="Tableau1_2" uniqueName="[Tableau1_2]" caption="Tableau1_2"/>
    <dimension name="Tableau3" uniqueName="[Tableau3]" caption="Tableau3"/>
    <dimension name="Tableau4" uniqueName="[Tableau4]" caption="Tableau4"/>
  </dimensions>
  <measureGroups count="4">
    <measureGroup name="Tableau1" caption="Tableau1"/>
    <measureGroup name="Tableau1_2" caption="Tableau1_2"/>
    <measureGroup name="Tableau3" caption="Tableau3"/>
    <measureGroup name="Tableau4" caption="Tableau4"/>
  </measureGroups>
  <maps count="7">
    <map measureGroup="0" dimension="1"/>
    <map measureGroup="0" dimension="4"/>
    <map measureGroup="1" dimension="1"/>
    <map measureGroup="1" dimension="2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d v="2022-11-01T00:00:00"/>
    <x v="0"/>
    <x v="0"/>
    <x v="0"/>
    <x v="0"/>
    <x v="0"/>
    <x v="0"/>
    <x v="0"/>
    <n v="1202.7978599999999"/>
    <n v="2004663.1"/>
    <n v="4811191.4400000004"/>
    <n v="6414921.9199999999"/>
    <x v="0"/>
  </r>
  <r>
    <d v="2022-10-01T00:00:00"/>
    <x v="1"/>
    <x v="0"/>
    <x v="1"/>
    <x v="0"/>
    <x v="0"/>
    <x v="1"/>
    <x v="1"/>
    <n v="780.93638999999996"/>
    <n v="260312.13"/>
    <n v="5206242.5999999996"/>
    <n v="4945930.47"/>
    <x v="1"/>
  </r>
  <r>
    <d v="2022-09-30T00:00:00"/>
    <x v="2"/>
    <x v="0"/>
    <x v="2"/>
    <x v="1"/>
    <x v="1"/>
    <x v="2"/>
    <x v="2"/>
    <n v="120.08282"/>
    <n v="120082.82"/>
    <n v="900621.15"/>
    <n v="960662.56"/>
    <x v="2"/>
  </r>
  <r>
    <d v="2022-09-23T00:00:00"/>
    <x v="2"/>
    <x v="0"/>
    <x v="3"/>
    <x v="2"/>
    <x v="0"/>
    <x v="1"/>
    <x v="3"/>
    <n v="1116.2472"/>
    <n v="1488329.6"/>
    <n v="6697483.2000000002"/>
    <n v="7069565.5999999996"/>
    <x v="3"/>
  </r>
  <r>
    <d v="2022-09-22T00:00:00"/>
    <x v="2"/>
    <x v="0"/>
    <x v="4"/>
    <x v="1"/>
    <x v="1"/>
    <x v="3"/>
    <x v="4"/>
    <n v="1429.25676"/>
    <n v="1905675.68"/>
    <n v="6669864.8799999999"/>
    <n v="8575540.5600000005"/>
    <x v="4"/>
  </r>
  <r>
    <d v="2022-09-22T00:00:00"/>
    <x v="2"/>
    <x v="0"/>
    <x v="5"/>
    <x v="1"/>
    <x v="2"/>
    <x v="1"/>
    <x v="5"/>
    <n v="351.70015999999998"/>
    <n v="1758500.8"/>
    <n v="4923802.24"/>
    <n v="6330602.8799999999"/>
    <x v="5"/>
  </r>
  <r>
    <d v="2022-09-20T00:00:00"/>
    <x v="2"/>
    <x v="0"/>
    <x v="0"/>
    <x v="0"/>
    <x v="0"/>
    <x v="3"/>
    <x v="6"/>
    <n v="104.75388"/>
    <n v="523769.4"/>
    <n v="1571308.2"/>
    <n v="1571308.2"/>
    <x v="6"/>
  </r>
  <r>
    <d v="2022-09-17T00:00:00"/>
    <x v="2"/>
    <x v="0"/>
    <x v="6"/>
    <x v="1"/>
    <x v="1"/>
    <x v="1"/>
    <x v="7"/>
    <n v="261.34948000000003"/>
    <n v="522698.96"/>
    <n v="2221470.58"/>
    <n v="2482820.06"/>
    <x v="7"/>
  </r>
  <r>
    <d v="2022-09-15T00:00:00"/>
    <x v="2"/>
    <x v="0"/>
    <x v="7"/>
    <x v="0"/>
    <x v="0"/>
    <x v="4"/>
    <x v="8"/>
    <n v="328.21107000000001"/>
    <n v="547018.44999999995"/>
    <n v="2078670.11"/>
    <n v="1641055.3499999999"/>
    <x v="8"/>
  </r>
  <r>
    <d v="2022-09-15T00:00:00"/>
    <x v="2"/>
    <x v="0"/>
    <x v="8"/>
    <x v="1"/>
    <x v="2"/>
    <x v="2"/>
    <x v="9"/>
    <n v="590.88579000000004"/>
    <n v="590885.79"/>
    <n v="2757467.02"/>
    <n v="3348352.81"/>
    <x v="9"/>
  </r>
  <r>
    <d v="2022-09-14T00:00:00"/>
    <x v="2"/>
    <x v="0"/>
    <x v="9"/>
    <x v="0"/>
    <x v="0"/>
    <x v="0"/>
    <x v="10"/>
    <n v="873.15257999999994"/>
    <n v="1164203.44"/>
    <n v="5529966.3399999999"/>
    <n v="4656813.76"/>
    <x v="10"/>
  </r>
  <r>
    <d v="2022-09-12T00:00:00"/>
    <x v="2"/>
    <x v="0"/>
    <x v="10"/>
    <x v="1"/>
    <x v="1"/>
    <x v="3"/>
    <x v="11"/>
    <n v="711.35406"/>
    <n v="355677.03"/>
    <n v="5690832.4800000004"/>
    <n v="5335155.45"/>
    <x v="11"/>
  </r>
  <r>
    <d v="2022-09-11T00:00:00"/>
    <x v="2"/>
    <x v="0"/>
    <x v="11"/>
    <x v="0"/>
    <x v="0"/>
    <x v="4"/>
    <x v="12"/>
    <n v="92.134050000000002"/>
    <n v="368536.2"/>
    <n v="1197742.6499999999"/>
    <n v="1474144.8"/>
    <x v="12"/>
  </r>
  <r>
    <d v="2022-09-09T00:00:00"/>
    <x v="2"/>
    <x v="0"/>
    <x v="12"/>
    <x v="1"/>
    <x v="2"/>
    <x v="0"/>
    <x v="13"/>
    <n v="602.29156"/>
    <n v="602291.56000000006"/>
    <n v="5119478.26"/>
    <n v="5420624.04"/>
    <x v="13"/>
  </r>
  <r>
    <d v="2022-09-08T00:00:00"/>
    <x v="2"/>
    <x v="0"/>
    <x v="13"/>
    <x v="0"/>
    <x v="0"/>
    <x v="0"/>
    <x v="14"/>
    <n v="709.12027999999998"/>
    <n v="354560.14"/>
    <n v="6027522.3799999999"/>
    <n v="5318402.0999999996"/>
    <x v="14"/>
  </r>
  <r>
    <d v="2022-09-08T00:00:00"/>
    <x v="2"/>
    <x v="0"/>
    <x v="14"/>
    <x v="0"/>
    <x v="0"/>
    <x v="5"/>
    <x v="15"/>
    <n v="15.475960000000001"/>
    <n v="15475.96"/>
    <n v="278567.28000000003"/>
    <n v="232139.4"/>
    <x v="15"/>
  </r>
  <r>
    <d v="2022-09-04T00:00:00"/>
    <x v="2"/>
    <x v="0"/>
    <x v="15"/>
    <x v="1"/>
    <x v="2"/>
    <x v="2"/>
    <x v="16"/>
    <n v="887.86338000000001"/>
    <n v="887863.38"/>
    <n v="7990770.4199999999"/>
    <n v="7102907.04"/>
    <x v="16"/>
  </r>
  <r>
    <d v="2022-09-02T00:00:00"/>
    <x v="2"/>
    <x v="0"/>
    <x v="16"/>
    <x v="2"/>
    <x v="0"/>
    <x v="3"/>
    <x v="17"/>
    <n v="795.04772000000003"/>
    <n v="1590095.44"/>
    <n v="5565334.04"/>
    <n v="7552953.3399999999"/>
    <x v="17"/>
  </r>
  <r>
    <d v="2022-09-01T00:00:00"/>
    <x v="2"/>
    <x v="0"/>
    <x v="17"/>
    <x v="0"/>
    <x v="0"/>
    <x v="1"/>
    <x v="18"/>
    <n v="257.8365"/>
    <n v="644591.25"/>
    <n v="1804855.5"/>
    <n v="2578365"/>
    <x v="18"/>
  </r>
  <r>
    <d v="2022-08-31T00:00:00"/>
    <x v="3"/>
    <x v="0"/>
    <x v="18"/>
    <x v="2"/>
    <x v="0"/>
    <x v="1"/>
    <x v="19"/>
    <n v="1418.3532600000001"/>
    <n v="1891137.68"/>
    <n v="8037335.1399999997"/>
    <n v="8510119.5600000005"/>
    <x v="19"/>
  </r>
  <r>
    <d v="2022-08-31T00:00:00"/>
    <x v="3"/>
    <x v="0"/>
    <x v="19"/>
    <x v="0"/>
    <x v="0"/>
    <x v="3"/>
    <x v="20"/>
    <n v="432.92862000000002"/>
    <n v="216464.31"/>
    <n v="2164643.1"/>
    <n v="3679893.2700000005"/>
    <x v="20"/>
  </r>
  <r>
    <d v="2022-08-30T00:00:00"/>
    <x v="3"/>
    <x v="0"/>
    <x v="20"/>
    <x v="1"/>
    <x v="1"/>
    <x v="3"/>
    <x v="21"/>
    <n v="146.95090999999999"/>
    <n v="293901.82"/>
    <n v="2204263.65"/>
    <n v="2792067.29"/>
    <x v="21"/>
  </r>
  <r>
    <d v="2022-08-25T00:00:00"/>
    <x v="3"/>
    <x v="0"/>
    <x v="21"/>
    <x v="1"/>
    <x v="1"/>
    <x v="5"/>
    <x v="22"/>
    <n v="405.62752999999998"/>
    <n v="2028137.65"/>
    <n v="6490040.4800000004"/>
    <n v="6490040.4800000004"/>
    <x v="22"/>
  </r>
  <r>
    <d v="2022-08-25T00:00:00"/>
    <x v="3"/>
    <x v="0"/>
    <x v="22"/>
    <x v="1"/>
    <x v="2"/>
    <x v="4"/>
    <x v="23"/>
    <n v="50.948430000000002"/>
    <n v="84914.05"/>
    <n v="339656.2"/>
    <n v="254742.15"/>
    <x v="23"/>
  </r>
  <r>
    <d v="2022-08-24T00:00:00"/>
    <x v="3"/>
    <x v="0"/>
    <x v="20"/>
    <x v="1"/>
    <x v="1"/>
    <x v="5"/>
    <x v="24"/>
    <n v="535.37321999999995"/>
    <n v="892288.7"/>
    <n v="2676866.1"/>
    <n v="3390697.06"/>
    <x v="24"/>
  </r>
  <r>
    <d v="2022-08-21T00:00:00"/>
    <x v="3"/>
    <x v="0"/>
    <x v="23"/>
    <x v="0"/>
    <x v="0"/>
    <x v="6"/>
    <x v="25"/>
    <n v="40.351030000000002"/>
    <n v="80702.06"/>
    <n v="726318.54"/>
    <n v="645616.48"/>
    <x v="25"/>
  </r>
  <r>
    <d v="2022-08-20T00:00:00"/>
    <x v="3"/>
    <x v="0"/>
    <x v="24"/>
    <x v="1"/>
    <x v="2"/>
    <x v="4"/>
    <x v="26"/>
    <n v="728.52598"/>
    <n v="1092788.97"/>
    <n v="4006892.89"/>
    <n v="5828207.8399999999"/>
    <x v="26"/>
  </r>
  <r>
    <d v="2022-08-14T00:00:00"/>
    <x v="3"/>
    <x v="0"/>
    <x v="3"/>
    <x v="2"/>
    <x v="0"/>
    <x v="1"/>
    <x v="27"/>
    <n v="971.09366999999997"/>
    <n v="1294791.56"/>
    <n v="6473957.7999999998"/>
    <n v="6473957.8000000007"/>
    <x v="27"/>
  </r>
  <r>
    <d v="2022-08-08T00:00:00"/>
    <x v="3"/>
    <x v="0"/>
    <x v="5"/>
    <x v="1"/>
    <x v="2"/>
    <x v="1"/>
    <x v="28"/>
    <n v="89.176280000000006"/>
    <n v="222940.7"/>
    <n v="445881.4"/>
    <n v="891762.8"/>
    <x v="28"/>
  </r>
  <r>
    <d v="2022-08-07T00:00:00"/>
    <x v="3"/>
    <x v="0"/>
    <x v="25"/>
    <x v="1"/>
    <x v="1"/>
    <x v="6"/>
    <x v="29"/>
    <n v="322.67054999999999"/>
    <n v="1290682.2"/>
    <n v="6453411"/>
    <n v="6130740.4500000002"/>
    <x v="29"/>
  </r>
  <r>
    <d v="2022-08-06T00:00:00"/>
    <x v="3"/>
    <x v="0"/>
    <x v="26"/>
    <x v="1"/>
    <x v="2"/>
    <x v="3"/>
    <x v="30"/>
    <n v="454.10203000000001"/>
    <n v="2270510.15"/>
    <n v="4541020.3"/>
    <n v="6811530.4500000002"/>
    <x v="30"/>
  </r>
  <r>
    <d v="2022-08-06T00:00:00"/>
    <x v="3"/>
    <x v="0"/>
    <x v="27"/>
    <x v="1"/>
    <x v="1"/>
    <x v="4"/>
    <x v="31"/>
    <n v="960.86739"/>
    <n v="960867.39"/>
    <n v="3523180.43"/>
    <n v="5444915.21"/>
    <x v="31"/>
  </r>
  <r>
    <d v="2022-08-02T00:00:00"/>
    <x v="3"/>
    <x v="0"/>
    <x v="24"/>
    <x v="1"/>
    <x v="2"/>
    <x v="3"/>
    <x v="32"/>
    <n v="282.08363000000003"/>
    <n v="564167.26"/>
    <n v="3385003.56"/>
    <n v="5077505.34"/>
    <x v="32"/>
  </r>
  <r>
    <d v="2022-07-31T00:00:00"/>
    <x v="4"/>
    <x v="0"/>
    <x v="28"/>
    <x v="1"/>
    <x v="1"/>
    <x v="3"/>
    <x v="33"/>
    <n v="1011.84279"/>
    <n v="1349123.72"/>
    <n v="4047371.16"/>
    <n v="5059213.95"/>
    <x v="33"/>
  </r>
  <r>
    <d v="2022-07-26T00:00:00"/>
    <x v="4"/>
    <x v="0"/>
    <x v="29"/>
    <x v="1"/>
    <x v="2"/>
    <x v="5"/>
    <x v="34"/>
    <n v="284.77573000000001"/>
    <n v="284775.73"/>
    <n v="4841187.41"/>
    <n v="4841187.41"/>
    <x v="34"/>
  </r>
  <r>
    <d v="2022-07-25T00:00:00"/>
    <x v="4"/>
    <x v="0"/>
    <x v="30"/>
    <x v="1"/>
    <x v="2"/>
    <x v="0"/>
    <x v="35"/>
    <n v="405.96120000000002"/>
    <n v="202980.6"/>
    <n v="3044709"/>
    <n v="3856631.4"/>
    <x v="35"/>
  </r>
  <r>
    <d v="2022-07-22T00:00:00"/>
    <x v="4"/>
    <x v="0"/>
    <x v="31"/>
    <x v="0"/>
    <x v="0"/>
    <x v="1"/>
    <x v="36"/>
    <n v="1144.2763199999999"/>
    <n v="1525701.76"/>
    <n v="5339956.16"/>
    <n v="6484232.4800000004"/>
    <x v="36"/>
  </r>
  <r>
    <d v="2022-07-19T00:00:00"/>
    <x v="4"/>
    <x v="0"/>
    <x v="32"/>
    <x v="1"/>
    <x v="2"/>
    <x v="3"/>
    <x v="37"/>
    <n v="363.74689999999998"/>
    <n v="727493.8"/>
    <n v="6911191.0999999996"/>
    <n v="7274938"/>
    <x v="37"/>
  </r>
  <r>
    <d v="2022-07-17T00:00:00"/>
    <x v="4"/>
    <x v="0"/>
    <x v="33"/>
    <x v="1"/>
    <x v="2"/>
    <x v="3"/>
    <x v="38"/>
    <n v="308.20902000000001"/>
    <n v="462313.53"/>
    <n v="2927985.69"/>
    <n v="2311567.65"/>
    <x v="38"/>
  </r>
  <r>
    <d v="2022-07-17T00:00:00"/>
    <x v="4"/>
    <x v="0"/>
    <x v="34"/>
    <x v="0"/>
    <x v="0"/>
    <x v="3"/>
    <x v="39"/>
    <n v="119.06403"/>
    <n v="238128.06"/>
    <n v="1905024.48"/>
    <n v="1905024.48"/>
    <x v="39"/>
  </r>
  <r>
    <d v="2022-07-16T00:00:00"/>
    <x v="4"/>
    <x v="0"/>
    <x v="35"/>
    <x v="0"/>
    <x v="0"/>
    <x v="2"/>
    <x v="40"/>
    <n v="1148.9263800000001"/>
    <n v="765950.92"/>
    <n v="4978680.9800000004"/>
    <n v="7659509.2000000002"/>
    <x v="40"/>
  </r>
  <r>
    <d v="2022-07-12T00:00:00"/>
    <x v="4"/>
    <x v="0"/>
    <x v="36"/>
    <x v="0"/>
    <x v="0"/>
    <x v="1"/>
    <x v="41"/>
    <n v="575.23198000000002"/>
    <n v="862847.97"/>
    <n v="5752319.7999999998"/>
    <n v="5752319.8000000007"/>
    <x v="41"/>
  </r>
  <r>
    <d v="2022-07-04T00:00:00"/>
    <x v="4"/>
    <x v="0"/>
    <x v="37"/>
    <x v="1"/>
    <x v="1"/>
    <x v="6"/>
    <x v="42"/>
    <n v="489.93472000000003"/>
    <n v="734902.08"/>
    <n v="4654379.84"/>
    <n v="4899347.2"/>
    <x v="42"/>
  </r>
  <r>
    <d v="2022-07-04T00:00:00"/>
    <x v="4"/>
    <x v="0"/>
    <x v="38"/>
    <x v="1"/>
    <x v="1"/>
    <x v="3"/>
    <x v="43"/>
    <n v="1296.38229"/>
    <n v="1296382.29"/>
    <n v="4753401.7300000004"/>
    <n v="8642548.5999999996"/>
    <x v="43"/>
  </r>
  <r>
    <d v="2022-07-01T00:00:00"/>
    <x v="4"/>
    <x v="0"/>
    <x v="39"/>
    <x v="0"/>
    <x v="0"/>
    <x v="5"/>
    <x v="44"/>
    <n v="398.83533"/>
    <n v="398835.33"/>
    <n v="3988353.3"/>
    <n v="7577871.2700000005"/>
    <x v="44"/>
  </r>
  <r>
    <d v="2022-06-30T00:00:00"/>
    <x v="5"/>
    <x v="0"/>
    <x v="40"/>
    <x v="1"/>
    <x v="2"/>
    <x v="5"/>
    <x v="45"/>
    <n v="1267.2935399999999"/>
    <n v="2112155.9"/>
    <n v="7603761.2400000002"/>
    <n v="8026192.4199999999"/>
    <x v="45"/>
  </r>
  <r>
    <d v="2022-06-24T00:00:00"/>
    <x v="5"/>
    <x v="0"/>
    <x v="18"/>
    <x v="2"/>
    <x v="0"/>
    <x v="3"/>
    <x v="46"/>
    <n v="880.59231999999997"/>
    <n v="1761184.64"/>
    <n v="5723850.0800000001"/>
    <n v="7925330.8799999999"/>
    <x v="46"/>
  </r>
  <r>
    <d v="2022-06-23T00:00:00"/>
    <x v="5"/>
    <x v="0"/>
    <x v="11"/>
    <x v="0"/>
    <x v="0"/>
    <x v="4"/>
    <x v="47"/>
    <n v="49.46302"/>
    <n v="197852.08"/>
    <n v="890334.36"/>
    <n v="890334.36"/>
    <x v="47"/>
  </r>
  <r>
    <d v="2022-06-20T00:00:00"/>
    <x v="5"/>
    <x v="0"/>
    <x v="30"/>
    <x v="1"/>
    <x v="2"/>
    <x v="2"/>
    <x v="48"/>
    <n v="269.85476"/>
    <n v="269854.76"/>
    <n v="1349273.8"/>
    <n v="2023910.7"/>
    <x v="48"/>
  </r>
  <r>
    <d v="2022-06-14T00:00:00"/>
    <x v="5"/>
    <x v="0"/>
    <x v="41"/>
    <x v="1"/>
    <x v="1"/>
    <x v="5"/>
    <x v="49"/>
    <n v="255.66852"/>
    <n v="255668.52"/>
    <n v="2812353.72"/>
    <n v="4090696.3200000003"/>
    <x v="49"/>
  </r>
  <r>
    <d v="2022-06-13T00:00:00"/>
    <x v="5"/>
    <x v="0"/>
    <x v="42"/>
    <x v="0"/>
    <x v="0"/>
    <x v="2"/>
    <x v="50"/>
    <n v="44.238700000000001"/>
    <n v="132716.1"/>
    <n v="442387"/>
    <n v="663580.5"/>
    <x v="50"/>
  </r>
  <r>
    <d v="2022-06-11T00:00:00"/>
    <x v="5"/>
    <x v="0"/>
    <x v="43"/>
    <x v="0"/>
    <x v="0"/>
    <x v="3"/>
    <x v="51"/>
    <n v="492.09912000000003"/>
    <n v="738148.68"/>
    <n v="3198644.28"/>
    <n v="3690743.4"/>
    <x v="51"/>
  </r>
  <r>
    <d v="2022-06-10T00:00:00"/>
    <x v="5"/>
    <x v="0"/>
    <x v="44"/>
    <x v="1"/>
    <x v="1"/>
    <x v="3"/>
    <x v="52"/>
    <n v="420.37203"/>
    <n v="700620.05"/>
    <n v="2802480.2"/>
    <n v="2382108.1700000004"/>
    <x v="52"/>
  </r>
  <r>
    <d v="2022-06-08T00:00:00"/>
    <x v="5"/>
    <x v="0"/>
    <x v="6"/>
    <x v="1"/>
    <x v="1"/>
    <x v="3"/>
    <x v="53"/>
    <n v="1459.6914300000001"/>
    <n v="2432819.0499999998"/>
    <n v="7298457.1500000004"/>
    <n v="8271584.7700000005"/>
    <x v="53"/>
  </r>
  <r>
    <d v="2022-06-08T00:00:00"/>
    <x v="5"/>
    <x v="0"/>
    <x v="45"/>
    <x v="1"/>
    <x v="2"/>
    <x v="5"/>
    <x v="54"/>
    <n v="413.76373999999998"/>
    <n v="620645.61"/>
    <n v="3723873.66"/>
    <n v="3103228.05"/>
    <x v="54"/>
  </r>
  <r>
    <d v="2022-05-31T00:00:00"/>
    <x v="6"/>
    <x v="0"/>
    <x v="13"/>
    <x v="0"/>
    <x v="0"/>
    <x v="0"/>
    <x v="55"/>
    <n v="556.03719000000001"/>
    <n v="556037.18999999994"/>
    <n v="3521568.87"/>
    <n v="3521568.87"/>
    <x v="55"/>
  </r>
  <r>
    <d v="2022-05-29T00:00:00"/>
    <x v="6"/>
    <x v="0"/>
    <x v="40"/>
    <x v="1"/>
    <x v="2"/>
    <x v="5"/>
    <x v="56"/>
    <n v="181.72275999999999"/>
    <n v="454306.9"/>
    <n v="1726366.22"/>
    <n v="1726366.22"/>
    <x v="56"/>
  </r>
  <r>
    <d v="2022-05-24T00:00:00"/>
    <x v="6"/>
    <x v="0"/>
    <x v="36"/>
    <x v="0"/>
    <x v="0"/>
    <x v="3"/>
    <x v="57"/>
    <n v="245.37298000000001"/>
    <n v="1226864.8999999999"/>
    <n v="4907459.5999999996"/>
    <n v="4662086.62"/>
    <x v="57"/>
  </r>
  <r>
    <d v="2022-05-21T00:00:00"/>
    <x v="6"/>
    <x v="0"/>
    <x v="22"/>
    <x v="1"/>
    <x v="2"/>
    <x v="4"/>
    <x v="58"/>
    <n v="206.46098000000001"/>
    <n v="412921.96"/>
    <n v="2683992.7400000002"/>
    <n v="3716297.6399999997"/>
    <x v="58"/>
  </r>
  <r>
    <d v="2022-05-21T00:00:00"/>
    <x v="6"/>
    <x v="0"/>
    <x v="46"/>
    <x v="0"/>
    <x v="0"/>
    <x v="0"/>
    <x v="59"/>
    <n v="26.741949999999999"/>
    <n v="80225.850000000006"/>
    <n v="294161.45"/>
    <n v="454613.15"/>
    <x v="59"/>
  </r>
  <r>
    <d v="2022-05-19T00:00:00"/>
    <x v="6"/>
    <x v="0"/>
    <x v="12"/>
    <x v="1"/>
    <x v="2"/>
    <x v="0"/>
    <x v="60"/>
    <n v="959.62177999999994"/>
    <n v="1439432.67"/>
    <n v="4798108.9000000004"/>
    <n v="9596217.8000000007"/>
    <x v="60"/>
  </r>
  <r>
    <d v="2022-05-18T00:00:00"/>
    <x v="6"/>
    <x v="0"/>
    <x v="22"/>
    <x v="1"/>
    <x v="2"/>
    <x v="4"/>
    <x v="61"/>
    <n v="142.41130999999999"/>
    <n v="142411.31"/>
    <n v="1993758.34"/>
    <n v="2136169.65"/>
    <x v="61"/>
  </r>
  <r>
    <d v="2022-05-16T00:00:00"/>
    <x v="6"/>
    <x v="0"/>
    <x v="47"/>
    <x v="2"/>
    <x v="0"/>
    <x v="4"/>
    <x v="62"/>
    <n v="159.24020999999999"/>
    <n v="159240.21"/>
    <n v="743120.98"/>
    <n v="1061601.4000000001"/>
    <x v="62"/>
  </r>
  <r>
    <d v="2022-05-16T00:00:00"/>
    <x v="6"/>
    <x v="0"/>
    <x v="48"/>
    <x v="0"/>
    <x v="0"/>
    <x v="1"/>
    <x v="63"/>
    <n v="455.28701999999998"/>
    <n v="1365861.06"/>
    <n v="5008157.22"/>
    <n v="6829305.2999999998"/>
    <x v="63"/>
  </r>
  <r>
    <d v="2022-05-12T00:00:00"/>
    <x v="6"/>
    <x v="0"/>
    <x v="49"/>
    <x v="0"/>
    <x v="0"/>
    <x v="6"/>
    <x v="64"/>
    <n v="981.05975999999998"/>
    <n v="981059.76"/>
    <n v="9320067.7200000007"/>
    <n v="8339007.9600000009"/>
    <x v="64"/>
  </r>
  <r>
    <d v="2022-05-11T00:00:00"/>
    <x v="6"/>
    <x v="0"/>
    <x v="50"/>
    <x v="2"/>
    <x v="0"/>
    <x v="2"/>
    <x v="65"/>
    <n v="673.67012"/>
    <n v="1347340.24"/>
    <n v="4715690.84"/>
    <n v="6736701.2000000002"/>
    <x v="65"/>
  </r>
  <r>
    <d v="2022-05-07T00:00:00"/>
    <x v="6"/>
    <x v="0"/>
    <x v="51"/>
    <x v="2"/>
    <x v="0"/>
    <x v="6"/>
    <x v="66"/>
    <n v="1377.64077"/>
    <n v="459213.59"/>
    <n v="8265844.6200000001"/>
    <n v="6888203.8499999996"/>
    <x v="66"/>
  </r>
  <r>
    <d v="2022-05-02T00:00:00"/>
    <x v="6"/>
    <x v="0"/>
    <x v="21"/>
    <x v="1"/>
    <x v="1"/>
    <x v="5"/>
    <x v="67"/>
    <n v="336.16343999999998"/>
    <n v="336163.44"/>
    <n v="6723268.7999999998"/>
    <n v="5714778.4800000004"/>
    <x v="67"/>
  </r>
  <r>
    <d v="2022-04-30T00:00:00"/>
    <x v="7"/>
    <x v="0"/>
    <x v="52"/>
    <x v="1"/>
    <x v="2"/>
    <x v="3"/>
    <x v="68"/>
    <n v="243.03740999999999"/>
    <n v="243037.41"/>
    <n v="4860748.2"/>
    <n v="4617710.79"/>
    <x v="68"/>
  </r>
  <r>
    <d v="2022-04-28T00:00:00"/>
    <x v="7"/>
    <x v="0"/>
    <x v="53"/>
    <x v="1"/>
    <x v="1"/>
    <x v="0"/>
    <x v="69"/>
    <n v="296.99401999999998"/>
    <n v="148497.01"/>
    <n v="2078958.14"/>
    <n v="2524449.1700000004"/>
    <x v="69"/>
  </r>
  <r>
    <d v="2022-04-27T00:00:00"/>
    <x v="7"/>
    <x v="0"/>
    <x v="54"/>
    <x v="1"/>
    <x v="1"/>
    <x v="1"/>
    <x v="70"/>
    <n v="866.57956000000001"/>
    <n v="1299869.3400000001"/>
    <n v="5199477.3600000003"/>
    <n v="6499346.7000000002"/>
    <x v="70"/>
  </r>
  <r>
    <d v="2022-04-26T00:00:00"/>
    <x v="7"/>
    <x v="0"/>
    <x v="13"/>
    <x v="0"/>
    <x v="0"/>
    <x v="3"/>
    <x v="71"/>
    <n v="117.99942"/>
    <n v="58999.71"/>
    <n v="648996.81000000006"/>
    <n v="884995.65"/>
    <x v="71"/>
  </r>
  <r>
    <d v="2022-04-23T00:00:00"/>
    <x v="7"/>
    <x v="0"/>
    <x v="55"/>
    <x v="1"/>
    <x v="2"/>
    <x v="3"/>
    <x v="72"/>
    <n v="602.60338000000002"/>
    <n v="602603.38"/>
    <n v="6026033.7999999998"/>
    <n v="5724732.1100000003"/>
    <x v="72"/>
  </r>
  <r>
    <d v="2022-04-21T00:00:00"/>
    <x v="7"/>
    <x v="0"/>
    <x v="56"/>
    <x v="1"/>
    <x v="1"/>
    <x v="0"/>
    <x v="73"/>
    <n v="101.21705"/>
    <n v="303651.15000000002"/>
    <n v="1821906.9"/>
    <n v="1821906.9"/>
    <x v="73"/>
  </r>
  <r>
    <d v="2022-04-21T00:00:00"/>
    <x v="7"/>
    <x v="0"/>
    <x v="0"/>
    <x v="0"/>
    <x v="0"/>
    <x v="3"/>
    <x v="74"/>
    <n v="837.60077999999999"/>
    <n v="1256401.17"/>
    <n v="7957207.4100000001"/>
    <n v="7957207.4100000001"/>
    <x v="74"/>
  </r>
  <r>
    <d v="2022-04-18T00:00:00"/>
    <x v="7"/>
    <x v="0"/>
    <x v="37"/>
    <x v="1"/>
    <x v="1"/>
    <x v="6"/>
    <x v="75"/>
    <n v="684.11159999999995"/>
    <n v="342055.8"/>
    <n v="4446725.4000000004"/>
    <n v="6499060.2000000002"/>
    <x v="75"/>
  </r>
  <r>
    <d v="2022-04-18T00:00:00"/>
    <x v="7"/>
    <x v="0"/>
    <x v="34"/>
    <x v="0"/>
    <x v="0"/>
    <x v="3"/>
    <x v="76"/>
    <n v="752.06182000000001"/>
    <n v="752061.82"/>
    <n v="7520618.2000000002"/>
    <n v="6768556.3799999999"/>
    <x v="76"/>
  </r>
  <r>
    <d v="2022-04-17T00:00:00"/>
    <x v="7"/>
    <x v="0"/>
    <x v="9"/>
    <x v="0"/>
    <x v="0"/>
    <x v="4"/>
    <x v="77"/>
    <n v="481.73160999999999"/>
    <n v="481731.61"/>
    <n v="6262510.9299999997"/>
    <n v="7707705.7599999998"/>
    <x v="77"/>
  </r>
  <r>
    <d v="2022-04-08T00:00:00"/>
    <x v="7"/>
    <x v="0"/>
    <x v="11"/>
    <x v="0"/>
    <x v="0"/>
    <x v="4"/>
    <x v="78"/>
    <n v="737.88729000000001"/>
    <n v="737887.29"/>
    <n v="4427323.74"/>
    <n v="4427323.74"/>
    <x v="78"/>
  </r>
  <r>
    <d v="2022-04-06T00:00:00"/>
    <x v="7"/>
    <x v="0"/>
    <x v="41"/>
    <x v="1"/>
    <x v="1"/>
    <x v="5"/>
    <x v="79"/>
    <n v="1038.8823299999999"/>
    <n v="1731470.55"/>
    <n v="6925882.2000000002"/>
    <n v="6233293.9799999995"/>
    <x v="79"/>
  </r>
  <r>
    <d v="2022-04-05T00:00:00"/>
    <x v="7"/>
    <x v="0"/>
    <x v="57"/>
    <x v="1"/>
    <x v="2"/>
    <x v="1"/>
    <x v="80"/>
    <n v="705.11486000000002"/>
    <n v="1410229.72"/>
    <n v="4230689.16"/>
    <n v="5993476.3100000005"/>
    <x v="80"/>
  </r>
  <r>
    <d v="2022-04-01T00:00:00"/>
    <x v="7"/>
    <x v="0"/>
    <x v="35"/>
    <x v="0"/>
    <x v="0"/>
    <x v="2"/>
    <x v="81"/>
    <n v="301.00367999999997"/>
    <n v="301003.68"/>
    <n v="5719069.9199999999"/>
    <n v="4816058.88"/>
    <x v="81"/>
  </r>
  <r>
    <d v="2022-04-01T00:00:00"/>
    <x v="7"/>
    <x v="0"/>
    <x v="58"/>
    <x v="2"/>
    <x v="0"/>
    <x v="6"/>
    <x v="82"/>
    <n v="857.39652000000001"/>
    <n v="428698.26"/>
    <n v="5573077.3799999999"/>
    <n v="6430473.8999999994"/>
    <x v="82"/>
  </r>
  <r>
    <d v="2022-03-27T00:00:00"/>
    <x v="8"/>
    <x v="0"/>
    <x v="47"/>
    <x v="2"/>
    <x v="0"/>
    <x v="4"/>
    <x v="83"/>
    <n v="220.27928"/>
    <n v="440558.56"/>
    <n v="2202792.7999999998"/>
    <n v="2092653.16"/>
    <x v="83"/>
  </r>
  <r>
    <d v="2022-03-25T00:00:00"/>
    <x v="8"/>
    <x v="0"/>
    <x v="40"/>
    <x v="1"/>
    <x v="2"/>
    <x v="5"/>
    <x v="84"/>
    <n v="305.31626999999997"/>
    <n v="1221265.08"/>
    <n v="5190376.59"/>
    <n v="5190376.5900000008"/>
    <x v="84"/>
  </r>
  <r>
    <d v="2022-03-25T00:00:00"/>
    <x v="8"/>
    <x v="0"/>
    <x v="59"/>
    <x v="1"/>
    <x v="1"/>
    <x v="5"/>
    <x v="85"/>
    <n v="456.6019"/>
    <n v="684902.85"/>
    <n v="4337718.05"/>
    <n v="3881116.1500000004"/>
    <x v="85"/>
  </r>
  <r>
    <d v="2022-03-21T00:00:00"/>
    <x v="8"/>
    <x v="0"/>
    <x v="7"/>
    <x v="0"/>
    <x v="0"/>
    <x v="4"/>
    <x v="86"/>
    <n v="576.17885999999999"/>
    <n v="1440447.15"/>
    <n v="5185609.74"/>
    <n v="4609430.88"/>
    <x v="86"/>
  </r>
  <r>
    <d v="2022-03-17T00:00:00"/>
    <x v="8"/>
    <x v="0"/>
    <x v="60"/>
    <x v="2"/>
    <x v="0"/>
    <x v="1"/>
    <x v="87"/>
    <n v="381.00128999999998"/>
    <n v="381001.29"/>
    <n v="1397004.73"/>
    <n v="2540008.6"/>
    <x v="87"/>
  </r>
  <r>
    <d v="2022-03-17T00:00:00"/>
    <x v="8"/>
    <x v="0"/>
    <x v="61"/>
    <x v="1"/>
    <x v="1"/>
    <x v="2"/>
    <x v="88"/>
    <n v="211.32137"/>
    <n v="211321.37"/>
    <n v="2535856.44"/>
    <n v="4015106.0300000003"/>
    <x v="88"/>
  </r>
  <r>
    <d v="2022-03-15T00:00:00"/>
    <x v="8"/>
    <x v="0"/>
    <x v="33"/>
    <x v="1"/>
    <x v="2"/>
    <x v="6"/>
    <x v="89"/>
    <n v="150.69879"/>
    <n v="150698.79"/>
    <n v="1959084.27"/>
    <n v="2411180.64"/>
    <x v="89"/>
  </r>
  <r>
    <d v="2022-03-10T00:00:00"/>
    <x v="8"/>
    <x v="0"/>
    <x v="37"/>
    <x v="1"/>
    <x v="1"/>
    <x v="6"/>
    <x v="90"/>
    <n v="1333.0447799999999"/>
    <n v="1333044.78"/>
    <n v="8886965.1999999993"/>
    <n v="7109572.1600000001"/>
    <x v="90"/>
  </r>
  <r>
    <d v="2022-03-07T00:00:00"/>
    <x v="8"/>
    <x v="0"/>
    <x v="62"/>
    <x v="0"/>
    <x v="0"/>
    <x v="5"/>
    <x v="91"/>
    <n v="43.880420000000001"/>
    <n v="43880.42"/>
    <n v="416863.99"/>
    <n v="372983.57"/>
    <x v="91"/>
  </r>
  <r>
    <d v="2022-03-02T00:00:00"/>
    <x v="8"/>
    <x v="0"/>
    <x v="24"/>
    <x v="1"/>
    <x v="2"/>
    <x v="4"/>
    <x v="92"/>
    <n v="323.86547999999999"/>
    <n v="1295461.92"/>
    <n v="5505713.1600000001"/>
    <n v="6477309.6000000006"/>
    <x v="92"/>
  </r>
  <r>
    <d v="2022-03-01T00:00:00"/>
    <x v="8"/>
    <x v="0"/>
    <x v="37"/>
    <x v="1"/>
    <x v="1"/>
    <x v="6"/>
    <x v="93"/>
    <n v="408.42142000000001"/>
    <n v="1225264.26"/>
    <n v="5717899.8799999999"/>
    <n v="6943164.1400000006"/>
    <x v="93"/>
  </r>
  <r>
    <d v="2022-03-01T00:00:00"/>
    <x v="8"/>
    <x v="0"/>
    <x v="63"/>
    <x v="1"/>
    <x v="2"/>
    <x v="0"/>
    <x v="94"/>
    <n v="390.70024000000001"/>
    <n v="1562800.96"/>
    <n v="7423304.5599999996"/>
    <n v="5860503.5999999996"/>
    <x v="94"/>
  </r>
  <r>
    <d v="2022-02-27T00:00:00"/>
    <x v="9"/>
    <x v="0"/>
    <x v="16"/>
    <x v="2"/>
    <x v="0"/>
    <x v="3"/>
    <x v="95"/>
    <n v="1313.7565500000001"/>
    <n v="1313756.55"/>
    <n v="5255026.2"/>
    <n v="8320458.1500000004"/>
    <x v="95"/>
  </r>
  <r>
    <d v="2022-02-23T00:00:00"/>
    <x v="9"/>
    <x v="0"/>
    <x v="64"/>
    <x v="1"/>
    <x v="2"/>
    <x v="6"/>
    <x v="96"/>
    <n v="802.55354"/>
    <n v="802553.54"/>
    <n v="5216598.01"/>
    <n v="7624258.6299999999"/>
    <x v="96"/>
  </r>
  <r>
    <d v="2022-02-22T00:00:00"/>
    <x v="9"/>
    <x v="0"/>
    <x v="65"/>
    <x v="2"/>
    <x v="0"/>
    <x v="3"/>
    <x v="97"/>
    <n v="14.01075"/>
    <n v="56043"/>
    <n v="266204.25"/>
    <n v="224172"/>
    <x v="97"/>
  </r>
  <r>
    <d v="2022-02-17T00:00:00"/>
    <x v="9"/>
    <x v="0"/>
    <x v="66"/>
    <x v="2"/>
    <x v="0"/>
    <x v="0"/>
    <x v="98"/>
    <n v="1135.10412"/>
    <n v="756736.08"/>
    <n v="7567360.7999999998"/>
    <n v="7567360.8000000007"/>
    <x v="98"/>
  </r>
  <r>
    <d v="2022-02-16T00:00:00"/>
    <x v="9"/>
    <x v="0"/>
    <x v="57"/>
    <x v="1"/>
    <x v="2"/>
    <x v="1"/>
    <x v="99"/>
    <n v="423.82726000000002"/>
    <n v="635740.89"/>
    <n v="3178704.45"/>
    <n v="3390618.08"/>
    <x v="99"/>
  </r>
  <r>
    <d v="2022-02-13T00:00:00"/>
    <x v="9"/>
    <x v="0"/>
    <x v="67"/>
    <x v="1"/>
    <x v="1"/>
    <x v="0"/>
    <x v="100"/>
    <n v="299.38578000000001"/>
    <n v="299385.78000000003"/>
    <n v="1995905.2"/>
    <n v="1696519.4200000002"/>
    <x v="100"/>
  </r>
  <r>
    <d v="2022-02-13T00:00:00"/>
    <x v="9"/>
    <x v="0"/>
    <x v="6"/>
    <x v="1"/>
    <x v="1"/>
    <x v="1"/>
    <x v="101"/>
    <n v="897.31776000000002"/>
    <n v="2243294.4"/>
    <n v="8524518.7200000007"/>
    <n v="6729883.2000000002"/>
    <x v="101"/>
  </r>
  <r>
    <d v="2022-02-12T00:00:00"/>
    <x v="9"/>
    <x v="0"/>
    <x v="35"/>
    <x v="0"/>
    <x v="0"/>
    <x v="2"/>
    <x v="102"/>
    <n v="1491.11868"/>
    <n v="497039.56"/>
    <n v="9940791.1999999993"/>
    <n v="9940791.2000000011"/>
    <x v="102"/>
  </r>
  <r>
    <d v="2022-02-10T00:00:00"/>
    <x v="9"/>
    <x v="0"/>
    <x v="39"/>
    <x v="0"/>
    <x v="0"/>
    <x v="5"/>
    <x v="103"/>
    <n v="909.59385999999995"/>
    <n v="1364390.79"/>
    <n v="8641141.6699999999"/>
    <n v="6821953.9500000002"/>
    <x v="103"/>
  </r>
  <r>
    <d v="2022-02-08T00:00:00"/>
    <x v="9"/>
    <x v="0"/>
    <x v="65"/>
    <x v="2"/>
    <x v="0"/>
    <x v="4"/>
    <x v="104"/>
    <n v="150.1036"/>
    <n v="150103.6"/>
    <n v="2101450.4"/>
    <n v="2551761.2000000002"/>
    <x v="104"/>
  </r>
  <r>
    <d v="2022-02-08T00:00:00"/>
    <x v="9"/>
    <x v="0"/>
    <x v="31"/>
    <x v="0"/>
    <x v="0"/>
    <x v="1"/>
    <x v="105"/>
    <n v="118.77237"/>
    <n v="356317.11"/>
    <n v="1544040.81"/>
    <n v="1781585.55"/>
    <x v="105"/>
  </r>
  <r>
    <d v="2022-02-06T00:00:00"/>
    <x v="9"/>
    <x v="0"/>
    <x v="57"/>
    <x v="1"/>
    <x v="2"/>
    <x v="1"/>
    <x v="106"/>
    <n v="488.83753999999999"/>
    <n v="488837.54"/>
    <n v="3177444.01"/>
    <n v="4888375.4000000004"/>
    <x v="106"/>
  </r>
  <r>
    <d v="2022-02-05T00:00:00"/>
    <x v="9"/>
    <x v="0"/>
    <x v="23"/>
    <x v="0"/>
    <x v="0"/>
    <x v="3"/>
    <x v="107"/>
    <n v="324.34125999999998"/>
    <n v="324341.26"/>
    <n v="4216436.38"/>
    <n v="6162483.9400000004"/>
    <x v="107"/>
  </r>
  <r>
    <d v="2022-02-02T00:00:00"/>
    <x v="9"/>
    <x v="0"/>
    <x v="62"/>
    <x v="0"/>
    <x v="0"/>
    <x v="3"/>
    <x v="108"/>
    <n v="819.73332000000005"/>
    <n v="2049333.3"/>
    <n v="6557866.5599999996"/>
    <n v="6967733.2200000007"/>
    <x v="108"/>
  </r>
  <r>
    <d v="2022-02-01T00:00:00"/>
    <x v="9"/>
    <x v="0"/>
    <x v="50"/>
    <x v="2"/>
    <x v="0"/>
    <x v="2"/>
    <x v="109"/>
    <n v="921.57479999999998"/>
    <n v="1535958"/>
    <n v="5529448.7999999998"/>
    <n v="4607874"/>
    <x v="109"/>
  </r>
  <r>
    <d v="2022-02-01T00:00:00"/>
    <x v="9"/>
    <x v="0"/>
    <x v="50"/>
    <x v="2"/>
    <x v="0"/>
    <x v="2"/>
    <x v="110"/>
    <n v="302.34399999999999"/>
    <n v="302344"/>
    <n v="5442192"/>
    <n v="4837504"/>
    <x v="110"/>
  </r>
  <r>
    <d v="2022-01-25T00:00:00"/>
    <x v="10"/>
    <x v="0"/>
    <x v="68"/>
    <x v="1"/>
    <x v="2"/>
    <x v="0"/>
    <x v="111"/>
    <n v="77.076629999999994"/>
    <n v="308306.52"/>
    <n v="770766.3"/>
    <n v="1387379.3399999999"/>
    <x v="111"/>
  </r>
  <r>
    <d v="2022-01-24T00:00:00"/>
    <x v="10"/>
    <x v="0"/>
    <x v="55"/>
    <x v="1"/>
    <x v="2"/>
    <x v="3"/>
    <x v="112"/>
    <n v="99.137950000000004"/>
    <n v="396551.8"/>
    <n v="1189655.3999999999"/>
    <n v="1784483.0999999999"/>
    <x v="112"/>
  </r>
  <r>
    <d v="2022-01-24T00:00:00"/>
    <x v="10"/>
    <x v="0"/>
    <x v="19"/>
    <x v="0"/>
    <x v="0"/>
    <x v="3"/>
    <x v="113"/>
    <n v="294.57902000000001"/>
    <n v="147289.51"/>
    <n v="1767474.12"/>
    <n v="2503921.6700000004"/>
    <x v="113"/>
  </r>
  <r>
    <d v="2022-01-20T00:00:00"/>
    <x v="10"/>
    <x v="0"/>
    <x v="69"/>
    <x v="1"/>
    <x v="1"/>
    <x v="2"/>
    <x v="114"/>
    <n v="1383.38418"/>
    <n v="2305640.2999999998"/>
    <n v="7839177.0199999996"/>
    <n v="7839177.0200000005"/>
    <x v="114"/>
  </r>
  <r>
    <d v="2022-01-18T00:00:00"/>
    <x v="10"/>
    <x v="0"/>
    <x v="23"/>
    <x v="0"/>
    <x v="0"/>
    <x v="6"/>
    <x v="115"/>
    <n v="161.04358999999999"/>
    <n v="161043.59"/>
    <n v="2093566.67"/>
    <n v="2737741.0300000003"/>
    <x v="115"/>
  </r>
  <r>
    <d v="2022-01-16T00:00:00"/>
    <x v="10"/>
    <x v="0"/>
    <x v="45"/>
    <x v="1"/>
    <x v="2"/>
    <x v="5"/>
    <x v="116"/>
    <n v="178.27796000000001"/>
    <n v="178277.96"/>
    <n v="1337084.7"/>
    <n v="1604501.64"/>
    <x v="116"/>
  </r>
  <r>
    <d v="2022-01-12T00:00:00"/>
    <x v="10"/>
    <x v="0"/>
    <x v="4"/>
    <x v="1"/>
    <x v="1"/>
    <x v="4"/>
    <x v="117"/>
    <n v="131.95140000000001"/>
    <n v="527805.6"/>
    <n v="2111222.4"/>
    <n v="2375125.1999999997"/>
    <x v="117"/>
  </r>
  <r>
    <d v="2022-01-11T00:00:00"/>
    <x v="10"/>
    <x v="0"/>
    <x v="19"/>
    <x v="0"/>
    <x v="0"/>
    <x v="3"/>
    <x v="118"/>
    <n v="921.71121000000005"/>
    <n v="921711.21"/>
    <n v="4301318.9800000004"/>
    <n v="5530267.2599999998"/>
    <x v="118"/>
  </r>
  <r>
    <d v="2022-01-07T00:00:00"/>
    <x v="10"/>
    <x v="0"/>
    <x v="70"/>
    <x v="0"/>
    <x v="0"/>
    <x v="0"/>
    <x v="119"/>
    <n v="158.99538000000001"/>
    <n v="317990.76"/>
    <n v="1430958.42"/>
    <n v="1589953.8"/>
    <x v="119"/>
  </r>
  <r>
    <d v="2022-01-06T00:00:00"/>
    <x v="10"/>
    <x v="0"/>
    <x v="4"/>
    <x v="1"/>
    <x v="1"/>
    <x v="4"/>
    <x v="120"/>
    <n v="234.03324000000001"/>
    <n v="78011.08"/>
    <n v="780110.8"/>
    <n v="1326188.3600000001"/>
    <x v="120"/>
  </r>
  <r>
    <d v="2022-01-04T00:00:00"/>
    <x v="10"/>
    <x v="0"/>
    <x v="71"/>
    <x v="0"/>
    <x v="0"/>
    <x v="4"/>
    <x v="121"/>
    <n v="901.13562000000002"/>
    <n v="901135.62"/>
    <n v="6007570.7999999998"/>
    <n v="4505678.0999999996"/>
    <x v="121"/>
  </r>
  <r>
    <d v="2021-12-30T00:00:00"/>
    <x v="11"/>
    <x v="1"/>
    <x v="61"/>
    <x v="1"/>
    <x v="1"/>
    <x v="2"/>
    <x v="122"/>
    <n v="644.65767000000005"/>
    <n v="859543.56"/>
    <n v="3223288.35"/>
    <n v="3223288.35"/>
    <x v="122"/>
  </r>
  <r>
    <d v="2021-12-28T00:00:00"/>
    <x v="11"/>
    <x v="1"/>
    <x v="45"/>
    <x v="1"/>
    <x v="2"/>
    <x v="5"/>
    <x v="123"/>
    <n v="473.86946999999998"/>
    <n v="789782.45"/>
    <n v="2843216.82"/>
    <n v="2843216.82"/>
    <x v="123"/>
  </r>
  <r>
    <d v="2021-12-26T00:00:00"/>
    <x v="11"/>
    <x v="1"/>
    <x v="3"/>
    <x v="2"/>
    <x v="0"/>
    <x v="1"/>
    <x v="124"/>
    <n v="45.706420000000001"/>
    <n v="91412.84"/>
    <n v="685596.3"/>
    <n v="777009.14"/>
    <x v="124"/>
  </r>
  <r>
    <d v="2021-12-21T00:00:00"/>
    <x v="11"/>
    <x v="1"/>
    <x v="70"/>
    <x v="0"/>
    <x v="0"/>
    <x v="0"/>
    <x v="125"/>
    <n v="437.06272000000001"/>
    <n v="2185313.6"/>
    <n v="7867128.96"/>
    <n v="8304191.6799999997"/>
    <x v="125"/>
  </r>
  <r>
    <d v="2021-12-17T00:00:00"/>
    <x v="11"/>
    <x v="1"/>
    <x v="1"/>
    <x v="0"/>
    <x v="0"/>
    <x v="1"/>
    <x v="126"/>
    <n v="447.75179000000003"/>
    <n v="1791007.16"/>
    <n v="5820773.2699999996"/>
    <n v="6716276.8499999996"/>
    <x v="126"/>
  </r>
  <r>
    <d v="2021-12-16T00:00:00"/>
    <x v="11"/>
    <x v="1"/>
    <x v="65"/>
    <x v="2"/>
    <x v="0"/>
    <x v="4"/>
    <x v="127"/>
    <n v="168.55894000000001"/>
    <n v="421397.35"/>
    <n v="1179912.58"/>
    <n v="1685589.4000000001"/>
    <x v="127"/>
  </r>
  <r>
    <d v="2021-12-16T00:00:00"/>
    <x v="11"/>
    <x v="1"/>
    <x v="72"/>
    <x v="2"/>
    <x v="0"/>
    <x v="3"/>
    <x v="128"/>
    <n v="505.30124000000001"/>
    <n v="252650.62"/>
    <n v="3031807.44"/>
    <n v="4547711.16"/>
    <x v="128"/>
  </r>
  <r>
    <d v="2021-12-13T00:00:00"/>
    <x v="11"/>
    <x v="1"/>
    <x v="73"/>
    <x v="2"/>
    <x v="0"/>
    <x v="6"/>
    <x v="129"/>
    <n v="213.44121999999999"/>
    <n v="426882.44"/>
    <n v="3201618.3"/>
    <n v="4268824.4000000004"/>
    <x v="129"/>
  </r>
  <r>
    <d v="2021-12-13T00:00:00"/>
    <x v="11"/>
    <x v="1"/>
    <x v="59"/>
    <x v="1"/>
    <x v="1"/>
    <x v="5"/>
    <x v="130"/>
    <n v="78.725740000000002"/>
    <n v="39362.870000000003"/>
    <n v="669168.79"/>
    <n v="590443.04999999993"/>
    <x v="130"/>
  </r>
  <r>
    <d v="2021-12-10T00:00:00"/>
    <x v="11"/>
    <x v="1"/>
    <x v="29"/>
    <x v="1"/>
    <x v="2"/>
    <x v="5"/>
    <x v="131"/>
    <n v="1271.6754599999999"/>
    <n v="1695567.28"/>
    <n v="4662810.0199999996"/>
    <n v="8477836.4000000004"/>
    <x v="131"/>
  </r>
  <r>
    <d v="2021-12-09T00:00:00"/>
    <x v="11"/>
    <x v="1"/>
    <x v="28"/>
    <x v="1"/>
    <x v="1"/>
    <x v="3"/>
    <x v="132"/>
    <n v="838.24288000000001"/>
    <n v="1676485.76"/>
    <n v="4191214.4"/>
    <n v="7125064.4800000004"/>
    <x v="132"/>
  </r>
  <r>
    <d v="2021-12-07T00:00:00"/>
    <x v="11"/>
    <x v="1"/>
    <x v="74"/>
    <x v="0"/>
    <x v="0"/>
    <x v="0"/>
    <x v="133"/>
    <n v="422.43329"/>
    <n v="1267299.8700000001"/>
    <n v="4224332.9000000004"/>
    <n v="7603799.2199999997"/>
    <x v="133"/>
  </r>
  <r>
    <d v="2021-12-06T00:00:00"/>
    <x v="11"/>
    <x v="1"/>
    <x v="63"/>
    <x v="1"/>
    <x v="2"/>
    <x v="0"/>
    <x v="134"/>
    <n v="124.70639"/>
    <n v="498825.56"/>
    <n v="1745889.46"/>
    <n v="1870595.8499999999"/>
    <x v="134"/>
  </r>
  <r>
    <d v="2021-12-05T00:00:00"/>
    <x v="11"/>
    <x v="1"/>
    <x v="61"/>
    <x v="1"/>
    <x v="1"/>
    <x v="4"/>
    <x v="135"/>
    <n v="150.09814"/>
    <n v="300196.28000000003"/>
    <n v="1350883.26"/>
    <n v="1200785.1200000001"/>
    <x v="135"/>
  </r>
  <r>
    <d v="2021-11-25T00:00:00"/>
    <x v="0"/>
    <x v="1"/>
    <x v="75"/>
    <x v="1"/>
    <x v="1"/>
    <x v="6"/>
    <x v="136"/>
    <n v="1197.08592"/>
    <n v="399028.64"/>
    <n v="7182515.5199999996"/>
    <n v="6783486.8800000008"/>
    <x v="136"/>
  </r>
  <r>
    <d v="2021-11-25T00:00:00"/>
    <x v="0"/>
    <x v="1"/>
    <x v="12"/>
    <x v="1"/>
    <x v="2"/>
    <x v="0"/>
    <x v="137"/>
    <n v="661.85148000000004"/>
    <n v="1103085.8"/>
    <n v="2206171.6"/>
    <n v="3971108.88"/>
    <x v="137"/>
  </r>
  <r>
    <d v="2021-11-24T00:00:00"/>
    <x v="0"/>
    <x v="1"/>
    <x v="76"/>
    <x v="1"/>
    <x v="2"/>
    <x v="4"/>
    <x v="138"/>
    <n v="514.15093999999999"/>
    <n v="514150.94"/>
    <n v="5141509.4000000004"/>
    <n v="4113207.52"/>
    <x v="138"/>
  </r>
  <r>
    <d v="2021-11-23T00:00:00"/>
    <x v="0"/>
    <x v="1"/>
    <x v="66"/>
    <x v="2"/>
    <x v="0"/>
    <x v="3"/>
    <x v="139"/>
    <n v="859.00530000000003"/>
    <n v="286335.09999999998"/>
    <n v="5440366.9000000004"/>
    <n v="4295026.5"/>
    <x v="139"/>
  </r>
  <r>
    <d v="2021-11-17T00:00:00"/>
    <x v="0"/>
    <x v="1"/>
    <x v="77"/>
    <x v="0"/>
    <x v="0"/>
    <x v="2"/>
    <x v="140"/>
    <n v="398.7704"/>
    <n v="797540.8"/>
    <n v="3987704"/>
    <n v="7177867.2000000002"/>
    <x v="140"/>
  </r>
  <r>
    <d v="2021-11-14T00:00:00"/>
    <x v="0"/>
    <x v="1"/>
    <x v="53"/>
    <x v="1"/>
    <x v="1"/>
    <x v="4"/>
    <x v="141"/>
    <n v="743.8134"/>
    <n v="743813.4"/>
    <n v="4214942.5999999996"/>
    <n v="4710818.2"/>
    <x v="141"/>
  </r>
  <r>
    <d v="2021-11-14T00:00:00"/>
    <x v="0"/>
    <x v="1"/>
    <x v="39"/>
    <x v="0"/>
    <x v="0"/>
    <x v="5"/>
    <x v="142"/>
    <n v="1272.0892799999999"/>
    <n v="848059.52"/>
    <n v="7208505.9199999999"/>
    <n v="6784476.1600000001"/>
    <x v="142"/>
  </r>
  <r>
    <d v="2021-11-10T00:00:00"/>
    <x v="0"/>
    <x v="1"/>
    <x v="15"/>
    <x v="1"/>
    <x v="2"/>
    <x v="2"/>
    <x v="143"/>
    <n v="431.13037000000003"/>
    <n v="1724521.48"/>
    <n v="4311303.7"/>
    <n v="7329216.290000001"/>
    <x v="143"/>
  </r>
  <r>
    <d v="2021-11-05T00:00:00"/>
    <x v="0"/>
    <x v="1"/>
    <x v="26"/>
    <x v="1"/>
    <x v="2"/>
    <x v="2"/>
    <x v="144"/>
    <n v="786.74987999999996"/>
    <n v="1180124.82"/>
    <n v="4720499.28"/>
    <n v="5900624.0999999996"/>
    <x v="144"/>
  </r>
  <r>
    <d v="2021-11-01T00:00:00"/>
    <x v="0"/>
    <x v="1"/>
    <x v="0"/>
    <x v="0"/>
    <x v="0"/>
    <x v="3"/>
    <x v="145"/>
    <n v="329.73102"/>
    <n v="164865.51"/>
    <n v="1813520.61"/>
    <n v="3297310.2"/>
    <x v="145"/>
  </r>
  <r>
    <d v="2021-10-29T00:00:00"/>
    <x v="1"/>
    <x v="1"/>
    <x v="78"/>
    <x v="0"/>
    <x v="0"/>
    <x v="5"/>
    <x v="146"/>
    <n v="597.97455000000002"/>
    <n v="597974.55000000005"/>
    <n v="3189197.6"/>
    <n v="3986497"/>
    <x v="146"/>
  </r>
  <r>
    <d v="2021-10-29T00:00:00"/>
    <x v="1"/>
    <x v="1"/>
    <x v="12"/>
    <x v="1"/>
    <x v="2"/>
    <x v="0"/>
    <x v="147"/>
    <n v="159.19157999999999"/>
    <n v="79595.789999999994"/>
    <n v="955149.48"/>
    <n v="1193936.8499999999"/>
    <x v="147"/>
  </r>
  <r>
    <d v="2021-10-28T00:00:00"/>
    <x v="1"/>
    <x v="1"/>
    <x v="5"/>
    <x v="1"/>
    <x v="2"/>
    <x v="0"/>
    <x v="148"/>
    <n v="86.549980000000005"/>
    <n v="216374.95"/>
    <n v="562574.87"/>
    <n v="778949.82"/>
    <x v="148"/>
  </r>
  <r>
    <d v="2021-10-27T00:00:00"/>
    <x v="1"/>
    <x v="1"/>
    <x v="48"/>
    <x v="0"/>
    <x v="0"/>
    <x v="1"/>
    <x v="149"/>
    <n v="603.94388000000004"/>
    <n v="603943.88"/>
    <n v="4529579.0999999996"/>
    <n v="6039438.8000000007"/>
    <x v="149"/>
  </r>
  <r>
    <d v="2021-10-27T00:00:00"/>
    <x v="1"/>
    <x v="1"/>
    <x v="79"/>
    <x v="0"/>
    <x v="0"/>
    <x v="3"/>
    <x v="150"/>
    <n v="732.29031999999995"/>
    <n v="366145.16"/>
    <n v="6224467.7199999997"/>
    <n v="5492177.3999999994"/>
    <x v="150"/>
  </r>
  <r>
    <d v="2021-10-26T00:00:00"/>
    <x v="1"/>
    <x v="1"/>
    <x v="78"/>
    <x v="0"/>
    <x v="0"/>
    <x v="5"/>
    <x v="151"/>
    <n v="248.83391"/>
    <n v="1244169.55"/>
    <n v="3234840.83"/>
    <n v="4479010.38"/>
    <x v="151"/>
  </r>
  <r>
    <d v="2021-10-17T00:00:00"/>
    <x v="1"/>
    <x v="1"/>
    <x v="80"/>
    <x v="0"/>
    <x v="0"/>
    <x v="3"/>
    <x v="152"/>
    <n v="111.07335"/>
    <n v="37024.449999999997"/>
    <n v="555366.75"/>
    <n v="740489"/>
    <x v="152"/>
  </r>
  <r>
    <d v="2021-10-14T00:00:00"/>
    <x v="1"/>
    <x v="1"/>
    <x v="46"/>
    <x v="0"/>
    <x v="0"/>
    <x v="0"/>
    <x v="153"/>
    <n v="1379.2371000000001"/>
    <n v="1379237.1"/>
    <n v="9194914"/>
    <n v="8275422.5999999996"/>
    <x v="153"/>
  </r>
  <r>
    <d v="2021-10-10T00:00:00"/>
    <x v="1"/>
    <x v="1"/>
    <x v="51"/>
    <x v="2"/>
    <x v="0"/>
    <x v="6"/>
    <x v="154"/>
    <n v="296.07632999999998"/>
    <n v="98692.11"/>
    <n v="1973842.2"/>
    <n v="1480381.65"/>
    <x v="154"/>
  </r>
  <r>
    <d v="2021-10-10T00:00:00"/>
    <x v="1"/>
    <x v="1"/>
    <x v="43"/>
    <x v="0"/>
    <x v="0"/>
    <x v="5"/>
    <x v="155"/>
    <n v="896.77517999999998"/>
    <n v="1494625.3"/>
    <n v="5978501.2000000002"/>
    <n v="5679576.1399999997"/>
    <x v="155"/>
  </r>
  <r>
    <d v="2021-10-03T00:00:00"/>
    <x v="1"/>
    <x v="1"/>
    <x v="10"/>
    <x v="1"/>
    <x v="1"/>
    <x v="3"/>
    <x v="156"/>
    <n v="630.73818000000006"/>
    <n v="1051230.3"/>
    <n v="3994675.14"/>
    <n v="3574183.0200000005"/>
    <x v="156"/>
  </r>
  <r>
    <d v="2021-09-23T00:00:00"/>
    <x v="2"/>
    <x v="1"/>
    <x v="77"/>
    <x v="0"/>
    <x v="0"/>
    <x v="2"/>
    <x v="157"/>
    <n v="765.23015999999996"/>
    <n v="1020306.88"/>
    <n v="5101534.4000000004"/>
    <n v="4846457.68"/>
    <x v="157"/>
  </r>
  <r>
    <d v="2021-09-22T00:00:00"/>
    <x v="2"/>
    <x v="1"/>
    <x v="19"/>
    <x v="0"/>
    <x v="0"/>
    <x v="3"/>
    <x v="158"/>
    <n v="667.22289999999998"/>
    <n v="667222.9"/>
    <n v="6672229"/>
    <n v="5671394.6500000004"/>
    <x v="158"/>
  </r>
  <r>
    <d v="2021-09-21T00:00:00"/>
    <x v="2"/>
    <x v="1"/>
    <x v="81"/>
    <x v="0"/>
    <x v="0"/>
    <x v="3"/>
    <x v="159"/>
    <n v="920.23332000000005"/>
    <n v="306744.44"/>
    <n v="5828144.3600000003"/>
    <n v="4907911.04"/>
    <x v="159"/>
  </r>
  <r>
    <d v="2021-09-19T00:00:00"/>
    <x v="2"/>
    <x v="1"/>
    <x v="53"/>
    <x v="1"/>
    <x v="1"/>
    <x v="4"/>
    <x v="160"/>
    <n v="1492.5177900000001"/>
    <n v="1990023.72"/>
    <n v="9950118.5999999996"/>
    <n v="7462588.9500000002"/>
    <x v="160"/>
  </r>
  <r>
    <d v="2021-09-18T00:00:00"/>
    <x v="2"/>
    <x v="1"/>
    <x v="34"/>
    <x v="0"/>
    <x v="0"/>
    <x v="3"/>
    <x v="161"/>
    <n v="673.85040000000004"/>
    <n v="898467.2"/>
    <n v="4267719.2"/>
    <n v="4492336"/>
    <x v="161"/>
  </r>
  <r>
    <d v="2021-09-17T00:00:00"/>
    <x v="2"/>
    <x v="1"/>
    <x v="82"/>
    <x v="2"/>
    <x v="0"/>
    <x v="5"/>
    <x v="162"/>
    <n v="981.37935000000004"/>
    <n v="981379.35"/>
    <n v="5234023.2"/>
    <n v="6542529"/>
    <x v="162"/>
  </r>
  <r>
    <d v="2021-09-13T00:00:00"/>
    <x v="2"/>
    <x v="1"/>
    <x v="14"/>
    <x v="0"/>
    <x v="0"/>
    <x v="3"/>
    <x v="163"/>
    <n v="393.55694"/>
    <n v="196778.47"/>
    <n v="2361341.64"/>
    <n v="3542012.46"/>
    <x v="163"/>
  </r>
  <r>
    <d v="2021-09-11T00:00:00"/>
    <x v="2"/>
    <x v="1"/>
    <x v="79"/>
    <x v="0"/>
    <x v="0"/>
    <x v="3"/>
    <x v="164"/>
    <n v="310.97394000000003"/>
    <n v="621947.88"/>
    <n v="6219478.7999999998"/>
    <n v="5908504.8600000003"/>
    <x v="164"/>
  </r>
  <r>
    <d v="2021-09-07T00:00:00"/>
    <x v="2"/>
    <x v="1"/>
    <x v="72"/>
    <x v="2"/>
    <x v="0"/>
    <x v="0"/>
    <x v="165"/>
    <n v="279.7792"/>
    <n v="419668.8"/>
    <n v="1678675.2"/>
    <n v="2238233.6000000001"/>
    <x v="165"/>
  </r>
  <r>
    <d v="2021-09-04T00:00:00"/>
    <x v="2"/>
    <x v="1"/>
    <x v="7"/>
    <x v="0"/>
    <x v="0"/>
    <x v="3"/>
    <x v="166"/>
    <n v="270.71219000000002"/>
    <n v="270712.19"/>
    <n v="4331395.04"/>
    <n v="4602107.2300000004"/>
    <x v="166"/>
  </r>
  <r>
    <d v="2021-08-25T00:00:00"/>
    <x v="3"/>
    <x v="1"/>
    <x v="25"/>
    <x v="1"/>
    <x v="1"/>
    <x v="6"/>
    <x v="167"/>
    <n v="1435.0119"/>
    <n v="478337.3"/>
    <n v="6218384.9000000004"/>
    <n v="9566746"/>
    <x v="167"/>
  </r>
  <r>
    <d v="2021-08-23T00:00:00"/>
    <x v="3"/>
    <x v="1"/>
    <x v="17"/>
    <x v="0"/>
    <x v="0"/>
    <x v="1"/>
    <x v="168"/>
    <n v="232.37588"/>
    <n v="580939.69999999995"/>
    <n v="1394255.28"/>
    <n v="1975194.9800000002"/>
    <x v="168"/>
  </r>
  <r>
    <d v="2021-08-18T00:00:00"/>
    <x v="3"/>
    <x v="1"/>
    <x v="80"/>
    <x v="0"/>
    <x v="0"/>
    <x v="6"/>
    <x v="169"/>
    <n v="146.04648"/>
    <n v="146046.48000000001"/>
    <n v="876278.88"/>
    <n v="1314418.32"/>
    <x v="169"/>
  </r>
  <r>
    <d v="2021-08-18T00:00:00"/>
    <x v="3"/>
    <x v="1"/>
    <x v="66"/>
    <x v="2"/>
    <x v="0"/>
    <x v="0"/>
    <x v="170"/>
    <n v="748.95164999999997"/>
    <n v="1248252.75"/>
    <n v="3744758.25"/>
    <n v="4743360.45"/>
    <x v="170"/>
  </r>
  <r>
    <d v="2021-08-17T00:00:00"/>
    <x v="3"/>
    <x v="1"/>
    <x v="83"/>
    <x v="1"/>
    <x v="2"/>
    <x v="6"/>
    <x v="171"/>
    <n v="656.21957999999995"/>
    <n v="656219.57999999996"/>
    <n v="3718577.62"/>
    <n v="4374797.2"/>
    <x v="171"/>
  </r>
  <r>
    <d v="2021-08-16T00:00:00"/>
    <x v="3"/>
    <x v="1"/>
    <x v="72"/>
    <x v="2"/>
    <x v="0"/>
    <x v="0"/>
    <x v="172"/>
    <n v="366.06691000000001"/>
    <n v="1098200.73"/>
    <n v="5491003.6500000004"/>
    <n v="5491003.6499999994"/>
    <x v="172"/>
  </r>
  <r>
    <d v="2021-08-16T00:00:00"/>
    <x v="3"/>
    <x v="1"/>
    <x v="84"/>
    <x v="0"/>
    <x v="0"/>
    <x v="6"/>
    <x v="173"/>
    <n v="1109.4185399999999"/>
    <n v="1479224.72"/>
    <n v="3698061.8"/>
    <n v="5916898.8799999999"/>
    <x v="173"/>
  </r>
  <r>
    <d v="2021-08-15T00:00:00"/>
    <x v="3"/>
    <x v="1"/>
    <x v="57"/>
    <x v="1"/>
    <x v="2"/>
    <x v="3"/>
    <x v="174"/>
    <n v="369.45019000000002"/>
    <n v="738900.38"/>
    <n v="7019553.6100000003"/>
    <n v="6650103.4199999999"/>
    <x v="174"/>
  </r>
  <r>
    <d v="2021-08-10T00:00:00"/>
    <x v="3"/>
    <x v="1"/>
    <x v="40"/>
    <x v="1"/>
    <x v="2"/>
    <x v="3"/>
    <x v="175"/>
    <n v="362.60953000000001"/>
    <n v="1813047.65"/>
    <n v="4351314.3600000003"/>
    <n v="5439142.9500000002"/>
    <x v="175"/>
  </r>
  <r>
    <d v="2021-08-06T00:00:00"/>
    <x v="3"/>
    <x v="1"/>
    <x v="85"/>
    <x v="0"/>
    <x v="0"/>
    <x v="4"/>
    <x v="176"/>
    <n v="255.8802"/>
    <n v="255880.2"/>
    <n v="4349963.4000000004"/>
    <n v="3838203"/>
    <x v="176"/>
  </r>
  <r>
    <d v="2021-08-05T00:00:00"/>
    <x v="3"/>
    <x v="1"/>
    <x v="73"/>
    <x v="2"/>
    <x v="0"/>
    <x v="6"/>
    <x v="177"/>
    <n v="234.81390999999999"/>
    <n v="704441.73"/>
    <n v="3052580.83"/>
    <n v="3522208.65"/>
    <x v="177"/>
  </r>
  <r>
    <d v="2021-08-03T00:00:00"/>
    <x v="3"/>
    <x v="1"/>
    <x v="86"/>
    <x v="0"/>
    <x v="0"/>
    <x v="0"/>
    <x v="178"/>
    <n v="38.213369999999998"/>
    <n v="114640.11"/>
    <n v="420347.07"/>
    <n v="764267.4"/>
    <x v="178"/>
  </r>
  <r>
    <d v="2021-08-02T00:00:00"/>
    <x v="3"/>
    <x v="1"/>
    <x v="54"/>
    <x v="1"/>
    <x v="1"/>
    <x v="1"/>
    <x v="179"/>
    <n v="173.12316000000001"/>
    <n v="173123.16"/>
    <n v="2423724.2400000002"/>
    <n v="3289340.04"/>
    <x v="179"/>
  </r>
  <r>
    <d v="2021-07-28T00:00:00"/>
    <x v="4"/>
    <x v="1"/>
    <x v="29"/>
    <x v="1"/>
    <x v="2"/>
    <x v="3"/>
    <x v="180"/>
    <n v="937.78371000000004"/>
    <n v="1250378.28"/>
    <n v="3438540.27"/>
    <n v="6251891.4000000004"/>
    <x v="180"/>
  </r>
  <r>
    <d v="2021-07-22T00:00:00"/>
    <x v="4"/>
    <x v="1"/>
    <x v="84"/>
    <x v="0"/>
    <x v="0"/>
    <x v="3"/>
    <x v="181"/>
    <n v="165.62858"/>
    <n v="331257.15999999997"/>
    <n v="2815685.86"/>
    <n v="2815685.8600000003"/>
    <x v="181"/>
  </r>
  <r>
    <d v="2021-07-20T00:00:00"/>
    <x v="4"/>
    <x v="1"/>
    <x v="5"/>
    <x v="1"/>
    <x v="2"/>
    <x v="1"/>
    <x v="182"/>
    <n v="655.13927999999999"/>
    <n v="1310278.56"/>
    <n v="6551392.7999999998"/>
    <n v="6223823.1600000001"/>
    <x v="182"/>
  </r>
  <r>
    <d v="2021-07-16T00:00:00"/>
    <x v="4"/>
    <x v="1"/>
    <x v="76"/>
    <x v="1"/>
    <x v="2"/>
    <x v="4"/>
    <x v="183"/>
    <n v="307.08722999999998"/>
    <n v="921261.69"/>
    <n v="3992133.99"/>
    <n v="5527570.1399999997"/>
    <x v="183"/>
  </r>
  <r>
    <d v="2021-07-15T00:00:00"/>
    <x v="4"/>
    <x v="1"/>
    <x v="21"/>
    <x v="1"/>
    <x v="1"/>
    <x v="5"/>
    <x v="184"/>
    <n v="399.72368"/>
    <n v="399723.68"/>
    <n v="6795302.5599999996"/>
    <n v="7594749.9199999999"/>
    <x v="184"/>
  </r>
  <r>
    <d v="2021-07-09T00:00:00"/>
    <x v="4"/>
    <x v="1"/>
    <x v="87"/>
    <x v="1"/>
    <x v="1"/>
    <x v="4"/>
    <x v="185"/>
    <n v="986.56745999999998"/>
    <n v="1315423.28"/>
    <n v="6248260.5800000001"/>
    <n v="5261693.12"/>
    <x v="185"/>
  </r>
  <r>
    <d v="2021-06-28T00:00:00"/>
    <x v="5"/>
    <x v="1"/>
    <x v="28"/>
    <x v="1"/>
    <x v="1"/>
    <x v="3"/>
    <x v="186"/>
    <n v="89.946820000000002"/>
    <n v="449734.1"/>
    <n v="1708989.58"/>
    <n v="1439149.12"/>
    <x v="186"/>
  </r>
  <r>
    <d v="2021-06-28T00:00:00"/>
    <x v="5"/>
    <x v="1"/>
    <x v="76"/>
    <x v="1"/>
    <x v="2"/>
    <x v="4"/>
    <x v="187"/>
    <n v="931.03668000000005"/>
    <n v="1396555.02"/>
    <n v="5120701.74"/>
    <n v="9310366.8000000007"/>
    <x v="187"/>
  </r>
  <r>
    <d v="2021-06-27T00:00:00"/>
    <x v="5"/>
    <x v="1"/>
    <x v="88"/>
    <x v="1"/>
    <x v="2"/>
    <x v="3"/>
    <x v="188"/>
    <n v="1031.0669399999999"/>
    <n v="343688.98"/>
    <n v="3436889.8"/>
    <n v="6186401.6399999997"/>
    <x v="188"/>
  </r>
  <r>
    <d v="2021-06-19T00:00:00"/>
    <x v="5"/>
    <x v="1"/>
    <x v="78"/>
    <x v="0"/>
    <x v="0"/>
    <x v="0"/>
    <x v="189"/>
    <n v="502.81461999999999"/>
    <n v="1005629.24"/>
    <n v="4776738.8899999997"/>
    <n v="5028146.2"/>
    <x v="189"/>
  </r>
  <r>
    <d v="2021-06-18T00:00:00"/>
    <x v="5"/>
    <x v="1"/>
    <x v="69"/>
    <x v="1"/>
    <x v="1"/>
    <x v="2"/>
    <x v="190"/>
    <n v="259.03627999999998"/>
    <n v="388554.42"/>
    <n v="1424699.54"/>
    <n v="2331326.52"/>
    <x v="190"/>
  </r>
  <r>
    <d v="2021-06-17T00:00:00"/>
    <x v="5"/>
    <x v="1"/>
    <x v="21"/>
    <x v="1"/>
    <x v="1"/>
    <x v="5"/>
    <x v="191"/>
    <n v="1165.41048"/>
    <n v="776940.32"/>
    <n v="5827052.4000000004"/>
    <n v="6603992.7200000007"/>
    <x v="191"/>
  </r>
  <r>
    <d v="2021-06-06T00:00:00"/>
    <x v="5"/>
    <x v="1"/>
    <x v="86"/>
    <x v="0"/>
    <x v="0"/>
    <x v="0"/>
    <x v="192"/>
    <n v="113.501"/>
    <n v="454004"/>
    <n v="1702515"/>
    <n v="1929517.0000000002"/>
    <x v="192"/>
  </r>
  <r>
    <d v="2021-06-02T00:00:00"/>
    <x v="5"/>
    <x v="1"/>
    <x v="89"/>
    <x v="1"/>
    <x v="1"/>
    <x v="0"/>
    <x v="193"/>
    <n v="675.72978000000001"/>
    <n v="1013594.67"/>
    <n v="6757297.7999999998"/>
    <n v="5405838.2400000002"/>
    <x v="193"/>
  </r>
  <r>
    <d v="2021-05-31T00:00:00"/>
    <x v="6"/>
    <x v="1"/>
    <x v="45"/>
    <x v="1"/>
    <x v="2"/>
    <x v="5"/>
    <x v="194"/>
    <n v="376.75119000000001"/>
    <n v="251167.46"/>
    <n v="1632588.49"/>
    <n v="2386090.87"/>
    <x v="194"/>
  </r>
  <r>
    <d v="2021-05-26T00:00:00"/>
    <x v="6"/>
    <x v="1"/>
    <x v="90"/>
    <x v="0"/>
    <x v="0"/>
    <x v="2"/>
    <x v="195"/>
    <n v="395.31473"/>
    <n v="1976573.65"/>
    <n v="7510979.8700000001"/>
    <n v="5929720.9500000002"/>
    <x v="195"/>
  </r>
  <r>
    <d v="2021-05-23T00:00:00"/>
    <x v="6"/>
    <x v="1"/>
    <x v="38"/>
    <x v="1"/>
    <x v="1"/>
    <x v="0"/>
    <x v="196"/>
    <n v="1290.9382499999999"/>
    <n v="860625.5"/>
    <n v="4303127.5"/>
    <n v="7315316.7500000009"/>
    <x v="196"/>
  </r>
  <r>
    <d v="2021-05-23T00:00:00"/>
    <x v="6"/>
    <x v="1"/>
    <x v="60"/>
    <x v="2"/>
    <x v="0"/>
    <x v="1"/>
    <x v="197"/>
    <n v="94.26661"/>
    <n v="94266.61"/>
    <n v="1508265.76"/>
    <n v="1791065.59"/>
    <x v="197"/>
  </r>
  <r>
    <d v="2021-05-18T00:00:00"/>
    <x v="6"/>
    <x v="1"/>
    <x v="30"/>
    <x v="1"/>
    <x v="2"/>
    <x v="2"/>
    <x v="198"/>
    <n v="774.27266999999995"/>
    <n v="1290454.45"/>
    <n v="3355181.57"/>
    <n v="3871363.3499999996"/>
    <x v="198"/>
  </r>
  <r>
    <d v="2021-05-16T00:00:00"/>
    <x v="6"/>
    <x v="1"/>
    <x v="91"/>
    <x v="0"/>
    <x v="0"/>
    <x v="3"/>
    <x v="199"/>
    <n v="461.47329000000002"/>
    <n v="461473.29"/>
    <n v="2461190.88"/>
    <n v="3076488.6"/>
    <x v="199"/>
  </r>
  <r>
    <d v="2021-05-15T00:00:00"/>
    <x v="6"/>
    <x v="1"/>
    <x v="64"/>
    <x v="1"/>
    <x v="2"/>
    <x v="6"/>
    <x v="200"/>
    <n v="545.17228"/>
    <n v="817758.42"/>
    <n v="4088792.1"/>
    <n v="5179136.66"/>
    <x v="200"/>
  </r>
  <r>
    <d v="2021-05-12T00:00:00"/>
    <x v="6"/>
    <x v="1"/>
    <x v="92"/>
    <x v="1"/>
    <x v="2"/>
    <x v="6"/>
    <x v="201"/>
    <n v="433.98023999999998"/>
    <n v="867960.48"/>
    <n v="6943683.8399999999"/>
    <n v="6943683.8399999999"/>
    <x v="201"/>
  </r>
  <r>
    <d v="2021-05-09T00:00:00"/>
    <x v="6"/>
    <x v="1"/>
    <x v="86"/>
    <x v="0"/>
    <x v="0"/>
    <x v="4"/>
    <x v="202"/>
    <n v="428.83758999999998"/>
    <n v="1715350.36"/>
    <n v="5146051.08"/>
    <n v="8147914.21"/>
    <x v="202"/>
  </r>
  <r>
    <d v="2021-05-09T00:00:00"/>
    <x v="6"/>
    <x v="1"/>
    <x v="60"/>
    <x v="2"/>
    <x v="0"/>
    <x v="1"/>
    <x v="203"/>
    <n v="421.95335999999998"/>
    <n v="843906.72"/>
    <n v="4219533.5999999996"/>
    <n v="4008556.92"/>
    <x v="203"/>
  </r>
  <r>
    <d v="2021-05-06T00:00:00"/>
    <x v="6"/>
    <x v="1"/>
    <x v="54"/>
    <x v="1"/>
    <x v="1"/>
    <x v="1"/>
    <x v="204"/>
    <n v="958.23911999999996"/>
    <n v="1916478.24"/>
    <n v="6228554.2800000003"/>
    <n v="7186793.3999999994"/>
    <x v="204"/>
  </r>
  <r>
    <d v="2021-05-02T00:00:00"/>
    <x v="6"/>
    <x v="1"/>
    <x v="25"/>
    <x v="1"/>
    <x v="1"/>
    <x v="6"/>
    <x v="205"/>
    <n v="345.86714000000001"/>
    <n v="691734.28"/>
    <n v="2248136.41"/>
    <n v="2766937.12"/>
    <x v="205"/>
  </r>
  <r>
    <d v="2021-04-25T00:00:00"/>
    <x v="7"/>
    <x v="1"/>
    <x v="26"/>
    <x v="1"/>
    <x v="2"/>
    <x v="2"/>
    <x v="206"/>
    <n v="400.92070999999999"/>
    <n v="400920.71"/>
    <n v="4811048.5199999996"/>
    <n v="6013810.6499999994"/>
    <x v="206"/>
  </r>
  <r>
    <d v="2021-04-23T00:00:00"/>
    <x v="7"/>
    <x v="1"/>
    <x v="56"/>
    <x v="1"/>
    <x v="1"/>
    <x v="0"/>
    <x v="207"/>
    <n v="252.7997"/>
    <n v="1263998.5"/>
    <n v="4550394.5999999996"/>
    <n v="4044795.2"/>
    <x v="207"/>
  </r>
  <r>
    <d v="2021-04-19T00:00:00"/>
    <x v="7"/>
    <x v="1"/>
    <x v="55"/>
    <x v="1"/>
    <x v="2"/>
    <x v="3"/>
    <x v="208"/>
    <n v="62.428980000000003"/>
    <n v="20809.66"/>
    <n v="228906.26"/>
    <n v="353764.22000000003"/>
    <x v="208"/>
  </r>
  <r>
    <d v="2021-04-18T00:00:00"/>
    <x v="7"/>
    <x v="1"/>
    <x v="93"/>
    <x v="0"/>
    <x v="0"/>
    <x v="2"/>
    <x v="209"/>
    <n v="561.19582000000003"/>
    <n v="1402989.55"/>
    <n v="5611958.2000000002"/>
    <n v="5611958.2000000002"/>
    <x v="209"/>
  </r>
  <r>
    <d v="2021-04-15T00:00:00"/>
    <x v="7"/>
    <x v="1"/>
    <x v="63"/>
    <x v="1"/>
    <x v="2"/>
    <x v="0"/>
    <x v="210"/>
    <n v="1102.64553"/>
    <n v="367548.51"/>
    <n v="3675485.1"/>
    <n v="7350970.2000000002"/>
    <x v="210"/>
  </r>
  <r>
    <d v="2021-04-13T00:00:00"/>
    <x v="7"/>
    <x v="1"/>
    <x v="84"/>
    <x v="0"/>
    <x v="0"/>
    <x v="6"/>
    <x v="211"/>
    <n v="861.56084999999996"/>
    <n v="861560.85"/>
    <n v="4594991.2"/>
    <n v="5743739"/>
    <x v="211"/>
  </r>
  <r>
    <d v="2021-04-07T00:00:00"/>
    <x v="7"/>
    <x v="1"/>
    <x v="77"/>
    <x v="0"/>
    <x v="0"/>
    <x v="2"/>
    <x v="212"/>
    <n v="174.88837000000001"/>
    <n v="174888.37"/>
    <n v="3322879.03"/>
    <n v="3147990.6599999997"/>
    <x v="212"/>
  </r>
  <r>
    <d v="2021-04-03T00:00:00"/>
    <x v="7"/>
    <x v="1"/>
    <x v="52"/>
    <x v="1"/>
    <x v="2"/>
    <x v="4"/>
    <x v="213"/>
    <n v="492.59165999999999"/>
    <n v="656788.88"/>
    <n v="2298761.08"/>
    <n v="3283944.4000000004"/>
    <x v="213"/>
  </r>
  <r>
    <d v="2021-03-30T00:00:00"/>
    <x v="8"/>
    <x v="1"/>
    <x v="93"/>
    <x v="0"/>
    <x v="0"/>
    <x v="2"/>
    <x v="214"/>
    <n v="23.118500000000001"/>
    <n v="115592.5"/>
    <n v="254303.5"/>
    <n v="369896"/>
    <x v="214"/>
  </r>
  <r>
    <d v="2021-03-25T00:00:00"/>
    <x v="8"/>
    <x v="1"/>
    <x v="67"/>
    <x v="1"/>
    <x v="1"/>
    <x v="0"/>
    <x v="215"/>
    <n v="1008.84663"/>
    <n v="1008846.63"/>
    <n v="6053079.7800000003"/>
    <n v="6389361.9900000002"/>
    <x v="215"/>
  </r>
  <r>
    <d v="2021-03-24T00:00:00"/>
    <x v="8"/>
    <x v="1"/>
    <x v="42"/>
    <x v="0"/>
    <x v="0"/>
    <x v="2"/>
    <x v="216"/>
    <n v="212.97623999999999"/>
    <n v="532440.6"/>
    <n v="1490833.68"/>
    <n v="1916786.16"/>
    <x v="216"/>
  </r>
  <r>
    <d v="2021-03-21T00:00:00"/>
    <x v="8"/>
    <x v="1"/>
    <x v="7"/>
    <x v="0"/>
    <x v="0"/>
    <x v="4"/>
    <x v="217"/>
    <n v="61.93065"/>
    <n v="61930.65"/>
    <n v="1114751.7"/>
    <n v="990890.4"/>
    <x v="217"/>
  </r>
  <r>
    <d v="2021-03-19T00:00:00"/>
    <x v="8"/>
    <x v="1"/>
    <x v="92"/>
    <x v="1"/>
    <x v="2"/>
    <x v="6"/>
    <x v="218"/>
    <n v="833.42764"/>
    <n v="416713.82"/>
    <n v="6667421.1200000001"/>
    <n v="7500848.7599999998"/>
    <x v="218"/>
  </r>
  <r>
    <d v="2021-03-13T00:00:00"/>
    <x v="8"/>
    <x v="1"/>
    <x v="94"/>
    <x v="1"/>
    <x v="1"/>
    <x v="3"/>
    <x v="219"/>
    <n v="1400.18922"/>
    <n v="1400189.22"/>
    <n v="8867865.0600000005"/>
    <n v="9334594.8000000007"/>
    <x v="219"/>
  </r>
  <r>
    <d v="2021-03-11T00:00:00"/>
    <x v="8"/>
    <x v="1"/>
    <x v="91"/>
    <x v="0"/>
    <x v="0"/>
    <x v="4"/>
    <x v="220"/>
    <n v="110.01692"/>
    <n v="165025.38"/>
    <n v="1045160.74"/>
    <n v="935143.82000000007"/>
    <x v="220"/>
  </r>
  <r>
    <d v="2021-03-10T00:00:00"/>
    <x v="8"/>
    <x v="1"/>
    <x v="68"/>
    <x v="1"/>
    <x v="2"/>
    <x v="0"/>
    <x v="221"/>
    <n v="203.65013999999999"/>
    <n v="407300.28"/>
    <n v="1527376.05"/>
    <n v="1527376.05"/>
    <x v="221"/>
  </r>
  <r>
    <d v="2021-03-09T00:00:00"/>
    <x v="8"/>
    <x v="1"/>
    <x v="90"/>
    <x v="0"/>
    <x v="0"/>
    <x v="2"/>
    <x v="222"/>
    <n v="1441.38609"/>
    <n v="1921848.12"/>
    <n v="7687392.4800000004"/>
    <n v="9128778.5700000003"/>
    <x v="222"/>
  </r>
  <r>
    <d v="2021-03-09T00:00:00"/>
    <x v="8"/>
    <x v="1"/>
    <x v="94"/>
    <x v="1"/>
    <x v="1"/>
    <x v="3"/>
    <x v="223"/>
    <n v="124.69070000000001"/>
    <n v="311726.75"/>
    <n v="1184561.6499999999"/>
    <n v="1122216.3"/>
    <x v="223"/>
  </r>
  <r>
    <d v="2021-03-05T00:00:00"/>
    <x v="8"/>
    <x v="1"/>
    <x v="52"/>
    <x v="1"/>
    <x v="2"/>
    <x v="3"/>
    <x v="224"/>
    <n v="925.95118000000002"/>
    <n v="2314877.9500000002"/>
    <n v="6018682.6699999999"/>
    <n v="9259511.8000000007"/>
    <x v="224"/>
  </r>
  <r>
    <d v="2021-03-03T00:00:00"/>
    <x v="8"/>
    <x v="1"/>
    <x v="79"/>
    <x v="0"/>
    <x v="0"/>
    <x v="3"/>
    <x v="225"/>
    <n v="765.49954000000002"/>
    <n v="765499.54"/>
    <n v="6506746.0899999999"/>
    <n v="6123996.3200000003"/>
    <x v="225"/>
  </r>
  <r>
    <d v="2021-03-02T00:00:00"/>
    <x v="8"/>
    <x v="1"/>
    <x v="14"/>
    <x v="0"/>
    <x v="0"/>
    <x v="5"/>
    <x v="226"/>
    <n v="413.80664999999999"/>
    <n v="689677.75"/>
    <n v="2482839.9"/>
    <n v="2482839.9"/>
    <x v="226"/>
  </r>
  <r>
    <d v="2021-02-28T00:00:00"/>
    <x v="9"/>
    <x v="1"/>
    <x v="27"/>
    <x v="1"/>
    <x v="1"/>
    <x v="3"/>
    <x v="227"/>
    <n v="340.85714999999999"/>
    <n v="454476.2"/>
    <n v="1249809.55"/>
    <n v="2272381"/>
    <x v="227"/>
  </r>
  <r>
    <d v="2021-02-26T00:00:00"/>
    <x v="9"/>
    <x v="1"/>
    <x v="47"/>
    <x v="2"/>
    <x v="0"/>
    <x v="4"/>
    <x v="228"/>
    <n v="444.12945999999999"/>
    <n v="2220647.2999999998"/>
    <n v="7106071.3600000003"/>
    <n v="7550200.8200000003"/>
    <x v="228"/>
  </r>
  <r>
    <d v="2021-02-25T00:00:00"/>
    <x v="9"/>
    <x v="1"/>
    <x v="2"/>
    <x v="1"/>
    <x v="1"/>
    <x v="3"/>
    <x v="229"/>
    <n v="1420.97298"/>
    <n v="473657.66"/>
    <n v="8052180.2199999997"/>
    <n v="8525837.879999999"/>
    <x v="229"/>
  </r>
  <r>
    <d v="2021-02-20T00:00:00"/>
    <x v="9"/>
    <x v="1"/>
    <x v="49"/>
    <x v="0"/>
    <x v="0"/>
    <x v="6"/>
    <x v="230"/>
    <n v="493.30470000000003"/>
    <n v="493304.7"/>
    <n v="2959828.2"/>
    <n v="2959828.1999999997"/>
    <x v="230"/>
  </r>
  <r>
    <d v="2021-02-19T00:00:00"/>
    <x v="9"/>
    <x v="1"/>
    <x v="59"/>
    <x v="1"/>
    <x v="1"/>
    <x v="5"/>
    <x v="231"/>
    <n v="226.16005999999999"/>
    <n v="339240.09"/>
    <n v="2148520.5699999998"/>
    <n v="1696200.45"/>
    <x v="231"/>
  </r>
  <r>
    <d v="2021-02-18T00:00:00"/>
    <x v="9"/>
    <x v="1"/>
    <x v="81"/>
    <x v="0"/>
    <x v="0"/>
    <x v="3"/>
    <x v="232"/>
    <n v="922.28099999999995"/>
    <n v="461140.5"/>
    <n v="6455967"/>
    <n v="9222810"/>
    <x v="232"/>
  </r>
  <r>
    <d v="2021-02-14T00:00:00"/>
    <x v="9"/>
    <x v="1"/>
    <x v="44"/>
    <x v="1"/>
    <x v="1"/>
    <x v="3"/>
    <x v="233"/>
    <n v="620.42848000000004"/>
    <n v="620428.48"/>
    <n v="6204284.7999999998"/>
    <n v="5273642.08"/>
    <x v="233"/>
  </r>
  <r>
    <d v="2021-02-13T00:00:00"/>
    <x v="9"/>
    <x v="1"/>
    <x v="23"/>
    <x v="0"/>
    <x v="0"/>
    <x v="6"/>
    <x v="234"/>
    <n v="643.53129000000001"/>
    <n v="858041.72"/>
    <n v="3646677.31"/>
    <n v="3646677.31"/>
    <x v="234"/>
  </r>
  <r>
    <d v="2021-02-09T00:00:00"/>
    <x v="9"/>
    <x v="1"/>
    <x v="66"/>
    <x v="2"/>
    <x v="0"/>
    <x v="0"/>
    <x v="235"/>
    <n v="279.97734000000003"/>
    <n v="373303.12"/>
    <n v="1026583.58"/>
    <n v="1493212.48"/>
    <x v="235"/>
  </r>
  <r>
    <d v="2021-02-07T00:00:00"/>
    <x v="9"/>
    <x v="1"/>
    <x v="43"/>
    <x v="0"/>
    <x v="0"/>
    <x v="5"/>
    <x v="236"/>
    <n v="569.82834000000003"/>
    <n v="569828.34"/>
    <n v="3418970.04"/>
    <n v="5698283.4000000004"/>
    <x v="236"/>
  </r>
  <r>
    <d v="2021-02-05T00:00:00"/>
    <x v="9"/>
    <x v="1"/>
    <x v="75"/>
    <x v="1"/>
    <x v="1"/>
    <x v="6"/>
    <x v="237"/>
    <n v="434.68488000000002"/>
    <n v="434684.88"/>
    <n v="4781533.68"/>
    <n v="7824327.8399999999"/>
    <x v="237"/>
  </r>
  <r>
    <d v="2021-01-29T00:00:00"/>
    <x v="10"/>
    <x v="1"/>
    <x v="22"/>
    <x v="1"/>
    <x v="2"/>
    <x v="4"/>
    <x v="238"/>
    <n v="174.89984999999999"/>
    <n v="233199.8"/>
    <n v="699599.4"/>
    <n v="874499.25"/>
    <x v="238"/>
  </r>
  <r>
    <d v="2021-01-25T00:00:00"/>
    <x v="10"/>
    <x v="1"/>
    <x v="51"/>
    <x v="2"/>
    <x v="0"/>
    <x v="0"/>
    <x v="239"/>
    <n v="479.41973999999999"/>
    <n v="1917678.96"/>
    <n v="8629555.3200000003"/>
    <n v="7670715.8399999999"/>
    <x v="239"/>
  </r>
  <r>
    <d v="2021-01-23T00:00:00"/>
    <x v="10"/>
    <x v="1"/>
    <x v="4"/>
    <x v="1"/>
    <x v="1"/>
    <x v="4"/>
    <x v="240"/>
    <n v="193.10799"/>
    <n v="386215.98"/>
    <n v="3475943.82"/>
    <n v="3862159.8000000003"/>
    <x v="240"/>
  </r>
  <r>
    <d v="2021-01-23T00:00:00"/>
    <x v="10"/>
    <x v="1"/>
    <x v="71"/>
    <x v="0"/>
    <x v="0"/>
    <x v="4"/>
    <x v="241"/>
    <n v="105.1437"/>
    <n v="140191.6"/>
    <n v="560766.4"/>
    <n v="560766.4"/>
    <x v="241"/>
  </r>
  <r>
    <d v="2021-01-15T00:00:00"/>
    <x v="10"/>
    <x v="1"/>
    <x v="71"/>
    <x v="0"/>
    <x v="0"/>
    <x v="4"/>
    <x v="242"/>
    <n v="83.82902"/>
    <n v="167658.04"/>
    <n v="628717.65"/>
    <n v="712546.67"/>
    <x v="242"/>
  </r>
  <r>
    <d v="2021-01-11T00:00:00"/>
    <x v="10"/>
    <x v="1"/>
    <x v="27"/>
    <x v="1"/>
    <x v="1"/>
    <x v="4"/>
    <x v="243"/>
    <n v="1306.96425"/>
    <n v="1306964.25"/>
    <n v="7841785.5"/>
    <n v="6534821.25"/>
    <x v="243"/>
  </r>
  <r>
    <d v="2021-01-09T00:00:00"/>
    <x v="10"/>
    <x v="1"/>
    <x v="87"/>
    <x v="1"/>
    <x v="1"/>
    <x v="1"/>
    <x v="244"/>
    <n v="615.09515999999996"/>
    <n v="410063.44"/>
    <n v="3280507.52"/>
    <n v="3690570.96"/>
    <x v="244"/>
  </r>
  <r>
    <d v="2021-01-08T00:00:00"/>
    <x v="10"/>
    <x v="1"/>
    <x v="63"/>
    <x v="1"/>
    <x v="2"/>
    <x v="0"/>
    <x v="245"/>
    <n v="792.92349000000002"/>
    <n v="264307.83"/>
    <n v="3700309.62"/>
    <n v="3964617.4499999997"/>
    <x v="245"/>
  </r>
  <r>
    <d v="2021-01-06T00:00:00"/>
    <x v="10"/>
    <x v="1"/>
    <x v="8"/>
    <x v="1"/>
    <x v="2"/>
    <x v="2"/>
    <x v="246"/>
    <n v="347.4153"/>
    <n v="463220.4"/>
    <n v="2084491.8"/>
    <n v="2316102"/>
    <x v="246"/>
  </r>
  <r>
    <d v="2021-01-05T00:00:00"/>
    <x v="10"/>
    <x v="1"/>
    <x v="29"/>
    <x v="1"/>
    <x v="2"/>
    <x v="5"/>
    <x v="247"/>
    <n v="628.60044000000005"/>
    <n v="942900.66"/>
    <n v="3771602.64"/>
    <n v="4714503.3"/>
    <x v="247"/>
  </r>
  <r>
    <d v="2021-01-04T00:00:00"/>
    <x v="10"/>
    <x v="1"/>
    <x v="38"/>
    <x v="1"/>
    <x v="1"/>
    <x v="0"/>
    <x v="248"/>
    <n v="268.49725999999998"/>
    <n v="1073989.04"/>
    <n v="4295956.16"/>
    <n v="4295956.16"/>
    <x v="248"/>
  </r>
  <r>
    <d v="2020-12-31T00:00:00"/>
    <x v="11"/>
    <x v="2"/>
    <x v="31"/>
    <x v="0"/>
    <x v="0"/>
    <x v="1"/>
    <x v="249"/>
    <n v="115.41103"/>
    <n v="115411.03"/>
    <n v="1615754.42"/>
    <n v="1731165.45"/>
    <x v="249"/>
  </r>
  <r>
    <d v="2020-12-25T00:00:00"/>
    <x v="11"/>
    <x v="2"/>
    <x v="62"/>
    <x v="0"/>
    <x v="0"/>
    <x v="5"/>
    <x v="250"/>
    <n v="863.11577999999997"/>
    <n v="1294673.67"/>
    <n v="4747136.79"/>
    <n v="7768042.0199999996"/>
    <x v="250"/>
  </r>
  <r>
    <d v="2020-12-21T00:00:00"/>
    <x v="11"/>
    <x v="2"/>
    <x v="95"/>
    <x v="1"/>
    <x v="2"/>
    <x v="1"/>
    <x v="251"/>
    <n v="439.82916"/>
    <n v="1759316.64"/>
    <n v="7477095.7199999997"/>
    <n v="8796583.2000000011"/>
    <x v="251"/>
  </r>
  <r>
    <d v="2020-12-18T00:00:00"/>
    <x v="11"/>
    <x v="2"/>
    <x v="76"/>
    <x v="1"/>
    <x v="2"/>
    <x v="4"/>
    <x v="252"/>
    <n v="166.72355999999999"/>
    <n v="166723.56"/>
    <n v="1055915.8799999999"/>
    <n v="833617.79999999993"/>
    <x v="252"/>
  </r>
  <r>
    <d v="2020-12-18T00:00:00"/>
    <x v="11"/>
    <x v="2"/>
    <x v="94"/>
    <x v="1"/>
    <x v="1"/>
    <x v="0"/>
    <x v="253"/>
    <n v="602.77437999999995"/>
    <n v="1205548.76"/>
    <n v="5424969.4199999999"/>
    <n v="5726356.6100000003"/>
    <x v="253"/>
  </r>
  <r>
    <d v="2020-12-18T00:00:00"/>
    <x v="11"/>
    <x v="2"/>
    <x v="30"/>
    <x v="1"/>
    <x v="2"/>
    <x v="2"/>
    <x v="254"/>
    <n v="788.92708000000005"/>
    <n v="1972317.7"/>
    <n v="6311416.6399999997"/>
    <n v="5916953.0999999996"/>
    <x v="254"/>
  </r>
  <r>
    <d v="2020-12-17T00:00:00"/>
    <x v="11"/>
    <x v="2"/>
    <x v="72"/>
    <x v="2"/>
    <x v="0"/>
    <x v="0"/>
    <x v="255"/>
    <n v="129.04850999999999"/>
    <n v="215080.85"/>
    <n v="860323.4"/>
    <n v="774291.05999999994"/>
    <x v="255"/>
  </r>
  <r>
    <d v="2020-12-17T00:00:00"/>
    <x v="11"/>
    <x v="2"/>
    <x v="96"/>
    <x v="1"/>
    <x v="2"/>
    <x v="1"/>
    <x v="256"/>
    <n v="494.66777999999999"/>
    <n v="1484003.34"/>
    <n v="7914684.4800000004"/>
    <n v="9893355.5999999996"/>
    <x v="256"/>
  </r>
  <r>
    <d v="2020-12-16T00:00:00"/>
    <x v="11"/>
    <x v="2"/>
    <x v="38"/>
    <x v="1"/>
    <x v="1"/>
    <x v="0"/>
    <x v="257"/>
    <n v="1288.7571"/>
    <n v="1288757.1000000001"/>
    <n v="6443785.5"/>
    <n v="8591714"/>
    <x v="257"/>
  </r>
  <r>
    <d v="2020-12-15T00:00:00"/>
    <x v="11"/>
    <x v="2"/>
    <x v="24"/>
    <x v="1"/>
    <x v="2"/>
    <x v="4"/>
    <x v="258"/>
    <n v="431.12515999999999"/>
    <n v="215562.58"/>
    <n v="3449001.28"/>
    <n v="3233438.6999999997"/>
    <x v="258"/>
  </r>
  <r>
    <d v="2020-12-14T00:00:00"/>
    <x v="11"/>
    <x v="2"/>
    <x v="2"/>
    <x v="1"/>
    <x v="1"/>
    <x v="2"/>
    <x v="259"/>
    <n v="221.09744000000001"/>
    <n v="1105487.2"/>
    <n v="2874266.72"/>
    <n v="3758656.4800000004"/>
    <x v="259"/>
  </r>
  <r>
    <d v="2020-12-13T00:00:00"/>
    <x v="11"/>
    <x v="2"/>
    <x v="44"/>
    <x v="1"/>
    <x v="1"/>
    <x v="3"/>
    <x v="260"/>
    <n v="343.50063999999998"/>
    <n v="687001.28"/>
    <n v="5496010.2400000002"/>
    <n v="5152509.5999999996"/>
    <x v="260"/>
  </r>
  <r>
    <d v="2020-12-08T00:00:00"/>
    <x v="11"/>
    <x v="2"/>
    <x v="41"/>
    <x v="1"/>
    <x v="1"/>
    <x v="5"/>
    <x v="261"/>
    <n v="979.68939"/>
    <n v="1306252.52"/>
    <n v="5225010.08"/>
    <n v="5551573.21"/>
    <x v="261"/>
  </r>
  <r>
    <d v="2020-12-03T00:00:00"/>
    <x v="11"/>
    <x v="2"/>
    <x v="83"/>
    <x v="1"/>
    <x v="2"/>
    <x v="3"/>
    <x v="262"/>
    <n v="1241.3456100000001"/>
    <n v="1655127.48"/>
    <n v="7034291.79"/>
    <n v="6620509.9199999999"/>
    <x v="262"/>
  </r>
  <r>
    <d v="2020-12-03T00:00:00"/>
    <x v="11"/>
    <x v="2"/>
    <x v="69"/>
    <x v="1"/>
    <x v="1"/>
    <x v="3"/>
    <x v="263"/>
    <n v="153.51711"/>
    <n v="204689.48"/>
    <n v="511723.7"/>
    <n v="818757.92"/>
    <x v="263"/>
  </r>
  <r>
    <d v="2020-12-01T00:00:00"/>
    <x v="11"/>
    <x v="2"/>
    <x v="44"/>
    <x v="1"/>
    <x v="1"/>
    <x v="3"/>
    <x v="264"/>
    <n v="876.50602000000003"/>
    <n v="2191265.0499999998"/>
    <n v="7450301.1699999999"/>
    <n v="6573795.1499999994"/>
    <x v="264"/>
  </r>
  <r>
    <d v="2020-11-30T00:00:00"/>
    <x v="0"/>
    <x v="2"/>
    <x v="62"/>
    <x v="0"/>
    <x v="0"/>
    <x v="5"/>
    <x v="265"/>
    <n v="1217.8524"/>
    <n v="1217852.3999999999"/>
    <n v="7307114.4000000004"/>
    <n v="7713065.2000000002"/>
    <x v="265"/>
  </r>
  <r>
    <d v="2020-11-27T00:00:00"/>
    <x v="0"/>
    <x v="2"/>
    <x v="73"/>
    <x v="2"/>
    <x v="0"/>
    <x v="6"/>
    <x v="266"/>
    <n v="270.6379"/>
    <n v="1082551.6000000001"/>
    <n v="2706379"/>
    <n v="4059568.5"/>
    <x v="266"/>
  </r>
  <r>
    <d v="2020-11-21T00:00:00"/>
    <x v="0"/>
    <x v="2"/>
    <x v="55"/>
    <x v="1"/>
    <x v="2"/>
    <x v="3"/>
    <x v="267"/>
    <n v="715.45974000000001"/>
    <n v="1430919.48"/>
    <n v="5723677.9199999999"/>
    <n v="6081407.79"/>
    <x v="267"/>
  </r>
  <r>
    <d v="2020-11-20T00:00:00"/>
    <x v="0"/>
    <x v="2"/>
    <x v="74"/>
    <x v="0"/>
    <x v="0"/>
    <x v="0"/>
    <x v="268"/>
    <n v="897.37746000000004"/>
    <n v="897377.46"/>
    <n v="7179019.6799999997"/>
    <n v="8525085.8699999992"/>
    <x v="268"/>
  </r>
  <r>
    <d v="2020-11-18T00:00:00"/>
    <x v="0"/>
    <x v="2"/>
    <x v="33"/>
    <x v="1"/>
    <x v="2"/>
    <x v="6"/>
    <x v="269"/>
    <n v="88.8733"/>
    <n v="222183.25"/>
    <n v="710986.4"/>
    <n v="888733"/>
    <x v="269"/>
  </r>
  <r>
    <d v="2020-11-16T00:00:00"/>
    <x v="0"/>
    <x v="2"/>
    <x v="94"/>
    <x v="1"/>
    <x v="1"/>
    <x v="3"/>
    <x v="270"/>
    <n v="28.90746"/>
    <n v="72268.649999999994"/>
    <n v="144537.29999999999"/>
    <n v="231259.68"/>
    <x v="270"/>
  </r>
  <r>
    <d v="2020-11-15T00:00:00"/>
    <x v="0"/>
    <x v="2"/>
    <x v="20"/>
    <x v="1"/>
    <x v="1"/>
    <x v="5"/>
    <x v="271"/>
    <n v="285.25297"/>
    <n v="855758.91"/>
    <n v="3708288.61"/>
    <n v="5134553.46"/>
    <x v="271"/>
  </r>
  <r>
    <d v="2020-11-13T00:00:00"/>
    <x v="0"/>
    <x v="2"/>
    <x v="89"/>
    <x v="1"/>
    <x v="1"/>
    <x v="3"/>
    <x v="272"/>
    <n v="620.12267999999995"/>
    <n v="620122.68000000005"/>
    <n v="2687198.28"/>
    <n v="4134151.2"/>
    <x v="272"/>
  </r>
  <r>
    <d v="2020-11-12T00:00:00"/>
    <x v="0"/>
    <x v="2"/>
    <x v="87"/>
    <x v="1"/>
    <x v="1"/>
    <x v="1"/>
    <x v="273"/>
    <n v="168.08712"/>
    <n v="168087.12"/>
    <n v="672348.48"/>
    <n v="896464.64"/>
    <x v="273"/>
  </r>
  <r>
    <d v="2020-11-10T00:00:00"/>
    <x v="0"/>
    <x v="2"/>
    <x v="32"/>
    <x v="1"/>
    <x v="2"/>
    <x v="3"/>
    <x v="274"/>
    <n v="775.80762000000004"/>
    <n v="517205.08"/>
    <n v="4137640.64"/>
    <n v="4396243.1800000006"/>
    <x v="274"/>
  </r>
  <r>
    <d v="2020-11-08T00:00:00"/>
    <x v="0"/>
    <x v="2"/>
    <x v="80"/>
    <x v="0"/>
    <x v="0"/>
    <x v="6"/>
    <x v="275"/>
    <n v="638.93768"/>
    <n v="319468.84000000003"/>
    <n v="6389376.7999999998"/>
    <n v="5750439.1200000001"/>
    <x v="275"/>
  </r>
  <r>
    <d v="2020-11-05T00:00:00"/>
    <x v="0"/>
    <x v="2"/>
    <x v="90"/>
    <x v="0"/>
    <x v="0"/>
    <x v="3"/>
    <x v="276"/>
    <n v="76.089600000000004"/>
    <n v="126816"/>
    <n v="355084.79999999999"/>
    <n v="481900.79999999999"/>
    <x v="276"/>
  </r>
  <r>
    <d v="2020-11-04T00:00:00"/>
    <x v="0"/>
    <x v="2"/>
    <x v="97"/>
    <x v="2"/>
    <x v="0"/>
    <x v="3"/>
    <x v="277"/>
    <n v="579.16258000000005"/>
    <n v="579162.57999999996"/>
    <n v="4633300.6399999997"/>
    <n v="4922881.9300000006"/>
    <x v="277"/>
  </r>
  <r>
    <d v="2020-11-02T00:00:00"/>
    <x v="0"/>
    <x v="2"/>
    <x v="88"/>
    <x v="1"/>
    <x v="2"/>
    <x v="0"/>
    <x v="278"/>
    <n v="1447.5231900000001"/>
    <n v="1930030.92"/>
    <n v="4825077.3"/>
    <n v="7237615.9500000002"/>
    <x v="278"/>
  </r>
  <r>
    <d v="2020-10-27T00:00:00"/>
    <x v="1"/>
    <x v="2"/>
    <x v="3"/>
    <x v="2"/>
    <x v="0"/>
    <x v="1"/>
    <x v="279"/>
    <n v="333.14882"/>
    <n v="333148.82"/>
    <n v="4664083.4800000004"/>
    <n v="6329827.5800000001"/>
    <x v="279"/>
  </r>
  <r>
    <d v="2020-10-27T00:00:00"/>
    <x v="1"/>
    <x v="2"/>
    <x v="14"/>
    <x v="0"/>
    <x v="0"/>
    <x v="5"/>
    <x v="280"/>
    <n v="792.00990000000002"/>
    <n v="1056013.2"/>
    <n v="5016062.7"/>
    <n v="5280066"/>
    <x v="280"/>
  </r>
  <r>
    <d v="2020-10-25T00:00:00"/>
    <x v="1"/>
    <x v="2"/>
    <x v="6"/>
    <x v="1"/>
    <x v="1"/>
    <x v="1"/>
    <x v="281"/>
    <n v="123.26627999999999"/>
    <n v="184899.42"/>
    <n v="862863.96"/>
    <n v="986130.24"/>
    <x v="281"/>
  </r>
  <r>
    <d v="2020-10-20T00:00:00"/>
    <x v="1"/>
    <x v="2"/>
    <x v="48"/>
    <x v="0"/>
    <x v="0"/>
    <x v="1"/>
    <x v="282"/>
    <n v="1261.96848"/>
    <n v="2103280.7999999998"/>
    <n v="5889186.2400000002"/>
    <n v="6309842.3999999994"/>
    <x v="282"/>
  </r>
  <r>
    <d v="2020-10-14T00:00:00"/>
    <x v="1"/>
    <x v="2"/>
    <x v="56"/>
    <x v="1"/>
    <x v="1"/>
    <x v="0"/>
    <x v="283"/>
    <n v="740.98800000000006"/>
    <n v="493992"/>
    <n v="3951936"/>
    <n v="4198932"/>
    <x v="283"/>
  </r>
  <r>
    <d v="2020-10-12T00:00:00"/>
    <x v="1"/>
    <x v="2"/>
    <x v="82"/>
    <x v="2"/>
    <x v="0"/>
    <x v="5"/>
    <x v="284"/>
    <n v="698.75616000000002"/>
    <n v="1048134.24"/>
    <n v="6987561.5999999996"/>
    <n v="6638183.5200000005"/>
    <x v="284"/>
  </r>
  <r>
    <d v="2020-10-08T00:00:00"/>
    <x v="1"/>
    <x v="2"/>
    <x v="13"/>
    <x v="0"/>
    <x v="0"/>
    <x v="0"/>
    <x v="285"/>
    <n v="351.96231"/>
    <n v="1759811.55"/>
    <n v="5631396.96"/>
    <n v="5279434.6499999994"/>
    <x v="285"/>
  </r>
  <r>
    <d v="2020-10-06T00:00:00"/>
    <x v="1"/>
    <x v="2"/>
    <x v="50"/>
    <x v="2"/>
    <x v="0"/>
    <x v="3"/>
    <x v="286"/>
    <n v="306.52861999999999"/>
    <n v="613057.24"/>
    <n v="3065286.2"/>
    <n v="5517515.1600000001"/>
    <x v="286"/>
  </r>
  <r>
    <d v="2020-10-05T00:00:00"/>
    <x v="1"/>
    <x v="2"/>
    <x v="81"/>
    <x v="0"/>
    <x v="0"/>
    <x v="3"/>
    <x v="287"/>
    <n v="316.17711000000003"/>
    <n v="421569.48"/>
    <n v="1791670.29"/>
    <n v="1580885.55"/>
    <x v="287"/>
  </r>
  <r>
    <d v="2020-10-05T00:00:00"/>
    <x v="1"/>
    <x v="2"/>
    <x v="56"/>
    <x v="1"/>
    <x v="1"/>
    <x v="0"/>
    <x v="288"/>
    <n v="124.9772"/>
    <n v="187465.8"/>
    <n v="812351.8"/>
    <n v="1124794.8"/>
    <x v="288"/>
  </r>
  <r>
    <d v="2020-10-04T00:00:00"/>
    <x v="1"/>
    <x v="2"/>
    <x v="8"/>
    <x v="1"/>
    <x v="2"/>
    <x v="2"/>
    <x v="289"/>
    <n v="413.41667000000001"/>
    <n v="413416.67"/>
    <n v="4134166.7"/>
    <n v="7854916.7300000004"/>
    <x v="289"/>
  </r>
  <r>
    <d v="2020-10-03T00:00:00"/>
    <x v="1"/>
    <x v="2"/>
    <x v="36"/>
    <x v="0"/>
    <x v="0"/>
    <x v="1"/>
    <x v="290"/>
    <n v="464.51130000000001"/>
    <n v="619348.4"/>
    <n v="1548371"/>
    <n v="2941904.9"/>
    <x v="290"/>
  </r>
  <r>
    <d v="2020-09-26T00:00:00"/>
    <x v="2"/>
    <x v="2"/>
    <x v="64"/>
    <x v="1"/>
    <x v="2"/>
    <x v="0"/>
    <x v="291"/>
    <n v="673.10512000000006"/>
    <n v="1346210.24"/>
    <n v="3365525.6"/>
    <n v="6731051.2000000002"/>
    <x v="291"/>
  </r>
  <r>
    <d v="2020-09-16T00:00:00"/>
    <x v="2"/>
    <x v="2"/>
    <x v="70"/>
    <x v="0"/>
    <x v="0"/>
    <x v="0"/>
    <x v="292"/>
    <n v="96.680059999999997"/>
    <n v="290040.18"/>
    <n v="1450200.9"/>
    <n v="1643561.02"/>
    <x v="292"/>
  </r>
  <r>
    <d v="2020-09-14T00:00:00"/>
    <x v="2"/>
    <x v="2"/>
    <x v="32"/>
    <x v="1"/>
    <x v="2"/>
    <x v="3"/>
    <x v="293"/>
    <n v="1169.6764499999999"/>
    <n v="1559568.6"/>
    <n v="4288813.6500000004"/>
    <n v="7407950.8499999996"/>
    <x v="293"/>
  </r>
  <r>
    <d v="2020-09-09T00:00:00"/>
    <x v="2"/>
    <x v="2"/>
    <x v="51"/>
    <x v="2"/>
    <x v="0"/>
    <x v="6"/>
    <x v="294"/>
    <n v="370.27812999999998"/>
    <n v="370278.13"/>
    <n v="4073059.43"/>
    <n v="6665006.3399999999"/>
    <x v="294"/>
  </r>
  <r>
    <d v="2020-09-05T00:00:00"/>
    <x v="2"/>
    <x v="2"/>
    <x v="97"/>
    <x v="2"/>
    <x v="0"/>
    <x v="3"/>
    <x v="295"/>
    <n v="431.41410000000002"/>
    <n v="431414.1"/>
    <n v="8196867.9000000004"/>
    <n v="7334039.7000000002"/>
    <x v="295"/>
  </r>
  <r>
    <d v="2020-09-04T00:00:00"/>
    <x v="2"/>
    <x v="2"/>
    <x v="53"/>
    <x v="1"/>
    <x v="1"/>
    <x v="4"/>
    <x v="296"/>
    <n v="346.80239999999998"/>
    <n v="867006"/>
    <n v="1734012"/>
    <n v="3468024"/>
    <x v="296"/>
  </r>
  <r>
    <d v="2020-09-02T00:00:00"/>
    <x v="2"/>
    <x v="2"/>
    <x v="2"/>
    <x v="1"/>
    <x v="1"/>
    <x v="2"/>
    <x v="297"/>
    <n v="883.47194000000002"/>
    <n v="1325207.9099999999"/>
    <n v="6626039.5499999998"/>
    <n v="8392983.4299999997"/>
    <x v="297"/>
  </r>
  <r>
    <d v="2020-09-02T00:00:00"/>
    <x v="2"/>
    <x v="2"/>
    <x v="15"/>
    <x v="1"/>
    <x v="2"/>
    <x v="2"/>
    <x v="298"/>
    <n v="203.06497999999999"/>
    <n v="812259.92"/>
    <n v="2639844.7400000002"/>
    <n v="3045974.6999999997"/>
    <x v="298"/>
  </r>
  <r>
    <d v="2020-08-31T00:00:00"/>
    <x v="3"/>
    <x v="2"/>
    <x v="95"/>
    <x v="1"/>
    <x v="2"/>
    <x v="3"/>
    <x v="299"/>
    <n v="510.53309999999999"/>
    <n v="510533.1"/>
    <n v="4594797.9000000004"/>
    <n v="4594797.8999999994"/>
    <x v="299"/>
  </r>
  <r>
    <d v="2020-08-29T00:00:00"/>
    <x v="3"/>
    <x v="2"/>
    <x v="17"/>
    <x v="0"/>
    <x v="0"/>
    <x v="1"/>
    <x v="300"/>
    <n v="786.92679999999996"/>
    <n v="1573853.6"/>
    <n v="7869268"/>
    <n v="5901951"/>
    <x v="300"/>
  </r>
  <r>
    <d v="2020-08-28T00:00:00"/>
    <x v="3"/>
    <x v="2"/>
    <x v="78"/>
    <x v="0"/>
    <x v="0"/>
    <x v="5"/>
    <x v="301"/>
    <n v="92.588200000000001"/>
    <n v="231470.5"/>
    <n v="509235.1"/>
    <n v="833293.79999999993"/>
    <x v="301"/>
  </r>
  <r>
    <d v="2020-08-26T00:00:00"/>
    <x v="3"/>
    <x v="2"/>
    <x v="8"/>
    <x v="1"/>
    <x v="2"/>
    <x v="2"/>
    <x v="302"/>
    <n v="1090.9207200000001"/>
    <n v="727280.48"/>
    <n v="3636402.4"/>
    <n v="6181884.0800000001"/>
    <x v="302"/>
  </r>
  <r>
    <d v="2020-08-25T00:00:00"/>
    <x v="3"/>
    <x v="2"/>
    <x v="68"/>
    <x v="1"/>
    <x v="2"/>
    <x v="0"/>
    <x v="303"/>
    <n v="706.82541000000003"/>
    <n v="1178042.3500000001"/>
    <n v="4005343.99"/>
    <n v="3769735.52"/>
    <x v="303"/>
  </r>
  <r>
    <d v="2020-08-24T00:00:00"/>
    <x v="3"/>
    <x v="2"/>
    <x v="20"/>
    <x v="1"/>
    <x v="1"/>
    <x v="5"/>
    <x v="304"/>
    <n v="955.16250000000002"/>
    <n v="955162.5"/>
    <n v="5412587.5"/>
    <n v="6049362.5"/>
    <x v="304"/>
  </r>
  <r>
    <d v="2020-08-18T00:00:00"/>
    <x v="3"/>
    <x v="2"/>
    <x v="97"/>
    <x v="2"/>
    <x v="0"/>
    <x v="3"/>
    <x v="305"/>
    <n v="250.29284999999999"/>
    <n v="166861.9"/>
    <n v="834309.5"/>
    <n v="1585188.05"/>
    <x v="305"/>
  </r>
  <r>
    <d v="2020-08-15T00:00:00"/>
    <x v="3"/>
    <x v="2"/>
    <x v="25"/>
    <x v="1"/>
    <x v="1"/>
    <x v="6"/>
    <x v="306"/>
    <n v="806.23410000000001"/>
    <n v="1343723.5"/>
    <n v="5374894"/>
    <n v="4031170.5"/>
    <x v="306"/>
  </r>
  <r>
    <d v="2020-08-13T00:00:00"/>
    <x v="3"/>
    <x v="2"/>
    <x v="84"/>
    <x v="0"/>
    <x v="0"/>
    <x v="6"/>
    <x v="307"/>
    <n v="450.16708999999997"/>
    <n v="450167.09"/>
    <n v="5402005.0800000001"/>
    <n v="7652840.5300000003"/>
    <x v="307"/>
  </r>
  <r>
    <d v="2020-08-13T00:00:00"/>
    <x v="3"/>
    <x v="2"/>
    <x v="1"/>
    <x v="0"/>
    <x v="0"/>
    <x v="0"/>
    <x v="308"/>
    <n v="469.48005999999998"/>
    <n v="1877920.24"/>
    <n v="7042200.9000000004"/>
    <n v="8920121.1400000006"/>
    <x v="308"/>
  </r>
  <r>
    <d v="2020-08-10T00:00:00"/>
    <x v="3"/>
    <x v="2"/>
    <x v="93"/>
    <x v="0"/>
    <x v="0"/>
    <x v="2"/>
    <x v="309"/>
    <n v="392.84816000000001"/>
    <n v="1571392.64"/>
    <n v="7856963.2000000002"/>
    <n v="5892722.3999999994"/>
    <x v="309"/>
  </r>
  <r>
    <d v="2020-08-08T00:00:00"/>
    <x v="3"/>
    <x v="2"/>
    <x v="67"/>
    <x v="1"/>
    <x v="1"/>
    <x v="0"/>
    <x v="310"/>
    <n v="1468.00872"/>
    <n v="978672.48"/>
    <n v="6850707.3600000003"/>
    <n v="9297388.5600000005"/>
    <x v="310"/>
  </r>
  <r>
    <d v="2020-08-07T00:00:00"/>
    <x v="3"/>
    <x v="2"/>
    <x v="36"/>
    <x v="0"/>
    <x v="0"/>
    <x v="1"/>
    <x v="311"/>
    <n v="783.35688000000005"/>
    <n v="1958392.2"/>
    <n v="5875176.5999999996"/>
    <n v="5875176.5999999996"/>
    <x v="311"/>
  </r>
  <r>
    <d v="2020-08-06T00:00:00"/>
    <x v="3"/>
    <x v="2"/>
    <x v="89"/>
    <x v="1"/>
    <x v="1"/>
    <x v="0"/>
    <x v="312"/>
    <n v="473.18833000000001"/>
    <n v="473188.33"/>
    <n v="8517389.9399999995"/>
    <n v="9463766.5999999996"/>
    <x v="312"/>
  </r>
  <r>
    <d v="2020-08-02T00:00:00"/>
    <x v="3"/>
    <x v="2"/>
    <x v="86"/>
    <x v="0"/>
    <x v="0"/>
    <x v="0"/>
    <x v="313"/>
    <n v="672.48275999999998"/>
    <n v="448321.84"/>
    <n v="2241609.2000000002"/>
    <n v="3586574.72"/>
    <x v="313"/>
  </r>
  <r>
    <d v="2020-07-26T00:00:00"/>
    <x v="4"/>
    <x v="2"/>
    <x v="47"/>
    <x v="2"/>
    <x v="0"/>
    <x v="4"/>
    <x v="314"/>
    <n v="976.56339000000003"/>
    <n v="1302084.52"/>
    <n v="4557295.82"/>
    <n v="5208338.08"/>
    <x v="314"/>
  </r>
  <r>
    <d v="2020-07-24T00:00:00"/>
    <x v="4"/>
    <x v="2"/>
    <x v="95"/>
    <x v="1"/>
    <x v="2"/>
    <x v="1"/>
    <x v="315"/>
    <n v="746.94385999999997"/>
    <n v="1493887.72"/>
    <n v="7469438.5999999996"/>
    <n v="7095966.6699999999"/>
    <x v="315"/>
  </r>
  <r>
    <d v="2020-07-17T00:00:00"/>
    <x v="4"/>
    <x v="2"/>
    <x v="68"/>
    <x v="1"/>
    <x v="2"/>
    <x v="0"/>
    <x v="316"/>
    <n v="145.38009"/>
    <n v="242300.15"/>
    <n v="581520.36"/>
    <n v="920740.57000000007"/>
    <x v="316"/>
  </r>
  <r>
    <d v="2020-07-06T00:00:00"/>
    <x v="4"/>
    <x v="2"/>
    <x v="85"/>
    <x v="0"/>
    <x v="0"/>
    <x v="5"/>
    <x v="317"/>
    <n v="412.24203"/>
    <n v="412242.03"/>
    <n v="2610866.19"/>
    <n v="2748280.2"/>
    <x v="317"/>
  </r>
  <r>
    <d v="2020-07-04T00:00:00"/>
    <x v="4"/>
    <x v="2"/>
    <x v="91"/>
    <x v="0"/>
    <x v="0"/>
    <x v="4"/>
    <x v="318"/>
    <n v="134.97911999999999"/>
    <n v="269958.24"/>
    <n v="1349791.2"/>
    <n v="1349791.2000000002"/>
    <x v="318"/>
  </r>
  <r>
    <d v="2020-07-02T00:00:00"/>
    <x v="4"/>
    <x v="2"/>
    <x v="18"/>
    <x v="2"/>
    <x v="0"/>
    <x v="1"/>
    <x v="319"/>
    <n v="170.63059000000001"/>
    <n v="341261.18"/>
    <n v="1706305.9"/>
    <n v="2900720.0300000003"/>
    <x v="319"/>
  </r>
  <r>
    <d v="2020-06-22T00:00:00"/>
    <x v="5"/>
    <x v="2"/>
    <x v="27"/>
    <x v="1"/>
    <x v="1"/>
    <x v="4"/>
    <x v="320"/>
    <n v="422.66633999999999"/>
    <n v="281777.56"/>
    <n v="2676886.8199999998"/>
    <n v="2676886.8199999998"/>
    <x v="320"/>
  </r>
  <r>
    <d v="2020-06-19T00:00:00"/>
    <x v="5"/>
    <x v="2"/>
    <x v="61"/>
    <x v="1"/>
    <x v="1"/>
    <x v="2"/>
    <x v="321"/>
    <n v="1322.9990700000001"/>
    <n v="1322999.07"/>
    <n v="6614995.3499999996"/>
    <n v="7055995.04"/>
    <x v="321"/>
  </r>
  <r>
    <d v="2020-06-18T00:00:00"/>
    <x v="5"/>
    <x v="2"/>
    <x v="34"/>
    <x v="0"/>
    <x v="0"/>
    <x v="3"/>
    <x v="322"/>
    <n v="23.798490000000001"/>
    <n v="118992.45"/>
    <n v="333178.86"/>
    <n v="428372.82"/>
    <x v="322"/>
  </r>
  <r>
    <d v="2020-06-17T00:00:00"/>
    <x v="5"/>
    <x v="2"/>
    <x v="90"/>
    <x v="0"/>
    <x v="0"/>
    <x v="2"/>
    <x v="323"/>
    <n v="95.125979999999998"/>
    <n v="285377.94"/>
    <n v="1141511.76"/>
    <n v="1902519.6"/>
    <x v="323"/>
  </r>
  <r>
    <d v="2020-06-17T00:00:00"/>
    <x v="5"/>
    <x v="2"/>
    <x v="18"/>
    <x v="2"/>
    <x v="0"/>
    <x v="1"/>
    <x v="324"/>
    <n v="341.80207999999999"/>
    <n v="1025406.24"/>
    <n v="5127031.2"/>
    <n v="5810635.3600000003"/>
    <x v="324"/>
  </r>
  <r>
    <d v="2020-06-09T00:00:00"/>
    <x v="5"/>
    <x v="2"/>
    <x v="65"/>
    <x v="2"/>
    <x v="0"/>
    <x v="4"/>
    <x v="325"/>
    <n v="990.05182000000002"/>
    <n v="1980103.64"/>
    <n v="9405492.2899999991"/>
    <n v="7920414.5600000005"/>
    <x v="325"/>
  </r>
  <r>
    <d v="2020-06-03T00:00:00"/>
    <x v="5"/>
    <x v="2"/>
    <x v="87"/>
    <x v="1"/>
    <x v="1"/>
    <x v="1"/>
    <x v="326"/>
    <n v="131.43340000000001"/>
    <n v="197150.1"/>
    <n v="657167"/>
    <n v="1314334"/>
    <x v="326"/>
  </r>
  <r>
    <d v="2020-05-30T00:00:00"/>
    <x v="6"/>
    <x v="2"/>
    <x v="85"/>
    <x v="0"/>
    <x v="0"/>
    <x v="5"/>
    <x v="327"/>
    <n v="325.36290000000002"/>
    <n v="488044.35"/>
    <n v="2602903.2000000002"/>
    <n v="2765584.6500000004"/>
    <x v="327"/>
  </r>
  <r>
    <d v="2020-05-29T00:00:00"/>
    <x v="6"/>
    <x v="2"/>
    <x v="89"/>
    <x v="1"/>
    <x v="1"/>
    <x v="0"/>
    <x v="328"/>
    <n v="289.28156000000001"/>
    <n v="433922.34"/>
    <n v="2024970.92"/>
    <n v="2169611.6999999997"/>
    <x v="328"/>
  </r>
  <r>
    <d v="2020-05-27T00:00:00"/>
    <x v="6"/>
    <x v="2"/>
    <x v="73"/>
    <x v="2"/>
    <x v="0"/>
    <x v="4"/>
    <x v="329"/>
    <n v="698.76616000000001"/>
    <n v="1397532.32"/>
    <n v="3493830.8"/>
    <n v="5590129.2800000003"/>
    <x v="329"/>
  </r>
  <r>
    <d v="2020-05-25T00:00:00"/>
    <x v="6"/>
    <x v="2"/>
    <x v="1"/>
    <x v="0"/>
    <x v="0"/>
    <x v="1"/>
    <x v="330"/>
    <n v="284.66642999999999"/>
    <n v="853999.29"/>
    <n v="2846664.3"/>
    <n v="5693328.6000000006"/>
    <x v="330"/>
  </r>
  <r>
    <d v="2020-05-24T00:00:00"/>
    <x v="6"/>
    <x v="2"/>
    <x v="70"/>
    <x v="0"/>
    <x v="0"/>
    <x v="0"/>
    <x v="331"/>
    <n v="815.32470000000001"/>
    <n v="815324.7"/>
    <n v="3804848.6"/>
    <n v="5435498"/>
    <x v="331"/>
  </r>
  <r>
    <d v="2020-05-20T00:00:00"/>
    <x v="6"/>
    <x v="2"/>
    <x v="92"/>
    <x v="1"/>
    <x v="2"/>
    <x v="6"/>
    <x v="332"/>
    <n v="441.39206999999999"/>
    <n v="1765568.28"/>
    <n v="4413920.7"/>
    <n v="8386449.3300000001"/>
    <x v="332"/>
  </r>
  <r>
    <d v="2020-05-12T00:00:00"/>
    <x v="6"/>
    <x v="2"/>
    <x v="17"/>
    <x v="0"/>
    <x v="0"/>
    <x v="1"/>
    <x v="333"/>
    <n v="491.10791999999998"/>
    <n v="327405.28000000003"/>
    <n v="2128134.3199999998"/>
    <n v="2782944.8800000004"/>
    <x v="333"/>
  </r>
  <r>
    <d v="2020-05-07T00:00:00"/>
    <x v="6"/>
    <x v="2"/>
    <x v="96"/>
    <x v="1"/>
    <x v="2"/>
    <x v="1"/>
    <x v="334"/>
    <n v="336.46069"/>
    <n v="336460.69"/>
    <n v="6392753.1100000003"/>
    <n v="6392753.1100000003"/>
    <x v="334"/>
  </r>
  <r>
    <d v="2020-05-03T00:00:00"/>
    <x v="6"/>
    <x v="2"/>
    <x v="16"/>
    <x v="2"/>
    <x v="0"/>
    <x v="3"/>
    <x v="335"/>
    <n v="56.158520000000003"/>
    <n v="168475.56"/>
    <n v="842377.8"/>
    <n v="954694.84000000008"/>
    <x v="335"/>
  </r>
  <r>
    <d v="2020-05-01T00:00:00"/>
    <x v="6"/>
    <x v="2"/>
    <x v="71"/>
    <x v="0"/>
    <x v="0"/>
    <x v="4"/>
    <x v="336"/>
    <n v="1410.0936300000001"/>
    <n v="470031.21"/>
    <n v="6580436.9400000004"/>
    <n v="8460561.7799999993"/>
    <x v="336"/>
  </r>
  <r>
    <d v="2020-05-01T00:00:00"/>
    <x v="6"/>
    <x v="2"/>
    <x v="52"/>
    <x v="1"/>
    <x v="2"/>
    <x v="3"/>
    <x v="337"/>
    <n v="126.70838999999999"/>
    <n v="211180.65"/>
    <n v="760250.34"/>
    <n v="844722.60000000009"/>
    <x v="337"/>
  </r>
  <r>
    <d v="2020-05-01T00:00:00"/>
    <x v="6"/>
    <x v="2"/>
    <x v="64"/>
    <x v="1"/>
    <x v="2"/>
    <x v="6"/>
    <x v="338"/>
    <n v="1023.8807399999999"/>
    <n v="1365174.32"/>
    <n v="3754229.38"/>
    <n v="6484578.0200000005"/>
    <x v="338"/>
  </r>
  <r>
    <d v="2020-04-29T00:00:00"/>
    <x v="7"/>
    <x v="2"/>
    <x v="31"/>
    <x v="0"/>
    <x v="0"/>
    <x v="3"/>
    <x v="339"/>
    <n v="274.23896000000002"/>
    <n v="1096955.8400000001"/>
    <n v="5210540.24"/>
    <n v="5210540.24"/>
    <x v="339"/>
  </r>
  <r>
    <d v="2020-04-26T00:00:00"/>
    <x v="7"/>
    <x v="2"/>
    <x v="33"/>
    <x v="1"/>
    <x v="2"/>
    <x v="6"/>
    <x v="340"/>
    <n v="1010.94543"/>
    <n v="1684909.05"/>
    <n v="3706799.91"/>
    <n v="6739636.2000000002"/>
    <x v="340"/>
  </r>
  <r>
    <d v="2020-04-25T00:00:00"/>
    <x v="7"/>
    <x v="2"/>
    <x v="58"/>
    <x v="2"/>
    <x v="0"/>
    <x v="6"/>
    <x v="341"/>
    <n v="669.26286000000005"/>
    <n v="1338525.72"/>
    <n v="4684840.0199999996"/>
    <n v="6692628.6000000006"/>
    <x v="341"/>
  </r>
  <r>
    <d v="2020-04-15T00:00:00"/>
    <x v="7"/>
    <x v="2"/>
    <x v="48"/>
    <x v="0"/>
    <x v="0"/>
    <x v="1"/>
    <x v="342"/>
    <n v="692.08482000000004"/>
    <n v="230694.94"/>
    <n v="3691119.04"/>
    <n v="4613898.8"/>
    <x v="342"/>
  </r>
  <r>
    <d v="2020-04-11T00:00:00"/>
    <x v="7"/>
    <x v="2"/>
    <x v="80"/>
    <x v="0"/>
    <x v="0"/>
    <x v="6"/>
    <x v="343"/>
    <n v="492.91178000000002"/>
    <n v="1478735.34"/>
    <n v="5914941.3600000003"/>
    <n v="7886588.4800000004"/>
    <x v="343"/>
  </r>
  <r>
    <d v="2020-04-09T00:00:00"/>
    <x v="7"/>
    <x v="2"/>
    <x v="28"/>
    <x v="1"/>
    <x v="1"/>
    <x v="3"/>
    <x v="344"/>
    <n v="896.82457999999997"/>
    <n v="1793649.16"/>
    <n v="7623008.9299999997"/>
    <n v="8071421.2199999997"/>
    <x v="344"/>
  </r>
  <r>
    <d v="2020-04-07T00:00:00"/>
    <x v="7"/>
    <x v="2"/>
    <x v="74"/>
    <x v="0"/>
    <x v="0"/>
    <x v="3"/>
    <x v="345"/>
    <n v="898.27246000000002"/>
    <n v="449136.23"/>
    <n v="6737043.4500000002"/>
    <n v="8533588.3699999992"/>
    <x v="345"/>
  </r>
  <r>
    <d v="2020-04-04T00:00:00"/>
    <x v="7"/>
    <x v="2"/>
    <x v="98"/>
    <x v="1"/>
    <x v="1"/>
    <x v="4"/>
    <x v="346"/>
    <n v="498.10359999999997"/>
    <n v="1245259"/>
    <n v="4731984.2"/>
    <n v="3984828.8000000003"/>
    <x v="346"/>
  </r>
  <r>
    <d v="2020-03-29T00:00:00"/>
    <x v="8"/>
    <x v="2"/>
    <x v="42"/>
    <x v="0"/>
    <x v="0"/>
    <x v="3"/>
    <x v="347"/>
    <n v="1391.6529599999999"/>
    <n v="463884.32"/>
    <n v="7886033.4400000004"/>
    <n v="8349917.7599999998"/>
    <x v="347"/>
  </r>
  <r>
    <d v="2020-03-25T00:00:00"/>
    <x v="8"/>
    <x v="2"/>
    <x v="26"/>
    <x v="1"/>
    <x v="2"/>
    <x v="2"/>
    <x v="348"/>
    <n v="379.23363000000001"/>
    <n v="252822.42"/>
    <n v="2022579.36"/>
    <n v="2275401.7799999998"/>
    <x v="348"/>
  </r>
  <r>
    <d v="2020-03-24T00:00:00"/>
    <x v="8"/>
    <x v="2"/>
    <x v="74"/>
    <x v="0"/>
    <x v="0"/>
    <x v="0"/>
    <x v="349"/>
    <n v="686.90026"/>
    <n v="686900.26"/>
    <n v="3434501.3"/>
    <n v="5495202.0800000001"/>
    <x v="349"/>
  </r>
  <r>
    <d v="2020-03-23T00:00:00"/>
    <x v="8"/>
    <x v="2"/>
    <x v="54"/>
    <x v="1"/>
    <x v="1"/>
    <x v="1"/>
    <x v="350"/>
    <n v="385.48755999999997"/>
    <n v="385487.56"/>
    <n v="3854875.6"/>
    <n v="3276644.2600000002"/>
    <x v="350"/>
  </r>
  <r>
    <d v="2020-03-23T00:00:00"/>
    <x v="8"/>
    <x v="2"/>
    <x v="39"/>
    <x v="0"/>
    <x v="0"/>
    <x v="5"/>
    <x v="351"/>
    <n v="944.10982000000001"/>
    <n v="944109.82"/>
    <n v="7080823.6500000004"/>
    <n v="8024933.4700000007"/>
    <x v="351"/>
  </r>
  <r>
    <d v="2020-03-23T00:00:00"/>
    <x v="8"/>
    <x v="2"/>
    <x v="16"/>
    <x v="2"/>
    <x v="0"/>
    <x v="3"/>
    <x v="352"/>
    <n v="1186.7521200000001"/>
    <n v="791168.08"/>
    <n v="5933760.5999999996"/>
    <n v="6329344.6400000006"/>
    <x v="352"/>
  </r>
  <r>
    <d v="2020-03-21T00:00:00"/>
    <x v="8"/>
    <x v="2"/>
    <x v="32"/>
    <x v="1"/>
    <x v="2"/>
    <x v="3"/>
    <x v="353"/>
    <n v="1489.0644600000001"/>
    <n v="496354.82"/>
    <n v="7445322.2999999998"/>
    <n v="7445322.2999999998"/>
    <x v="353"/>
  </r>
  <r>
    <d v="2020-03-16T00:00:00"/>
    <x v="8"/>
    <x v="2"/>
    <x v="97"/>
    <x v="2"/>
    <x v="0"/>
    <x v="3"/>
    <x v="354"/>
    <n v="1410.58779"/>
    <n v="470195.93"/>
    <n v="6112547.0899999999"/>
    <n v="7523134.8799999999"/>
    <x v="354"/>
  </r>
  <r>
    <d v="2020-03-13T00:00:00"/>
    <x v="8"/>
    <x v="2"/>
    <x v="99"/>
    <x v="0"/>
    <x v="0"/>
    <x v="2"/>
    <x v="355"/>
    <n v="403.71843000000001"/>
    <n v="1614873.72"/>
    <n v="6055776.4500000002"/>
    <n v="6459494.8799999999"/>
    <x v="355"/>
  </r>
  <r>
    <d v="2020-03-12T00:00:00"/>
    <x v="8"/>
    <x v="2"/>
    <x v="67"/>
    <x v="1"/>
    <x v="1"/>
    <x v="0"/>
    <x v="356"/>
    <n v="976.92637999999999"/>
    <n v="976926.38"/>
    <n v="9280800.6099999994"/>
    <n v="7326947.8499999996"/>
    <x v="356"/>
  </r>
  <r>
    <d v="2020-03-11T00:00:00"/>
    <x v="8"/>
    <x v="2"/>
    <x v="81"/>
    <x v="0"/>
    <x v="0"/>
    <x v="3"/>
    <x v="357"/>
    <n v="1292.1948600000001"/>
    <n v="1722926.48"/>
    <n v="8614632.4000000004"/>
    <n v="8183900.7800000003"/>
    <x v="357"/>
  </r>
  <r>
    <d v="2020-03-07T00:00:00"/>
    <x v="8"/>
    <x v="2"/>
    <x v="43"/>
    <x v="0"/>
    <x v="0"/>
    <x v="5"/>
    <x v="358"/>
    <n v="476.00008000000003"/>
    <n v="2380000.4"/>
    <n v="5712000.96"/>
    <n v="9044001.5199999996"/>
    <x v="358"/>
  </r>
  <r>
    <d v="2020-03-07T00:00:00"/>
    <x v="8"/>
    <x v="2"/>
    <x v="75"/>
    <x v="1"/>
    <x v="1"/>
    <x v="6"/>
    <x v="359"/>
    <n v="540.58108000000004"/>
    <n v="540581.07999999996"/>
    <n v="4054358.1"/>
    <n v="4865229.72"/>
    <x v="359"/>
  </r>
  <r>
    <d v="2020-03-07T00:00:00"/>
    <x v="8"/>
    <x v="2"/>
    <x v="49"/>
    <x v="0"/>
    <x v="0"/>
    <x v="6"/>
    <x v="360"/>
    <n v="593.02296000000001"/>
    <n v="593022.96"/>
    <n v="3953486.4"/>
    <n v="3162789.12"/>
    <x v="360"/>
  </r>
  <r>
    <d v="2020-03-03T00:00:00"/>
    <x v="8"/>
    <x v="2"/>
    <x v="41"/>
    <x v="1"/>
    <x v="1"/>
    <x v="0"/>
    <x v="361"/>
    <n v="1177.9602299999999"/>
    <n v="785306.82"/>
    <n v="4711840.92"/>
    <n v="7460414.79"/>
    <x v="361"/>
  </r>
  <r>
    <d v="2020-03-02T00:00:00"/>
    <x v="8"/>
    <x v="2"/>
    <x v="95"/>
    <x v="1"/>
    <x v="2"/>
    <x v="1"/>
    <x v="362"/>
    <n v="323.43419999999998"/>
    <n v="646868.4"/>
    <n v="6468684"/>
    <n v="6145249.7999999998"/>
    <x v="362"/>
  </r>
  <r>
    <d v="2020-02-29T00:00:00"/>
    <x v="9"/>
    <x v="2"/>
    <x v="85"/>
    <x v="0"/>
    <x v="0"/>
    <x v="5"/>
    <x v="363"/>
    <n v="423.60935999999998"/>
    <n v="141203.12"/>
    <n v="2824062.4"/>
    <n v="2682859.2800000003"/>
    <x v="363"/>
  </r>
  <r>
    <d v="2020-02-29T00:00:00"/>
    <x v="9"/>
    <x v="2"/>
    <x v="42"/>
    <x v="0"/>
    <x v="0"/>
    <x v="2"/>
    <x v="364"/>
    <n v="204.77785"/>
    <n v="819111.4"/>
    <n v="4095557"/>
    <n v="3481223.45"/>
    <x v="364"/>
  </r>
  <r>
    <d v="2020-02-26T00:00:00"/>
    <x v="9"/>
    <x v="2"/>
    <x v="88"/>
    <x v="1"/>
    <x v="2"/>
    <x v="0"/>
    <x v="365"/>
    <n v="881.68104000000005"/>
    <n v="293893.68"/>
    <n v="5290086.24"/>
    <n v="4996192.5600000005"/>
    <x v="365"/>
  </r>
  <r>
    <d v="2020-02-26T00:00:00"/>
    <x v="9"/>
    <x v="2"/>
    <x v="83"/>
    <x v="1"/>
    <x v="2"/>
    <x v="6"/>
    <x v="366"/>
    <n v="944.95617000000004"/>
    <n v="314985.39"/>
    <n v="5039766.24"/>
    <n v="5039766.24"/>
    <x v="366"/>
  </r>
  <r>
    <d v="2020-02-24T00:00:00"/>
    <x v="9"/>
    <x v="2"/>
    <x v="88"/>
    <x v="1"/>
    <x v="2"/>
    <x v="0"/>
    <x v="367"/>
    <n v="1274.547"/>
    <n v="424849"/>
    <n v="5947886"/>
    <n v="7647282"/>
    <x v="367"/>
  </r>
  <r>
    <d v="2020-02-20T00:00:00"/>
    <x v="9"/>
    <x v="2"/>
    <x v="91"/>
    <x v="0"/>
    <x v="0"/>
    <x v="4"/>
    <x v="368"/>
    <n v="35.495489999999997"/>
    <n v="106486.47"/>
    <n v="674414.31"/>
    <n v="638918.81999999995"/>
    <x v="368"/>
  </r>
  <r>
    <d v="2020-02-18T00:00:00"/>
    <x v="9"/>
    <x v="2"/>
    <x v="9"/>
    <x v="0"/>
    <x v="0"/>
    <x v="4"/>
    <x v="369"/>
    <n v="269.53399999999999"/>
    <n v="673835"/>
    <n v="2291039"/>
    <n v="2425806"/>
    <x v="369"/>
  </r>
  <r>
    <d v="2020-02-16T00:00:00"/>
    <x v="9"/>
    <x v="2"/>
    <x v="77"/>
    <x v="0"/>
    <x v="0"/>
    <x v="2"/>
    <x v="370"/>
    <n v="222.88093000000001"/>
    <n v="1114404.6499999999"/>
    <n v="2897452.09"/>
    <n v="3788975.81"/>
    <x v="370"/>
  </r>
  <r>
    <d v="2020-02-16T00:00:00"/>
    <x v="9"/>
    <x v="2"/>
    <x v="69"/>
    <x v="1"/>
    <x v="1"/>
    <x v="2"/>
    <x v="371"/>
    <n v="396.50436000000002"/>
    <n v="1189513.08"/>
    <n v="4361547.96"/>
    <n v="7533582.8399999999"/>
    <x v="371"/>
  </r>
  <r>
    <d v="2020-02-16T00:00:00"/>
    <x v="9"/>
    <x v="2"/>
    <x v="98"/>
    <x v="1"/>
    <x v="1"/>
    <x v="4"/>
    <x v="372"/>
    <n v="10.55659"/>
    <n v="10556.59"/>
    <n v="168905.44"/>
    <n v="200575.21"/>
    <x v="372"/>
  </r>
  <r>
    <d v="2020-02-15T00:00:00"/>
    <x v="9"/>
    <x v="2"/>
    <x v="83"/>
    <x v="1"/>
    <x v="2"/>
    <x v="6"/>
    <x v="373"/>
    <n v="306.79730999999998"/>
    <n v="613594.62"/>
    <n v="3374770.41"/>
    <n v="5829148.8899999997"/>
    <x v="373"/>
  </r>
  <r>
    <d v="2020-02-11T00:00:00"/>
    <x v="9"/>
    <x v="2"/>
    <x v="35"/>
    <x v="0"/>
    <x v="0"/>
    <x v="0"/>
    <x v="374"/>
    <n v="1234.25622"/>
    <n v="1645674.96"/>
    <n v="6171281.0999999996"/>
    <n v="6994118.5800000001"/>
    <x v="374"/>
  </r>
  <r>
    <d v="2020-02-07T00:00:00"/>
    <x v="9"/>
    <x v="2"/>
    <x v="49"/>
    <x v="0"/>
    <x v="0"/>
    <x v="6"/>
    <x v="375"/>
    <n v="856.50959999999998"/>
    <n v="1713019.2"/>
    <n v="6852076.7999999998"/>
    <n v="6852076.7999999998"/>
    <x v="375"/>
  </r>
  <r>
    <d v="2020-02-05T00:00:00"/>
    <x v="9"/>
    <x v="2"/>
    <x v="99"/>
    <x v="0"/>
    <x v="0"/>
    <x v="2"/>
    <x v="376"/>
    <n v="144.84383"/>
    <n v="289687.65999999997"/>
    <n v="2896876.6"/>
    <n v="2172657.4499999997"/>
    <x v="376"/>
  </r>
  <r>
    <d v="2020-02-04T00:00:00"/>
    <x v="9"/>
    <x v="2"/>
    <x v="9"/>
    <x v="0"/>
    <x v="0"/>
    <x v="4"/>
    <x v="377"/>
    <n v="611.31280000000004"/>
    <n v="611312.80000000005"/>
    <n v="5196158.8"/>
    <n v="5196158.8000000007"/>
    <x v="377"/>
  </r>
  <r>
    <d v="2020-01-28T00:00:00"/>
    <x v="10"/>
    <x v="2"/>
    <x v="93"/>
    <x v="0"/>
    <x v="0"/>
    <x v="2"/>
    <x v="378"/>
    <n v="1338.2809500000001"/>
    <n v="446093.65"/>
    <n v="8475779.3499999996"/>
    <n v="6691404.75"/>
    <x v="378"/>
  </r>
  <r>
    <d v="2020-01-26T00:00:00"/>
    <x v="10"/>
    <x v="2"/>
    <x v="75"/>
    <x v="1"/>
    <x v="1"/>
    <x v="6"/>
    <x v="379"/>
    <n v="140.41640000000001"/>
    <n v="280832.8"/>
    <n v="2808328"/>
    <n v="2387078.8000000003"/>
    <x v="3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97D33-5637-41F6-9DE7-7C1AC0821BE4}" name="Tableau croisé dynamique9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E28" firstHeaderRow="0" firstDataRow="1" firstDataCol="1"/>
  <pivotFields count="6"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ubtotalTop="0" showAll="0" defaultSubtotal="0"/>
    <pivotField dataField="1" subtotalTop="0" showAll="0" defaultSubtotal="0"/>
  </pivotFields>
  <rowFields count="2">
    <field x="2"/>
    <field x="3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e de charges totales" fld="0" baseField="0" baseItem="0"/>
    <dataField name="Somme de Montant HT" fld="1" baseField="0" baseItem="0"/>
    <dataField name="Somme de Montant TTC" fld="4" baseField="0" baseItem="0"/>
    <dataField name="Somme de TVA" fld="5" baseField="0" baseItem="0"/>
  </data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au1]"/>
        <x15:activeTabTopLevelEntity name="[Tableau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EDFE8-9E3F-4A8F-A868-CCF7B42B2C1F}" name="Volume des Transactions Par Type d'entrepise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5">
  <location ref="K3:L7" firstHeaderRow="1" firstDataRow="1" firstDataCol="1" rowPageCount="1" colPageCount="1"/>
  <pivotFields count="13">
    <pivotField numFmtId="166" showAll="0"/>
    <pivotField numFmtId="1" showAll="0">
      <items count="13">
        <item x="10"/>
        <item x="9"/>
        <item x="8"/>
        <item x="7"/>
        <item x="6"/>
        <item x="5"/>
        <item x="4"/>
        <item x="3"/>
        <item x="2"/>
        <item x="1"/>
        <item x="0"/>
        <item x="11"/>
        <item t="default"/>
      </items>
    </pivotField>
    <pivotField numFmtId="1" showAll="0">
      <items count="4">
        <item x="2"/>
        <item h="1" x="1"/>
        <item h="1" x="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Page" dataField="1" multipleItemSelectionAllowed="1" showAll="0">
      <items count="4">
        <item x="1"/>
        <item x="2"/>
        <item x="0"/>
        <item t="default"/>
      </items>
    </pivotField>
    <pivotField showAll="0">
      <items count="8">
        <item x="0"/>
        <item x="3"/>
        <item x="6"/>
        <item x="5"/>
        <item x="2"/>
        <item x="1"/>
        <item x="4"/>
        <item t="default"/>
      </items>
    </pivotField>
    <pivotField numFmtId="3" showAll="0"/>
    <pivotField numFmtId="3" showAll="0"/>
    <pivotField numFmtId="3" showAll="0"/>
    <pivotField numFmtId="3" showAll="0"/>
    <pivotField numFmtId="3" showAll="0"/>
    <pivotField numFmtId="3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hier="-1"/>
  </pageFields>
  <dataFields count="1">
    <dataField name="Nombre de categorie_payement" fld="5" subtotal="count" showDataAs="percentOfTotal" baseField="0" baseItem="0" numFmtId="10"/>
  </dataFields>
  <formats count="15">
    <format dxfId="16">
      <pivotArea type="origin" dataOnly="0" labelOnly="1" outline="0" fieldPosition="0"/>
    </format>
    <format dxfId="15">
      <pivotArea field="6" type="button" dataOnly="0" labelOnly="1" outline="0"/>
    </format>
    <format dxfId="14">
      <pivotArea field="5" type="button" dataOnly="0" labelOnly="1" outline="0" axis="axisPage" fieldPosition="0"/>
    </format>
    <format dxfId="13">
      <pivotArea dataOnly="0" labelOnly="1" fieldPosition="0">
        <references count="1">
          <reference field="5" count="1">
            <x v="1"/>
          </reference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5" type="button" dataOnly="0" labelOnly="1" outline="0" axis="axisPage" fieldPosition="0"/>
    </format>
    <format dxfId="7">
      <pivotArea type="topRight" dataOnly="0" labelOnly="1" outline="0" fieldPosition="0"/>
    </format>
    <format dxfId="6">
      <pivotArea field="6" type="button" dataOnly="0" labelOnly="1" outline="0"/>
    </format>
    <format dxfId="5">
      <pivotArea dataOnly="0" labelOnly="1" grandRow="1" outline="0" fieldPosition="0"/>
    </format>
    <format dxfId="4">
      <pivotArea dataOnly="0" labelOnly="1" fieldPosition="0">
        <references count="1">
          <reference field="5" count="0"/>
        </references>
      </pivotArea>
    </format>
    <format dxfId="3">
      <pivotArea dataOnly="0" labelOnly="1" grandCol="1" outline="0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13"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4D34E-A063-4DD6-A008-42826BD005FF}" name="Chiffre d'affaire par Type d'Entreprise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3:C7" firstHeaderRow="0" firstDataRow="1" firstDataCol="1"/>
  <pivotFields count="13">
    <pivotField numFmtId="166" showAll="0"/>
    <pivotField numFmtId="1" showAll="0">
      <items count="13">
        <item x="10"/>
        <item x="9"/>
        <item x="8"/>
        <item x="7"/>
        <item x="6"/>
        <item x="5"/>
        <item x="4"/>
        <item x="3"/>
        <item x="2"/>
        <item x="1"/>
        <item x="0"/>
        <item x="11"/>
        <item t="default"/>
      </items>
    </pivotField>
    <pivotField numFmtId="1" showAll="0">
      <items count="4">
        <item x="2"/>
        <item h="1" x="1"/>
        <item h="1" x="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numFmtId="3" showAll="0"/>
    <pivotField numFmtId="3" showAll="0"/>
    <pivotField numFmtId="3" showAll="0"/>
    <pivotField numFmtId="3" showAll="0"/>
    <pivotField numFmtId="3" showAll="0"/>
    <pivotField numFmtId="3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Montant HT" fld="7" baseField="0" baseItem="0"/>
    <dataField name="Moyenne de Montant HT" fld="7" subtotal="average" baseField="0" baseItem="0"/>
  </dataFields>
  <formats count="6">
    <format dxfId="22">
      <pivotArea field="4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collapsedLevelsAreSubtotals="1" fieldPosition="0">
        <references count="1">
          <reference field="4" count="0"/>
        </references>
      </pivotArea>
    </format>
    <format dxfId="18">
      <pivotArea grandRow="1" outline="0" collapsedLevelsAreSubtotals="1" fieldPosition="0"/>
    </format>
    <format dxfId="17">
      <pivotArea outline="0" collapsedLevelsAreSubtotals="1" fieldPosition="0"/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7EBE0-B169-4FAC-8EEF-C1AEC2D786F6}" name="Différentes Charges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18:C26" firstHeaderRow="0" firstDataRow="1" firstDataCol="1"/>
  <pivotFields count="13">
    <pivotField numFmtId="166" showAll="0"/>
    <pivotField numFmtId="1" showAll="0">
      <items count="13">
        <item x="10"/>
        <item x="9"/>
        <item x="8"/>
        <item x="7"/>
        <item x="6"/>
        <item x="5"/>
        <item x="4"/>
        <item x="3"/>
        <item x="2"/>
        <item x="1"/>
        <item x="0"/>
        <item x="11"/>
        <item t="default"/>
      </items>
    </pivotField>
    <pivotField numFmtId="1" showAll="0">
      <items count="4">
        <item x="2"/>
        <item h="1" x="1"/>
        <item h="1" x="0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8">
        <item x="0"/>
        <item x="3"/>
        <item x="6"/>
        <item x="5"/>
        <item x="2"/>
        <item x="1"/>
        <item x="4"/>
        <item t="default"/>
      </items>
    </pivotField>
    <pivotField dataField="1" numFmtId="3" showAll="0">
      <items count="381">
        <item x="372"/>
        <item x="97"/>
        <item x="270"/>
        <item x="15"/>
        <item x="23"/>
        <item x="208"/>
        <item x="91"/>
        <item x="214"/>
        <item x="322"/>
        <item x="276"/>
        <item x="59"/>
        <item x="241"/>
        <item x="368"/>
        <item x="152"/>
        <item x="178"/>
        <item x="130"/>
        <item x="25"/>
        <item x="242"/>
        <item x="337"/>
        <item x="255"/>
        <item x="148"/>
        <item x="50"/>
        <item x="269"/>
        <item x="28"/>
        <item x="124"/>
        <item x="301"/>
        <item x="316"/>
        <item x="47"/>
        <item x="263"/>
        <item x="62"/>
        <item x="220"/>
        <item x="252"/>
        <item x="273"/>
        <item x="335"/>
        <item x="238"/>
        <item x="71"/>
        <item x="2"/>
        <item x="281"/>
        <item x="217"/>
        <item x="223"/>
        <item x="288"/>
        <item x="326"/>
        <item x="318"/>
        <item x="169"/>
        <item x="135"/>
        <item x="111"/>
        <item x="120"/>
        <item x="119"/>
        <item x="147"/>
        <item x="305"/>
        <item x="127"/>
        <item x="116"/>
        <item x="186"/>
        <item x="56"/>
        <item x="12"/>
        <item x="235"/>
        <item x="197"/>
        <item x="323"/>
        <item x="292"/>
        <item x="154"/>
        <item x="112"/>
        <item x="100"/>
        <item x="73"/>
        <item x="221"/>
        <item x="6"/>
        <item x="287"/>
        <item x="216"/>
        <item x="8"/>
        <item x="83"/>
        <item x="231"/>
        <item x="192"/>
        <item x="227"/>
        <item x="249"/>
        <item x="246"/>
        <item x="168"/>
        <item x="105"/>
        <item x="39"/>
        <item x="134"/>
        <item x="194"/>
        <item x="348"/>
        <item x="87"/>
        <item x="18"/>
        <item x="190"/>
        <item x="7"/>
        <item x="117"/>
        <item x="369"/>
        <item x="48"/>
        <item x="317"/>
        <item x="226"/>
        <item x="165"/>
        <item x="52"/>
        <item x="379"/>
        <item x="320"/>
        <item x="363"/>
        <item x="61"/>
        <item x="328"/>
        <item x="376"/>
        <item x="21"/>
        <item x="113"/>
        <item x="69"/>
        <item x="104"/>
        <item x="89"/>
        <item x="199"/>
        <item x="38"/>
        <item x="290"/>
        <item x="123"/>
        <item x="115"/>
        <item x="327"/>
        <item x="333"/>
        <item x="213"/>
        <item x="230"/>
        <item x="145"/>
        <item x="181"/>
        <item x="319"/>
        <item x="205"/>
        <item x="179"/>
        <item x="296"/>
        <item x="212"/>
        <item x="24"/>
        <item x="55"/>
        <item x="350"/>
        <item x="240"/>
        <item x="163"/>
        <item x="9"/>
        <item x="360"/>
        <item x="146"/>
        <item x="35"/>
        <item x="298"/>
        <item x="364"/>
        <item x="244"/>
        <item x="58"/>
        <item x="272"/>
        <item x="54"/>
        <item x="156"/>
        <item x="203"/>
        <item x="88"/>
        <item x="99"/>
        <item x="129"/>
        <item x="234"/>
        <item x="122"/>
        <item x="258"/>
        <item x="20"/>
        <item x="171"/>
        <item x="137"/>
        <item x="259"/>
        <item x="370"/>
        <item x="313"/>
        <item x="161"/>
        <item x="85"/>
        <item x="342"/>
        <item x="177"/>
        <item x="303"/>
        <item x="68"/>
        <item x="106"/>
        <item x="42"/>
        <item x="57"/>
        <item x="78"/>
        <item x="51"/>
        <item x="283"/>
        <item x="141"/>
        <item x="151"/>
        <item x="346"/>
        <item x="170"/>
        <item x="189"/>
        <item x="128"/>
        <item x="207"/>
        <item x="157"/>
        <item x="299"/>
        <item x="49"/>
        <item x="176"/>
        <item x="138"/>
        <item x="198"/>
        <item x="274"/>
        <item x="1"/>
        <item x="280"/>
        <item x="245"/>
        <item x="248"/>
        <item x="306"/>
        <item x="359"/>
        <item x="266"/>
        <item x="166"/>
        <item x="331"/>
        <item x="200"/>
        <item x="339"/>
        <item x="209"/>
        <item x="32"/>
        <item x="330"/>
        <item x="34"/>
        <item x="236"/>
        <item x="271"/>
        <item x="139"/>
        <item x="211"/>
        <item x="41"/>
        <item x="86"/>
        <item x="277"/>
        <item x="10"/>
        <item x="365"/>
        <item x="155"/>
        <item x="121"/>
        <item x="81"/>
        <item x="13"/>
        <item x="72"/>
        <item x="253"/>
        <item x="149"/>
        <item x="110"/>
        <item x="84"/>
        <item x="377"/>
        <item x="286"/>
        <item x="159"/>
        <item x="373"/>
        <item x="183"/>
        <item x="109"/>
        <item x="118"/>
        <item x="233"/>
        <item x="164"/>
        <item x="180"/>
        <item x="247"/>
        <item x="366"/>
        <item x="304"/>
        <item x="275"/>
        <item x="31"/>
        <item x="29"/>
        <item x="362"/>
        <item x="27"/>
        <item x="92"/>
        <item x="107"/>
        <item x="314"/>
        <item x="261"/>
        <item x="162"/>
        <item x="182"/>
        <item x="185"/>
        <item x="279"/>
        <item x="158"/>
        <item x="341"/>
        <item x="67"/>
        <item x="215"/>
        <item x="334"/>
        <item x="291"/>
        <item x="65"/>
        <item x="340"/>
        <item x="33"/>
        <item x="193"/>
        <item x="338"/>
        <item x="324"/>
        <item x="75"/>
        <item x="349"/>
        <item x="260"/>
        <item x="188"/>
        <item x="79"/>
        <item x="284"/>
        <item x="329"/>
        <item x="5"/>
        <item x="285"/>
        <item x="80"/>
        <item x="14"/>
        <item x="11"/>
        <item x="267"/>
        <item x="175"/>
        <item x="302"/>
        <item x="37"/>
        <item x="26"/>
        <item x="172"/>
        <item x="150"/>
        <item x="210"/>
        <item x="174"/>
        <item x="173"/>
        <item x="294"/>
        <item x="3"/>
        <item x="315"/>
        <item x="76"/>
        <item x="98"/>
        <item x="36"/>
        <item x="225"/>
        <item x="40"/>
        <item x="191"/>
        <item x="293"/>
        <item x="94"/>
        <item x="311"/>
        <item x="361"/>
        <item x="309"/>
        <item x="144"/>
        <item x="300"/>
        <item x="254"/>
        <item x="195"/>
        <item x="352"/>
        <item x="371"/>
        <item x="17"/>
        <item x="140"/>
        <item x="44"/>
        <item x="136"/>
        <item x="184"/>
        <item x="206"/>
        <item x="0"/>
        <item x="96"/>
        <item x="355"/>
        <item x="22"/>
        <item x="265"/>
        <item x="93"/>
        <item x="108"/>
        <item x="374"/>
        <item x="289"/>
        <item x="262"/>
        <item x="218"/>
        <item x="74"/>
        <item x="132"/>
        <item x="282"/>
        <item x="45"/>
        <item x="133"/>
        <item x="131"/>
        <item x="142"/>
        <item x="367"/>
        <item x="375"/>
        <item x="82"/>
        <item x="202"/>
        <item x="257"/>
        <item x="196"/>
        <item x="357"/>
        <item x="143"/>
        <item x="295"/>
        <item x="250"/>
        <item x="43"/>
        <item x="70"/>
        <item x="201"/>
        <item x="237"/>
        <item x="243"/>
        <item x="125"/>
        <item x="95"/>
        <item x="264"/>
        <item x="251"/>
        <item x="46"/>
        <item x="321"/>
        <item x="332"/>
        <item x="297"/>
        <item x="16"/>
        <item x="228"/>
        <item x="90"/>
        <item x="378"/>
        <item x="126"/>
        <item x="344"/>
        <item x="101"/>
        <item x="268"/>
        <item x="345"/>
        <item x="307"/>
        <item x="30"/>
        <item x="103"/>
        <item x="63"/>
        <item x="66"/>
        <item x="153"/>
        <item x="114"/>
        <item x="232"/>
        <item x="224"/>
        <item x="347"/>
        <item x="187"/>
        <item x="219"/>
        <item x="308"/>
        <item x="336"/>
        <item x="354"/>
        <item x="351"/>
        <item x="19"/>
        <item x="312"/>
        <item x="229"/>
        <item x="358"/>
        <item x="4"/>
        <item x="167"/>
        <item x="204"/>
        <item x="239"/>
        <item x="60"/>
        <item x="222"/>
        <item x="77"/>
        <item x="278"/>
        <item x="53"/>
        <item x="356"/>
        <item x="310"/>
        <item x="64"/>
        <item x="343"/>
        <item x="256"/>
        <item x="325"/>
        <item x="353"/>
        <item x="102"/>
        <item x="160"/>
        <item t="default"/>
      </items>
    </pivotField>
    <pivotField numFmtId="3" showAll="0"/>
    <pivotField numFmtId="3" showAll="0"/>
    <pivotField numFmtId="3" showAll="0"/>
    <pivotField numFmtId="3" showAll="0"/>
    <pivotField dataField="1" numFmtId="3" showAll="0">
      <items count="381">
        <item x="372"/>
        <item x="270"/>
        <item x="15"/>
        <item x="97"/>
        <item x="208"/>
        <item x="23"/>
        <item x="214"/>
        <item x="59"/>
        <item x="91"/>
        <item x="322"/>
        <item x="276"/>
        <item x="50"/>
        <item x="241"/>
        <item x="130"/>
        <item x="178"/>
        <item x="152"/>
        <item x="368"/>
        <item x="25"/>
        <item x="242"/>
        <item x="263"/>
        <item x="124"/>
        <item x="148"/>
        <item x="28"/>
        <item x="301"/>
        <item x="71"/>
        <item x="273"/>
        <item x="316"/>
        <item x="238"/>
        <item x="337"/>
        <item x="269"/>
        <item x="255"/>
        <item x="62"/>
        <item x="335"/>
        <item x="47"/>
        <item x="2"/>
        <item x="281"/>
        <item x="252"/>
        <item x="288"/>
        <item x="220"/>
        <item x="217"/>
        <item x="326"/>
        <item x="120"/>
        <item x="147"/>
        <item x="169"/>
        <item x="111"/>
        <item x="305"/>
        <item x="223"/>
        <item x="135"/>
        <item x="235"/>
        <item x="318"/>
        <item x="12"/>
        <item x="116"/>
        <item x="127"/>
        <item x="323"/>
        <item x="119"/>
        <item x="112"/>
        <item x="292"/>
        <item x="197"/>
        <item x="221"/>
        <item x="249"/>
        <item x="154"/>
        <item x="186"/>
        <item x="48"/>
        <item x="6"/>
        <item x="105"/>
        <item x="287"/>
        <item x="56"/>
        <item x="216"/>
        <item x="73"/>
        <item x="168"/>
        <item x="227"/>
        <item x="100"/>
        <item x="39"/>
        <item x="192"/>
        <item x="134"/>
        <item x="190"/>
        <item x="231"/>
        <item x="8"/>
        <item x="194"/>
        <item x="61"/>
        <item x="87"/>
        <item x="165"/>
        <item x="113"/>
        <item x="89"/>
        <item x="348"/>
        <item x="328"/>
        <item x="83"/>
        <item x="69"/>
        <item x="104"/>
        <item x="246"/>
        <item x="319"/>
        <item x="115"/>
        <item x="117"/>
        <item x="18"/>
        <item x="290"/>
        <item x="7"/>
        <item x="333"/>
        <item x="145"/>
        <item x="21"/>
        <item x="376"/>
        <item x="369"/>
        <item x="379"/>
        <item x="320"/>
        <item x="363"/>
        <item x="226"/>
        <item x="38"/>
        <item x="205"/>
        <item x="317"/>
        <item x="327"/>
        <item x="52"/>
        <item x="179"/>
        <item x="181"/>
        <item x="199"/>
        <item x="20"/>
        <item x="296"/>
        <item x="163"/>
        <item x="213"/>
        <item x="313"/>
        <item x="230"/>
        <item x="123"/>
        <item x="298"/>
        <item x="212"/>
        <item x="9"/>
        <item x="88"/>
        <item x="58"/>
        <item x="258"/>
        <item x="24"/>
        <item x="35"/>
        <item x="49"/>
        <item x="99"/>
        <item x="177"/>
        <item x="137"/>
        <item x="122"/>
        <item x="244"/>
        <item x="272"/>
        <item x="54"/>
        <item x="350"/>
        <item x="55"/>
        <item x="51"/>
        <item x="360"/>
        <item x="240"/>
        <item x="259"/>
        <item x="146"/>
        <item x="370"/>
        <item x="128"/>
        <item x="266"/>
        <item x="129"/>
        <item x="245"/>
        <item x="234"/>
        <item x="364"/>
        <item x="176"/>
        <item x="198"/>
        <item x="342"/>
        <item x="106"/>
        <item x="156"/>
        <item x="283"/>
        <item x="171"/>
        <item x="85"/>
        <item x="303"/>
        <item x="151"/>
        <item x="32"/>
        <item x="274"/>
        <item x="203"/>
        <item x="286"/>
        <item x="166"/>
        <item x="330"/>
        <item x="247"/>
        <item x="359"/>
        <item x="78"/>
        <item x="349"/>
        <item x="161"/>
        <item x="248"/>
        <item x="141"/>
        <item x="236"/>
        <item x="271"/>
        <item x="299"/>
        <item x="68"/>
        <item x="170"/>
        <item x="138"/>
        <item x="373"/>
        <item x="207"/>
        <item x="31"/>
        <item x="346"/>
        <item x="34"/>
        <item x="188"/>
        <item x="139"/>
        <item x="331"/>
        <item x="200"/>
        <item x="277"/>
        <item x="42"/>
        <item x="366"/>
        <item x="1"/>
        <item x="183"/>
        <item x="33"/>
        <item x="329"/>
        <item x="302"/>
        <item x="365"/>
        <item x="110"/>
        <item x="107"/>
        <item x="306"/>
        <item x="118"/>
        <item x="57"/>
        <item x="189"/>
        <item x="81"/>
        <item x="26"/>
        <item x="180"/>
        <item x="157"/>
        <item x="377"/>
        <item x="159"/>
        <item x="314"/>
        <item x="173"/>
        <item x="294"/>
        <item x="13"/>
        <item x="149"/>
        <item x="211"/>
        <item x="206"/>
        <item x="86"/>
        <item x="75"/>
        <item x="279"/>
        <item x="260"/>
        <item x="10"/>
        <item x="280"/>
        <item x="11"/>
        <item x="210"/>
        <item x="121"/>
        <item x="291"/>
        <item x="339"/>
        <item x="84"/>
        <item x="175"/>
        <item x="338"/>
        <item x="80"/>
        <item x="109"/>
        <item x="14"/>
        <item x="144"/>
        <item x="324"/>
        <item x="140"/>
        <item x="44"/>
        <item x="172"/>
        <item x="150"/>
        <item x="261"/>
        <item x="233"/>
        <item x="340"/>
        <item x="72"/>
        <item x="253"/>
        <item x="41"/>
        <item x="289"/>
        <item x="304"/>
        <item x="82"/>
        <item x="275"/>
        <item x="196"/>
        <item x="209"/>
        <item x="285"/>
        <item x="341"/>
        <item x="164"/>
        <item x="162"/>
        <item x="67"/>
        <item x="65"/>
        <item x="185"/>
        <item x="361"/>
        <item x="132"/>
        <item x="70"/>
        <item x="158"/>
        <item x="5"/>
        <item x="237"/>
        <item x="352"/>
        <item x="371"/>
        <item x="133"/>
        <item x="334"/>
        <item x="155"/>
        <item x="193"/>
        <item x="63"/>
        <item x="191"/>
        <item x="0"/>
        <item x="267"/>
        <item x="293"/>
        <item x="362"/>
        <item x="92"/>
        <item x="36"/>
        <item x="143"/>
        <item x="225"/>
        <item x="40"/>
        <item x="215"/>
        <item x="307"/>
        <item x="30"/>
        <item x="96"/>
        <item x="311"/>
        <item x="250"/>
        <item x="29"/>
        <item x="93"/>
        <item x="278"/>
        <item x="367"/>
        <item x="182"/>
        <item x="354"/>
        <item x="355"/>
        <item x="254"/>
        <item x="27"/>
        <item x="282"/>
        <item x="126"/>
        <item x="136"/>
        <item x="174"/>
        <item x="77"/>
        <item x="332"/>
        <item x="218"/>
        <item x="284"/>
        <item x="43"/>
        <item x="17"/>
        <item x="201"/>
        <item x="184"/>
        <item x="374"/>
        <item x="131"/>
        <item x="142"/>
        <item x="94"/>
        <item x="95"/>
        <item x="79"/>
        <item x="37"/>
        <item x="321"/>
        <item x="22"/>
        <item x="202"/>
        <item x="76"/>
        <item x="3"/>
        <item x="343"/>
        <item x="262"/>
        <item x="309"/>
        <item x="204"/>
        <item x="300"/>
        <item x="353"/>
        <item x="46"/>
        <item x="195"/>
        <item x="375"/>
        <item x="336"/>
        <item x="108"/>
        <item x="378"/>
        <item x="66"/>
        <item x="243"/>
        <item x="345"/>
        <item x="187"/>
        <item x="60"/>
        <item x="98"/>
        <item x="295"/>
        <item x="16"/>
        <item x="351"/>
        <item x="315"/>
        <item x="232"/>
        <item x="264"/>
        <item x="265"/>
        <item x="167"/>
        <item x="257"/>
        <item x="297"/>
        <item x="268"/>
        <item x="347"/>
        <item x="103"/>
        <item x="228"/>
        <item x="229"/>
        <item x="310"/>
        <item x="358"/>
        <item x="4"/>
        <item x="74"/>
        <item x="90"/>
        <item x="344"/>
        <item x="101"/>
        <item x="356"/>
        <item x="224"/>
        <item x="45"/>
        <item x="308"/>
        <item x="114"/>
        <item x="53"/>
        <item x="251"/>
        <item x="239"/>
        <item x="125"/>
        <item x="19"/>
        <item x="312"/>
        <item x="357"/>
        <item x="64"/>
        <item x="222"/>
        <item x="153"/>
        <item x="256"/>
        <item x="325"/>
        <item x="160"/>
        <item x="219"/>
        <item x="102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charges totales" fld="12" baseField="0" baseItem="0"/>
    <dataField name="Somme de Montant HT" fld="7" baseField="0" baseItem="0"/>
  </dataFields>
  <formats count="3">
    <format dxfId="25">
      <pivotArea field="4" type="button" dataOnly="0" labelOnly="1" outline="0"/>
    </format>
    <format dxfId="24">
      <pivotArea field="4" type="button" dataOnly="0" labelOnly="1" outline="0"/>
    </format>
    <format dxfId="23">
      <pivotArea outline="0" collapsedLevelsAreSubtotals="1" fieldPosition="0"/>
    </format>
  </format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1FFDC-98D3-4EA7-892D-5FFBB2C8A48C}" name="Volume des transactions par Pays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9">
  <location ref="E3:I12" firstHeaderRow="1" firstDataRow="2" firstDataCol="1"/>
  <pivotFields count="13">
    <pivotField numFmtId="166" showAll="0"/>
    <pivotField numFmtId="1" showAll="0">
      <items count="13">
        <item x="10"/>
        <item x="9"/>
        <item x="8"/>
        <item x="7"/>
        <item x="6"/>
        <item x="5"/>
        <item x="4"/>
        <item x="3"/>
        <item x="2"/>
        <item x="1"/>
        <item x="0"/>
        <item x="11"/>
        <item t="default"/>
      </items>
    </pivotField>
    <pivotField numFmtId="1" showAll="0">
      <items count="4">
        <item x="2"/>
        <item h="1" x="1"/>
        <item h="1" x="0"/>
        <item t="default"/>
      </items>
    </pivotField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axis="axisRow" showAll="0">
      <items count="8">
        <item x="0"/>
        <item x="3"/>
        <item x="6"/>
        <item x="5"/>
        <item x="2"/>
        <item x="1"/>
        <item x="4"/>
        <item t="default"/>
      </items>
    </pivotField>
    <pivotField numFmtId="3" showAll="0"/>
    <pivotField numFmtId="3" showAll="0"/>
    <pivotField numFmtId="3" showAll="0"/>
    <pivotField numFmtId="3" showAll="0"/>
    <pivotField numFmtId="3" showAll="0"/>
    <pivotField numFmtId="3"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Nombre de categorie_payement" fld="5" subtotal="count" baseField="0" baseItem="0"/>
  </dataFields>
  <formats count="14">
    <format dxfId="39">
      <pivotArea type="origin" dataOnly="0" labelOnly="1" outline="0" fieldPosition="0"/>
    </format>
    <format dxfId="38">
      <pivotArea field="6" type="button" dataOnly="0" labelOnly="1" outline="0" axis="axisRow" fieldPosition="0"/>
    </format>
    <format dxfId="37">
      <pivotArea field="5" type="button" dataOnly="0" labelOnly="1" outline="0" axis="axisCol" fieldPosition="0"/>
    </format>
    <format dxfId="36">
      <pivotArea dataOnly="0" labelOnly="1" fieldPosition="0">
        <references count="1">
          <reference field="5" count="1">
            <x v="1"/>
          </reference>
        </references>
      </pivotArea>
    </format>
    <format dxfId="35">
      <pivotArea dataOnly="0" labelOnly="1" grandCol="1" outline="0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type="origin" dataOnly="0" labelOnly="1" outline="0" fieldPosition="0"/>
    </format>
    <format dxfId="31">
      <pivotArea field="5" type="button" dataOnly="0" labelOnly="1" outline="0" axis="axisCol" fieldPosition="0"/>
    </format>
    <format dxfId="30">
      <pivotArea type="topRight" dataOnly="0" labelOnly="1" outline="0" fieldPosition="0"/>
    </format>
    <format dxfId="29">
      <pivotArea field="6" type="button" dataOnly="0" labelOnly="1" outline="0" axis="axisRow" fieldPosition="0"/>
    </format>
    <format dxfId="28">
      <pivotArea dataOnly="0" labelOnly="1" fieldPosition="0">
        <references count="1">
          <reference field="6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1">
          <reference field="5" count="0"/>
        </references>
      </pivotArea>
    </format>
  </formats>
  <chartFormats count="4"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2EF571E9-A854-4670-A24D-CC18DD83F633}" autoFormatId="16" applyNumberFormats="0" applyBorderFormats="0" applyFontFormats="0" applyPatternFormats="0" applyAlignmentFormats="0" applyWidthHeightFormats="0">
  <queryTableRefresh nextId="12">
    <queryTableFields count="11">
      <queryTableField id="1" name="Date_Facturation" tableColumnId="1"/>
      <queryTableField id="2" name="Nom" tableColumnId="2"/>
      <queryTableField id="3" name="Type_entreprise" tableColumnId="3"/>
      <queryTableField id="4" name="categorie_payement" tableColumnId="4"/>
      <queryTableField id="5" name="Pays" tableColumnId="5"/>
      <queryTableField id="6" name="Montant HT" tableColumnId="6"/>
      <queryTableField id="7" name="charges totales" tableColumnId="7"/>
      <queryTableField id="8" name="TVA" tableColumnId="8"/>
      <queryTableField id="9" name="Montant TTC" tableColumnId="9"/>
      <queryTableField id="10" name="Type_charge" tableColumnId="10"/>
      <queryTableField id="11" name="montant_chages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ois" xr10:uid="{48CC2A0A-444C-4C52-8EC9-BABE8909DEBF}" sourceName="Mois">
  <pivotTables>
    <pivotTable tabId="15" name="Chiffre d'affaire par Type d'Entreprise"/>
    <pivotTable tabId="15" name="Volume des transactions par Pays"/>
    <pivotTable tabId="15" name="Différentes Charges"/>
    <pivotTable tabId="15" name="Volume des Transactions Par Type d'entrepise"/>
  </pivotTables>
  <data>
    <tabular pivotCacheId="1340472572">
      <items count="12">
        <i x="10" s="1"/>
        <i x="9" s="1"/>
        <i x="8" s="1"/>
        <i x="7" s="1"/>
        <i x="6" s="1"/>
        <i x="5" s="1"/>
        <i x="4" s="1"/>
        <i x="3" s="1"/>
        <i x="2" s="1"/>
        <i x="1" s="1"/>
        <i x="0" s="1"/>
        <i x="1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nnée" xr10:uid="{F5A50C7D-AAF5-4B4B-81C3-2BBB68A41E45}" sourceName="Année">
  <pivotTables>
    <pivotTable tabId="15" name="Chiffre d'affaire par Type d'Entreprise"/>
    <pivotTable tabId="15" name="Volume des transactions par Pays"/>
    <pivotTable tabId="15" name="Différentes Charges"/>
    <pivotTable tabId="15" name="Volume des Transactions Par Type d'entrepise"/>
  </pivotTables>
  <data>
    <tabular pivotCacheId="1340472572">
      <items count="3">
        <i x="2" s="1"/>
        <i x="1"/>
        <i x="0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ategorie_payement1" xr10:uid="{FA56FE05-1C27-4D04-8827-37D0B8AFC835}" sourceName="categorie_payement">
  <pivotTables>
    <pivotTable tabId="15" name="Volume des Transactions Par Type d'entrepise"/>
    <pivotTable tabId="15" name="Volume des transactions par Pays"/>
  </pivotTables>
  <data>
    <tabular pivotCacheId="1340472572">
      <items count="3">
        <i x="1" s="1"/>
        <i x="2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ategorie_payement" xr10:uid="{52BCEF63-C9EE-4078-A715-FA71B05B661C}" sourceName="categorie_payement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ays" xr10:uid="{936EEB1A-DF67-4399-9F8F-53856E4692DD}" sourceName="Pays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ype_entreprise" xr10:uid="{BB701CEC-55D7-4D39-A2BB-25C1CE9B1733}" sourceName="Type_entreprise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is" xr10:uid="{CEBF04E1-581C-4189-A35F-9DF00568E58C}" cache="Segment_Mois" caption="Mois" columnCount="4" rowHeight="241300"/>
  <slicer name="Année" xr10:uid="{58395DF9-A0DE-49D2-BE15-D25E2FE0A949}" cache="Segment_Année" caption="Année" rowHeight="241300"/>
  <slicer name="categorie_payement" xr10:uid="{2143DB23-15BC-42CD-8880-1AECF17B0252}" cache="Segment_categorie_payement1" caption="categorie_payement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e_payement 1" xr10:uid="{7BF0B6A6-4C9A-4680-B41A-D9002B1E3610}" cache="Segment_categorie_payement" caption="categorie_payement" rowHeight="241300"/>
  <slicer name="Pays" xr10:uid="{47E21584-10F7-449A-9D05-D560A18337EE}" cache="Segment_Pays" caption="Pays" rowHeight="241300"/>
  <slicer name="Type_entreprise" xr10:uid="{21D0AEBC-AC70-4FB4-B9AF-FA13109F5800}" cache="Segment_Type_entreprise" caption="Type_entreprise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5E3C00-4D2F-4B97-82FA-18757BA4542F}" name="Tableau1_2" displayName="Tableau1_2" ref="A1:K1521" tableType="queryTable" totalsRowShown="0">
  <autoFilter ref="A1:K1521" xr:uid="{A35E3C00-4D2F-4B97-82FA-18757BA4542F}"/>
  <tableColumns count="11">
    <tableColumn id="1" xr3:uid="{1E6C7100-1ADA-4A18-98A9-38B4D01C8198}" uniqueName="1" name="Date_Facturation" queryTableFieldId="1" dataDxfId="54"/>
    <tableColumn id="2" xr3:uid="{29588DEC-B560-4E30-B83F-B09A5C6FF711}" uniqueName="2" name="Nom" queryTableFieldId="2" dataDxfId="53"/>
    <tableColumn id="3" xr3:uid="{46E7EF53-CA42-45ED-8415-B651AA61C724}" uniqueName="3" name="Type_entreprise" queryTableFieldId="3" dataDxfId="52"/>
    <tableColumn id="4" xr3:uid="{6A6A20E5-AF6A-417B-8CED-9F62954D460D}" uniqueName="4" name="categorie_payement" queryTableFieldId="4" dataDxfId="51"/>
    <tableColumn id="5" xr3:uid="{312F065E-DD79-4073-B8D1-31B4DE78FC46}" uniqueName="5" name="Pays" queryTableFieldId="5" dataDxfId="50"/>
    <tableColumn id="6" xr3:uid="{2C443AB8-C8E3-433F-BA4D-E46EFEA0EC83}" uniqueName="6" name="Montant HT" queryTableFieldId="6"/>
    <tableColumn id="7" xr3:uid="{A03C0791-4D6A-4DDD-83EB-453FBF93E648}" uniqueName="7" name="charges totales" queryTableFieldId="7"/>
    <tableColumn id="8" xr3:uid="{F99E777F-CE48-4C4E-A8B1-FFCF4950FFA5}" uniqueName="8" name="TVA" queryTableFieldId="8"/>
    <tableColumn id="9" xr3:uid="{8753E5EC-1EF4-4D90-8AE8-4F1AFC3A845F}" uniqueName="9" name="Montant TTC" queryTableFieldId="9"/>
    <tableColumn id="10" xr3:uid="{43C460A8-2C5D-4297-B00E-DFAB5C5CC9ED}" uniqueName="10" name="Type_charge" queryTableFieldId="10" dataDxfId="49"/>
    <tableColumn id="11" xr3:uid="{A271497A-7036-4C43-A7E0-86152CF89527}" uniqueName="11" name="montant_chages" queryTableField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120227-D836-4425-B2A2-E0F12750E572}" name="Tableau1" displayName="Tableau1" ref="A1:M382" totalsRowCount="1">
  <autoFilter ref="A1:M381" xr:uid="{E2120227-D836-4425-B2A2-E0F12750E572}"/>
  <tableColumns count="13">
    <tableColumn id="1" xr3:uid="{683A6BC6-D3CF-43AD-AC78-962C60116A88}" name="Date_Facturation" totalsRowLabel="Total" dataDxfId="48"/>
    <tableColumn id="12" xr3:uid="{AAAFA439-7F0A-46F5-B862-D8901DE1E27C}" name="Mois" dataDxfId="47">
      <calculatedColumnFormula>+MONTH(Tableau1[[#This Row],[Date_Facturation]])</calculatedColumnFormula>
    </tableColumn>
    <tableColumn id="13" xr3:uid="{999E247E-F396-4DD6-8AC4-C6E2C90EDE2F}" name="Année" dataDxfId="46">
      <calculatedColumnFormula>+YEAR(Tableau1[[#This Row],[Date_Facturation]])</calculatedColumnFormula>
    </tableColumn>
    <tableColumn id="2" xr3:uid="{C017ED79-F88C-46A9-91CF-02C6B0531113}" name="Nom"/>
    <tableColumn id="3" xr3:uid="{650F2A50-066D-46C5-8AB3-8CA5EFA4E9F6}" name="Type_entreprise"/>
    <tableColumn id="4" xr3:uid="{E0F68520-6271-4749-91DE-E91DD11FBD87}" name="categorie_payement"/>
    <tableColumn id="5" xr3:uid="{CDF70CD2-91AD-47CD-8ABE-566AFD86CD06}" name="Pays"/>
    <tableColumn id="6" xr3:uid="{39A09272-06C1-4ED5-B0E2-E43368CFBA7B}" name="Montant HT" dataDxfId="45"/>
    <tableColumn id="7" xr3:uid="{BB593A8B-D855-4986-9C98-A2E214ADE43B}" name="charges bancaires" dataDxfId="44"/>
    <tableColumn id="8" xr3:uid="{EFDBA84C-21B4-4889-A94F-23CF522EBFD0}" name="charges administratives" dataDxfId="43"/>
    <tableColumn id="9" xr3:uid="{F028E526-4A8D-444E-9CD7-490AAE8B0701}" name="charges de manutensions" dataDxfId="42"/>
    <tableColumn id="10" xr3:uid="{C4299474-79F1-4CC9-BA9C-DD56F1D568B7}" name="autres charges" dataDxfId="41"/>
    <tableColumn id="11" xr3:uid="{3BC32CB5-0D4A-4B1D-A33D-CB61473A0E40}" name="charges totales" totalsRowFunction="sum" dataDxfId="40">
      <calculatedColumnFormula>SUM(Tableau1[[#This Row],[charges bancaires]:[autres charges]])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2D4831-0B21-4273-B410-EB003522ADFF}" name="Tableau3" displayName="Tableau3" ref="A1:A4" totalsRowShown="0">
  <autoFilter ref="A1:A4" xr:uid="{C42D4831-0B21-4273-B410-EB003522ADFF}"/>
  <tableColumns count="1">
    <tableColumn id="1" xr3:uid="{43118929-8E14-4F56-8AF4-EFE902DE3BEB}" name="Anne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7E542B-82C9-446D-B3BC-19B66065E10F}" name="Tableau4" displayName="Tableau4" ref="C1:D13" totalsRowShown="0">
  <autoFilter ref="C1:D13" xr:uid="{747E542B-82C9-446D-B3BC-19B66065E10F}"/>
  <tableColumns count="2">
    <tableColumn id="1" xr3:uid="{87EC588E-3D41-44E8-8CA2-0E3B1DEDE849}" name="Mois"/>
    <tableColumn id="2" xr3:uid="{27820CF1-B220-4C19-9426-E0E662DB87CF}" name="Trimest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Jaune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0A0A3-258C-4890-8F13-1569443182B8}">
  <dimension ref="A1:K1521"/>
  <sheetViews>
    <sheetView topLeftCell="B3" workbookViewId="0">
      <selection activeCell="D19" sqref="D19"/>
    </sheetView>
  </sheetViews>
  <sheetFormatPr defaultColWidth="11" defaultRowHeight="14.25" x14ac:dyDescent="0.2"/>
  <cols>
    <col min="1" max="1" width="18.125" bestFit="1" customWidth="1"/>
    <col min="2" max="2" width="17.625" bestFit="1" customWidth="1"/>
    <col min="3" max="3" width="17.5" bestFit="1" customWidth="1"/>
    <col min="4" max="4" width="20.875" bestFit="1" customWidth="1"/>
    <col min="5" max="5" width="9.5" bestFit="1" customWidth="1"/>
    <col min="6" max="6" width="13.25" bestFit="1" customWidth="1"/>
    <col min="7" max="7" width="16.5" bestFit="1" customWidth="1"/>
    <col min="8" max="8" width="11.875" bestFit="1" customWidth="1"/>
    <col min="9" max="9" width="14.5" bestFit="1" customWidth="1"/>
    <col min="10" max="10" width="22.25" bestFit="1" customWidth="1"/>
    <col min="11" max="11" width="17.375" bestFit="1" customWidth="1"/>
  </cols>
  <sheetData>
    <row r="1" spans="1:11" x14ac:dyDescent="0.2">
      <c r="A1" t="s">
        <v>123</v>
      </c>
      <c r="B1" t="s">
        <v>122</v>
      </c>
      <c r="C1" t="s">
        <v>155</v>
      </c>
      <c r="D1" t="s">
        <v>124</v>
      </c>
      <c r="E1" t="s">
        <v>139</v>
      </c>
      <c r="F1" t="s">
        <v>136</v>
      </c>
      <c r="G1" t="s">
        <v>143</v>
      </c>
      <c r="H1" t="s">
        <v>137</v>
      </c>
      <c r="I1" t="s">
        <v>138</v>
      </c>
      <c r="J1" t="s">
        <v>173</v>
      </c>
      <c r="K1" t="s">
        <v>174</v>
      </c>
    </row>
    <row r="2" spans="1:11" x14ac:dyDescent="0.2">
      <c r="A2" s="37">
        <v>44813</v>
      </c>
      <c r="B2" t="s">
        <v>22</v>
      </c>
      <c r="C2" t="s">
        <v>125</v>
      </c>
      <c r="D2" t="s">
        <v>128</v>
      </c>
      <c r="E2" t="s">
        <v>129</v>
      </c>
      <c r="F2">
        <v>30114578</v>
      </c>
      <c r="G2">
        <v>6926955.2315600002</v>
      </c>
      <c r="H2">
        <v>0</v>
      </c>
      <c r="I2">
        <v>30114578</v>
      </c>
      <c r="J2" t="s">
        <v>164</v>
      </c>
      <c r="K2">
        <v>602.29156</v>
      </c>
    </row>
    <row r="3" spans="1:11" x14ac:dyDescent="0.2">
      <c r="A3" s="37">
        <v>44813</v>
      </c>
      <c r="B3" t="s">
        <v>22</v>
      </c>
      <c r="C3" t="s">
        <v>125</v>
      </c>
      <c r="D3" t="s">
        <v>128</v>
      </c>
      <c r="E3" t="s">
        <v>129</v>
      </c>
      <c r="F3">
        <v>30114578</v>
      </c>
      <c r="G3">
        <v>6926955.2315600002</v>
      </c>
      <c r="H3">
        <v>0</v>
      </c>
      <c r="I3">
        <v>30114578</v>
      </c>
      <c r="J3" t="s">
        <v>141</v>
      </c>
      <c r="K3">
        <v>602291.56000000006</v>
      </c>
    </row>
    <row r="4" spans="1:11" x14ac:dyDescent="0.2">
      <c r="A4" s="37">
        <v>44813</v>
      </c>
      <c r="B4" t="s">
        <v>22</v>
      </c>
      <c r="C4" t="s">
        <v>125</v>
      </c>
      <c r="D4" t="s">
        <v>128</v>
      </c>
      <c r="E4" t="s">
        <v>129</v>
      </c>
      <c r="F4">
        <v>30114578</v>
      </c>
      <c r="G4">
        <v>6926955.2315600002</v>
      </c>
      <c r="H4">
        <v>0</v>
      </c>
      <c r="I4">
        <v>30114578</v>
      </c>
      <c r="J4" t="s">
        <v>140</v>
      </c>
      <c r="K4">
        <v>5119478.26</v>
      </c>
    </row>
    <row r="5" spans="1:11" x14ac:dyDescent="0.2">
      <c r="A5" s="37">
        <v>44813</v>
      </c>
      <c r="B5" t="s">
        <v>22</v>
      </c>
      <c r="C5" t="s">
        <v>125</v>
      </c>
      <c r="D5" t="s">
        <v>128</v>
      </c>
      <c r="E5" t="s">
        <v>129</v>
      </c>
      <c r="F5">
        <v>30114578</v>
      </c>
      <c r="G5">
        <v>6926955.2315600002</v>
      </c>
      <c r="H5">
        <v>0</v>
      </c>
      <c r="I5">
        <v>30114578</v>
      </c>
      <c r="J5" t="s">
        <v>142</v>
      </c>
      <c r="K5">
        <v>1204583.1200000001</v>
      </c>
    </row>
    <row r="6" spans="1:11" x14ac:dyDescent="0.2">
      <c r="A6" s="37">
        <v>44787</v>
      </c>
      <c r="B6" t="s">
        <v>23</v>
      </c>
      <c r="C6" t="s">
        <v>153</v>
      </c>
      <c r="D6" t="s">
        <v>126</v>
      </c>
      <c r="E6" t="s">
        <v>130</v>
      </c>
      <c r="F6">
        <v>32369789</v>
      </c>
      <c r="G6">
        <v>9388209.903669998</v>
      </c>
      <c r="H6">
        <v>0</v>
      </c>
      <c r="I6">
        <v>32369789</v>
      </c>
      <c r="J6" t="s">
        <v>164</v>
      </c>
      <c r="K6">
        <v>971.09366999999997</v>
      </c>
    </row>
    <row r="7" spans="1:11" x14ac:dyDescent="0.2">
      <c r="A7" s="37">
        <v>44787</v>
      </c>
      <c r="B7" t="s">
        <v>23</v>
      </c>
      <c r="C7" t="s">
        <v>153</v>
      </c>
      <c r="D7" t="s">
        <v>126</v>
      </c>
      <c r="E7" t="s">
        <v>130</v>
      </c>
      <c r="F7">
        <v>32369789</v>
      </c>
      <c r="G7">
        <v>9388209.903669998</v>
      </c>
      <c r="H7">
        <v>0</v>
      </c>
      <c r="I7">
        <v>32369789</v>
      </c>
      <c r="J7" t="s">
        <v>141</v>
      </c>
      <c r="K7">
        <v>1294791.56</v>
      </c>
    </row>
    <row r="8" spans="1:11" x14ac:dyDescent="0.2">
      <c r="A8" s="37">
        <v>44787</v>
      </c>
      <c r="B8" t="s">
        <v>23</v>
      </c>
      <c r="C8" t="s">
        <v>153</v>
      </c>
      <c r="D8" t="s">
        <v>126</v>
      </c>
      <c r="E8" t="s">
        <v>130</v>
      </c>
      <c r="F8">
        <v>32369789</v>
      </c>
      <c r="G8">
        <v>9388209.903669998</v>
      </c>
      <c r="H8">
        <v>0</v>
      </c>
      <c r="I8">
        <v>32369789</v>
      </c>
      <c r="J8" t="s">
        <v>140</v>
      </c>
      <c r="K8">
        <v>6473957.7999999998</v>
      </c>
    </row>
    <row r="9" spans="1:11" x14ac:dyDescent="0.2">
      <c r="A9" s="37">
        <v>44787</v>
      </c>
      <c r="B9" t="s">
        <v>23</v>
      </c>
      <c r="C9" t="s">
        <v>153</v>
      </c>
      <c r="D9" t="s">
        <v>126</v>
      </c>
      <c r="E9" t="s">
        <v>130</v>
      </c>
      <c r="F9">
        <v>32369789</v>
      </c>
      <c r="G9">
        <v>9388209.903669998</v>
      </c>
      <c r="H9">
        <v>0</v>
      </c>
      <c r="I9">
        <v>32369789</v>
      </c>
      <c r="J9" t="s">
        <v>142</v>
      </c>
      <c r="K9">
        <v>1618489.45</v>
      </c>
    </row>
    <row r="10" spans="1:11" x14ac:dyDescent="0.2">
      <c r="A10" s="37">
        <v>44798</v>
      </c>
      <c r="B10" t="s">
        <v>24</v>
      </c>
      <c r="C10" t="s">
        <v>125</v>
      </c>
      <c r="D10" t="s">
        <v>127</v>
      </c>
      <c r="E10" t="s">
        <v>131</v>
      </c>
      <c r="F10">
        <v>40562753</v>
      </c>
      <c r="G10">
        <v>8924211.2875299994</v>
      </c>
      <c r="H10">
        <v>0</v>
      </c>
      <c r="I10">
        <v>40562753</v>
      </c>
      <c r="J10" t="s">
        <v>164</v>
      </c>
      <c r="K10">
        <v>405.62752999999998</v>
      </c>
    </row>
    <row r="11" spans="1:11" x14ac:dyDescent="0.2">
      <c r="A11" s="37">
        <v>44798</v>
      </c>
      <c r="B11" t="s">
        <v>24</v>
      </c>
      <c r="C11" t="s">
        <v>125</v>
      </c>
      <c r="D11" t="s">
        <v>127</v>
      </c>
      <c r="E11" t="s">
        <v>131</v>
      </c>
      <c r="F11">
        <v>40562753</v>
      </c>
      <c r="G11">
        <v>8924211.2875299994</v>
      </c>
      <c r="H11">
        <v>0</v>
      </c>
      <c r="I11">
        <v>40562753</v>
      </c>
      <c r="J11" t="s">
        <v>141</v>
      </c>
      <c r="K11">
        <v>2028137.65</v>
      </c>
    </row>
    <row r="12" spans="1:11" x14ac:dyDescent="0.2">
      <c r="A12" s="37">
        <v>44798</v>
      </c>
      <c r="B12" t="s">
        <v>24</v>
      </c>
      <c r="C12" t="s">
        <v>125</v>
      </c>
      <c r="D12" t="s">
        <v>127</v>
      </c>
      <c r="E12" t="s">
        <v>131</v>
      </c>
      <c r="F12">
        <v>40562753</v>
      </c>
      <c r="G12">
        <v>8924211.2875299994</v>
      </c>
      <c r="H12">
        <v>0</v>
      </c>
      <c r="I12">
        <v>40562753</v>
      </c>
      <c r="J12" t="s">
        <v>140</v>
      </c>
      <c r="K12">
        <v>6490040.4800000004</v>
      </c>
    </row>
    <row r="13" spans="1:11" x14ac:dyDescent="0.2">
      <c r="A13" s="37">
        <v>44798</v>
      </c>
      <c r="B13" t="s">
        <v>24</v>
      </c>
      <c r="C13" t="s">
        <v>125</v>
      </c>
      <c r="D13" t="s">
        <v>127</v>
      </c>
      <c r="E13" t="s">
        <v>131</v>
      </c>
      <c r="F13">
        <v>40562753</v>
      </c>
      <c r="G13">
        <v>8924211.2875299994</v>
      </c>
      <c r="H13">
        <v>0</v>
      </c>
      <c r="I13">
        <v>40562753</v>
      </c>
      <c r="J13" t="s">
        <v>142</v>
      </c>
      <c r="K13">
        <v>405627.53</v>
      </c>
    </row>
    <row r="14" spans="1:11" x14ac:dyDescent="0.2">
      <c r="A14" s="37">
        <v>44565</v>
      </c>
      <c r="B14" t="s">
        <v>25</v>
      </c>
      <c r="C14" t="s">
        <v>154</v>
      </c>
      <c r="D14" t="s">
        <v>126</v>
      </c>
      <c r="E14" t="s">
        <v>132</v>
      </c>
      <c r="F14">
        <v>30037854</v>
      </c>
      <c r="G14">
        <v>7810743.1756199999</v>
      </c>
      <c r="H14">
        <v>0</v>
      </c>
      <c r="I14">
        <v>30037854</v>
      </c>
      <c r="J14" t="s">
        <v>164</v>
      </c>
      <c r="K14">
        <v>901.13562000000002</v>
      </c>
    </row>
    <row r="15" spans="1:11" x14ac:dyDescent="0.2">
      <c r="A15" s="37">
        <v>44565</v>
      </c>
      <c r="B15" t="s">
        <v>25</v>
      </c>
      <c r="C15" t="s">
        <v>154</v>
      </c>
      <c r="D15" t="s">
        <v>126</v>
      </c>
      <c r="E15" t="s">
        <v>132</v>
      </c>
      <c r="F15">
        <v>30037854</v>
      </c>
      <c r="G15">
        <v>7810743.1756199999</v>
      </c>
      <c r="H15">
        <v>0</v>
      </c>
      <c r="I15">
        <v>30037854</v>
      </c>
      <c r="J15" t="s">
        <v>141</v>
      </c>
      <c r="K15">
        <v>901135.62</v>
      </c>
    </row>
    <row r="16" spans="1:11" x14ac:dyDescent="0.2">
      <c r="A16" s="37">
        <v>44565</v>
      </c>
      <c r="B16" t="s">
        <v>25</v>
      </c>
      <c r="C16" t="s">
        <v>154</v>
      </c>
      <c r="D16" t="s">
        <v>126</v>
      </c>
      <c r="E16" t="s">
        <v>132</v>
      </c>
      <c r="F16">
        <v>30037854</v>
      </c>
      <c r="G16">
        <v>7810743.1756199999</v>
      </c>
      <c r="H16">
        <v>0</v>
      </c>
      <c r="I16">
        <v>30037854</v>
      </c>
      <c r="J16" t="s">
        <v>140</v>
      </c>
      <c r="K16">
        <v>6007570.7999999998</v>
      </c>
    </row>
    <row r="17" spans="1:11" x14ac:dyDescent="0.2">
      <c r="A17" s="37">
        <v>44565</v>
      </c>
      <c r="B17" t="s">
        <v>25</v>
      </c>
      <c r="C17" t="s">
        <v>154</v>
      </c>
      <c r="D17" t="s">
        <v>126</v>
      </c>
      <c r="E17" t="s">
        <v>132</v>
      </c>
      <c r="F17">
        <v>30037854</v>
      </c>
      <c r="G17">
        <v>7810743.1756199999</v>
      </c>
      <c r="H17">
        <v>0</v>
      </c>
      <c r="I17">
        <v>30037854</v>
      </c>
      <c r="J17" t="s">
        <v>142</v>
      </c>
      <c r="K17">
        <v>901135.62</v>
      </c>
    </row>
    <row r="18" spans="1:11" x14ac:dyDescent="0.2">
      <c r="A18" s="37">
        <v>44108</v>
      </c>
      <c r="B18" t="s">
        <v>26</v>
      </c>
      <c r="C18" t="s">
        <v>125</v>
      </c>
      <c r="D18" t="s">
        <v>128</v>
      </c>
      <c r="E18" t="s">
        <v>133</v>
      </c>
      <c r="F18">
        <v>41341667</v>
      </c>
      <c r="G18">
        <v>6201663.46667</v>
      </c>
      <c r="H18">
        <v>0</v>
      </c>
      <c r="I18">
        <v>41341667</v>
      </c>
      <c r="J18" t="s">
        <v>164</v>
      </c>
      <c r="K18">
        <v>413.41667000000001</v>
      </c>
    </row>
    <row r="19" spans="1:11" x14ac:dyDescent="0.2">
      <c r="A19" s="37">
        <v>44108</v>
      </c>
      <c r="B19" t="s">
        <v>26</v>
      </c>
      <c r="C19" t="s">
        <v>125</v>
      </c>
      <c r="D19" t="s">
        <v>128</v>
      </c>
      <c r="E19" t="s">
        <v>133</v>
      </c>
      <c r="F19">
        <v>41341667</v>
      </c>
      <c r="G19">
        <v>6201663.46667</v>
      </c>
      <c r="H19">
        <v>0</v>
      </c>
      <c r="I19">
        <v>41341667</v>
      </c>
      <c r="J19" t="s">
        <v>141</v>
      </c>
      <c r="K19">
        <v>413416.67</v>
      </c>
    </row>
    <row r="20" spans="1:11" x14ac:dyDescent="0.2">
      <c r="A20" s="37">
        <v>44108</v>
      </c>
      <c r="B20" t="s">
        <v>26</v>
      </c>
      <c r="C20" t="s">
        <v>125</v>
      </c>
      <c r="D20" t="s">
        <v>128</v>
      </c>
      <c r="E20" t="s">
        <v>133</v>
      </c>
      <c r="F20">
        <v>41341667</v>
      </c>
      <c r="G20">
        <v>6201663.46667</v>
      </c>
      <c r="H20">
        <v>0</v>
      </c>
      <c r="I20">
        <v>41341667</v>
      </c>
      <c r="J20" t="s">
        <v>140</v>
      </c>
      <c r="K20">
        <v>4134166.7</v>
      </c>
    </row>
    <row r="21" spans="1:11" x14ac:dyDescent="0.2">
      <c r="A21" s="37">
        <v>44108</v>
      </c>
      <c r="B21" t="s">
        <v>26</v>
      </c>
      <c r="C21" t="s">
        <v>125</v>
      </c>
      <c r="D21" t="s">
        <v>128</v>
      </c>
      <c r="E21" t="s">
        <v>133</v>
      </c>
      <c r="F21">
        <v>41341667</v>
      </c>
      <c r="G21">
        <v>6201663.46667</v>
      </c>
      <c r="H21">
        <v>0</v>
      </c>
      <c r="I21">
        <v>41341667</v>
      </c>
      <c r="J21" t="s">
        <v>142</v>
      </c>
      <c r="K21">
        <v>1653666.68</v>
      </c>
    </row>
    <row r="22" spans="1:11" x14ac:dyDescent="0.2">
      <c r="A22" s="37">
        <v>44247</v>
      </c>
      <c r="B22" t="s">
        <v>27</v>
      </c>
      <c r="C22" t="s">
        <v>154</v>
      </c>
      <c r="D22" t="s">
        <v>126</v>
      </c>
      <c r="E22" t="s">
        <v>134</v>
      </c>
      <c r="F22">
        <v>16443490</v>
      </c>
      <c r="G22">
        <v>4111365.8047000007</v>
      </c>
      <c r="H22">
        <v>0</v>
      </c>
      <c r="I22">
        <v>16443490</v>
      </c>
      <c r="J22" t="s">
        <v>164</v>
      </c>
      <c r="K22">
        <v>493.30470000000003</v>
      </c>
    </row>
    <row r="23" spans="1:11" x14ac:dyDescent="0.2">
      <c r="A23" s="37">
        <v>44247</v>
      </c>
      <c r="B23" t="s">
        <v>27</v>
      </c>
      <c r="C23" t="s">
        <v>154</v>
      </c>
      <c r="D23" t="s">
        <v>126</v>
      </c>
      <c r="E23" t="s">
        <v>134</v>
      </c>
      <c r="F23">
        <v>16443490</v>
      </c>
      <c r="G23">
        <v>4111365.8047000007</v>
      </c>
      <c r="H23">
        <v>0</v>
      </c>
      <c r="I23">
        <v>16443490</v>
      </c>
      <c r="J23" t="s">
        <v>141</v>
      </c>
      <c r="K23">
        <v>493304.7</v>
      </c>
    </row>
    <row r="24" spans="1:11" x14ac:dyDescent="0.2">
      <c r="A24" s="37">
        <v>44247</v>
      </c>
      <c r="B24" t="s">
        <v>27</v>
      </c>
      <c r="C24" t="s">
        <v>154</v>
      </c>
      <c r="D24" t="s">
        <v>126</v>
      </c>
      <c r="E24" t="s">
        <v>134</v>
      </c>
      <c r="F24">
        <v>16443490</v>
      </c>
      <c r="G24">
        <v>4111365.8047000007</v>
      </c>
      <c r="H24">
        <v>0</v>
      </c>
      <c r="I24">
        <v>16443490</v>
      </c>
      <c r="J24" t="s">
        <v>140</v>
      </c>
      <c r="K24">
        <v>2959828.2</v>
      </c>
    </row>
    <row r="25" spans="1:11" x14ac:dyDescent="0.2">
      <c r="A25" s="37">
        <v>44247</v>
      </c>
      <c r="B25" t="s">
        <v>27</v>
      </c>
      <c r="C25" t="s">
        <v>154</v>
      </c>
      <c r="D25" t="s">
        <v>126</v>
      </c>
      <c r="E25" t="s">
        <v>134</v>
      </c>
      <c r="F25">
        <v>16443490</v>
      </c>
      <c r="G25">
        <v>4111365.8047000007</v>
      </c>
      <c r="H25">
        <v>0</v>
      </c>
      <c r="I25">
        <v>16443490</v>
      </c>
      <c r="J25" t="s">
        <v>142</v>
      </c>
      <c r="K25">
        <v>657739.6</v>
      </c>
    </row>
    <row r="26" spans="1:11" x14ac:dyDescent="0.2">
      <c r="A26" s="37">
        <v>44166</v>
      </c>
      <c r="B26" t="s">
        <v>28</v>
      </c>
      <c r="C26" t="s">
        <v>125</v>
      </c>
      <c r="D26" t="s">
        <v>127</v>
      </c>
      <c r="E26" t="s">
        <v>135</v>
      </c>
      <c r="F26">
        <v>43825301</v>
      </c>
      <c r="G26">
        <v>10957201.756019998</v>
      </c>
      <c r="H26">
        <v>8436370.4425000008</v>
      </c>
      <c r="I26">
        <v>52261671.442500003</v>
      </c>
      <c r="J26" t="s">
        <v>164</v>
      </c>
      <c r="K26">
        <v>876.50602000000003</v>
      </c>
    </row>
    <row r="27" spans="1:11" x14ac:dyDescent="0.2">
      <c r="A27" s="37">
        <v>44166</v>
      </c>
      <c r="B27" t="s">
        <v>28</v>
      </c>
      <c r="C27" t="s">
        <v>125</v>
      </c>
      <c r="D27" t="s">
        <v>127</v>
      </c>
      <c r="E27" t="s">
        <v>135</v>
      </c>
      <c r="F27">
        <v>43825301</v>
      </c>
      <c r="G27">
        <v>10957201.756019998</v>
      </c>
      <c r="H27">
        <v>8436370.4425000008</v>
      </c>
      <c r="I27">
        <v>52261671.442500003</v>
      </c>
      <c r="J27" t="s">
        <v>141</v>
      </c>
      <c r="K27">
        <v>2191265.0499999998</v>
      </c>
    </row>
    <row r="28" spans="1:11" x14ac:dyDescent="0.2">
      <c r="A28" s="37">
        <v>44166</v>
      </c>
      <c r="B28" t="s">
        <v>28</v>
      </c>
      <c r="C28" t="s">
        <v>125</v>
      </c>
      <c r="D28" t="s">
        <v>127</v>
      </c>
      <c r="E28" t="s">
        <v>135</v>
      </c>
      <c r="F28">
        <v>43825301</v>
      </c>
      <c r="G28">
        <v>10957201.756019998</v>
      </c>
      <c r="H28">
        <v>8436370.4425000008</v>
      </c>
      <c r="I28">
        <v>52261671.442500003</v>
      </c>
      <c r="J28" t="s">
        <v>140</v>
      </c>
      <c r="K28">
        <v>7450301.1699999999</v>
      </c>
    </row>
    <row r="29" spans="1:11" x14ac:dyDescent="0.2">
      <c r="A29" s="37">
        <v>44166</v>
      </c>
      <c r="B29" t="s">
        <v>28</v>
      </c>
      <c r="C29" t="s">
        <v>125</v>
      </c>
      <c r="D29" t="s">
        <v>127</v>
      </c>
      <c r="E29" t="s">
        <v>135</v>
      </c>
      <c r="F29">
        <v>43825301</v>
      </c>
      <c r="G29">
        <v>10957201.756019998</v>
      </c>
      <c r="H29">
        <v>8436370.4425000008</v>
      </c>
      <c r="I29">
        <v>52261671.442500003</v>
      </c>
      <c r="J29" t="s">
        <v>142</v>
      </c>
      <c r="K29">
        <v>1314759.03</v>
      </c>
    </row>
    <row r="30" spans="1:11" x14ac:dyDescent="0.2">
      <c r="A30" s="37">
        <v>43928</v>
      </c>
      <c r="B30" t="s">
        <v>29</v>
      </c>
      <c r="C30" t="s">
        <v>154</v>
      </c>
      <c r="D30" t="s">
        <v>126</v>
      </c>
      <c r="E30" t="s">
        <v>129</v>
      </c>
      <c r="F30">
        <v>44913623</v>
      </c>
      <c r="G30">
        <v>7636214.1824599998</v>
      </c>
      <c r="H30">
        <v>0</v>
      </c>
      <c r="I30">
        <v>44913623</v>
      </c>
      <c r="J30" t="s">
        <v>164</v>
      </c>
      <c r="K30">
        <v>898.27246000000002</v>
      </c>
    </row>
    <row r="31" spans="1:11" x14ac:dyDescent="0.2">
      <c r="A31" s="37">
        <v>43928</v>
      </c>
      <c r="B31" t="s">
        <v>29</v>
      </c>
      <c r="C31" t="s">
        <v>154</v>
      </c>
      <c r="D31" t="s">
        <v>126</v>
      </c>
      <c r="E31" t="s">
        <v>129</v>
      </c>
      <c r="F31">
        <v>44913623</v>
      </c>
      <c r="G31">
        <v>7636214.1824599998</v>
      </c>
      <c r="H31">
        <v>0</v>
      </c>
      <c r="I31">
        <v>44913623</v>
      </c>
      <c r="J31" t="s">
        <v>141</v>
      </c>
      <c r="K31">
        <v>449136.23</v>
      </c>
    </row>
    <row r="32" spans="1:11" x14ac:dyDescent="0.2">
      <c r="A32" s="37">
        <v>43928</v>
      </c>
      <c r="B32" t="s">
        <v>29</v>
      </c>
      <c r="C32" t="s">
        <v>154</v>
      </c>
      <c r="D32" t="s">
        <v>126</v>
      </c>
      <c r="E32" t="s">
        <v>129</v>
      </c>
      <c r="F32">
        <v>44913623</v>
      </c>
      <c r="G32">
        <v>7636214.1824599998</v>
      </c>
      <c r="H32">
        <v>0</v>
      </c>
      <c r="I32">
        <v>44913623</v>
      </c>
      <c r="J32" t="s">
        <v>140</v>
      </c>
      <c r="K32">
        <v>6737043.4500000002</v>
      </c>
    </row>
    <row r="33" spans="1:11" x14ac:dyDescent="0.2">
      <c r="A33" s="37">
        <v>43928</v>
      </c>
      <c r="B33" t="s">
        <v>29</v>
      </c>
      <c r="C33" t="s">
        <v>154</v>
      </c>
      <c r="D33" t="s">
        <v>126</v>
      </c>
      <c r="E33" t="s">
        <v>129</v>
      </c>
      <c r="F33">
        <v>44913623</v>
      </c>
      <c r="G33">
        <v>7636214.1824599998</v>
      </c>
      <c r="H33">
        <v>0</v>
      </c>
      <c r="I33">
        <v>44913623</v>
      </c>
      <c r="J33" t="s">
        <v>142</v>
      </c>
      <c r="K33">
        <v>449136.23</v>
      </c>
    </row>
    <row r="34" spans="1:11" x14ac:dyDescent="0.2">
      <c r="A34" s="37">
        <v>44423</v>
      </c>
      <c r="B34" t="s">
        <v>30</v>
      </c>
      <c r="C34" t="s">
        <v>125</v>
      </c>
      <c r="D34" t="s">
        <v>128</v>
      </c>
      <c r="E34" t="s">
        <v>130</v>
      </c>
      <c r="F34">
        <v>36945019</v>
      </c>
      <c r="G34">
        <v>8867174.0101900008</v>
      </c>
      <c r="H34">
        <v>0</v>
      </c>
      <c r="I34">
        <v>36945019</v>
      </c>
      <c r="J34" t="s">
        <v>164</v>
      </c>
      <c r="K34">
        <v>369.45019000000002</v>
      </c>
    </row>
    <row r="35" spans="1:11" x14ac:dyDescent="0.2">
      <c r="A35" s="37">
        <v>44423</v>
      </c>
      <c r="B35" t="s">
        <v>30</v>
      </c>
      <c r="C35" t="s">
        <v>125</v>
      </c>
      <c r="D35" t="s">
        <v>128</v>
      </c>
      <c r="E35" t="s">
        <v>130</v>
      </c>
      <c r="F35">
        <v>36945019</v>
      </c>
      <c r="G35">
        <v>8867174.0101900008</v>
      </c>
      <c r="H35">
        <v>0</v>
      </c>
      <c r="I35">
        <v>36945019</v>
      </c>
      <c r="J35" t="s">
        <v>141</v>
      </c>
      <c r="K35">
        <v>738900.38</v>
      </c>
    </row>
    <row r="36" spans="1:11" x14ac:dyDescent="0.2">
      <c r="A36" s="37">
        <v>44423</v>
      </c>
      <c r="B36" t="s">
        <v>30</v>
      </c>
      <c r="C36" t="s">
        <v>125</v>
      </c>
      <c r="D36" t="s">
        <v>128</v>
      </c>
      <c r="E36" t="s">
        <v>130</v>
      </c>
      <c r="F36">
        <v>36945019</v>
      </c>
      <c r="G36">
        <v>8867174.0101900008</v>
      </c>
      <c r="H36">
        <v>0</v>
      </c>
      <c r="I36">
        <v>36945019</v>
      </c>
      <c r="J36" t="s">
        <v>140</v>
      </c>
      <c r="K36">
        <v>7019553.6100000003</v>
      </c>
    </row>
    <row r="37" spans="1:11" x14ac:dyDescent="0.2">
      <c r="A37" s="37">
        <v>44423</v>
      </c>
      <c r="B37" t="s">
        <v>30</v>
      </c>
      <c r="C37" t="s">
        <v>125</v>
      </c>
      <c r="D37" t="s">
        <v>128</v>
      </c>
      <c r="E37" t="s">
        <v>130</v>
      </c>
      <c r="F37">
        <v>36945019</v>
      </c>
      <c r="G37">
        <v>8867174.0101900008</v>
      </c>
      <c r="H37">
        <v>0</v>
      </c>
      <c r="I37">
        <v>36945019</v>
      </c>
      <c r="J37" t="s">
        <v>142</v>
      </c>
      <c r="K37">
        <v>1108350.57</v>
      </c>
    </row>
    <row r="38" spans="1:11" x14ac:dyDescent="0.2">
      <c r="A38" s="37">
        <v>44452</v>
      </c>
      <c r="B38" t="s">
        <v>31</v>
      </c>
      <c r="C38" t="s">
        <v>154</v>
      </c>
      <c r="D38" t="s">
        <v>126</v>
      </c>
      <c r="E38" t="s">
        <v>131</v>
      </c>
      <c r="F38">
        <v>19677847</v>
      </c>
      <c r="G38">
        <v>3542406.0169400005</v>
      </c>
      <c r="H38">
        <v>0</v>
      </c>
      <c r="I38">
        <v>19677847</v>
      </c>
      <c r="J38" t="s">
        <v>164</v>
      </c>
      <c r="K38">
        <v>393.55694</v>
      </c>
    </row>
    <row r="39" spans="1:11" x14ac:dyDescent="0.2">
      <c r="A39" s="37">
        <v>44452</v>
      </c>
      <c r="B39" t="s">
        <v>31</v>
      </c>
      <c r="C39" t="s">
        <v>154</v>
      </c>
      <c r="D39" t="s">
        <v>126</v>
      </c>
      <c r="E39" t="s">
        <v>131</v>
      </c>
      <c r="F39">
        <v>19677847</v>
      </c>
      <c r="G39">
        <v>3542406.0169400005</v>
      </c>
      <c r="H39">
        <v>0</v>
      </c>
      <c r="I39">
        <v>19677847</v>
      </c>
      <c r="J39" t="s">
        <v>141</v>
      </c>
      <c r="K39">
        <v>196778.47</v>
      </c>
    </row>
    <row r="40" spans="1:11" x14ac:dyDescent="0.2">
      <c r="A40" s="37">
        <v>44452</v>
      </c>
      <c r="B40" t="s">
        <v>31</v>
      </c>
      <c r="C40" t="s">
        <v>154</v>
      </c>
      <c r="D40" t="s">
        <v>126</v>
      </c>
      <c r="E40" t="s">
        <v>131</v>
      </c>
      <c r="F40">
        <v>19677847</v>
      </c>
      <c r="G40">
        <v>3542406.0169400005</v>
      </c>
      <c r="H40">
        <v>0</v>
      </c>
      <c r="I40">
        <v>19677847</v>
      </c>
      <c r="J40" t="s">
        <v>140</v>
      </c>
      <c r="K40">
        <v>2361341.64</v>
      </c>
    </row>
    <row r="41" spans="1:11" x14ac:dyDescent="0.2">
      <c r="A41" s="37">
        <v>44452</v>
      </c>
      <c r="B41" t="s">
        <v>31</v>
      </c>
      <c r="C41" t="s">
        <v>154</v>
      </c>
      <c r="D41" t="s">
        <v>126</v>
      </c>
      <c r="E41" t="s">
        <v>131</v>
      </c>
      <c r="F41">
        <v>19677847</v>
      </c>
      <c r="G41">
        <v>3542406.0169400005</v>
      </c>
      <c r="H41">
        <v>0</v>
      </c>
      <c r="I41">
        <v>19677847</v>
      </c>
      <c r="J41" t="s">
        <v>142</v>
      </c>
      <c r="K41">
        <v>983892.35</v>
      </c>
    </row>
    <row r="42" spans="1:11" x14ac:dyDescent="0.2">
      <c r="A42" s="37">
        <v>44826</v>
      </c>
      <c r="B42" t="s">
        <v>32</v>
      </c>
      <c r="C42" t="s">
        <v>125</v>
      </c>
      <c r="D42" t="s">
        <v>127</v>
      </c>
      <c r="E42" t="s">
        <v>132</v>
      </c>
      <c r="F42">
        <v>47641892</v>
      </c>
      <c r="G42">
        <v>10959064.416759999</v>
      </c>
      <c r="H42">
        <v>0</v>
      </c>
      <c r="I42">
        <v>47641892</v>
      </c>
      <c r="J42" t="s">
        <v>164</v>
      </c>
      <c r="K42">
        <v>1429.25676</v>
      </c>
    </row>
    <row r="43" spans="1:11" x14ac:dyDescent="0.2">
      <c r="A43" s="37">
        <v>44826</v>
      </c>
      <c r="B43" t="s">
        <v>32</v>
      </c>
      <c r="C43" t="s">
        <v>125</v>
      </c>
      <c r="D43" t="s">
        <v>127</v>
      </c>
      <c r="E43" t="s">
        <v>132</v>
      </c>
      <c r="F43">
        <v>47641892</v>
      </c>
      <c r="G43">
        <v>10959064.416759999</v>
      </c>
      <c r="H43">
        <v>0</v>
      </c>
      <c r="I43">
        <v>47641892</v>
      </c>
      <c r="J43" t="s">
        <v>141</v>
      </c>
      <c r="K43">
        <v>1905675.68</v>
      </c>
    </row>
    <row r="44" spans="1:11" x14ac:dyDescent="0.2">
      <c r="A44" s="37">
        <v>44826</v>
      </c>
      <c r="B44" t="s">
        <v>32</v>
      </c>
      <c r="C44" t="s">
        <v>125</v>
      </c>
      <c r="D44" t="s">
        <v>127</v>
      </c>
      <c r="E44" t="s">
        <v>132</v>
      </c>
      <c r="F44">
        <v>47641892</v>
      </c>
      <c r="G44">
        <v>10959064.416759999</v>
      </c>
      <c r="H44">
        <v>0</v>
      </c>
      <c r="I44">
        <v>47641892</v>
      </c>
      <c r="J44" t="s">
        <v>140</v>
      </c>
      <c r="K44">
        <v>6669864.8799999999</v>
      </c>
    </row>
    <row r="45" spans="1:11" x14ac:dyDescent="0.2">
      <c r="A45" s="37">
        <v>44826</v>
      </c>
      <c r="B45" t="s">
        <v>32</v>
      </c>
      <c r="C45" t="s">
        <v>125</v>
      </c>
      <c r="D45" t="s">
        <v>127</v>
      </c>
      <c r="E45" t="s">
        <v>132</v>
      </c>
      <c r="F45">
        <v>47641892</v>
      </c>
      <c r="G45">
        <v>10959064.416759999</v>
      </c>
      <c r="H45">
        <v>0</v>
      </c>
      <c r="I45">
        <v>47641892</v>
      </c>
      <c r="J45" t="s">
        <v>142</v>
      </c>
      <c r="K45">
        <v>2382094.6</v>
      </c>
    </row>
    <row r="46" spans="1:11" x14ac:dyDescent="0.2">
      <c r="A46" s="37">
        <v>44140</v>
      </c>
      <c r="B46" t="s">
        <v>33</v>
      </c>
      <c r="C46" t="s">
        <v>154</v>
      </c>
      <c r="D46" t="s">
        <v>126</v>
      </c>
      <c r="E46" t="s">
        <v>133</v>
      </c>
      <c r="F46">
        <v>2536320</v>
      </c>
      <c r="G46">
        <v>583429.68959999993</v>
      </c>
      <c r="H46">
        <v>0</v>
      </c>
      <c r="I46">
        <v>2536320</v>
      </c>
      <c r="J46" t="s">
        <v>164</v>
      </c>
      <c r="K46">
        <v>76.089600000000004</v>
      </c>
    </row>
    <row r="47" spans="1:11" x14ac:dyDescent="0.2">
      <c r="A47" s="37">
        <v>44140</v>
      </c>
      <c r="B47" t="s">
        <v>33</v>
      </c>
      <c r="C47" t="s">
        <v>154</v>
      </c>
      <c r="D47" t="s">
        <v>126</v>
      </c>
      <c r="E47" t="s">
        <v>133</v>
      </c>
      <c r="F47">
        <v>2536320</v>
      </c>
      <c r="G47">
        <v>583429.68959999993</v>
      </c>
      <c r="H47">
        <v>0</v>
      </c>
      <c r="I47">
        <v>2536320</v>
      </c>
      <c r="J47" t="s">
        <v>141</v>
      </c>
      <c r="K47">
        <v>126816</v>
      </c>
    </row>
    <row r="48" spans="1:11" x14ac:dyDescent="0.2">
      <c r="A48" s="37">
        <v>44140</v>
      </c>
      <c r="B48" t="s">
        <v>33</v>
      </c>
      <c r="C48" t="s">
        <v>154</v>
      </c>
      <c r="D48" t="s">
        <v>126</v>
      </c>
      <c r="E48" t="s">
        <v>133</v>
      </c>
      <c r="F48">
        <v>2536320</v>
      </c>
      <c r="G48">
        <v>583429.68959999993</v>
      </c>
      <c r="H48">
        <v>0</v>
      </c>
      <c r="I48">
        <v>2536320</v>
      </c>
      <c r="J48" t="s">
        <v>140</v>
      </c>
      <c r="K48">
        <v>355084.79999999999</v>
      </c>
    </row>
    <row r="49" spans="1:11" x14ac:dyDescent="0.2">
      <c r="A49" s="37">
        <v>44140</v>
      </c>
      <c r="B49" t="s">
        <v>33</v>
      </c>
      <c r="C49" t="s">
        <v>154</v>
      </c>
      <c r="D49" t="s">
        <v>126</v>
      </c>
      <c r="E49" t="s">
        <v>133</v>
      </c>
      <c r="F49">
        <v>2536320</v>
      </c>
      <c r="G49">
        <v>583429.68959999993</v>
      </c>
      <c r="H49">
        <v>0</v>
      </c>
      <c r="I49">
        <v>2536320</v>
      </c>
      <c r="J49" t="s">
        <v>142</v>
      </c>
      <c r="K49">
        <v>101452.8</v>
      </c>
    </row>
    <row r="50" spans="1:11" x14ac:dyDescent="0.2">
      <c r="A50" s="37">
        <v>44759</v>
      </c>
      <c r="B50" t="s">
        <v>34</v>
      </c>
      <c r="C50" t="s">
        <v>125</v>
      </c>
      <c r="D50" t="s">
        <v>128</v>
      </c>
      <c r="E50" t="s">
        <v>134</v>
      </c>
      <c r="F50">
        <v>15410451</v>
      </c>
      <c r="G50">
        <v>3698816.4490199997</v>
      </c>
      <c r="H50">
        <v>0</v>
      </c>
      <c r="I50">
        <v>15410451</v>
      </c>
      <c r="J50" t="s">
        <v>164</v>
      </c>
      <c r="K50">
        <v>308.20902000000001</v>
      </c>
    </row>
    <row r="51" spans="1:11" x14ac:dyDescent="0.2">
      <c r="A51" s="37">
        <v>44759</v>
      </c>
      <c r="B51" t="s">
        <v>34</v>
      </c>
      <c r="C51" t="s">
        <v>125</v>
      </c>
      <c r="D51" t="s">
        <v>128</v>
      </c>
      <c r="E51" t="s">
        <v>134</v>
      </c>
      <c r="F51">
        <v>15410451</v>
      </c>
      <c r="G51">
        <v>3698816.4490199997</v>
      </c>
      <c r="H51">
        <v>0</v>
      </c>
      <c r="I51">
        <v>15410451</v>
      </c>
      <c r="J51" t="s">
        <v>141</v>
      </c>
      <c r="K51">
        <v>462313.53</v>
      </c>
    </row>
    <row r="52" spans="1:11" x14ac:dyDescent="0.2">
      <c r="A52" s="37">
        <v>44759</v>
      </c>
      <c r="B52" t="s">
        <v>34</v>
      </c>
      <c r="C52" t="s">
        <v>125</v>
      </c>
      <c r="D52" t="s">
        <v>128</v>
      </c>
      <c r="E52" t="s">
        <v>134</v>
      </c>
      <c r="F52">
        <v>15410451</v>
      </c>
      <c r="G52">
        <v>3698816.4490199997</v>
      </c>
      <c r="H52">
        <v>0</v>
      </c>
      <c r="I52">
        <v>15410451</v>
      </c>
      <c r="J52" t="s">
        <v>140</v>
      </c>
      <c r="K52">
        <v>2927985.69</v>
      </c>
    </row>
    <row r="53" spans="1:11" x14ac:dyDescent="0.2">
      <c r="A53" s="37">
        <v>44759</v>
      </c>
      <c r="B53" t="s">
        <v>34</v>
      </c>
      <c r="C53" t="s">
        <v>125</v>
      </c>
      <c r="D53" t="s">
        <v>128</v>
      </c>
      <c r="E53" t="s">
        <v>134</v>
      </c>
      <c r="F53">
        <v>15410451</v>
      </c>
      <c r="G53">
        <v>3698816.4490199997</v>
      </c>
      <c r="H53">
        <v>0</v>
      </c>
      <c r="I53">
        <v>15410451</v>
      </c>
      <c r="J53" t="s">
        <v>142</v>
      </c>
      <c r="K53">
        <v>308209.02</v>
      </c>
    </row>
    <row r="54" spans="1:11" x14ac:dyDescent="0.2">
      <c r="A54" s="37">
        <v>44619</v>
      </c>
      <c r="B54" t="s">
        <v>35</v>
      </c>
      <c r="C54" t="s">
        <v>153</v>
      </c>
      <c r="D54" t="s">
        <v>126</v>
      </c>
      <c r="E54" t="s">
        <v>135</v>
      </c>
      <c r="F54">
        <v>43791885</v>
      </c>
      <c r="G54">
        <v>7008015.3565499997</v>
      </c>
      <c r="H54">
        <v>8429937.8625000007</v>
      </c>
      <c r="I54">
        <v>52221822.862499997</v>
      </c>
      <c r="J54" t="s">
        <v>164</v>
      </c>
      <c r="K54">
        <v>1313.7565500000001</v>
      </c>
    </row>
    <row r="55" spans="1:11" x14ac:dyDescent="0.2">
      <c r="A55" s="37">
        <v>44619</v>
      </c>
      <c r="B55" t="s">
        <v>35</v>
      </c>
      <c r="C55" t="s">
        <v>153</v>
      </c>
      <c r="D55" t="s">
        <v>126</v>
      </c>
      <c r="E55" t="s">
        <v>135</v>
      </c>
      <c r="F55">
        <v>43791885</v>
      </c>
      <c r="G55">
        <v>7008015.3565499997</v>
      </c>
      <c r="H55">
        <v>8429937.8625000007</v>
      </c>
      <c r="I55">
        <v>52221822.862499997</v>
      </c>
      <c r="J55" t="s">
        <v>141</v>
      </c>
      <c r="K55">
        <v>1313756.55</v>
      </c>
    </row>
    <row r="56" spans="1:11" x14ac:dyDescent="0.2">
      <c r="A56" s="37">
        <v>44619</v>
      </c>
      <c r="B56" t="s">
        <v>35</v>
      </c>
      <c r="C56" t="s">
        <v>153</v>
      </c>
      <c r="D56" t="s">
        <v>126</v>
      </c>
      <c r="E56" t="s">
        <v>135</v>
      </c>
      <c r="F56">
        <v>43791885</v>
      </c>
      <c r="G56">
        <v>7008015.3565499997</v>
      </c>
      <c r="H56">
        <v>8429937.8625000007</v>
      </c>
      <c r="I56">
        <v>52221822.862499997</v>
      </c>
      <c r="J56" t="s">
        <v>140</v>
      </c>
      <c r="K56">
        <v>5255026.2</v>
      </c>
    </row>
    <row r="57" spans="1:11" x14ac:dyDescent="0.2">
      <c r="A57" s="37">
        <v>44619</v>
      </c>
      <c r="B57" t="s">
        <v>35</v>
      </c>
      <c r="C57" t="s">
        <v>153</v>
      </c>
      <c r="D57" t="s">
        <v>126</v>
      </c>
      <c r="E57" t="s">
        <v>135</v>
      </c>
      <c r="F57">
        <v>43791885</v>
      </c>
      <c r="G57">
        <v>7008015.3565499997</v>
      </c>
      <c r="H57">
        <v>8429937.8625000007</v>
      </c>
      <c r="I57">
        <v>52221822.862499997</v>
      </c>
      <c r="J57" t="s">
        <v>142</v>
      </c>
      <c r="K57">
        <v>437918.85</v>
      </c>
    </row>
    <row r="58" spans="1:11" x14ac:dyDescent="0.2">
      <c r="A58" s="37">
        <v>43980</v>
      </c>
      <c r="B58" t="s">
        <v>36</v>
      </c>
      <c r="C58" t="s">
        <v>125</v>
      </c>
      <c r="D58" t="s">
        <v>127</v>
      </c>
      <c r="E58" t="s">
        <v>129</v>
      </c>
      <c r="F58">
        <v>14464078</v>
      </c>
      <c r="G58">
        <v>2603823.3215599996</v>
      </c>
      <c r="H58">
        <v>0</v>
      </c>
      <c r="I58">
        <v>14464078</v>
      </c>
      <c r="J58" t="s">
        <v>164</v>
      </c>
      <c r="K58">
        <v>289.28156000000001</v>
      </c>
    </row>
    <row r="59" spans="1:11" x14ac:dyDescent="0.2">
      <c r="A59" s="37">
        <v>43980</v>
      </c>
      <c r="B59" t="s">
        <v>36</v>
      </c>
      <c r="C59" t="s">
        <v>125</v>
      </c>
      <c r="D59" t="s">
        <v>127</v>
      </c>
      <c r="E59" t="s">
        <v>129</v>
      </c>
      <c r="F59">
        <v>14464078</v>
      </c>
      <c r="G59">
        <v>2603823.3215599996</v>
      </c>
      <c r="H59">
        <v>0</v>
      </c>
      <c r="I59">
        <v>14464078</v>
      </c>
      <c r="J59" t="s">
        <v>141</v>
      </c>
      <c r="K59">
        <v>433922.34</v>
      </c>
    </row>
    <row r="60" spans="1:11" x14ac:dyDescent="0.2">
      <c r="A60" s="37">
        <v>43980</v>
      </c>
      <c r="B60" t="s">
        <v>36</v>
      </c>
      <c r="C60" t="s">
        <v>125</v>
      </c>
      <c r="D60" t="s">
        <v>127</v>
      </c>
      <c r="E60" t="s">
        <v>129</v>
      </c>
      <c r="F60">
        <v>14464078</v>
      </c>
      <c r="G60">
        <v>2603823.3215599996</v>
      </c>
      <c r="H60">
        <v>0</v>
      </c>
      <c r="I60">
        <v>14464078</v>
      </c>
      <c r="J60" t="s">
        <v>140</v>
      </c>
      <c r="K60">
        <v>2024970.92</v>
      </c>
    </row>
    <row r="61" spans="1:11" x14ac:dyDescent="0.2">
      <c r="A61" s="37">
        <v>43980</v>
      </c>
      <c r="B61" t="s">
        <v>36</v>
      </c>
      <c r="C61" t="s">
        <v>125</v>
      </c>
      <c r="D61" t="s">
        <v>127</v>
      </c>
      <c r="E61" t="s">
        <v>129</v>
      </c>
      <c r="F61">
        <v>14464078</v>
      </c>
      <c r="G61">
        <v>2603823.3215599996</v>
      </c>
      <c r="H61">
        <v>0</v>
      </c>
      <c r="I61">
        <v>14464078</v>
      </c>
      <c r="J61" t="s">
        <v>142</v>
      </c>
      <c r="K61">
        <v>144640.78</v>
      </c>
    </row>
    <row r="62" spans="1:11" x14ac:dyDescent="0.2">
      <c r="A62" s="37">
        <v>44804</v>
      </c>
      <c r="B62" t="s">
        <v>37</v>
      </c>
      <c r="C62" t="s">
        <v>153</v>
      </c>
      <c r="D62" t="s">
        <v>126</v>
      </c>
      <c r="E62" t="s">
        <v>130</v>
      </c>
      <c r="F62">
        <v>47278442</v>
      </c>
      <c r="G62">
        <v>10875460.013259999</v>
      </c>
      <c r="H62">
        <v>0</v>
      </c>
      <c r="I62">
        <v>47278442</v>
      </c>
      <c r="J62" t="s">
        <v>164</v>
      </c>
      <c r="K62">
        <v>1418.3532600000001</v>
      </c>
    </row>
    <row r="63" spans="1:11" x14ac:dyDescent="0.2">
      <c r="A63" s="37">
        <v>44804</v>
      </c>
      <c r="B63" t="s">
        <v>37</v>
      </c>
      <c r="C63" t="s">
        <v>153</v>
      </c>
      <c r="D63" t="s">
        <v>126</v>
      </c>
      <c r="E63" t="s">
        <v>130</v>
      </c>
      <c r="F63">
        <v>47278442</v>
      </c>
      <c r="G63">
        <v>10875460.013259999</v>
      </c>
      <c r="H63">
        <v>0</v>
      </c>
      <c r="I63">
        <v>47278442</v>
      </c>
      <c r="J63" t="s">
        <v>141</v>
      </c>
      <c r="K63">
        <v>1891137.68</v>
      </c>
    </row>
    <row r="64" spans="1:11" x14ac:dyDescent="0.2">
      <c r="A64" s="37">
        <v>44804</v>
      </c>
      <c r="B64" t="s">
        <v>37</v>
      </c>
      <c r="C64" t="s">
        <v>153</v>
      </c>
      <c r="D64" t="s">
        <v>126</v>
      </c>
      <c r="E64" t="s">
        <v>130</v>
      </c>
      <c r="F64">
        <v>47278442</v>
      </c>
      <c r="G64">
        <v>10875460.013259999</v>
      </c>
      <c r="H64">
        <v>0</v>
      </c>
      <c r="I64">
        <v>47278442</v>
      </c>
      <c r="J64" t="s">
        <v>140</v>
      </c>
      <c r="K64">
        <v>8037335.1399999997</v>
      </c>
    </row>
    <row r="65" spans="1:11" x14ac:dyDescent="0.2">
      <c r="A65" s="37">
        <v>44804</v>
      </c>
      <c r="B65" t="s">
        <v>37</v>
      </c>
      <c r="C65" t="s">
        <v>153</v>
      </c>
      <c r="D65" t="s">
        <v>126</v>
      </c>
      <c r="E65" t="s">
        <v>130</v>
      </c>
      <c r="F65">
        <v>47278442</v>
      </c>
      <c r="G65">
        <v>10875460.013259999</v>
      </c>
      <c r="H65">
        <v>0</v>
      </c>
      <c r="I65">
        <v>47278442</v>
      </c>
      <c r="J65" t="s">
        <v>142</v>
      </c>
      <c r="K65">
        <v>945568.84</v>
      </c>
    </row>
    <row r="66" spans="1:11" x14ac:dyDescent="0.2">
      <c r="A66" s="37">
        <v>44540</v>
      </c>
      <c r="B66" t="s">
        <v>38</v>
      </c>
      <c r="C66" t="s">
        <v>125</v>
      </c>
      <c r="D66" t="s">
        <v>128</v>
      </c>
      <c r="E66" t="s">
        <v>131</v>
      </c>
      <c r="F66">
        <v>42389182</v>
      </c>
      <c r="G66">
        <v>6783540.7954599997</v>
      </c>
      <c r="H66">
        <v>0</v>
      </c>
      <c r="I66">
        <v>42389182</v>
      </c>
      <c r="J66" t="s">
        <v>164</v>
      </c>
      <c r="K66">
        <v>1271.6754599999999</v>
      </c>
    </row>
    <row r="67" spans="1:11" x14ac:dyDescent="0.2">
      <c r="A67" s="37">
        <v>44540</v>
      </c>
      <c r="B67" t="s">
        <v>38</v>
      </c>
      <c r="C67" t="s">
        <v>125</v>
      </c>
      <c r="D67" t="s">
        <v>128</v>
      </c>
      <c r="E67" t="s">
        <v>131</v>
      </c>
      <c r="F67">
        <v>42389182</v>
      </c>
      <c r="G67">
        <v>6783540.7954599997</v>
      </c>
      <c r="H67">
        <v>0</v>
      </c>
      <c r="I67">
        <v>42389182</v>
      </c>
      <c r="J67" t="s">
        <v>141</v>
      </c>
      <c r="K67">
        <v>1695567.28</v>
      </c>
    </row>
    <row r="68" spans="1:11" x14ac:dyDescent="0.2">
      <c r="A68" s="37">
        <v>44540</v>
      </c>
      <c r="B68" t="s">
        <v>38</v>
      </c>
      <c r="C68" t="s">
        <v>125</v>
      </c>
      <c r="D68" t="s">
        <v>128</v>
      </c>
      <c r="E68" t="s">
        <v>131</v>
      </c>
      <c r="F68">
        <v>42389182</v>
      </c>
      <c r="G68">
        <v>6783540.7954599997</v>
      </c>
      <c r="H68">
        <v>0</v>
      </c>
      <c r="I68">
        <v>42389182</v>
      </c>
      <c r="J68" t="s">
        <v>140</v>
      </c>
      <c r="K68">
        <v>4662810.0199999996</v>
      </c>
    </row>
    <row r="69" spans="1:11" x14ac:dyDescent="0.2">
      <c r="A69" s="37">
        <v>44540</v>
      </c>
      <c r="B69" t="s">
        <v>38</v>
      </c>
      <c r="C69" t="s">
        <v>125</v>
      </c>
      <c r="D69" t="s">
        <v>128</v>
      </c>
      <c r="E69" t="s">
        <v>131</v>
      </c>
      <c r="F69">
        <v>42389182</v>
      </c>
      <c r="G69">
        <v>6783540.7954599997</v>
      </c>
      <c r="H69">
        <v>0</v>
      </c>
      <c r="I69">
        <v>42389182</v>
      </c>
      <c r="J69" t="s">
        <v>142</v>
      </c>
      <c r="K69">
        <v>423891.82</v>
      </c>
    </row>
    <row r="70" spans="1:11" x14ac:dyDescent="0.2">
      <c r="A70" s="37">
        <v>44546</v>
      </c>
      <c r="B70" t="s">
        <v>39</v>
      </c>
      <c r="C70" t="s">
        <v>153</v>
      </c>
      <c r="D70" t="s">
        <v>126</v>
      </c>
      <c r="E70" t="s">
        <v>132</v>
      </c>
      <c r="F70">
        <v>8427947</v>
      </c>
      <c r="G70">
        <v>2022875.8389400002</v>
      </c>
      <c r="H70">
        <v>0</v>
      </c>
      <c r="I70">
        <v>8427947</v>
      </c>
      <c r="J70" t="s">
        <v>164</v>
      </c>
      <c r="K70">
        <v>168.55894000000001</v>
      </c>
    </row>
    <row r="71" spans="1:11" x14ac:dyDescent="0.2">
      <c r="A71" s="37">
        <v>44546</v>
      </c>
      <c r="B71" t="s">
        <v>39</v>
      </c>
      <c r="C71" t="s">
        <v>153</v>
      </c>
      <c r="D71" t="s">
        <v>126</v>
      </c>
      <c r="E71" t="s">
        <v>132</v>
      </c>
      <c r="F71">
        <v>8427947</v>
      </c>
      <c r="G71">
        <v>2022875.8389400002</v>
      </c>
      <c r="H71">
        <v>0</v>
      </c>
      <c r="I71">
        <v>8427947</v>
      </c>
      <c r="J71" t="s">
        <v>141</v>
      </c>
      <c r="K71">
        <v>421397.35</v>
      </c>
    </row>
    <row r="72" spans="1:11" x14ac:dyDescent="0.2">
      <c r="A72" s="37">
        <v>44546</v>
      </c>
      <c r="B72" t="s">
        <v>39</v>
      </c>
      <c r="C72" t="s">
        <v>153</v>
      </c>
      <c r="D72" t="s">
        <v>126</v>
      </c>
      <c r="E72" t="s">
        <v>132</v>
      </c>
      <c r="F72">
        <v>8427947</v>
      </c>
      <c r="G72">
        <v>2022875.8389400002</v>
      </c>
      <c r="H72">
        <v>0</v>
      </c>
      <c r="I72">
        <v>8427947</v>
      </c>
      <c r="J72" t="s">
        <v>140</v>
      </c>
      <c r="K72">
        <v>1179912.58</v>
      </c>
    </row>
    <row r="73" spans="1:11" x14ac:dyDescent="0.2">
      <c r="A73" s="37">
        <v>44546</v>
      </c>
      <c r="B73" t="s">
        <v>39</v>
      </c>
      <c r="C73" t="s">
        <v>153</v>
      </c>
      <c r="D73" t="s">
        <v>126</v>
      </c>
      <c r="E73" t="s">
        <v>132</v>
      </c>
      <c r="F73">
        <v>8427947</v>
      </c>
      <c r="G73">
        <v>2022875.8389400002</v>
      </c>
      <c r="H73">
        <v>0</v>
      </c>
      <c r="I73">
        <v>8427947</v>
      </c>
      <c r="J73" t="s">
        <v>142</v>
      </c>
      <c r="K73">
        <v>421397.35</v>
      </c>
    </row>
    <row r="74" spans="1:11" x14ac:dyDescent="0.2">
      <c r="A74" s="37">
        <v>44581</v>
      </c>
      <c r="B74" t="s">
        <v>40</v>
      </c>
      <c r="C74" t="s">
        <v>125</v>
      </c>
      <c r="D74" t="s">
        <v>127</v>
      </c>
      <c r="E74" t="s">
        <v>133</v>
      </c>
      <c r="F74">
        <v>46112806</v>
      </c>
      <c r="G74">
        <v>11990712.944180001</v>
      </c>
      <c r="H74">
        <v>0</v>
      </c>
      <c r="I74">
        <v>46112806</v>
      </c>
      <c r="J74" t="s">
        <v>164</v>
      </c>
      <c r="K74">
        <v>1383.38418</v>
      </c>
    </row>
    <row r="75" spans="1:11" x14ac:dyDescent="0.2">
      <c r="A75" s="37">
        <v>44581</v>
      </c>
      <c r="B75" t="s">
        <v>40</v>
      </c>
      <c r="C75" t="s">
        <v>125</v>
      </c>
      <c r="D75" t="s">
        <v>127</v>
      </c>
      <c r="E75" t="s">
        <v>133</v>
      </c>
      <c r="F75">
        <v>46112806</v>
      </c>
      <c r="G75">
        <v>11990712.944180001</v>
      </c>
      <c r="H75">
        <v>0</v>
      </c>
      <c r="I75">
        <v>46112806</v>
      </c>
      <c r="J75" t="s">
        <v>141</v>
      </c>
      <c r="K75">
        <v>2305640.2999999998</v>
      </c>
    </row>
    <row r="76" spans="1:11" x14ac:dyDescent="0.2">
      <c r="A76" s="37">
        <v>44581</v>
      </c>
      <c r="B76" t="s">
        <v>40</v>
      </c>
      <c r="C76" t="s">
        <v>125</v>
      </c>
      <c r="D76" t="s">
        <v>127</v>
      </c>
      <c r="E76" t="s">
        <v>133</v>
      </c>
      <c r="F76">
        <v>46112806</v>
      </c>
      <c r="G76">
        <v>11990712.944180001</v>
      </c>
      <c r="H76">
        <v>0</v>
      </c>
      <c r="I76">
        <v>46112806</v>
      </c>
      <c r="J76" t="s">
        <v>140</v>
      </c>
      <c r="K76">
        <v>7839177.0199999996</v>
      </c>
    </row>
    <row r="77" spans="1:11" x14ac:dyDescent="0.2">
      <c r="A77" s="37">
        <v>44581</v>
      </c>
      <c r="B77" t="s">
        <v>40</v>
      </c>
      <c r="C77" t="s">
        <v>125</v>
      </c>
      <c r="D77" t="s">
        <v>127</v>
      </c>
      <c r="E77" t="s">
        <v>133</v>
      </c>
      <c r="F77">
        <v>46112806</v>
      </c>
      <c r="G77">
        <v>11990712.944180001</v>
      </c>
      <c r="H77">
        <v>0</v>
      </c>
      <c r="I77">
        <v>46112806</v>
      </c>
      <c r="J77" t="s">
        <v>142</v>
      </c>
      <c r="K77">
        <v>1844512.24</v>
      </c>
    </row>
    <row r="78" spans="1:11" x14ac:dyDescent="0.2">
      <c r="A78" s="37">
        <v>44056</v>
      </c>
      <c r="B78" t="s">
        <v>41</v>
      </c>
      <c r="C78" t="s">
        <v>154</v>
      </c>
      <c r="D78" t="s">
        <v>126</v>
      </c>
      <c r="E78" t="s">
        <v>134</v>
      </c>
      <c r="F78">
        <v>45016709</v>
      </c>
      <c r="G78">
        <v>7203123.6070899991</v>
      </c>
      <c r="H78">
        <v>0</v>
      </c>
      <c r="I78">
        <v>45016709</v>
      </c>
      <c r="J78" t="s">
        <v>164</v>
      </c>
      <c r="K78">
        <v>450.16708999999997</v>
      </c>
    </row>
    <row r="79" spans="1:11" x14ac:dyDescent="0.2">
      <c r="A79" s="37">
        <v>44056</v>
      </c>
      <c r="B79" t="s">
        <v>41</v>
      </c>
      <c r="C79" t="s">
        <v>154</v>
      </c>
      <c r="D79" t="s">
        <v>126</v>
      </c>
      <c r="E79" t="s">
        <v>134</v>
      </c>
      <c r="F79">
        <v>45016709</v>
      </c>
      <c r="G79">
        <v>7203123.6070899991</v>
      </c>
      <c r="H79">
        <v>0</v>
      </c>
      <c r="I79">
        <v>45016709</v>
      </c>
      <c r="J79" t="s">
        <v>141</v>
      </c>
      <c r="K79">
        <v>450167.09</v>
      </c>
    </row>
    <row r="80" spans="1:11" x14ac:dyDescent="0.2">
      <c r="A80" s="37">
        <v>44056</v>
      </c>
      <c r="B80" t="s">
        <v>41</v>
      </c>
      <c r="C80" t="s">
        <v>154</v>
      </c>
      <c r="D80" t="s">
        <v>126</v>
      </c>
      <c r="E80" t="s">
        <v>134</v>
      </c>
      <c r="F80">
        <v>45016709</v>
      </c>
      <c r="G80">
        <v>7203123.6070899991</v>
      </c>
      <c r="H80">
        <v>0</v>
      </c>
      <c r="I80">
        <v>45016709</v>
      </c>
      <c r="J80" t="s">
        <v>140</v>
      </c>
      <c r="K80">
        <v>5402005.0800000001</v>
      </c>
    </row>
    <row r="81" spans="1:11" x14ac:dyDescent="0.2">
      <c r="A81" s="37">
        <v>44056</v>
      </c>
      <c r="B81" t="s">
        <v>41</v>
      </c>
      <c r="C81" t="s">
        <v>154</v>
      </c>
      <c r="D81" t="s">
        <v>126</v>
      </c>
      <c r="E81" t="s">
        <v>134</v>
      </c>
      <c r="F81">
        <v>45016709</v>
      </c>
      <c r="G81">
        <v>7203123.6070899991</v>
      </c>
      <c r="H81">
        <v>0</v>
      </c>
      <c r="I81">
        <v>45016709</v>
      </c>
      <c r="J81" t="s">
        <v>142</v>
      </c>
      <c r="K81">
        <v>1350501.27</v>
      </c>
    </row>
    <row r="82" spans="1:11" x14ac:dyDescent="0.2">
      <c r="A82" s="37">
        <v>44761</v>
      </c>
      <c r="B82" t="s">
        <v>42</v>
      </c>
      <c r="C82" t="s">
        <v>125</v>
      </c>
      <c r="D82" t="s">
        <v>128</v>
      </c>
      <c r="E82" t="s">
        <v>135</v>
      </c>
      <c r="F82">
        <v>36374690</v>
      </c>
      <c r="G82">
        <v>9094036.2468999997</v>
      </c>
      <c r="H82">
        <v>7002127.8250000002</v>
      </c>
      <c r="I82">
        <v>43376817.825000003</v>
      </c>
      <c r="J82" t="s">
        <v>164</v>
      </c>
      <c r="K82">
        <v>363.74689999999998</v>
      </c>
    </row>
    <row r="83" spans="1:11" x14ac:dyDescent="0.2">
      <c r="A83" s="37">
        <v>44761</v>
      </c>
      <c r="B83" t="s">
        <v>42</v>
      </c>
      <c r="C83" t="s">
        <v>125</v>
      </c>
      <c r="D83" t="s">
        <v>128</v>
      </c>
      <c r="E83" t="s">
        <v>135</v>
      </c>
      <c r="F83">
        <v>36374690</v>
      </c>
      <c r="G83">
        <v>9094036.2468999997</v>
      </c>
      <c r="H83">
        <v>7002127.8250000002</v>
      </c>
      <c r="I83">
        <v>43376817.825000003</v>
      </c>
      <c r="J83" t="s">
        <v>141</v>
      </c>
      <c r="K83">
        <v>727493.8</v>
      </c>
    </row>
    <row r="84" spans="1:11" x14ac:dyDescent="0.2">
      <c r="A84" s="37">
        <v>44761</v>
      </c>
      <c r="B84" t="s">
        <v>42</v>
      </c>
      <c r="C84" t="s">
        <v>125</v>
      </c>
      <c r="D84" t="s">
        <v>128</v>
      </c>
      <c r="E84" t="s">
        <v>135</v>
      </c>
      <c r="F84">
        <v>36374690</v>
      </c>
      <c r="G84">
        <v>9094036.2468999997</v>
      </c>
      <c r="H84">
        <v>7002127.8250000002</v>
      </c>
      <c r="I84">
        <v>43376817.825000003</v>
      </c>
      <c r="J84" t="s">
        <v>140</v>
      </c>
      <c r="K84">
        <v>6911191.0999999996</v>
      </c>
    </row>
    <row r="85" spans="1:11" x14ac:dyDescent="0.2">
      <c r="A85" s="37">
        <v>44761</v>
      </c>
      <c r="B85" t="s">
        <v>42</v>
      </c>
      <c r="C85" t="s">
        <v>125</v>
      </c>
      <c r="D85" t="s">
        <v>128</v>
      </c>
      <c r="E85" t="s">
        <v>135</v>
      </c>
      <c r="F85">
        <v>36374690</v>
      </c>
      <c r="G85">
        <v>9094036.2468999997</v>
      </c>
      <c r="H85">
        <v>7002127.8250000002</v>
      </c>
      <c r="I85">
        <v>43376817.825000003</v>
      </c>
      <c r="J85" t="s">
        <v>142</v>
      </c>
      <c r="K85">
        <v>1454987.6</v>
      </c>
    </row>
    <row r="86" spans="1:11" x14ac:dyDescent="0.2">
      <c r="A86" s="37">
        <v>44236</v>
      </c>
      <c r="B86" t="s">
        <v>43</v>
      </c>
      <c r="C86" t="s">
        <v>153</v>
      </c>
      <c r="D86" t="s">
        <v>126</v>
      </c>
      <c r="E86" t="s">
        <v>129</v>
      </c>
      <c r="F86">
        <v>9332578</v>
      </c>
      <c r="G86">
        <v>1586818.23734</v>
      </c>
      <c r="H86">
        <v>0</v>
      </c>
      <c r="I86">
        <v>9332578</v>
      </c>
      <c r="J86" t="s">
        <v>164</v>
      </c>
      <c r="K86">
        <v>279.97734000000003</v>
      </c>
    </row>
    <row r="87" spans="1:11" x14ac:dyDescent="0.2">
      <c r="A87" s="37">
        <v>44236</v>
      </c>
      <c r="B87" t="s">
        <v>43</v>
      </c>
      <c r="C87" t="s">
        <v>153</v>
      </c>
      <c r="D87" t="s">
        <v>126</v>
      </c>
      <c r="E87" t="s">
        <v>129</v>
      </c>
      <c r="F87">
        <v>9332578</v>
      </c>
      <c r="G87">
        <v>1586818.23734</v>
      </c>
      <c r="H87">
        <v>0</v>
      </c>
      <c r="I87">
        <v>9332578</v>
      </c>
      <c r="J87" t="s">
        <v>141</v>
      </c>
      <c r="K87">
        <v>373303.12</v>
      </c>
    </row>
    <row r="88" spans="1:11" x14ac:dyDescent="0.2">
      <c r="A88" s="37">
        <v>44236</v>
      </c>
      <c r="B88" t="s">
        <v>43</v>
      </c>
      <c r="C88" t="s">
        <v>153</v>
      </c>
      <c r="D88" t="s">
        <v>126</v>
      </c>
      <c r="E88" t="s">
        <v>129</v>
      </c>
      <c r="F88">
        <v>9332578</v>
      </c>
      <c r="G88">
        <v>1586818.23734</v>
      </c>
      <c r="H88">
        <v>0</v>
      </c>
      <c r="I88">
        <v>9332578</v>
      </c>
      <c r="J88" t="s">
        <v>140</v>
      </c>
      <c r="K88">
        <v>1026583.58</v>
      </c>
    </row>
    <row r="89" spans="1:11" x14ac:dyDescent="0.2">
      <c r="A89" s="37">
        <v>44236</v>
      </c>
      <c r="B89" t="s">
        <v>43</v>
      </c>
      <c r="C89" t="s">
        <v>153</v>
      </c>
      <c r="D89" t="s">
        <v>126</v>
      </c>
      <c r="E89" t="s">
        <v>129</v>
      </c>
      <c r="F89">
        <v>9332578</v>
      </c>
      <c r="G89">
        <v>1586818.23734</v>
      </c>
      <c r="H89">
        <v>0</v>
      </c>
      <c r="I89">
        <v>9332578</v>
      </c>
      <c r="J89" t="s">
        <v>142</v>
      </c>
      <c r="K89">
        <v>186651.56</v>
      </c>
    </row>
    <row r="90" spans="1:11" x14ac:dyDescent="0.2">
      <c r="A90" s="37">
        <v>44129</v>
      </c>
      <c r="B90" t="s">
        <v>44</v>
      </c>
      <c r="C90" t="s">
        <v>125</v>
      </c>
      <c r="D90" t="s">
        <v>127</v>
      </c>
      <c r="E90" t="s">
        <v>130</v>
      </c>
      <c r="F90">
        <v>6163314</v>
      </c>
      <c r="G90">
        <v>1232786.0662800001</v>
      </c>
      <c r="H90">
        <v>0</v>
      </c>
      <c r="I90">
        <v>6163314</v>
      </c>
      <c r="J90" t="s">
        <v>164</v>
      </c>
      <c r="K90">
        <v>123.26627999999999</v>
      </c>
    </row>
    <row r="91" spans="1:11" x14ac:dyDescent="0.2">
      <c r="A91" s="37">
        <v>44129</v>
      </c>
      <c r="B91" t="s">
        <v>44</v>
      </c>
      <c r="C91" t="s">
        <v>125</v>
      </c>
      <c r="D91" t="s">
        <v>127</v>
      </c>
      <c r="E91" t="s">
        <v>130</v>
      </c>
      <c r="F91">
        <v>6163314</v>
      </c>
      <c r="G91">
        <v>1232786.0662800001</v>
      </c>
      <c r="H91">
        <v>0</v>
      </c>
      <c r="I91">
        <v>6163314</v>
      </c>
      <c r="J91" t="s">
        <v>141</v>
      </c>
      <c r="K91">
        <v>184899.42</v>
      </c>
    </row>
    <row r="92" spans="1:11" x14ac:dyDescent="0.2">
      <c r="A92" s="37">
        <v>44129</v>
      </c>
      <c r="B92" t="s">
        <v>44</v>
      </c>
      <c r="C92" t="s">
        <v>125</v>
      </c>
      <c r="D92" t="s">
        <v>127</v>
      </c>
      <c r="E92" t="s">
        <v>130</v>
      </c>
      <c r="F92">
        <v>6163314</v>
      </c>
      <c r="G92">
        <v>1232786.0662800001</v>
      </c>
      <c r="H92">
        <v>0</v>
      </c>
      <c r="I92">
        <v>6163314</v>
      </c>
      <c r="J92" t="s">
        <v>140</v>
      </c>
      <c r="K92">
        <v>862863.96</v>
      </c>
    </row>
    <row r="93" spans="1:11" x14ac:dyDescent="0.2">
      <c r="A93" s="37">
        <v>44129</v>
      </c>
      <c r="B93" t="s">
        <v>44</v>
      </c>
      <c r="C93" t="s">
        <v>125</v>
      </c>
      <c r="D93" t="s">
        <v>127</v>
      </c>
      <c r="E93" t="s">
        <v>130</v>
      </c>
      <c r="F93">
        <v>6163314</v>
      </c>
      <c r="G93">
        <v>1232786.0662800001</v>
      </c>
      <c r="H93">
        <v>0</v>
      </c>
      <c r="I93">
        <v>6163314</v>
      </c>
      <c r="J93" t="s">
        <v>142</v>
      </c>
      <c r="K93">
        <v>184899.42</v>
      </c>
    </row>
    <row r="94" spans="1:11" x14ac:dyDescent="0.2">
      <c r="A94" s="37">
        <v>43897</v>
      </c>
      <c r="B94" t="s">
        <v>45</v>
      </c>
      <c r="C94" t="s">
        <v>154</v>
      </c>
      <c r="D94" t="s">
        <v>126</v>
      </c>
      <c r="E94" t="s">
        <v>131</v>
      </c>
      <c r="F94">
        <v>47600008</v>
      </c>
      <c r="G94">
        <v>9044477.5200800002</v>
      </c>
      <c r="H94">
        <v>0</v>
      </c>
      <c r="I94">
        <v>47600008</v>
      </c>
      <c r="J94" t="s">
        <v>164</v>
      </c>
      <c r="K94">
        <v>476.00008000000003</v>
      </c>
    </row>
    <row r="95" spans="1:11" x14ac:dyDescent="0.2">
      <c r="A95" s="37">
        <v>43897</v>
      </c>
      <c r="B95" t="s">
        <v>45</v>
      </c>
      <c r="C95" t="s">
        <v>154</v>
      </c>
      <c r="D95" t="s">
        <v>126</v>
      </c>
      <c r="E95" t="s">
        <v>131</v>
      </c>
      <c r="F95">
        <v>47600008</v>
      </c>
      <c r="G95">
        <v>9044477.5200800002</v>
      </c>
      <c r="H95">
        <v>0</v>
      </c>
      <c r="I95">
        <v>47600008</v>
      </c>
      <c r="J95" t="s">
        <v>141</v>
      </c>
      <c r="K95">
        <v>2380000.4</v>
      </c>
    </row>
    <row r="96" spans="1:11" x14ac:dyDescent="0.2">
      <c r="A96" s="37">
        <v>43897</v>
      </c>
      <c r="B96" t="s">
        <v>45</v>
      </c>
      <c r="C96" t="s">
        <v>154</v>
      </c>
      <c r="D96" t="s">
        <v>126</v>
      </c>
      <c r="E96" t="s">
        <v>131</v>
      </c>
      <c r="F96">
        <v>47600008</v>
      </c>
      <c r="G96">
        <v>9044477.5200800002</v>
      </c>
      <c r="H96">
        <v>0</v>
      </c>
      <c r="I96">
        <v>47600008</v>
      </c>
      <c r="J96" t="s">
        <v>140</v>
      </c>
      <c r="K96">
        <v>5712000.96</v>
      </c>
    </row>
    <row r="97" spans="1:11" x14ac:dyDescent="0.2">
      <c r="A97" s="37">
        <v>43897</v>
      </c>
      <c r="B97" t="s">
        <v>45</v>
      </c>
      <c r="C97" t="s">
        <v>154</v>
      </c>
      <c r="D97" t="s">
        <v>126</v>
      </c>
      <c r="E97" t="s">
        <v>131</v>
      </c>
      <c r="F97">
        <v>47600008</v>
      </c>
      <c r="G97">
        <v>9044477.5200800002</v>
      </c>
      <c r="H97">
        <v>0</v>
      </c>
      <c r="I97">
        <v>47600008</v>
      </c>
      <c r="J97" t="s">
        <v>142</v>
      </c>
      <c r="K97">
        <v>952000.16</v>
      </c>
    </row>
    <row r="98" spans="1:11" x14ac:dyDescent="0.2">
      <c r="A98" s="37">
        <v>44793</v>
      </c>
      <c r="B98" t="s">
        <v>46</v>
      </c>
      <c r="C98" t="s">
        <v>125</v>
      </c>
      <c r="D98" t="s">
        <v>128</v>
      </c>
      <c r="E98" t="s">
        <v>132</v>
      </c>
      <c r="F98">
        <v>36426299</v>
      </c>
      <c r="G98">
        <v>5464673.3759800009</v>
      </c>
      <c r="H98">
        <v>0</v>
      </c>
      <c r="I98">
        <v>36426299</v>
      </c>
      <c r="J98" t="s">
        <v>164</v>
      </c>
      <c r="K98">
        <v>728.52598</v>
      </c>
    </row>
    <row r="99" spans="1:11" x14ac:dyDescent="0.2">
      <c r="A99" s="37">
        <v>44793</v>
      </c>
      <c r="B99" t="s">
        <v>46</v>
      </c>
      <c r="C99" t="s">
        <v>125</v>
      </c>
      <c r="D99" t="s">
        <v>128</v>
      </c>
      <c r="E99" t="s">
        <v>132</v>
      </c>
      <c r="F99">
        <v>36426299</v>
      </c>
      <c r="G99">
        <v>5464673.3759800009</v>
      </c>
      <c r="H99">
        <v>0</v>
      </c>
      <c r="I99">
        <v>36426299</v>
      </c>
      <c r="J99" t="s">
        <v>141</v>
      </c>
      <c r="K99">
        <v>1092788.97</v>
      </c>
    </row>
    <row r="100" spans="1:11" x14ac:dyDescent="0.2">
      <c r="A100" s="37">
        <v>44793</v>
      </c>
      <c r="B100" t="s">
        <v>46</v>
      </c>
      <c r="C100" t="s">
        <v>125</v>
      </c>
      <c r="D100" t="s">
        <v>128</v>
      </c>
      <c r="E100" t="s">
        <v>132</v>
      </c>
      <c r="F100">
        <v>36426299</v>
      </c>
      <c r="G100">
        <v>5464673.3759800009</v>
      </c>
      <c r="H100">
        <v>0</v>
      </c>
      <c r="I100">
        <v>36426299</v>
      </c>
      <c r="J100" t="s">
        <v>140</v>
      </c>
      <c r="K100">
        <v>4006892.89</v>
      </c>
    </row>
    <row r="101" spans="1:11" x14ac:dyDescent="0.2">
      <c r="A101" s="37">
        <v>44793</v>
      </c>
      <c r="B101" t="s">
        <v>46</v>
      </c>
      <c r="C101" t="s">
        <v>125</v>
      </c>
      <c r="D101" t="s">
        <v>128</v>
      </c>
      <c r="E101" t="s">
        <v>132</v>
      </c>
      <c r="F101">
        <v>36426299</v>
      </c>
      <c r="G101">
        <v>5464673.3759800009</v>
      </c>
      <c r="H101">
        <v>0</v>
      </c>
      <c r="I101">
        <v>36426299</v>
      </c>
      <c r="J101" t="s">
        <v>142</v>
      </c>
      <c r="K101">
        <v>364262.99</v>
      </c>
    </row>
    <row r="102" spans="1:11" x14ac:dyDescent="0.2">
      <c r="A102" s="37">
        <v>44593</v>
      </c>
      <c r="B102" t="s">
        <v>47</v>
      </c>
      <c r="C102" t="s">
        <v>153</v>
      </c>
      <c r="D102" t="s">
        <v>126</v>
      </c>
      <c r="E102" t="s">
        <v>133</v>
      </c>
      <c r="F102">
        <v>30719160</v>
      </c>
      <c r="G102">
        <v>8295094.7747999988</v>
      </c>
      <c r="H102">
        <v>0</v>
      </c>
      <c r="I102">
        <v>30719160</v>
      </c>
      <c r="J102" t="s">
        <v>164</v>
      </c>
      <c r="K102">
        <v>921.57479999999998</v>
      </c>
    </row>
    <row r="103" spans="1:11" x14ac:dyDescent="0.2">
      <c r="A103" s="37">
        <v>44593</v>
      </c>
      <c r="B103" t="s">
        <v>47</v>
      </c>
      <c r="C103" t="s">
        <v>153</v>
      </c>
      <c r="D103" t="s">
        <v>126</v>
      </c>
      <c r="E103" t="s">
        <v>133</v>
      </c>
      <c r="F103">
        <v>30719160</v>
      </c>
      <c r="G103">
        <v>8295094.7747999988</v>
      </c>
      <c r="H103">
        <v>0</v>
      </c>
      <c r="I103">
        <v>30719160</v>
      </c>
      <c r="J103" t="s">
        <v>141</v>
      </c>
      <c r="K103">
        <v>1535958</v>
      </c>
    </row>
    <row r="104" spans="1:11" x14ac:dyDescent="0.2">
      <c r="A104" s="37">
        <v>44593</v>
      </c>
      <c r="B104" t="s">
        <v>47</v>
      </c>
      <c r="C104" t="s">
        <v>153</v>
      </c>
      <c r="D104" t="s">
        <v>126</v>
      </c>
      <c r="E104" t="s">
        <v>133</v>
      </c>
      <c r="F104">
        <v>30719160</v>
      </c>
      <c r="G104">
        <v>8295094.7747999988</v>
      </c>
      <c r="H104">
        <v>0</v>
      </c>
      <c r="I104">
        <v>30719160</v>
      </c>
      <c r="J104" t="s">
        <v>140</v>
      </c>
      <c r="K104">
        <v>5529448.7999999998</v>
      </c>
    </row>
    <row r="105" spans="1:11" x14ac:dyDescent="0.2">
      <c r="A105" s="37">
        <v>44593</v>
      </c>
      <c r="B105" t="s">
        <v>47</v>
      </c>
      <c r="C105" t="s">
        <v>153</v>
      </c>
      <c r="D105" t="s">
        <v>126</v>
      </c>
      <c r="E105" t="s">
        <v>133</v>
      </c>
      <c r="F105">
        <v>30719160</v>
      </c>
      <c r="G105">
        <v>8295094.7747999988</v>
      </c>
      <c r="H105">
        <v>0</v>
      </c>
      <c r="I105">
        <v>30719160</v>
      </c>
      <c r="J105" t="s">
        <v>142</v>
      </c>
      <c r="K105">
        <v>1228766.3999999999</v>
      </c>
    </row>
    <row r="106" spans="1:11" x14ac:dyDescent="0.2">
      <c r="A106" s="37">
        <v>44780</v>
      </c>
      <c r="B106" t="s">
        <v>48</v>
      </c>
      <c r="C106" t="s">
        <v>125</v>
      </c>
      <c r="D106" t="s">
        <v>127</v>
      </c>
      <c r="E106" t="s">
        <v>134</v>
      </c>
      <c r="F106">
        <v>32267055</v>
      </c>
      <c r="G106">
        <v>9035098.0705500003</v>
      </c>
      <c r="H106">
        <v>0</v>
      </c>
      <c r="I106">
        <v>32267055</v>
      </c>
      <c r="J106" t="s">
        <v>164</v>
      </c>
      <c r="K106">
        <v>322.67054999999999</v>
      </c>
    </row>
    <row r="107" spans="1:11" x14ac:dyDescent="0.2">
      <c r="A107" s="37">
        <v>44780</v>
      </c>
      <c r="B107" t="s">
        <v>48</v>
      </c>
      <c r="C107" t="s">
        <v>125</v>
      </c>
      <c r="D107" t="s">
        <v>127</v>
      </c>
      <c r="E107" t="s">
        <v>134</v>
      </c>
      <c r="F107">
        <v>32267055</v>
      </c>
      <c r="G107">
        <v>9035098.0705500003</v>
      </c>
      <c r="H107">
        <v>0</v>
      </c>
      <c r="I107">
        <v>32267055</v>
      </c>
      <c r="J107" t="s">
        <v>141</v>
      </c>
      <c r="K107">
        <v>1290682.2</v>
      </c>
    </row>
    <row r="108" spans="1:11" x14ac:dyDescent="0.2">
      <c r="A108" s="37">
        <v>44780</v>
      </c>
      <c r="B108" t="s">
        <v>48</v>
      </c>
      <c r="C108" t="s">
        <v>125</v>
      </c>
      <c r="D108" t="s">
        <v>127</v>
      </c>
      <c r="E108" t="s">
        <v>134</v>
      </c>
      <c r="F108">
        <v>32267055</v>
      </c>
      <c r="G108">
        <v>9035098.0705500003</v>
      </c>
      <c r="H108">
        <v>0</v>
      </c>
      <c r="I108">
        <v>32267055</v>
      </c>
      <c r="J108" t="s">
        <v>140</v>
      </c>
      <c r="K108">
        <v>6453411</v>
      </c>
    </row>
    <row r="109" spans="1:11" x14ac:dyDescent="0.2">
      <c r="A109" s="37">
        <v>44780</v>
      </c>
      <c r="B109" t="s">
        <v>48</v>
      </c>
      <c r="C109" t="s">
        <v>125</v>
      </c>
      <c r="D109" t="s">
        <v>127</v>
      </c>
      <c r="E109" t="s">
        <v>134</v>
      </c>
      <c r="F109">
        <v>32267055</v>
      </c>
      <c r="G109">
        <v>9035098.0705500003</v>
      </c>
      <c r="H109">
        <v>0</v>
      </c>
      <c r="I109">
        <v>32267055</v>
      </c>
      <c r="J109" t="s">
        <v>142</v>
      </c>
      <c r="K109">
        <v>1290682.2</v>
      </c>
    </row>
    <row r="110" spans="1:11" x14ac:dyDescent="0.2">
      <c r="A110" s="37">
        <v>44804</v>
      </c>
      <c r="B110" t="s">
        <v>49</v>
      </c>
      <c r="C110" t="s">
        <v>154</v>
      </c>
      <c r="D110" t="s">
        <v>126</v>
      </c>
      <c r="E110" t="s">
        <v>135</v>
      </c>
      <c r="F110">
        <v>21646431</v>
      </c>
      <c r="G110">
        <v>2814468.9586200002</v>
      </c>
      <c r="H110">
        <v>4166937.9675000003</v>
      </c>
      <c r="I110">
        <v>25813368.967500001</v>
      </c>
      <c r="J110" t="s">
        <v>164</v>
      </c>
      <c r="K110">
        <v>432.92862000000002</v>
      </c>
    </row>
    <row r="111" spans="1:11" x14ac:dyDescent="0.2">
      <c r="A111" s="37">
        <v>44804</v>
      </c>
      <c r="B111" t="s">
        <v>49</v>
      </c>
      <c r="C111" t="s">
        <v>154</v>
      </c>
      <c r="D111" t="s">
        <v>126</v>
      </c>
      <c r="E111" t="s">
        <v>135</v>
      </c>
      <c r="F111">
        <v>21646431</v>
      </c>
      <c r="G111">
        <v>2814468.9586200002</v>
      </c>
      <c r="H111">
        <v>4166937.9675000003</v>
      </c>
      <c r="I111">
        <v>25813368.967500001</v>
      </c>
      <c r="J111" t="s">
        <v>141</v>
      </c>
      <c r="K111">
        <v>216464.31</v>
      </c>
    </row>
    <row r="112" spans="1:11" x14ac:dyDescent="0.2">
      <c r="A112" s="37">
        <v>44804</v>
      </c>
      <c r="B112" t="s">
        <v>49</v>
      </c>
      <c r="C112" t="s">
        <v>154</v>
      </c>
      <c r="D112" t="s">
        <v>126</v>
      </c>
      <c r="E112" t="s">
        <v>135</v>
      </c>
      <c r="F112">
        <v>21646431</v>
      </c>
      <c r="G112">
        <v>2814468.9586200002</v>
      </c>
      <c r="H112">
        <v>4166937.9675000003</v>
      </c>
      <c r="I112">
        <v>25813368.967500001</v>
      </c>
      <c r="J112" t="s">
        <v>140</v>
      </c>
      <c r="K112">
        <v>2164643.1</v>
      </c>
    </row>
    <row r="113" spans="1:11" x14ac:dyDescent="0.2">
      <c r="A113" s="37">
        <v>44804</v>
      </c>
      <c r="B113" t="s">
        <v>49</v>
      </c>
      <c r="C113" t="s">
        <v>154</v>
      </c>
      <c r="D113" t="s">
        <v>126</v>
      </c>
      <c r="E113" t="s">
        <v>135</v>
      </c>
      <c r="F113">
        <v>21646431</v>
      </c>
      <c r="G113">
        <v>2814468.9586200002</v>
      </c>
      <c r="H113">
        <v>4166937.9675000003</v>
      </c>
      <c r="I113">
        <v>25813368.967500001</v>
      </c>
      <c r="J113" t="s">
        <v>142</v>
      </c>
      <c r="K113">
        <v>432928.62</v>
      </c>
    </row>
    <row r="114" spans="1:11" x14ac:dyDescent="0.2">
      <c r="A114" s="37">
        <v>44301</v>
      </c>
      <c r="B114" t="s">
        <v>50</v>
      </c>
      <c r="C114" t="s">
        <v>125</v>
      </c>
      <c r="D114" t="s">
        <v>128</v>
      </c>
      <c r="E114" t="s">
        <v>129</v>
      </c>
      <c r="F114">
        <v>36754851</v>
      </c>
      <c r="G114">
        <v>5514330.2955300007</v>
      </c>
      <c r="H114">
        <v>0</v>
      </c>
      <c r="I114">
        <v>36754851</v>
      </c>
      <c r="J114" t="s">
        <v>164</v>
      </c>
      <c r="K114">
        <v>1102.64553</v>
      </c>
    </row>
    <row r="115" spans="1:11" x14ac:dyDescent="0.2">
      <c r="A115" s="37">
        <v>44301</v>
      </c>
      <c r="B115" t="s">
        <v>50</v>
      </c>
      <c r="C115" t="s">
        <v>125</v>
      </c>
      <c r="D115" t="s">
        <v>128</v>
      </c>
      <c r="E115" t="s">
        <v>129</v>
      </c>
      <c r="F115">
        <v>36754851</v>
      </c>
      <c r="G115">
        <v>5514330.2955300007</v>
      </c>
      <c r="H115">
        <v>0</v>
      </c>
      <c r="I115">
        <v>36754851</v>
      </c>
      <c r="J115" t="s">
        <v>141</v>
      </c>
      <c r="K115">
        <v>367548.51</v>
      </c>
    </row>
    <row r="116" spans="1:11" x14ac:dyDescent="0.2">
      <c r="A116" s="37">
        <v>44301</v>
      </c>
      <c r="B116" t="s">
        <v>50</v>
      </c>
      <c r="C116" t="s">
        <v>125</v>
      </c>
      <c r="D116" t="s">
        <v>128</v>
      </c>
      <c r="E116" t="s">
        <v>129</v>
      </c>
      <c r="F116">
        <v>36754851</v>
      </c>
      <c r="G116">
        <v>5514330.2955300007</v>
      </c>
      <c r="H116">
        <v>0</v>
      </c>
      <c r="I116">
        <v>36754851</v>
      </c>
      <c r="J116" t="s">
        <v>140</v>
      </c>
      <c r="K116">
        <v>3675485.1</v>
      </c>
    </row>
    <row r="117" spans="1:11" x14ac:dyDescent="0.2">
      <c r="A117" s="37">
        <v>44301</v>
      </c>
      <c r="B117" t="s">
        <v>50</v>
      </c>
      <c r="C117" t="s">
        <v>125</v>
      </c>
      <c r="D117" t="s">
        <v>128</v>
      </c>
      <c r="E117" t="s">
        <v>129</v>
      </c>
      <c r="F117">
        <v>36754851</v>
      </c>
      <c r="G117">
        <v>5514330.2955300007</v>
      </c>
      <c r="H117">
        <v>0</v>
      </c>
      <c r="I117">
        <v>36754851</v>
      </c>
      <c r="J117" t="s">
        <v>142</v>
      </c>
      <c r="K117">
        <v>1470194.04</v>
      </c>
    </row>
    <row r="118" spans="1:11" x14ac:dyDescent="0.2">
      <c r="A118" s="37">
        <v>43976</v>
      </c>
      <c r="B118" t="s">
        <v>51</v>
      </c>
      <c r="C118" t="s">
        <v>154</v>
      </c>
      <c r="D118" t="s">
        <v>126</v>
      </c>
      <c r="E118" t="s">
        <v>130</v>
      </c>
      <c r="F118">
        <v>28466643</v>
      </c>
      <c r="G118">
        <v>4554947.5464300001</v>
      </c>
      <c r="H118">
        <v>0</v>
      </c>
      <c r="I118">
        <v>28466643</v>
      </c>
      <c r="J118" t="s">
        <v>164</v>
      </c>
      <c r="K118">
        <v>284.66642999999999</v>
      </c>
    </row>
    <row r="119" spans="1:11" x14ac:dyDescent="0.2">
      <c r="A119" s="37">
        <v>43976</v>
      </c>
      <c r="B119" t="s">
        <v>51</v>
      </c>
      <c r="C119" t="s">
        <v>154</v>
      </c>
      <c r="D119" t="s">
        <v>126</v>
      </c>
      <c r="E119" t="s">
        <v>130</v>
      </c>
      <c r="F119">
        <v>28466643</v>
      </c>
      <c r="G119">
        <v>4554947.5464300001</v>
      </c>
      <c r="H119">
        <v>0</v>
      </c>
      <c r="I119">
        <v>28466643</v>
      </c>
      <c r="J119" t="s">
        <v>141</v>
      </c>
      <c r="K119">
        <v>853999.29</v>
      </c>
    </row>
    <row r="120" spans="1:11" x14ac:dyDescent="0.2">
      <c r="A120" s="37">
        <v>43976</v>
      </c>
      <c r="B120" t="s">
        <v>51</v>
      </c>
      <c r="C120" t="s">
        <v>154</v>
      </c>
      <c r="D120" t="s">
        <v>126</v>
      </c>
      <c r="E120" t="s">
        <v>130</v>
      </c>
      <c r="F120">
        <v>28466643</v>
      </c>
      <c r="G120">
        <v>4554947.5464300001</v>
      </c>
      <c r="H120">
        <v>0</v>
      </c>
      <c r="I120">
        <v>28466643</v>
      </c>
      <c r="J120" t="s">
        <v>140</v>
      </c>
      <c r="K120">
        <v>2846664.3</v>
      </c>
    </row>
    <row r="121" spans="1:11" x14ac:dyDescent="0.2">
      <c r="A121" s="37">
        <v>43976</v>
      </c>
      <c r="B121" t="s">
        <v>51</v>
      </c>
      <c r="C121" t="s">
        <v>154</v>
      </c>
      <c r="D121" t="s">
        <v>126</v>
      </c>
      <c r="E121" t="s">
        <v>130</v>
      </c>
      <c r="F121">
        <v>28466643</v>
      </c>
      <c r="G121">
        <v>4554947.5464300001</v>
      </c>
      <c r="H121">
        <v>0</v>
      </c>
      <c r="I121">
        <v>28466643</v>
      </c>
      <c r="J121" t="s">
        <v>142</v>
      </c>
      <c r="K121">
        <v>853999.29</v>
      </c>
    </row>
    <row r="122" spans="1:11" x14ac:dyDescent="0.2">
      <c r="A122" s="37">
        <v>44657</v>
      </c>
      <c r="B122" t="s">
        <v>52</v>
      </c>
      <c r="C122" t="s">
        <v>125</v>
      </c>
      <c r="D122" t="s">
        <v>127</v>
      </c>
      <c r="E122" t="s">
        <v>131</v>
      </c>
      <c r="F122">
        <v>34629411</v>
      </c>
      <c r="G122">
        <v>10043568.07233</v>
      </c>
      <c r="H122">
        <v>0</v>
      </c>
      <c r="I122">
        <v>34629411</v>
      </c>
      <c r="J122" t="s">
        <v>164</v>
      </c>
      <c r="K122">
        <v>1038.8823299999999</v>
      </c>
    </row>
    <row r="123" spans="1:11" x14ac:dyDescent="0.2">
      <c r="A123" s="37">
        <v>44657</v>
      </c>
      <c r="B123" t="s">
        <v>52</v>
      </c>
      <c r="C123" t="s">
        <v>125</v>
      </c>
      <c r="D123" t="s">
        <v>127</v>
      </c>
      <c r="E123" t="s">
        <v>131</v>
      </c>
      <c r="F123">
        <v>34629411</v>
      </c>
      <c r="G123">
        <v>10043568.07233</v>
      </c>
      <c r="H123">
        <v>0</v>
      </c>
      <c r="I123">
        <v>34629411</v>
      </c>
      <c r="J123" t="s">
        <v>141</v>
      </c>
      <c r="K123">
        <v>1731470.55</v>
      </c>
    </row>
    <row r="124" spans="1:11" x14ac:dyDescent="0.2">
      <c r="A124" s="37">
        <v>44657</v>
      </c>
      <c r="B124" t="s">
        <v>52</v>
      </c>
      <c r="C124" t="s">
        <v>125</v>
      </c>
      <c r="D124" t="s">
        <v>127</v>
      </c>
      <c r="E124" t="s">
        <v>131</v>
      </c>
      <c r="F124">
        <v>34629411</v>
      </c>
      <c r="G124">
        <v>10043568.07233</v>
      </c>
      <c r="H124">
        <v>0</v>
      </c>
      <c r="I124">
        <v>34629411</v>
      </c>
      <c r="J124" t="s">
        <v>140</v>
      </c>
      <c r="K124">
        <v>6925882.2000000002</v>
      </c>
    </row>
    <row r="125" spans="1:11" x14ac:dyDescent="0.2">
      <c r="A125" s="37">
        <v>44657</v>
      </c>
      <c r="B125" t="s">
        <v>52</v>
      </c>
      <c r="C125" t="s">
        <v>125</v>
      </c>
      <c r="D125" t="s">
        <v>127</v>
      </c>
      <c r="E125" t="s">
        <v>131</v>
      </c>
      <c r="F125">
        <v>34629411</v>
      </c>
      <c r="G125">
        <v>10043568.07233</v>
      </c>
      <c r="H125">
        <v>0</v>
      </c>
      <c r="I125">
        <v>34629411</v>
      </c>
      <c r="J125" t="s">
        <v>142</v>
      </c>
      <c r="K125">
        <v>1385176.44</v>
      </c>
    </row>
    <row r="126" spans="1:11" x14ac:dyDescent="0.2">
      <c r="A126" s="37">
        <v>43879</v>
      </c>
      <c r="B126" t="s">
        <v>53</v>
      </c>
      <c r="C126" t="s">
        <v>154</v>
      </c>
      <c r="D126" t="s">
        <v>126</v>
      </c>
      <c r="E126" t="s">
        <v>132</v>
      </c>
      <c r="F126">
        <v>13476700</v>
      </c>
      <c r="G126">
        <v>3504211.534</v>
      </c>
      <c r="H126">
        <v>0</v>
      </c>
      <c r="I126">
        <v>13476700</v>
      </c>
      <c r="J126" t="s">
        <v>164</v>
      </c>
      <c r="K126">
        <v>269.53399999999999</v>
      </c>
    </row>
    <row r="127" spans="1:11" x14ac:dyDescent="0.2">
      <c r="A127" s="37">
        <v>43879</v>
      </c>
      <c r="B127" t="s">
        <v>53</v>
      </c>
      <c r="C127" t="s">
        <v>154</v>
      </c>
      <c r="D127" t="s">
        <v>126</v>
      </c>
      <c r="E127" t="s">
        <v>132</v>
      </c>
      <c r="F127">
        <v>13476700</v>
      </c>
      <c r="G127">
        <v>3504211.534</v>
      </c>
      <c r="H127">
        <v>0</v>
      </c>
      <c r="I127">
        <v>13476700</v>
      </c>
      <c r="J127" t="s">
        <v>141</v>
      </c>
      <c r="K127">
        <v>673835</v>
      </c>
    </row>
    <row r="128" spans="1:11" x14ac:dyDescent="0.2">
      <c r="A128" s="37">
        <v>43879</v>
      </c>
      <c r="B128" t="s">
        <v>53</v>
      </c>
      <c r="C128" t="s">
        <v>154</v>
      </c>
      <c r="D128" t="s">
        <v>126</v>
      </c>
      <c r="E128" t="s">
        <v>132</v>
      </c>
      <c r="F128">
        <v>13476700</v>
      </c>
      <c r="G128">
        <v>3504211.534</v>
      </c>
      <c r="H128">
        <v>0</v>
      </c>
      <c r="I128">
        <v>13476700</v>
      </c>
      <c r="J128" t="s">
        <v>140</v>
      </c>
      <c r="K128">
        <v>2291039</v>
      </c>
    </row>
    <row r="129" spans="1:11" x14ac:dyDescent="0.2">
      <c r="A129" s="37">
        <v>43879</v>
      </c>
      <c r="B129" t="s">
        <v>53</v>
      </c>
      <c r="C129" t="s">
        <v>154</v>
      </c>
      <c r="D129" t="s">
        <v>126</v>
      </c>
      <c r="E129" t="s">
        <v>132</v>
      </c>
      <c r="F129">
        <v>13476700</v>
      </c>
      <c r="G129">
        <v>3504211.534</v>
      </c>
      <c r="H129">
        <v>0</v>
      </c>
      <c r="I129">
        <v>13476700</v>
      </c>
      <c r="J129" t="s">
        <v>142</v>
      </c>
      <c r="K129">
        <v>539068</v>
      </c>
    </row>
    <row r="130" spans="1:11" x14ac:dyDescent="0.2">
      <c r="A130" s="37">
        <v>44334</v>
      </c>
      <c r="B130" t="s">
        <v>54</v>
      </c>
      <c r="C130" t="s">
        <v>125</v>
      </c>
      <c r="D130" t="s">
        <v>128</v>
      </c>
      <c r="E130" t="s">
        <v>133</v>
      </c>
      <c r="F130">
        <v>25809089</v>
      </c>
      <c r="G130">
        <v>4904501.1826699991</v>
      </c>
      <c r="H130">
        <v>0</v>
      </c>
      <c r="I130">
        <v>25809089</v>
      </c>
      <c r="J130" t="s">
        <v>164</v>
      </c>
      <c r="K130">
        <v>774.27266999999995</v>
      </c>
    </row>
    <row r="131" spans="1:11" x14ac:dyDescent="0.2">
      <c r="A131" s="37">
        <v>44334</v>
      </c>
      <c r="B131" t="s">
        <v>54</v>
      </c>
      <c r="C131" t="s">
        <v>125</v>
      </c>
      <c r="D131" t="s">
        <v>128</v>
      </c>
      <c r="E131" t="s">
        <v>133</v>
      </c>
      <c r="F131">
        <v>25809089</v>
      </c>
      <c r="G131">
        <v>4904501.1826699991</v>
      </c>
      <c r="H131">
        <v>0</v>
      </c>
      <c r="I131">
        <v>25809089</v>
      </c>
      <c r="J131" t="s">
        <v>141</v>
      </c>
      <c r="K131">
        <v>1290454.45</v>
      </c>
    </row>
    <row r="132" spans="1:11" x14ac:dyDescent="0.2">
      <c r="A132" s="37">
        <v>44334</v>
      </c>
      <c r="B132" t="s">
        <v>54</v>
      </c>
      <c r="C132" t="s">
        <v>125</v>
      </c>
      <c r="D132" t="s">
        <v>128</v>
      </c>
      <c r="E132" t="s">
        <v>133</v>
      </c>
      <c r="F132">
        <v>25809089</v>
      </c>
      <c r="G132">
        <v>4904501.1826699991</v>
      </c>
      <c r="H132">
        <v>0</v>
      </c>
      <c r="I132">
        <v>25809089</v>
      </c>
      <c r="J132" t="s">
        <v>140</v>
      </c>
      <c r="K132">
        <v>3355181.57</v>
      </c>
    </row>
    <row r="133" spans="1:11" x14ac:dyDescent="0.2">
      <c r="A133" s="37">
        <v>44334</v>
      </c>
      <c r="B133" t="s">
        <v>54</v>
      </c>
      <c r="C133" t="s">
        <v>125</v>
      </c>
      <c r="D133" t="s">
        <v>128</v>
      </c>
      <c r="E133" t="s">
        <v>133</v>
      </c>
      <c r="F133">
        <v>25809089</v>
      </c>
      <c r="G133">
        <v>4904501.1826699991</v>
      </c>
      <c r="H133">
        <v>0</v>
      </c>
      <c r="I133">
        <v>25809089</v>
      </c>
      <c r="J133" t="s">
        <v>142</v>
      </c>
      <c r="K133">
        <v>258090.89</v>
      </c>
    </row>
    <row r="134" spans="1:11" x14ac:dyDescent="0.2">
      <c r="A134" s="37">
        <v>44479</v>
      </c>
      <c r="B134" t="s">
        <v>55</v>
      </c>
      <c r="C134" t="s">
        <v>153</v>
      </c>
      <c r="D134" t="s">
        <v>126</v>
      </c>
      <c r="E134" t="s">
        <v>134</v>
      </c>
      <c r="F134">
        <v>9869211</v>
      </c>
      <c r="G134">
        <v>2566290.9363299999</v>
      </c>
      <c r="H134">
        <v>0</v>
      </c>
      <c r="I134">
        <v>9869211</v>
      </c>
      <c r="J134" t="s">
        <v>164</v>
      </c>
      <c r="K134">
        <v>296.07632999999998</v>
      </c>
    </row>
    <row r="135" spans="1:11" x14ac:dyDescent="0.2">
      <c r="A135" s="37">
        <v>44479</v>
      </c>
      <c r="B135" t="s">
        <v>55</v>
      </c>
      <c r="C135" t="s">
        <v>153</v>
      </c>
      <c r="D135" t="s">
        <v>126</v>
      </c>
      <c r="E135" t="s">
        <v>134</v>
      </c>
      <c r="F135">
        <v>9869211</v>
      </c>
      <c r="G135">
        <v>2566290.9363299999</v>
      </c>
      <c r="H135">
        <v>0</v>
      </c>
      <c r="I135">
        <v>9869211</v>
      </c>
      <c r="J135" t="s">
        <v>141</v>
      </c>
      <c r="K135">
        <v>98692.11</v>
      </c>
    </row>
    <row r="136" spans="1:11" x14ac:dyDescent="0.2">
      <c r="A136" s="37">
        <v>44479</v>
      </c>
      <c r="B136" t="s">
        <v>55</v>
      </c>
      <c r="C136" t="s">
        <v>153</v>
      </c>
      <c r="D136" t="s">
        <v>126</v>
      </c>
      <c r="E136" t="s">
        <v>134</v>
      </c>
      <c r="F136">
        <v>9869211</v>
      </c>
      <c r="G136">
        <v>2566290.9363299999</v>
      </c>
      <c r="H136">
        <v>0</v>
      </c>
      <c r="I136">
        <v>9869211</v>
      </c>
      <c r="J136" t="s">
        <v>140</v>
      </c>
      <c r="K136">
        <v>1973842.2</v>
      </c>
    </row>
    <row r="137" spans="1:11" x14ac:dyDescent="0.2">
      <c r="A137" s="37">
        <v>44479</v>
      </c>
      <c r="B137" t="s">
        <v>55</v>
      </c>
      <c r="C137" t="s">
        <v>153</v>
      </c>
      <c r="D137" t="s">
        <v>126</v>
      </c>
      <c r="E137" t="s">
        <v>134</v>
      </c>
      <c r="F137">
        <v>9869211</v>
      </c>
      <c r="G137">
        <v>2566290.9363299999</v>
      </c>
      <c r="H137">
        <v>0</v>
      </c>
      <c r="I137">
        <v>9869211</v>
      </c>
      <c r="J137" t="s">
        <v>142</v>
      </c>
      <c r="K137">
        <v>493460.55</v>
      </c>
    </row>
    <row r="138" spans="1:11" x14ac:dyDescent="0.2">
      <c r="A138" s="37">
        <v>44151</v>
      </c>
      <c r="B138" t="s">
        <v>56</v>
      </c>
      <c r="C138" t="s">
        <v>125</v>
      </c>
      <c r="D138" t="s">
        <v>127</v>
      </c>
      <c r="E138" t="s">
        <v>135</v>
      </c>
      <c r="F138">
        <v>1445373</v>
      </c>
      <c r="G138">
        <v>231288.58745999998</v>
      </c>
      <c r="H138">
        <v>278234.30249999999</v>
      </c>
      <c r="I138">
        <v>1723607.3025</v>
      </c>
      <c r="J138" t="s">
        <v>164</v>
      </c>
      <c r="K138">
        <v>28.90746</v>
      </c>
    </row>
    <row r="139" spans="1:11" x14ac:dyDescent="0.2">
      <c r="A139" s="37">
        <v>44151</v>
      </c>
      <c r="B139" t="s">
        <v>56</v>
      </c>
      <c r="C139" t="s">
        <v>125</v>
      </c>
      <c r="D139" t="s">
        <v>127</v>
      </c>
      <c r="E139" t="s">
        <v>135</v>
      </c>
      <c r="F139">
        <v>1445373</v>
      </c>
      <c r="G139">
        <v>231288.58745999998</v>
      </c>
      <c r="H139">
        <v>278234.30249999999</v>
      </c>
      <c r="I139">
        <v>1723607.3025</v>
      </c>
      <c r="J139" t="s">
        <v>141</v>
      </c>
      <c r="K139">
        <v>72268.649999999994</v>
      </c>
    </row>
    <row r="140" spans="1:11" x14ac:dyDescent="0.2">
      <c r="A140" s="37">
        <v>44151</v>
      </c>
      <c r="B140" t="s">
        <v>56</v>
      </c>
      <c r="C140" t="s">
        <v>125</v>
      </c>
      <c r="D140" t="s">
        <v>127</v>
      </c>
      <c r="E140" t="s">
        <v>135</v>
      </c>
      <c r="F140">
        <v>1445373</v>
      </c>
      <c r="G140">
        <v>231288.58745999998</v>
      </c>
      <c r="H140">
        <v>278234.30249999999</v>
      </c>
      <c r="I140">
        <v>1723607.3025</v>
      </c>
      <c r="J140" t="s">
        <v>140</v>
      </c>
      <c r="K140">
        <v>144537.29999999999</v>
      </c>
    </row>
    <row r="141" spans="1:11" x14ac:dyDescent="0.2">
      <c r="A141" s="37">
        <v>44151</v>
      </c>
      <c r="B141" t="s">
        <v>56</v>
      </c>
      <c r="C141" t="s">
        <v>125</v>
      </c>
      <c r="D141" t="s">
        <v>127</v>
      </c>
      <c r="E141" t="s">
        <v>135</v>
      </c>
      <c r="F141">
        <v>1445373</v>
      </c>
      <c r="G141">
        <v>231288.58745999998</v>
      </c>
      <c r="H141">
        <v>278234.30249999999</v>
      </c>
      <c r="I141">
        <v>1723607.3025</v>
      </c>
      <c r="J141" t="s">
        <v>142</v>
      </c>
      <c r="K141">
        <v>14453.73</v>
      </c>
    </row>
    <row r="142" spans="1:11" x14ac:dyDescent="0.2">
      <c r="A142" s="37">
        <v>44568</v>
      </c>
      <c r="B142" t="s">
        <v>57</v>
      </c>
      <c r="C142" t="s">
        <v>154</v>
      </c>
      <c r="D142" t="s">
        <v>126</v>
      </c>
      <c r="E142" t="s">
        <v>129</v>
      </c>
      <c r="F142">
        <v>7949769</v>
      </c>
      <c r="G142">
        <v>1908103.55538</v>
      </c>
      <c r="H142">
        <v>0</v>
      </c>
      <c r="I142">
        <v>7949769</v>
      </c>
      <c r="J142" t="s">
        <v>164</v>
      </c>
      <c r="K142">
        <v>158.99538000000001</v>
      </c>
    </row>
    <row r="143" spans="1:11" x14ac:dyDescent="0.2">
      <c r="A143" s="37">
        <v>44568</v>
      </c>
      <c r="B143" t="s">
        <v>57</v>
      </c>
      <c r="C143" t="s">
        <v>154</v>
      </c>
      <c r="D143" t="s">
        <v>126</v>
      </c>
      <c r="E143" t="s">
        <v>129</v>
      </c>
      <c r="F143">
        <v>7949769</v>
      </c>
      <c r="G143">
        <v>1908103.55538</v>
      </c>
      <c r="H143">
        <v>0</v>
      </c>
      <c r="I143">
        <v>7949769</v>
      </c>
      <c r="J143" t="s">
        <v>141</v>
      </c>
      <c r="K143">
        <v>317990.76</v>
      </c>
    </row>
    <row r="144" spans="1:11" x14ac:dyDescent="0.2">
      <c r="A144" s="37">
        <v>44568</v>
      </c>
      <c r="B144" t="s">
        <v>57</v>
      </c>
      <c r="C144" t="s">
        <v>154</v>
      </c>
      <c r="D144" t="s">
        <v>126</v>
      </c>
      <c r="E144" t="s">
        <v>129</v>
      </c>
      <c r="F144">
        <v>7949769</v>
      </c>
      <c r="G144">
        <v>1908103.55538</v>
      </c>
      <c r="H144">
        <v>0</v>
      </c>
      <c r="I144">
        <v>7949769</v>
      </c>
      <c r="J144" t="s">
        <v>140</v>
      </c>
      <c r="K144">
        <v>1430958.42</v>
      </c>
    </row>
    <row r="145" spans="1:11" x14ac:dyDescent="0.2">
      <c r="A145" s="37">
        <v>44568</v>
      </c>
      <c r="B145" t="s">
        <v>57</v>
      </c>
      <c r="C145" t="s">
        <v>154</v>
      </c>
      <c r="D145" t="s">
        <v>126</v>
      </c>
      <c r="E145" t="s">
        <v>129</v>
      </c>
      <c r="F145">
        <v>7949769</v>
      </c>
      <c r="G145">
        <v>1908103.55538</v>
      </c>
      <c r="H145">
        <v>0</v>
      </c>
      <c r="I145">
        <v>7949769</v>
      </c>
      <c r="J145" t="s">
        <v>142</v>
      </c>
      <c r="K145">
        <v>158995.38</v>
      </c>
    </row>
    <row r="146" spans="1:11" x14ac:dyDescent="0.2">
      <c r="A146" s="37">
        <v>44781</v>
      </c>
      <c r="B146" t="s">
        <v>58</v>
      </c>
      <c r="C146" t="s">
        <v>125</v>
      </c>
      <c r="D146" t="s">
        <v>128</v>
      </c>
      <c r="E146" t="s">
        <v>130</v>
      </c>
      <c r="F146">
        <v>4458814</v>
      </c>
      <c r="G146">
        <v>847263.83628000016</v>
      </c>
      <c r="H146">
        <v>0</v>
      </c>
      <c r="I146">
        <v>4458814</v>
      </c>
      <c r="J146" t="s">
        <v>164</v>
      </c>
      <c r="K146">
        <v>89.176280000000006</v>
      </c>
    </row>
    <row r="147" spans="1:11" x14ac:dyDescent="0.2">
      <c r="A147" s="37">
        <v>44781</v>
      </c>
      <c r="B147" t="s">
        <v>58</v>
      </c>
      <c r="C147" t="s">
        <v>125</v>
      </c>
      <c r="D147" t="s">
        <v>128</v>
      </c>
      <c r="E147" t="s">
        <v>130</v>
      </c>
      <c r="F147">
        <v>4458814</v>
      </c>
      <c r="G147">
        <v>847263.83628000016</v>
      </c>
      <c r="H147">
        <v>0</v>
      </c>
      <c r="I147">
        <v>4458814</v>
      </c>
      <c r="J147" t="s">
        <v>141</v>
      </c>
      <c r="K147">
        <v>222940.7</v>
      </c>
    </row>
    <row r="148" spans="1:11" x14ac:dyDescent="0.2">
      <c r="A148" s="37">
        <v>44781</v>
      </c>
      <c r="B148" t="s">
        <v>58</v>
      </c>
      <c r="C148" t="s">
        <v>125</v>
      </c>
      <c r="D148" t="s">
        <v>128</v>
      </c>
      <c r="E148" t="s">
        <v>130</v>
      </c>
      <c r="F148">
        <v>4458814</v>
      </c>
      <c r="G148">
        <v>847263.83628000016</v>
      </c>
      <c r="H148">
        <v>0</v>
      </c>
      <c r="I148">
        <v>4458814</v>
      </c>
      <c r="J148" t="s">
        <v>140</v>
      </c>
      <c r="K148">
        <v>445881.4</v>
      </c>
    </row>
    <row r="149" spans="1:11" x14ac:dyDescent="0.2">
      <c r="A149" s="37">
        <v>44781</v>
      </c>
      <c r="B149" t="s">
        <v>58</v>
      </c>
      <c r="C149" t="s">
        <v>125</v>
      </c>
      <c r="D149" t="s">
        <v>128</v>
      </c>
      <c r="E149" t="s">
        <v>130</v>
      </c>
      <c r="F149">
        <v>4458814</v>
      </c>
      <c r="G149">
        <v>847263.83628000016</v>
      </c>
      <c r="H149">
        <v>0</v>
      </c>
      <c r="I149">
        <v>4458814</v>
      </c>
      <c r="J149" t="s">
        <v>142</v>
      </c>
      <c r="K149">
        <v>178352.56</v>
      </c>
    </row>
    <row r="150" spans="1:11" x14ac:dyDescent="0.2">
      <c r="A150" s="37">
        <v>44498</v>
      </c>
      <c r="B150" t="s">
        <v>59</v>
      </c>
      <c r="C150" t="s">
        <v>154</v>
      </c>
      <c r="D150" t="s">
        <v>126</v>
      </c>
      <c r="E150" t="s">
        <v>131</v>
      </c>
      <c r="F150">
        <v>19932485</v>
      </c>
      <c r="G150">
        <v>4784394.3745500008</v>
      </c>
      <c r="H150">
        <v>0</v>
      </c>
      <c r="I150">
        <v>19932485</v>
      </c>
      <c r="J150" t="s">
        <v>164</v>
      </c>
      <c r="K150">
        <v>597.97455000000002</v>
      </c>
    </row>
    <row r="151" spans="1:11" x14ac:dyDescent="0.2">
      <c r="A151" s="37">
        <v>44498</v>
      </c>
      <c r="B151" t="s">
        <v>59</v>
      </c>
      <c r="C151" t="s">
        <v>154</v>
      </c>
      <c r="D151" t="s">
        <v>126</v>
      </c>
      <c r="E151" t="s">
        <v>131</v>
      </c>
      <c r="F151">
        <v>19932485</v>
      </c>
      <c r="G151">
        <v>4784394.3745500008</v>
      </c>
      <c r="H151">
        <v>0</v>
      </c>
      <c r="I151">
        <v>19932485</v>
      </c>
      <c r="J151" t="s">
        <v>141</v>
      </c>
      <c r="K151">
        <v>597974.55000000005</v>
      </c>
    </row>
    <row r="152" spans="1:11" x14ac:dyDescent="0.2">
      <c r="A152" s="37">
        <v>44498</v>
      </c>
      <c r="B152" t="s">
        <v>59</v>
      </c>
      <c r="C152" t="s">
        <v>154</v>
      </c>
      <c r="D152" t="s">
        <v>126</v>
      </c>
      <c r="E152" t="s">
        <v>131</v>
      </c>
      <c r="F152">
        <v>19932485</v>
      </c>
      <c r="G152">
        <v>4784394.3745500008</v>
      </c>
      <c r="H152">
        <v>0</v>
      </c>
      <c r="I152">
        <v>19932485</v>
      </c>
      <c r="J152" t="s">
        <v>140</v>
      </c>
      <c r="K152">
        <v>3189197.6</v>
      </c>
    </row>
    <row r="153" spans="1:11" x14ac:dyDescent="0.2">
      <c r="A153" s="37">
        <v>44498</v>
      </c>
      <c r="B153" t="s">
        <v>59</v>
      </c>
      <c r="C153" t="s">
        <v>154</v>
      </c>
      <c r="D153" t="s">
        <v>126</v>
      </c>
      <c r="E153" t="s">
        <v>131</v>
      </c>
      <c r="F153">
        <v>19932485</v>
      </c>
      <c r="G153">
        <v>4784394.3745500008</v>
      </c>
      <c r="H153">
        <v>0</v>
      </c>
      <c r="I153">
        <v>19932485</v>
      </c>
      <c r="J153" t="s">
        <v>142</v>
      </c>
      <c r="K153">
        <v>996624.25</v>
      </c>
    </row>
    <row r="154" spans="1:11" x14ac:dyDescent="0.2">
      <c r="A154" s="37">
        <v>44514</v>
      </c>
      <c r="B154" t="s">
        <v>60</v>
      </c>
      <c r="C154" t="s">
        <v>125</v>
      </c>
      <c r="D154" t="s">
        <v>127</v>
      </c>
      <c r="E154" t="s">
        <v>132</v>
      </c>
      <c r="F154">
        <v>24793780</v>
      </c>
      <c r="G154">
        <v>5703313.2134000007</v>
      </c>
      <c r="H154">
        <v>0</v>
      </c>
      <c r="I154">
        <v>24793780</v>
      </c>
      <c r="J154" t="s">
        <v>164</v>
      </c>
      <c r="K154">
        <v>743.8134</v>
      </c>
    </row>
    <row r="155" spans="1:11" x14ac:dyDescent="0.2">
      <c r="A155" s="37">
        <v>44514</v>
      </c>
      <c r="B155" t="s">
        <v>60</v>
      </c>
      <c r="C155" t="s">
        <v>125</v>
      </c>
      <c r="D155" t="s">
        <v>127</v>
      </c>
      <c r="E155" t="s">
        <v>132</v>
      </c>
      <c r="F155">
        <v>24793780</v>
      </c>
      <c r="G155">
        <v>5703313.2134000007</v>
      </c>
      <c r="H155">
        <v>0</v>
      </c>
      <c r="I155">
        <v>24793780</v>
      </c>
      <c r="J155" t="s">
        <v>141</v>
      </c>
      <c r="K155">
        <v>743813.4</v>
      </c>
    </row>
    <row r="156" spans="1:11" x14ac:dyDescent="0.2">
      <c r="A156" s="37">
        <v>44514</v>
      </c>
      <c r="B156" t="s">
        <v>60</v>
      </c>
      <c r="C156" t="s">
        <v>125</v>
      </c>
      <c r="D156" t="s">
        <v>127</v>
      </c>
      <c r="E156" t="s">
        <v>132</v>
      </c>
      <c r="F156">
        <v>24793780</v>
      </c>
      <c r="G156">
        <v>5703313.2134000007</v>
      </c>
      <c r="H156">
        <v>0</v>
      </c>
      <c r="I156">
        <v>24793780</v>
      </c>
      <c r="J156" t="s">
        <v>140</v>
      </c>
      <c r="K156">
        <v>4214942.5999999996</v>
      </c>
    </row>
    <row r="157" spans="1:11" x14ac:dyDescent="0.2">
      <c r="A157" s="37">
        <v>44514</v>
      </c>
      <c r="B157" t="s">
        <v>60</v>
      </c>
      <c r="C157" t="s">
        <v>125</v>
      </c>
      <c r="D157" t="s">
        <v>127</v>
      </c>
      <c r="E157" t="s">
        <v>132</v>
      </c>
      <c r="F157">
        <v>24793780</v>
      </c>
      <c r="G157">
        <v>5703313.2134000007</v>
      </c>
      <c r="H157">
        <v>0</v>
      </c>
      <c r="I157">
        <v>24793780</v>
      </c>
      <c r="J157" t="s">
        <v>142</v>
      </c>
      <c r="K157">
        <v>743813.4</v>
      </c>
    </row>
    <row r="158" spans="1:11" x14ac:dyDescent="0.2">
      <c r="A158" s="37">
        <v>44652</v>
      </c>
      <c r="B158" t="s">
        <v>61</v>
      </c>
      <c r="C158" t="s">
        <v>154</v>
      </c>
      <c r="D158" t="s">
        <v>126</v>
      </c>
      <c r="E158" t="s">
        <v>133</v>
      </c>
      <c r="F158">
        <v>30100368</v>
      </c>
      <c r="G158">
        <v>7224389.3236799994</v>
      </c>
      <c r="H158">
        <v>0</v>
      </c>
      <c r="I158">
        <v>30100368</v>
      </c>
      <c r="J158" t="s">
        <v>164</v>
      </c>
      <c r="K158">
        <v>301.00367999999997</v>
      </c>
    </row>
    <row r="159" spans="1:11" x14ac:dyDescent="0.2">
      <c r="A159" s="37">
        <v>44652</v>
      </c>
      <c r="B159" t="s">
        <v>61</v>
      </c>
      <c r="C159" t="s">
        <v>154</v>
      </c>
      <c r="D159" t="s">
        <v>126</v>
      </c>
      <c r="E159" t="s">
        <v>133</v>
      </c>
      <c r="F159">
        <v>30100368</v>
      </c>
      <c r="G159">
        <v>7224389.3236799994</v>
      </c>
      <c r="H159">
        <v>0</v>
      </c>
      <c r="I159">
        <v>30100368</v>
      </c>
      <c r="J159" t="s">
        <v>141</v>
      </c>
      <c r="K159">
        <v>301003.68</v>
      </c>
    </row>
    <row r="160" spans="1:11" x14ac:dyDescent="0.2">
      <c r="A160" s="37">
        <v>44652</v>
      </c>
      <c r="B160" t="s">
        <v>61</v>
      </c>
      <c r="C160" t="s">
        <v>154</v>
      </c>
      <c r="D160" t="s">
        <v>126</v>
      </c>
      <c r="E160" t="s">
        <v>133</v>
      </c>
      <c r="F160">
        <v>30100368</v>
      </c>
      <c r="G160">
        <v>7224389.3236799994</v>
      </c>
      <c r="H160">
        <v>0</v>
      </c>
      <c r="I160">
        <v>30100368</v>
      </c>
      <c r="J160" t="s">
        <v>140</v>
      </c>
      <c r="K160">
        <v>5719069.9199999999</v>
      </c>
    </row>
    <row r="161" spans="1:11" x14ac:dyDescent="0.2">
      <c r="A161" s="37">
        <v>44652</v>
      </c>
      <c r="B161" t="s">
        <v>61</v>
      </c>
      <c r="C161" t="s">
        <v>154</v>
      </c>
      <c r="D161" t="s">
        <v>126</v>
      </c>
      <c r="E161" t="s">
        <v>133</v>
      </c>
      <c r="F161">
        <v>30100368</v>
      </c>
      <c r="G161">
        <v>7224389.3236799994</v>
      </c>
      <c r="H161">
        <v>0</v>
      </c>
      <c r="I161">
        <v>30100368</v>
      </c>
      <c r="J161" t="s">
        <v>142</v>
      </c>
      <c r="K161">
        <v>1204014.72</v>
      </c>
    </row>
    <row r="162" spans="1:11" x14ac:dyDescent="0.2">
      <c r="A162" s="37">
        <v>44331</v>
      </c>
      <c r="B162" t="s">
        <v>62</v>
      </c>
      <c r="C162" t="s">
        <v>125</v>
      </c>
      <c r="D162" t="s">
        <v>128</v>
      </c>
      <c r="E162" t="s">
        <v>134</v>
      </c>
      <c r="F162">
        <v>27258614</v>
      </c>
      <c r="G162">
        <v>5179681.8322799997</v>
      </c>
      <c r="H162">
        <v>0</v>
      </c>
      <c r="I162">
        <v>27258614</v>
      </c>
      <c r="J162" t="s">
        <v>164</v>
      </c>
      <c r="K162">
        <v>545.17228</v>
      </c>
    </row>
    <row r="163" spans="1:11" x14ac:dyDescent="0.2">
      <c r="A163" s="37">
        <v>44331</v>
      </c>
      <c r="B163" t="s">
        <v>62</v>
      </c>
      <c r="C163" t="s">
        <v>125</v>
      </c>
      <c r="D163" t="s">
        <v>128</v>
      </c>
      <c r="E163" t="s">
        <v>134</v>
      </c>
      <c r="F163">
        <v>27258614</v>
      </c>
      <c r="G163">
        <v>5179681.8322799997</v>
      </c>
      <c r="H163">
        <v>0</v>
      </c>
      <c r="I163">
        <v>27258614</v>
      </c>
      <c r="J163" t="s">
        <v>141</v>
      </c>
      <c r="K163">
        <v>817758.42</v>
      </c>
    </row>
    <row r="164" spans="1:11" x14ac:dyDescent="0.2">
      <c r="A164" s="37">
        <v>44331</v>
      </c>
      <c r="B164" t="s">
        <v>62</v>
      </c>
      <c r="C164" t="s">
        <v>125</v>
      </c>
      <c r="D164" t="s">
        <v>128</v>
      </c>
      <c r="E164" t="s">
        <v>134</v>
      </c>
      <c r="F164">
        <v>27258614</v>
      </c>
      <c r="G164">
        <v>5179681.8322799997</v>
      </c>
      <c r="H164">
        <v>0</v>
      </c>
      <c r="I164">
        <v>27258614</v>
      </c>
      <c r="J164" t="s">
        <v>140</v>
      </c>
      <c r="K164">
        <v>4088792.1</v>
      </c>
    </row>
    <row r="165" spans="1:11" x14ac:dyDescent="0.2">
      <c r="A165" s="37">
        <v>44331</v>
      </c>
      <c r="B165" t="s">
        <v>62</v>
      </c>
      <c r="C165" t="s">
        <v>125</v>
      </c>
      <c r="D165" t="s">
        <v>128</v>
      </c>
      <c r="E165" t="s">
        <v>134</v>
      </c>
      <c r="F165">
        <v>27258614</v>
      </c>
      <c r="G165">
        <v>5179681.8322799997</v>
      </c>
      <c r="H165">
        <v>0</v>
      </c>
      <c r="I165">
        <v>27258614</v>
      </c>
      <c r="J165" t="s">
        <v>142</v>
      </c>
      <c r="K165">
        <v>272586.14</v>
      </c>
    </row>
    <row r="166" spans="1:11" x14ac:dyDescent="0.2">
      <c r="A166" s="37">
        <v>44824</v>
      </c>
      <c r="B166" t="s">
        <v>63</v>
      </c>
      <c r="C166" t="s">
        <v>154</v>
      </c>
      <c r="D166" t="s">
        <v>126</v>
      </c>
      <c r="E166" t="s">
        <v>135</v>
      </c>
      <c r="F166">
        <v>10475388</v>
      </c>
      <c r="G166">
        <v>2618951.7538800002</v>
      </c>
      <c r="H166">
        <v>2016512.19</v>
      </c>
      <c r="I166">
        <v>12491900.189999999</v>
      </c>
      <c r="J166" t="s">
        <v>164</v>
      </c>
      <c r="K166">
        <v>104.75388</v>
      </c>
    </row>
    <row r="167" spans="1:11" x14ac:dyDescent="0.2">
      <c r="A167" s="37">
        <v>44824</v>
      </c>
      <c r="B167" t="s">
        <v>63</v>
      </c>
      <c r="C167" t="s">
        <v>154</v>
      </c>
      <c r="D167" t="s">
        <v>126</v>
      </c>
      <c r="E167" t="s">
        <v>135</v>
      </c>
      <c r="F167">
        <v>10475388</v>
      </c>
      <c r="G167">
        <v>2618951.7538800002</v>
      </c>
      <c r="H167">
        <v>2016512.19</v>
      </c>
      <c r="I167">
        <v>12491900.189999999</v>
      </c>
      <c r="J167" t="s">
        <v>141</v>
      </c>
      <c r="K167">
        <v>523769.4</v>
      </c>
    </row>
    <row r="168" spans="1:11" x14ac:dyDescent="0.2">
      <c r="A168" s="37">
        <v>44824</v>
      </c>
      <c r="B168" t="s">
        <v>63</v>
      </c>
      <c r="C168" t="s">
        <v>154</v>
      </c>
      <c r="D168" t="s">
        <v>126</v>
      </c>
      <c r="E168" t="s">
        <v>135</v>
      </c>
      <c r="F168">
        <v>10475388</v>
      </c>
      <c r="G168">
        <v>2618951.7538800002</v>
      </c>
      <c r="H168">
        <v>2016512.19</v>
      </c>
      <c r="I168">
        <v>12491900.189999999</v>
      </c>
      <c r="J168" t="s">
        <v>140</v>
      </c>
      <c r="K168">
        <v>1571308.2</v>
      </c>
    </row>
    <row r="169" spans="1:11" x14ac:dyDescent="0.2">
      <c r="A169" s="37">
        <v>44824</v>
      </c>
      <c r="B169" t="s">
        <v>63</v>
      </c>
      <c r="C169" t="s">
        <v>154</v>
      </c>
      <c r="D169" t="s">
        <v>126</v>
      </c>
      <c r="E169" t="s">
        <v>135</v>
      </c>
      <c r="F169">
        <v>10475388</v>
      </c>
      <c r="G169">
        <v>2618951.7538800002</v>
      </c>
      <c r="H169">
        <v>2016512.19</v>
      </c>
      <c r="I169">
        <v>12491900.189999999</v>
      </c>
      <c r="J169" t="s">
        <v>142</v>
      </c>
      <c r="K169">
        <v>523769.4</v>
      </c>
    </row>
    <row r="170" spans="1:11" x14ac:dyDescent="0.2">
      <c r="A170" s="37">
        <v>44672</v>
      </c>
      <c r="B170" t="s">
        <v>64</v>
      </c>
      <c r="C170" t="s">
        <v>125</v>
      </c>
      <c r="D170" t="s">
        <v>127</v>
      </c>
      <c r="E170" t="s">
        <v>129</v>
      </c>
      <c r="F170">
        <v>10121705</v>
      </c>
      <c r="G170">
        <v>2328093.36705</v>
      </c>
      <c r="H170">
        <v>0</v>
      </c>
      <c r="I170">
        <v>10121705</v>
      </c>
      <c r="J170" t="s">
        <v>164</v>
      </c>
      <c r="K170">
        <v>101.21705</v>
      </c>
    </row>
    <row r="171" spans="1:11" x14ac:dyDescent="0.2">
      <c r="A171" s="37">
        <v>44672</v>
      </c>
      <c r="B171" t="s">
        <v>64</v>
      </c>
      <c r="C171" t="s">
        <v>125</v>
      </c>
      <c r="D171" t="s">
        <v>127</v>
      </c>
      <c r="E171" t="s">
        <v>129</v>
      </c>
      <c r="F171">
        <v>10121705</v>
      </c>
      <c r="G171">
        <v>2328093.36705</v>
      </c>
      <c r="H171">
        <v>0</v>
      </c>
      <c r="I171">
        <v>10121705</v>
      </c>
      <c r="J171" t="s">
        <v>141</v>
      </c>
      <c r="K171">
        <v>303651.15000000002</v>
      </c>
    </row>
    <row r="172" spans="1:11" x14ac:dyDescent="0.2">
      <c r="A172" s="37">
        <v>44672</v>
      </c>
      <c r="B172" t="s">
        <v>64</v>
      </c>
      <c r="C172" t="s">
        <v>125</v>
      </c>
      <c r="D172" t="s">
        <v>127</v>
      </c>
      <c r="E172" t="s">
        <v>129</v>
      </c>
      <c r="F172">
        <v>10121705</v>
      </c>
      <c r="G172">
        <v>2328093.36705</v>
      </c>
      <c r="H172">
        <v>0</v>
      </c>
      <c r="I172">
        <v>10121705</v>
      </c>
      <c r="J172" t="s">
        <v>140</v>
      </c>
      <c r="K172">
        <v>1821906.9</v>
      </c>
    </row>
    <row r="173" spans="1:11" x14ac:dyDescent="0.2">
      <c r="A173" s="37">
        <v>44672</v>
      </c>
      <c r="B173" t="s">
        <v>64</v>
      </c>
      <c r="C173" t="s">
        <v>125</v>
      </c>
      <c r="D173" t="s">
        <v>127</v>
      </c>
      <c r="E173" t="s">
        <v>129</v>
      </c>
      <c r="F173">
        <v>10121705</v>
      </c>
      <c r="G173">
        <v>2328093.36705</v>
      </c>
      <c r="H173">
        <v>0</v>
      </c>
      <c r="I173">
        <v>10121705</v>
      </c>
      <c r="J173" t="s">
        <v>142</v>
      </c>
      <c r="K173">
        <v>202434.1</v>
      </c>
    </row>
    <row r="174" spans="1:11" x14ac:dyDescent="0.2">
      <c r="A174" s="37">
        <v>44496</v>
      </c>
      <c r="B174" t="s">
        <v>65</v>
      </c>
      <c r="C174" t="s">
        <v>154</v>
      </c>
      <c r="D174" t="s">
        <v>126</v>
      </c>
      <c r="E174" t="s">
        <v>130</v>
      </c>
      <c r="F174">
        <v>30197194</v>
      </c>
      <c r="G174">
        <v>6040042.74388</v>
      </c>
      <c r="H174">
        <v>0</v>
      </c>
      <c r="I174">
        <v>30197194</v>
      </c>
      <c r="J174" t="s">
        <v>164</v>
      </c>
      <c r="K174">
        <v>603.94388000000004</v>
      </c>
    </row>
    <row r="175" spans="1:11" x14ac:dyDescent="0.2">
      <c r="A175" s="37">
        <v>44496</v>
      </c>
      <c r="B175" t="s">
        <v>65</v>
      </c>
      <c r="C175" t="s">
        <v>154</v>
      </c>
      <c r="D175" t="s">
        <v>126</v>
      </c>
      <c r="E175" t="s">
        <v>130</v>
      </c>
      <c r="F175">
        <v>30197194</v>
      </c>
      <c r="G175">
        <v>6040042.74388</v>
      </c>
      <c r="H175">
        <v>0</v>
      </c>
      <c r="I175">
        <v>30197194</v>
      </c>
      <c r="J175" t="s">
        <v>141</v>
      </c>
      <c r="K175">
        <v>603943.88</v>
      </c>
    </row>
    <row r="176" spans="1:11" x14ac:dyDescent="0.2">
      <c r="A176" s="37">
        <v>44496</v>
      </c>
      <c r="B176" t="s">
        <v>65</v>
      </c>
      <c r="C176" t="s">
        <v>154</v>
      </c>
      <c r="D176" t="s">
        <v>126</v>
      </c>
      <c r="E176" t="s">
        <v>130</v>
      </c>
      <c r="F176">
        <v>30197194</v>
      </c>
      <c r="G176">
        <v>6040042.74388</v>
      </c>
      <c r="H176">
        <v>0</v>
      </c>
      <c r="I176">
        <v>30197194</v>
      </c>
      <c r="J176" t="s">
        <v>140</v>
      </c>
      <c r="K176">
        <v>4529579.0999999996</v>
      </c>
    </row>
    <row r="177" spans="1:11" x14ac:dyDescent="0.2">
      <c r="A177" s="37">
        <v>44496</v>
      </c>
      <c r="B177" t="s">
        <v>65</v>
      </c>
      <c r="C177" t="s">
        <v>154</v>
      </c>
      <c r="D177" t="s">
        <v>126</v>
      </c>
      <c r="E177" t="s">
        <v>130</v>
      </c>
      <c r="F177">
        <v>30197194</v>
      </c>
      <c r="G177">
        <v>6040042.74388</v>
      </c>
      <c r="H177">
        <v>0</v>
      </c>
      <c r="I177">
        <v>30197194</v>
      </c>
      <c r="J177" t="s">
        <v>142</v>
      </c>
      <c r="K177">
        <v>905915.82</v>
      </c>
    </row>
    <row r="178" spans="1:11" x14ac:dyDescent="0.2">
      <c r="A178" s="37">
        <v>44347</v>
      </c>
      <c r="B178" t="s">
        <v>66</v>
      </c>
      <c r="C178" t="s">
        <v>125</v>
      </c>
      <c r="D178" t="s">
        <v>128</v>
      </c>
      <c r="E178" t="s">
        <v>131</v>
      </c>
      <c r="F178">
        <v>12558373</v>
      </c>
      <c r="G178">
        <v>2386467.6211900003</v>
      </c>
      <c r="H178">
        <v>0</v>
      </c>
      <c r="I178">
        <v>12558373</v>
      </c>
      <c r="J178" t="s">
        <v>164</v>
      </c>
      <c r="K178">
        <v>376.75119000000001</v>
      </c>
    </row>
    <row r="179" spans="1:11" x14ac:dyDescent="0.2">
      <c r="A179" s="37">
        <v>44347</v>
      </c>
      <c r="B179" t="s">
        <v>66</v>
      </c>
      <c r="C179" t="s">
        <v>125</v>
      </c>
      <c r="D179" t="s">
        <v>128</v>
      </c>
      <c r="E179" t="s">
        <v>131</v>
      </c>
      <c r="F179">
        <v>12558373</v>
      </c>
      <c r="G179">
        <v>2386467.6211900003</v>
      </c>
      <c r="H179">
        <v>0</v>
      </c>
      <c r="I179">
        <v>12558373</v>
      </c>
      <c r="J179" t="s">
        <v>141</v>
      </c>
      <c r="K179">
        <v>251167.46</v>
      </c>
    </row>
    <row r="180" spans="1:11" x14ac:dyDescent="0.2">
      <c r="A180" s="37">
        <v>44347</v>
      </c>
      <c r="B180" t="s">
        <v>66</v>
      </c>
      <c r="C180" t="s">
        <v>125</v>
      </c>
      <c r="D180" t="s">
        <v>128</v>
      </c>
      <c r="E180" t="s">
        <v>131</v>
      </c>
      <c r="F180">
        <v>12558373</v>
      </c>
      <c r="G180">
        <v>2386467.6211900003</v>
      </c>
      <c r="H180">
        <v>0</v>
      </c>
      <c r="I180">
        <v>12558373</v>
      </c>
      <c r="J180" t="s">
        <v>140</v>
      </c>
      <c r="K180">
        <v>1632588.49</v>
      </c>
    </row>
    <row r="181" spans="1:11" x14ac:dyDescent="0.2">
      <c r="A181" s="37">
        <v>44347</v>
      </c>
      <c r="B181" t="s">
        <v>66</v>
      </c>
      <c r="C181" t="s">
        <v>125</v>
      </c>
      <c r="D181" t="s">
        <v>128</v>
      </c>
      <c r="E181" t="s">
        <v>131</v>
      </c>
      <c r="F181">
        <v>12558373</v>
      </c>
      <c r="G181">
        <v>2386467.6211900003</v>
      </c>
      <c r="H181">
        <v>0</v>
      </c>
      <c r="I181">
        <v>12558373</v>
      </c>
      <c r="J181" t="s">
        <v>142</v>
      </c>
      <c r="K181">
        <v>502334.92</v>
      </c>
    </row>
    <row r="182" spans="1:11" x14ac:dyDescent="0.2">
      <c r="A182" s="37">
        <v>44697</v>
      </c>
      <c r="B182" t="s">
        <v>67</v>
      </c>
      <c r="C182" t="s">
        <v>153</v>
      </c>
      <c r="D182" t="s">
        <v>126</v>
      </c>
      <c r="E182" t="s">
        <v>132</v>
      </c>
      <c r="F182">
        <v>5308007</v>
      </c>
      <c r="G182">
        <v>1167920.78021</v>
      </c>
      <c r="H182">
        <v>0</v>
      </c>
      <c r="I182">
        <v>5308007</v>
      </c>
      <c r="J182" t="s">
        <v>164</v>
      </c>
      <c r="K182">
        <v>159.24020999999999</v>
      </c>
    </row>
    <row r="183" spans="1:11" x14ac:dyDescent="0.2">
      <c r="A183" s="37">
        <v>44697</v>
      </c>
      <c r="B183" t="s">
        <v>67</v>
      </c>
      <c r="C183" t="s">
        <v>153</v>
      </c>
      <c r="D183" t="s">
        <v>126</v>
      </c>
      <c r="E183" t="s">
        <v>132</v>
      </c>
      <c r="F183">
        <v>5308007</v>
      </c>
      <c r="G183">
        <v>1167920.78021</v>
      </c>
      <c r="H183">
        <v>0</v>
      </c>
      <c r="I183">
        <v>5308007</v>
      </c>
      <c r="J183" t="s">
        <v>141</v>
      </c>
      <c r="K183">
        <v>159240.21</v>
      </c>
    </row>
    <row r="184" spans="1:11" x14ac:dyDescent="0.2">
      <c r="A184" s="37">
        <v>44697</v>
      </c>
      <c r="B184" t="s">
        <v>67</v>
      </c>
      <c r="C184" t="s">
        <v>153</v>
      </c>
      <c r="D184" t="s">
        <v>126</v>
      </c>
      <c r="E184" t="s">
        <v>132</v>
      </c>
      <c r="F184">
        <v>5308007</v>
      </c>
      <c r="G184">
        <v>1167920.78021</v>
      </c>
      <c r="H184">
        <v>0</v>
      </c>
      <c r="I184">
        <v>5308007</v>
      </c>
      <c r="J184" t="s">
        <v>140</v>
      </c>
      <c r="K184">
        <v>743120.98</v>
      </c>
    </row>
    <row r="185" spans="1:11" x14ac:dyDescent="0.2">
      <c r="A185" s="37">
        <v>44697</v>
      </c>
      <c r="B185" t="s">
        <v>67</v>
      </c>
      <c r="C185" t="s">
        <v>153</v>
      </c>
      <c r="D185" t="s">
        <v>126</v>
      </c>
      <c r="E185" t="s">
        <v>132</v>
      </c>
      <c r="F185">
        <v>5308007</v>
      </c>
      <c r="G185">
        <v>1167920.78021</v>
      </c>
      <c r="H185">
        <v>0</v>
      </c>
      <c r="I185">
        <v>5308007</v>
      </c>
      <c r="J185" t="s">
        <v>142</v>
      </c>
      <c r="K185">
        <v>265400.34999999998</v>
      </c>
    </row>
    <row r="186" spans="1:11" x14ac:dyDescent="0.2">
      <c r="A186" s="37">
        <v>44001</v>
      </c>
      <c r="B186" t="s">
        <v>68</v>
      </c>
      <c r="C186" t="s">
        <v>125</v>
      </c>
      <c r="D186" t="s">
        <v>127</v>
      </c>
      <c r="E186" t="s">
        <v>133</v>
      </c>
      <c r="F186">
        <v>44099969</v>
      </c>
      <c r="G186">
        <v>8380317.1090700002</v>
      </c>
      <c r="H186">
        <v>0</v>
      </c>
      <c r="I186">
        <v>44099969</v>
      </c>
      <c r="J186" t="s">
        <v>164</v>
      </c>
      <c r="K186">
        <v>1322.9990700000001</v>
      </c>
    </row>
    <row r="187" spans="1:11" x14ac:dyDescent="0.2">
      <c r="A187" s="37">
        <v>44001</v>
      </c>
      <c r="B187" t="s">
        <v>68</v>
      </c>
      <c r="C187" t="s">
        <v>125</v>
      </c>
      <c r="D187" t="s">
        <v>127</v>
      </c>
      <c r="E187" t="s">
        <v>133</v>
      </c>
      <c r="F187">
        <v>44099969</v>
      </c>
      <c r="G187">
        <v>8380317.1090700002</v>
      </c>
      <c r="H187">
        <v>0</v>
      </c>
      <c r="I187">
        <v>44099969</v>
      </c>
      <c r="J187" t="s">
        <v>141</v>
      </c>
      <c r="K187">
        <v>1322999.07</v>
      </c>
    </row>
    <row r="188" spans="1:11" x14ac:dyDescent="0.2">
      <c r="A188" s="37">
        <v>44001</v>
      </c>
      <c r="B188" t="s">
        <v>68</v>
      </c>
      <c r="C188" t="s">
        <v>125</v>
      </c>
      <c r="D188" t="s">
        <v>127</v>
      </c>
      <c r="E188" t="s">
        <v>133</v>
      </c>
      <c r="F188">
        <v>44099969</v>
      </c>
      <c r="G188">
        <v>8380317.1090700002</v>
      </c>
      <c r="H188">
        <v>0</v>
      </c>
      <c r="I188">
        <v>44099969</v>
      </c>
      <c r="J188" t="s">
        <v>140</v>
      </c>
      <c r="K188">
        <v>6614995.3499999996</v>
      </c>
    </row>
    <row r="189" spans="1:11" x14ac:dyDescent="0.2">
      <c r="A189" s="37">
        <v>44001</v>
      </c>
      <c r="B189" t="s">
        <v>68</v>
      </c>
      <c r="C189" t="s">
        <v>125</v>
      </c>
      <c r="D189" t="s">
        <v>127</v>
      </c>
      <c r="E189" t="s">
        <v>133</v>
      </c>
      <c r="F189">
        <v>44099969</v>
      </c>
      <c r="G189">
        <v>8380317.1090700002</v>
      </c>
      <c r="H189">
        <v>0</v>
      </c>
      <c r="I189">
        <v>44099969</v>
      </c>
      <c r="J189" t="s">
        <v>142</v>
      </c>
      <c r="K189">
        <v>440999.69</v>
      </c>
    </row>
    <row r="190" spans="1:11" x14ac:dyDescent="0.2">
      <c r="A190" s="37">
        <v>44413</v>
      </c>
      <c r="B190" t="s">
        <v>69</v>
      </c>
      <c r="C190" t="s">
        <v>153</v>
      </c>
      <c r="D190" t="s">
        <v>126</v>
      </c>
      <c r="E190" t="s">
        <v>134</v>
      </c>
      <c r="F190">
        <v>23481391</v>
      </c>
      <c r="G190">
        <v>4931326.9239100004</v>
      </c>
      <c r="H190">
        <v>0</v>
      </c>
      <c r="I190">
        <v>23481391</v>
      </c>
      <c r="J190" t="s">
        <v>164</v>
      </c>
      <c r="K190">
        <v>234.81390999999999</v>
      </c>
    </row>
    <row r="191" spans="1:11" x14ac:dyDescent="0.2">
      <c r="A191" s="37">
        <v>44413</v>
      </c>
      <c r="B191" t="s">
        <v>69</v>
      </c>
      <c r="C191" t="s">
        <v>153</v>
      </c>
      <c r="D191" t="s">
        <v>126</v>
      </c>
      <c r="E191" t="s">
        <v>134</v>
      </c>
      <c r="F191">
        <v>23481391</v>
      </c>
      <c r="G191">
        <v>4931326.9239100004</v>
      </c>
      <c r="H191">
        <v>0</v>
      </c>
      <c r="I191">
        <v>23481391</v>
      </c>
      <c r="J191" t="s">
        <v>141</v>
      </c>
      <c r="K191">
        <v>704441.73</v>
      </c>
    </row>
    <row r="192" spans="1:11" x14ac:dyDescent="0.2">
      <c r="A192" s="37">
        <v>44413</v>
      </c>
      <c r="B192" t="s">
        <v>69</v>
      </c>
      <c r="C192" t="s">
        <v>153</v>
      </c>
      <c r="D192" t="s">
        <v>126</v>
      </c>
      <c r="E192" t="s">
        <v>134</v>
      </c>
      <c r="F192">
        <v>23481391</v>
      </c>
      <c r="G192">
        <v>4931326.9239100004</v>
      </c>
      <c r="H192">
        <v>0</v>
      </c>
      <c r="I192">
        <v>23481391</v>
      </c>
      <c r="J192" t="s">
        <v>140</v>
      </c>
      <c r="K192">
        <v>3052580.83</v>
      </c>
    </row>
    <row r="193" spans="1:11" x14ac:dyDescent="0.2">
      <c r="A193" s="37">
        <v>44413</v>
      </c>
      <c r="B193" t="s">
        <v>69</v>
      </c>
      <c r="C193" t="s">
        <v>153</v>
      </c>
      <c r="D193" t="s">
        <v>126</v>
      </c>
      <c r="E193" t="s">
        <v>134</v>
      </c>
      <c r="F193">
        <v>23481391</v>
      </c>
      <c r="G193">
        <v>4931326.9239100004</v>
      </c>
      <c r="H193">
        <v>0</v>
      </c>
      <c r="I193">
        <v>23481391</v>
      </c>
      <c r="J193" t="s">
        <v>142</v>
      </c>
      <c r="K193">
        <v>1174069.55</v>
      </c>
    </row>
    <row r="194" spans="1:11" x14ac:dyDescent="0.2">
      <c r="A194" s="37">
        <v>44260</v>
      </c>
      <c r="B194" t="s">
        <v>70</v>
      </c>
      <c r="C194" t="s">
        <v>125</v>
      </c>
      <c r="D194" t="s">
        <v>128</v>
      </c>
      <c r="E194" t="s">
        <v>135</v>
      </c>
      <c r="F194">
        <v>46297559</v>
      </c>
      <c r="G194">
        <v>9260437.7511800006</v>
      </c>
      <c r="H194">
        <v>8912280.1074999999</v>
      </c>
      <c r="I194">
        <v>55209839.107500002</v>
      </c>
      <c r="J194" t="s">
        <v>164</v>
      </c>
      <c r="K194">
        <v>925.95118000000002</v>
      </c>
    </row>
    <row r="195" spans="1:11" x14ac:dyDescent="0.2">
      <c r="A195" s="37">
        <v>44260</v>
      </c>
      <c r="B195" t="s">
        <v>70</v>
      </c>
      <c r="C195" t="s">
        <v>125</v>
      </c>
      <c r="D195" t="s">
        <v>128</v>
      </c>
      <c r="E195" t="s">
        <v>135</v>
      </c>
      <c r="F195">
        <v>46297559</v>
      </c>
      <c r="G195">
        <v>9260437.7511800006</v>
      </c>
      <c r="H195">
        <v>8912280.1074999999</v>
      </c>
      <c r="I195">
        <v>55209839.107500002</v>
      </c>
      <c r="J195" t="s">
        <v>141</v>
      </c>
      <c r="K195">
        <v>2314877.9500000002</v>
      </c>
    </row>
    <row r="196" spans="1:11" x14ac:dyDescent="0.2">
      <c r="A196" s="37">
        <v>44260</v>
      </c>
      <c r="B196" t="s">
        <v>70</v>
      </c>
      <c r="C196" t="s">
        <v>125</v>
      </c>
      <c r="D196" t="s">
        <v>128</v>
      </c>
      <c r="E196" t="s">
        <v>135</v>
      </c>
      <c r="F196">
        <v>46297559</v>
      </c>
      <c r="G196">
        <v>9260437.7511800006</v>
      </c>
      <c r="H196">
        <v>8912280.1074999999</v>
      </c>
      <c r="I196">
        <v>55209839.107500002</v>
      </c>
      <c r="J196" t="s">
        <v>140</v>
      </c>
      <c r="K196">
        <v>6018682.6699999999</v>
      </c>
    </row>
    <row r="197" spans="1:11" x14ac:dyDescent="0.2">
      <c r="A197" s="37">
        <v>44260</v>
      </c>
      <c r="B197" t="s">
        <v>70</v>
      </c>
      <c r="C197" t="s">
        <v>125</v>
      </c>
      <c r="D197" t="s">
        <v>128</v>
      </c>
      <c r="E197" t="s">
        <v>135</v>
      </c>
      <c r="F197">
        <v>46297559</v>
      </c>
      <c r="G197">
        <v>9260437.7511800006</v>
      </c>
      <c r="H197">
        <v>8912280.1074999999</v>
      </c>
      <c r="I197">
        <v>55209839.107500002</v>
      </c>
      <c r="J197" t="s">
        <v>142</v>
      </c>
      <c r="K197">
        <v>925951.18</v>
      </c>
    </row>
    <row r="198" spans="1:11" x14ac:dyDescent="0.2">
      <c r="A198" s="37">
        <v>44353</v>
      </c>
      <c r="B198" t="s">
        <v>71</v>
      </c>
      <c r="C198" t="s">
        <v>154</v>
      </c>
      <c r="D198" t="s">
        <v>126</v>
      </c>
      <c r="E198" t="s">
        <v>129</v>
      </c>
      <c r="F198">
        <v>11350100</v>
      </c>
      <c r="G198">
        <v>2383634.5010000002</v>
      </c>
      <c r="H198">
        <v>0</v>
      </c>
      <c r="I198">
        <v>11350100</v>
      </c>
      <c r="J198" t="s">
        <v>164</v>
      </c>
      <c r="K198">
        <v>113.501</v>
      </c>
    </row>
    <row r="199" spans="1:11" x14ac:dyDescent="0.2">
      <c r="A199" s="37">
        <v>44353</v>
      </c>
      <c r="B199" t="s">
        <v>71</v>
      </c>
      <c r="C199" t="s">
        <v>154</v>
      </c>
      <c r="D199" t="s">
        <v>126</v>
      </c>
      <c r="E199" t="s">
        <v>129</v>
      </c>
      <c r="F199">
        <v>11350100</v>
      </c>
      <c r="G199">
        <v>2383634.5010000002</v>
      </c>
      <c r="H199">
        <v>0</v>
      </c>
      <c r="I199">
        <v>11350100</v>
      </c>
      <c r="J199" t="s">
        <v>141</v>
      </c>
      <c r="K199">
        <v>454004</v>
      </c>
    </row>
    <row r="200" spans="1:11" x14ac:dyDescent="0.2">
      <c r="A200" s="37">
        <v>44353</v>
      </c>
      <c r="B200" t="s">
        <v>71</v>
      </c>
      <c r="C200" t="s">
        <v>154</v>
      </c>
      <c r="D200" t="s">
        <v>126</v>
      </c>
      <c r="E200" t="s">
        <v>129</v>
      </c>
      <c r="F200">
        <v>11350100</v>
      </c>
      <c r="G200">
        <v>2383634.5010000002</v>
      </c>
      <c r="H200">
        <v>0</v>
      </c>
      <c r="I200">
        <v>11350100</v>
      </c>
      <c r="J200" t="s">
        <v>140</v>
      </c>
      <c r="K200">
        <v>1702515</v>
      </c>
    </row>
    <row r="201" spans="1:11" x14ac:dyDescent="0.2">
      <c r="A201" s="37">
        <v>44353</v>
      </c>
      <c r="B201" t="s">
        <v>71</v>
      </c>
      <c r="C201" t="s">
        <v>154</v>
      </c>
      <c r="D201" t="s">
        <v>126</v>
      </c>
      <c r="E201" t="s">
        <v>129</v>
      </c>
      <c r="F201">
        <v>11350100</v>
      </c>
      <c r="G201">
        <v>2383634.5010000002</v>
      </c>
      <c r="H201">
        <v>0</v>
      </c>
      <c r="I201">
        <v>11350100</v>
      </c>
      <c r="J201" t="s">
        <v>142</v>
      </c>
      <c r="K201">
        <v>227002</v>
      </c>
    </row>
    <row r="202" spans="1:11" x14ac:dyDescent="0.2">
      <c r="A202" s="37">
        <v>43985</v>
      </c>
      <c r="B202" t="s">
        <v>72</v>
      </c>
      <c r="C202" t="s">
        <v>125</v>
      </c>
      <c r="D202" t="s">
        <v>127</v>
      </c>
      <c r="E202" t="s">
        <v>130</v>
      </c>
      <c r="F202">
        <v>6571670</v>
      </c>
      <c r="G202">
        <v>1183032.0334000001</v>
      </c>
      <c r="H202">
        <v>0</v>
      </c>
      <c r="I202">
        <v>6571670</v>
      </c>
      <c r="J202" t="s">
        <v>164</v>
      </c>
      <c r="K202">
        <v>131.43340000000001</v>
      </c>
    </row>
    <row r="203" spans="1:11" x14ac:dyDescent="0.2">
      <c r="A203" s="37">
        <v>43985</v>
      </c>
      <c r="B203" t="s">
        <v>72</v>
      </c>
      <c r="C203" t="s">
        <v>125</v>
      </c>
      <c r="D203" t="s">
        <v>127</v>
      </c>
      <c r="E203" t="s">
        <v>130</v>
      </c>
      <c r="F203">
        <v>6571670</v>
      </c>
      <c r="G203">
        <v>1183032.0334000001</v>
      </c>
      <c r="H203">
        <v>0</v>
      </c>
      <c r="I203">
        <v>6571670</v>
      </c>
      <c r="J203" t="s">
        <v>141</v>
      </c>
      <c r="K203">
        <v>197150.1</v>
      </c>
    </row>
    <row r="204" spans="1:11" x14ac:dyDescent="0.2">
      <c r="A204" s="37">
        <v>43985</v>
      </c>
      <c r="B204" t="s">
        <v>72</v>
      </c>
      <c r="C204" t="s">
        <v>125</v>
      </c>
      <c r="D204" t="s">
        <v>127</v>
      </c>
      <c r="E204" t="s">
        <v>130</v>
      </c>
      <c r="F204">
        <v>6571670</v>
      </c>
      <c r="G204">
        <v>1183032.0334000001</v>
      </c>
      <c r="H204">
        <v>0</v>
      </c>
      <c r="I204">
        <v>6571670</v>
      </c>
      <c r="J204" t="s">
        <v>140</v>
      </c>
      <c r="K204">
        <v>657167</v>
      </c>
    </row>
    <row r="205" spans="1:11" x14ac:dyDescent="0.2">
      <c r="A205" s="37">
        <v>43985</v>
      </c>
      <c r="B205" t="s">
        <v>72</v>
      </c>
      <c r="C205" t="s">
        <v>125</v>
      </c>
      <c r="D205" t="s">
        <v>127</v>
      </c>
      <c r="E205" t="s">
        <v>130</v>
      </c>
      <c r="F205">
        <v>6571670</v>
      </c>
      <c r="G205">
        <v>1183032.0334000001</v>
      </c>
      <c r="H205">
        <v>0</v>
      </c>
      <c r="I205">
        <v>6571670</v>
      </c>
      <c r="J205" t="s">
        <v>142</v>
      </c>
      <c r="K205">
        <v>328583.5</v>
      </c>
    </row>
    <row r="206" spans="1:11" x14ac:dyDescent="0.2">
      <c r="A206" s="37">
        <v>44018</v>
      </c>
      <c r="B206" t="s">
        <v>73</v>
      </c>
      <c r="C206" t="s">
        <v>154</v>
      </c>
      <c r="D206" t="s">
        <v>126</v>
      </c>
      <c r="E206" t="s">
        <v>131</v>
      </c>
      <c r="F206">
        <v>13741401</v>
      </c>
      <c r="G206">
        <v>3435762.4920299998</v>
      </c>
      <c r="H206">
        <v>0</v>
      </c>
      <c r="I206">
        <v>13741401</v>
      </c>
      <c r="J206" t="s">
        <v>164</v>
      </c>
      <c r="K206">
        <v>412.24203</v>
      </c>
    </row>
    <row r="207" spans="1:11" x14ac:dyDescent="0.2">
      <c r="A207" s="37">
        <v>44018</v>
      </c>
      <c r="B207" t="s">
        <v>73</v>
      </c>
      <c r="C207" t="s">
        <v>154</v>
      </c>
      <c r="D207" t="s">
        <v>126</v>
      </c>
      <c r="E207" t="s">
        <v>131</v>
      </c>
      <c r="F207">
        <v>13741401</v>
      </c>
      <c r="G207">
        <v>3435762.4920299998</v>
      </c>
      <c r="H207">
        <v>0</v>
      </c>
      <c r="I207">
        <v>13741401</v>
      </c>
      <c r="J207" t="s">
        <v>141</v>
      </c>
      <c r="K207">
        <v>412242.03</v>
      </c>
    </row>
    <row r="208" spans="1:11" x14ac:dyDescent="0.2">
      <c r="A208" s="37">
        <v>44018</v>
      </c>
      <c r="B208" t="s">
        <v>73</v>
      </c>
      <c r="C208" t="s">
        <v>154</v>
      </c>
      <c r="D208" t="s">
        <v>126</v>
      </c>
      <c r="E208" t="s">
        <v>131</v>
      </c>
      <c r="F208">
        <v>13741401</v>
      </c>
      <c r="G208">
        <v>3435762.4920299998</v>
      </c>
      <c r="H208">
        <v>0</v>
      </c>
      <c r="I208">
        <v>13741401</v>
      </c>
      <c r="J208" t="s">
        <v>140</v>
      </c>
      <c r="K208">
        <v>2610866.19</v>
      </c>
    </row>
    <row r="209" spans="1:11" x14ac:dyDescent="0.2">
      <c r="A209" s="37">
        <v>44018</v>
      </c>
      <c r="B209" t="s">
        <v>73</v>
      </c>
      <c r="C209" t="s">
        <v>154</v>
      </c>
      <c r="D209" t="s">
        <v>126</v>
      </c>
      <c r="E209" t="s">
        <v>131</v>
      </c>
      <c r="F209">
        <v>13741401</v>
      </c>
      <c r="G209">
        <v>3435762.4920299998</v>
      </c>
      <c r="H209">
        <v>0</v>
      </c>
      <c r="I209">
        <v>13741401</v>
      </c>
      <c r="J209" t="s">
        <v>142</v>
      </c>
      <c r="K209">
        <v>412242.03</v>
      </c>
    </row>
    <row r="210" spans="1:11" x14ac:dyDescent="0.2">
      <c r="A210" s="37">
        <v>44225</v>
      </c>
      <c r="B210" t="s">
        <v>74</v>
      </c>
      <c r="C210" t="s">
        <v>125</v>
      </c>
      <c r="D210" t="s">
        <v>128</v>
      </c>
      <c r="E210" t="s">
        <v>132</v>
      </c>
      <c r="F210">
        <v>5829995</v>
      </c>
      <c r="G210">
        <v>1166173.8998499999</v>
      </c>
      <c r="H210">
        <v>0</v>
      </c>
      <c r="I210">
        <v>5829995</v>
      </c>
      <c r="J210" t="s">
        <v>164</v>
      </c>
      <c r="K210">
        <v>174.89984999999999</v>
      </c>
    </row>
    <row r="211" spans="1:11" x14ac:dyDescent="0.2">
      <c r="A211" s="37">
        <v>44225</v>
      </c>
      <c r="B211" t="s">
        <v>74</v>
      </c>
      <c r="C211" t="s">
        <v>125</v>
      </c>
      <c r="D211" t="s">
        <v>128</v>
      </c>
      <c r="E211" t="s">
        <v>132</v>
      </c>
      <c r="F211">
        <v>5829995</v>
      </c>
      <c r="G211">
        <v>1166173.8998499999</v>
      </c>
      <c r="H211">
        <v>0</v>
      </c>
      <c r="I211">
        <v>5829995</v>
      </c>
      <c r="J211" t="s">
        <v>141</v>
      </c>
      <c r="K211">
        <v>233199.8</v>
      </c>
    </row>
    <row r="212" spans="1:11" x14ac:dyDescent="0.2">
      <c r="A212" s="37">
        <v>44225</v>
      </c>
      <c r="B212" t="s">
        <v>74</v>
      </c>
      <c r="C212" t="s">
        <v>125</v>
      </c>
      <c r="D212" t="s">
        <v>128</v>
      </c>
      <c r="E212" t="s">
        <v>132</v>
      </c>
      <c r="F212">
        <v>5829995</v>
      </c>
      <c r="G212">
        <v>1166173.8998499999</v>
      </c>
      <c r="H212">
        <v>0</v>
      </c>
      <c r="I212">
        <v>5829995</v>
      </c>
      <c r="J212" t="s">
        <v>140</v>
      </c>
      <c r="K212">
        <v>699599.4</v>
      </c>
    </row>
    <row r="213" spans="1:11" x14ac:dyDescent="0.2">
      <c r="A213" s="37">
        <v>44225</v>
      </c>
      <c r="B213" t="s">
        <v>74</v>
      </c>
      <c r="C213" t="s">
        <v>125</v>
      </c>
      <c r="D213" t="s">
        <v>128</v>
      </c>
      <c r="E213" t="s">
        <v>132</v>
      </c>
      <c r="F213">
        <v>5829995</v>
      </c>
      <c r="G213">
        <v>1166173.8998499999</v>
      </c>
      <c r="H213">
        <v>0</v>
      </c>
      <c r="I213">
        <v>5829995</v>
      </c>
      <c r="J213" t="s">
        <v>142</v>
      </c>
      <c r="K213">
        <v>233199.8</v>
      </c>
    </row>
    <row r="214" spans="1:11" x14ac:dyDescent="0.2">
      <c r="A214" s="37">
        <v>43877</v>
      </c>
      <c r="B214" t="s">
        <v>75</v>
      </c>
      <c r="C214" t="s">
        <v>154</v>
      </c>
      <c r="D214" t="s">
        <v>126</v>
      </c>
      <c r="E214" t="s">
        <v>133</v>
      </c>
      <c r="F214">
        <v>22288093</v>
      </c>
      <c r="G214">
        <v>4457841.4809299996</v>
      </c>
      <c r="H214">
        <v>0</v>
      </c>
      <c r="I214">
        <v>22288093</v>
      </c>
      <c r="J214" t="s">
        <v>164</v>
      </c>
      <c r="K214">
        <v>222.88093000000001</v>
      </c>
    </row>
    <row r="215" spans="1:11" x14ac:dyDescent="0.2">
      <c r="A215" s="37">
        <v>43877</v>
      </c>
      <c r="B215" t="s">
        <v>75</v>
      </c>
      <c r="C215" t="s">
        <v>154</v>
      </c>
      <c r="D215" t="s">
        <v>126</v>
      </c>
      <c r="E215" t="s">
        <v>133</v>
      </c>
      <c r="F215">
        <v>22288093</v>
      </c>
      <c r="G215">
        <v>4457841.4809299996</v>
      </c>
      <c r="H215">
        <v>0</v>
      </c>
      <c r="I215">
        <v>22288093</v>
      </c>
      <c r="J215" t="s">
        <v>141</v>
      </c>
      <c r="K215">
        <v>1114404.6499999999</v>
      </c>
    </row>
    <row r="216" spans="1:11" x14ac:dyDescent="0.2">
      <c r="A216" s="37">
        <v>43877</v>
      </c>
      <c r="B216" t="s">
        <v>75</v>
      </c>
      <c r="C216" t="s">
        <v>154</v>
      </c>
      <c r="D216" t="s">
        <v>126</v>
      </c>
      <c r="E216" t="s">
        <v>133</v>
      </c>
      <c r="F216">
        <v>22288093</v>
      </c>
      <c r="G216">
        <v>4457841.4809299996</v>
      </c>
      <c r="H216">
        <v>0</v>
      </c>
      <c r="I216">
        <v>22288093</v>
      </c>
      <c r="J216" t="s">
        <v>140</v>
      </c>
      <c r="K216">
        <v>2897452.09</v>
      </c>
    </row>
    <row r="217" spans="1:11" x14ac:dyDescent="0.2">
      <c r="A217" s="37">
        <v>43877</v>
      </c>
      <c r="B217" t="s">
        <v>75</v>
      </c>
      <c r="C217" t="s">
        <v>154</v>
      </c>
      <c r="D217" t="s">
        <v>126</v>
      </c>
      <c r="E217" t="s">
        <v>133</v>
      </c>
      <c r="F217">
        <v>22288093</v>
      </c>
      <c r="G217">
        <v>4457841.4809299996</v>
      </c>
      <c r="H217">
        <v>0</v>
      </c>
      <c r="I217">
        <v>22288093</v>
      </c>
      <c r="J217" t="s">
        <v>142</v>
      </c>
      <c r="K217">
        <v>445761.86</v>
      </c>
    </row>
    <row r="218" spans="1:11" x14ac:dyDescent="0.2">
      <c r="A218" s="37">
        <v>44746</v>
      </c>
      <c r="B218" t="s">
        <v>76</v>
      </c>
      <c r="C218" t="s">
        <v>125</v>
      </c>
      <c r="D218" t="s">
        <v>127</v>
      </c>
      <c r="E218" t="s">
        <v>134</v>
      </c>
      <c r="F218">
        <v>24496736</v>
      </c>
      <c r="G218">
        <v>6124673.9347200003</v>
      </c>
      <c r="H218">
        <v>0</v>
      </c>
      <c r="I218">
        <v>24496736</v>
      </c>
      <c r="J218" t="s">
        <v>164</v>
      </c>
      <c r="K218">
        <v>489.93472000000003</v>
      </c>
    </row>
    <row r="219" spans="1:11" x14ac:dyDescent="0.2">
      <c r="A219" s="37">
        <v>44746</v>
      </c>
      <c r="B219" t="s">
        <v>76</v>
      </c>
      <c r="C219" t="s">
        <v>125</v>
      </c>
      <c r="D219" t="s">
        <v>127</v>
      </c>
      <c r="E219" t="s">
        <v>134</v>
      </c>
      <c r="F219">
        <v>24496736</v>
      </c>
      <c r="G219">
        <v>6124673.9347200003</v>
      </c>
      <c r="H219">
        <v>0</v>
      </c>
      <c r="I219">
        <v>24496736</v>
      </c>
      <c r="J219" t="s">
        <v>141</v>
      </c>
      <c r="K219">
        <v>734902.08</v>
      </c>
    </row>
    <row r="220" spans="1:11" x14ac:dyDescent="0.2">
      <c r="A220" s="37">
        <v>44746</v>
      </c>
      <c r="B220" t="s">
        <v>76</v>
      </c>
      <c r="C220" t="s">
        <v>125</v>
      </c>
      <c r="D220" t="s">
        <v>127</v>
      </c>
      <c r="E220" t="s">
        <v>134</v>
      </c>
      <c r="F220">
        <v>24496736</v>
      </c>
      <c r="G220">
        <v>6124673.9347200003</v>
      </c>
      <c r="H220">
        <v>0</v>
      </c>
      <c r="I220">
        <v>24496736</v>
      </c>
      <c r="J220" t="s">
        <v>140</v>
      </c>
      <c r="K220">
        <v>4654379.84</v>
      </c>
    </row>
    <row r="221" spans="1:11" x14ac:dyDescent="0.2">
      <c r="A221" s="37">
        <v>44746</v>
      </c>
      <c r="B221" t="s">
        <v>76</v>
      </c>
      <c r="C221" t="s">
        <v>125</v>
      </c>
      <c r="D221" t="s">
        <v>127</v>
      </c>
      <c r="E221" t="s">
        <v>134</v>
      </c>
      <c r="F221">
        <v>24496736</v>
      </c>
      <c r="G221">
        <v>6124673.9347200003</v>
      </c>
      <c r="H221">
        <v>0</v>
      </c>
      <c r="I221">
        <v>24496736</v>
      </c>
      <c r="J221" t="s">
        <v>142</v>
      </c>
      <c r="K221">
        <v>734902.08</v>
      </c>
    </row>
    <row r="222" spans="1:11" x14ac:dyDescent="0.2">
      <c r="A222" s="37">
        <v>44079</v>
      </c>
      <c r="B222" t="s">
        <v>77</v>
      </c>
      <c r="C222" t="s">
        <v>153</v>
      </c>
      <c r="D222" t="s">
        <v>126</v>
      </c>
      <c r="E222" t="s">
        <v>135</v>
      </c>
      <c r="F222">
        <v>43141410</v>
      </c>
      <c r="G222">
        <v>9060127.5141000003</v>
      </c>
      <c r="H222">
        <v>8304721.4249999998</v>
      </c>
      <c r="I222">
        <v>51446131.424999997</v>
      </c>
      <c r="J222" t="s">
        <v>164</v>
      </c>
      <c r="K222">
        <v>431.41410000000002</v>
      </c>
    </row>
    <row r="223" spans="1:11" x14ac:dyDescent="0.2">
      <c r="A223" s="37">
        <v>44079</v>
      </c>
      <c r="B223" t="s">
        <v>77</v>
      </c>
      <c r="C223" t="s">
        <v>153</v>
      </c>
      <c r="D223" t="s">
        <v>126</v>
      </c>
      <c r="E223" t="s">
        <v>135</v>
      </c>
      <c r="F223">
        <v>43141410</v>
      </c>
      <c r="G223">
        <v>9060127.5141000003</v>
      </c>
      <c r="H223">
        <v>8304721.4249999998</v>
      </c>
      <c r="I223">
        <v>51446131.424999997</v>
      </c>
      <c r="J223" t="s">
        <v>141</v>
      </c>
      <c r="K223">
        <v>431414.1</v>
      </c>
    </row>
    <row r="224" spans="1:11" x14ac:dyDescent="0.2">
      <c r="A224" s="37">
        <v>44079</v>
      </c>
      <c r="B224" t="s">
        <v>77</v>
      </c>
      <c r="C224" t="s">
        <v>153</v>
      </c>
      <c r="D224" t="s">
        <v>126</v>
      </c>
      <c r="E224" t="s">
        <v>135</v>
      </c>
      <c r="F224">
        <v>43141410</v>
      </c>
      <c r="G224">
        <v>9060127.5141000003</v>
      </c>
      <c r="H224">
        <v>8304721.4249999998</v>
      </c>
      <c r="I224">
        <v>51446131.424999997</v>
      </c>
      <c r="J224" t="s">
        <v>140</v>
      </c>
      <c r="K224">
        <v>8196867.9000000004</v>
      </c>
    </row>
    <row r="225" spans="1:11" x14ac:dyDescent="0.2">
      <c r="A225" s="37">
        <v>44079</v>
      </c>
      <c r="B225" t="s">
        <v>77</v>
      </c>
      <c r="C225" t="s">
        <v>153</v>
      </c>
      <c r="D225" t="s">
        <v>126</v>
      </c>
      <c r="E225" t="s">
        <v>135</v>
      </c>
      <c r="F225">
        <v>43141410</v>
      </c>
      <c r="G225">
        <v>9060127.5141000003</v>
      </c>
      <c r="H225">
        <v>8304721.4249999998</v>
      </c>
      <c r="I225">
        <v>51446131.424999997</v>
      </c>
      <c r="J225" t="s">
        <v>142</v>
      </c>
      <c r="K225">
        <v>431414.1</v>
      </c>
    </row>
    <row r="226" spans="1:11" x14ac:dyDescent="0.2">
      <c r="A226" s="37">
        <v>44374</v>
      </c>
      <c r="B226" t="s">
        <v>78</v>
      </c>
      <c r="C226" t="s">
        <v>125</v>
      </c>
      <c r="D226" t="s">
        <v>128</v>
      </c>
      <c r="E226" t="s">
        <v>129</v>
      </c>
      <c r="F226">
        <v>34368898</v>
      </c>
      <c r="G226">
        <v>4468987.8069400005</v>
      </c>
      <c r="H226">
        <v>0</v>
      </c>
      <c r="I226">
        <v>34368898</v>
      </c>
      <c r="J226" t="s">
        <v>164</v>
      </c>
      <c r="K226">
        <v>1031.0669399999999</v>
      </c>
    </row>
    <row r="227" spans="1:11" x14ac:dyDescent="0.2">
      <c r="A227" s="37">
        <v>44374</v>
      </c>
      <c r="B227" t="s">
        <v>78</v>
      </c>
      <c r="C227" t="s">
        <v>125</v>
      </c>
      <c r="D227" t="s">
        <v>128</v>
      </c>
      <c r="E227" t="s">
        <v>129</v>
      </c>
      <c r="F227">
        <v>34368898</v>
      </c>
      <c r="G227">
        <v>4468987.8069400005</v>
      </c>
      <c r="H227">
        <v>0</v>
      </c>
      <c r="I227">
        <v>34368898</v>
      </c>
      <c r="J227" t="s">
        <v>141</v>
      </c>
      <c r="K227">
        <v>343688.98</v>
      </c>
    </row>
    <row r="228" spans="1:11" x14ac:dyDescent="0.2">
      <c r="A228" s="37">
        <v>44374</v>
      </c>
      <c r="B228" t="s">
        <v>78</v>
      </c>
      <c r="C228" t="s">
        <v>125</v>
      </c>
      <c r="D228" t="s">
        <v>128</v>
      </c>
      <c r="E228" t="s">
        <v>129</v>
      </c>
      <c r="F228">
        <v>34368898</v>
      </c>
      <c r="G228">
        <v>4468987.8069400005</v>
      </c>
      <c r="H228">
        <v>0</v>
      </c>
      <c r="I228">
        <v>34368898</v>
      </c>
      <c r="J228" t="s">
        <v>140</v>
      </c>
      <c r="K228">
        <v>3436889.8</v>
      </c>
    </row>
    <row r="229" spans="1:11" x14ac:dyDescent="0.2">
      <c r="A229" s="37">
        <v>44374</v>
      </c>
      <c r="B229" t="s">
        <v>78</v>
      </c>
      <c r="C229" t="s">
        <v>125</v>
      </c>
      <c r="D229" t="s">
        <v>128</v>
      </c>
      <c r="E229" t="s">
        <v>129</v>
      </c>
      <c r="F229">
        <v>34368898</v>
      </c>
      <c r="G229">
        <v>4468987.8069400005</v>
      </c>
      <c r="H229">
        <v>0</v>
      </c>
      <c r="I229">
        <v>34368898</v>
      </c>
      <c r="J229" t="s">
        <v>142</v>
      </c>
      <c r="K229">
        <v>687377.96</v>
      </c>
    </row>
    <row r="230" spans="1:11" x14ac:dyDescent="0.2">
      <c r="A230" s="37">
        <v>44705</v>
      </c>
      <c r="B230" t="s">
        <v>79</v>
      </c>
      <c r="C230" t="s">
        <v>154</v>
      </c>
      <c r="D230" t="s">
        <v>126</v>
      </c>
      <c r="E230" t="s">
        <v>130</v>
      </c>
      <c r="F230">
        <v>24537298</v>
      </c>
      <c r="G230">
        <v>6379942.8529800009</v>
      </c>
      <c r="H230">
        <v>0</v>
      </c>
      <c r="I230">
        <v>24537298</v>
      </c>
      <c r="J230" t="s">
        <v>164</v>
      </c>
      <c r="K230">
        <v>245.37298000000001</v>
      </c>
    </row>
    <row r="231" spans="1:11" x14ac:dyDescent="0.2">
      <c r="A231" s="37">
        <v>44705</v>
      </c>
      <c r="B231" t="s">
        <v>79</v>
      </c>
      <c r="C231" t="s">
        <v>154</v>
      </c>
      <c r="D231" t="s">
        <v>126</v>
      </c>
      <c r="E231" t="s">
        <v>130</v>
      </c>
      <c r="F231">
        <v>24537298</v>
      </c>
      <c r="G231">
        <v>6379942.8529800009</v>
      </c>
      <c r="H231">
        <v>0</v>
      </c>
      <c r="I231">
        <v>24537298</v>
      </c>
      <c r="J231" t="s">
        <v>141</v>
      </c>
      <c r="K231">
        <v>1226864.8999999999</v>
      </c>
    </row>
    <row r="232" spans="1:11" x14ac:dyDescent="0.2">
      <c r="A232" s="37">
        <v>44705</v>
      </c>
      <c r="B232" t="s">
        <v>79</v>
      </c>
      <c r="C232" t="s">
        <v>154</v>
      </c>
      <c r="D232" t="s">
        <v>126</v>
      </c>
      <c r="E232" t="s">
        <v>130</v>
      </c>
      <c r="F232">
        <v>24537298</v>
      </c>
      <c r="G232">
        <v>6379942.8529800009</v>
      </c>
      <c r="H232">
        <v>0</v>
      </c>
      <c r="I232">
        <v>24537298</v>
      </c>
      <c r="J232" t="s">
        <v>140</v>
      </c>
      <c r="K232">
        <v>4907459.5999999996</v>
      </c>
    </row>
    <row r="233" spans="1:11" x14ac:dyDescent="0.2">
      <c r="A233" s="37">
        <v>44705</v>
      </c>
      <c r="B233" t="s">
        <v>79</v>
      </c>
      <c r="C233" t="s">
        <v>154</v>
      </c>
      <c r="D233" t="s">
        <v>126</v>
      </c>
      <c r="E233" t="s">
        <v>130</v>
      </c>
      <c r="F233">
        <v>24537298</v>
      </c>
      <c r="G233">
        <v>6379942.8529800009</v>
      </c>
      <c r="H233">
        <v>0</v>
      </c>
      <c r="I233">
        <v>24537298</v>
      </c>
      <c r="J233" t="s">
        <v>142</v>
      </c>
      <c r="K233">
        <v>245372.98</v>
      </c>
    </row>
    <row r="234" spans="1:11" x14ac:dyDescent="0.2">
      <c r="A234" s="37">
        <v>44803</v>
      </c>
      <c r="B234" t="s">
        <v>80</v>
      </c>
      <c r="C234" t="s">
        <v>125</v>
      </c>
      <c r="D234" t="s">
        <v>127</v>
      </c>
      <c r="E234" t="s">
        <v>131</v>
      </c>
      <c r="F234">
        <v>14695091</v>
      </c>
      <c r="G234">
        <v>2645263.33091</v>
      </c>
      <c r="H234">
        <v>0</v>
      </c>
      <c r="I234">
        <v>14695091</v>
      </c>
      <c r="J234" t="s">
        <v>164</v>
      </c>
      <c r="K234">
        <v>146.95090999999999</v>
      </c>
    </row>
    <row r="235" spans="1:11" x14ac:dyDescent="0.2">
      <c r="A235" s="37">
        <v>44803</v>
      </c>
      <c r="B235" t="s">
        <v>80</v>
      </c>
      <c r="C235" t="s">
        <v>125</v>
      </c>
      <c r="D235" t="s">
        <v>127</v>
      </c>
      <c r="E235" t="s">
        <v>131</v>
      </c>
      <c r="F235">
        <v>14695091</v>
      </c>
      <c r="G235">
        <v>2645263.33091</v>
      </c>
      <c r="H235">
        <v>0</v>
      </c>
      <c r="I235">
        <v>14695091</v>
      </c>
      <c r="J235" t="s">
        <v>141</v>
      </c>
      <c r="K235">
        <v>293901.82</v>
      </c>
    </row>
    <row r="236" spans="1:11" x14ac:dyDescent="0.2">
      <c r="A236" s="37">
        <v>44803</v>
      </c>
      <c r="B236" t="s">
        <v>80</v>
      </c>
      <c r="C236" t="s">
        <v>125</v>
      </c>
      <c r="D236" t="s">
        <v>127</v>
      </c>
      <c r="E236" t="s">
        <v>131</v>
      </c>
      <c r="F236">
        <v>14695091</v>
      </c>
      <c r="G236">
        <v>2645263.33091</v>
      </c>
      <c r="H236">
        <v>0</v>
      </c>
      <c r="I236">
        <v>14695091</v>
      </c>
      <c r="J236" t="s">
        <v>140</v>
      </c>
      <c r="K236">
        <v>2204263.65</v>
      </c>
    </row>
    <row r="237" spans="1:11" x14ac:dyDescent="0.2">
      <c r="A237" s="37">
        <v>44803</v>
      </c>
      <c r="B237" t="s">
        <v>80</v>
      </c>
      <c r="C237" t="s">
        <v>125</v>
      </c>
      <c r="D237" t="s">
        <v>127</v>
      </c>
      <c r="E237" t="s">
        <v>131</v>
      </c>
      <c r="F237">
        <v>14695091</v>
      </c>
      <c r="G237">
        <v>2645263.33091</v>
      </c>
      <c r="H237">
        <v>0</v>
      </c>
      <c r="I237">
        <v>14695091</v>
      </c>
      <c r="J237" t="s">
        <v>142</v>
      </c>
      <c r="K237">
        <v>146950.91</v>
      </c>
    </row>
    <row r="238" spans="1:11" x14ac:dyDescent="0.2">
      <c r="A238" s="37">
        <v>44443</v>
      </c>
      <c r="B238" t="s">
        <v>81</v>
      </c>
      <c r="C238" t="s">
        <v>154</v>
      </c>
      <c r="D238" t="s">
        <v>126</v>
      </c>
      <c r="E238" t="s">
        <v>132</v>
      </c>
      <c r="F238">
        <v>27071219</v>
      </c>
      <c r="G238">
        <v>5685226.7021900006</v>
      </c>
      <c r="H238">
        <v>0</v>
      </c>
      <c r="I238">
        <v>27071219</v>
      </c>
      <c r="J238" t="s">
        <v>164</v>
      </c>
      <c r="K238">
        <v>270.71219000000002</v>
      </c>
    </row>
    <row r="239" spans="1:11" x14ac:dyDescent="0.2">
      <c r="A239" s="37">
        <v>44443</v>
      </c>
      <c r="B239" t="s">
        <v>81</v>
      </c>
      <c r="C239" t="s">
        <v>154</v>
      </c>
      <c r="D239" t="s">
        <v>126</v>
      </c>
      <c r="E239" t="s">
        <v>132</v>
      </c>
      <c r="F239">
        <v>27071219</v>
      </c>
      <c r="G239">
        <v>5685226.7021900006</v>
      </c>
      <c r="H239">
        <v>0</v>
      </c>
      <c r="I239">
        <v>27071219</v>
      </c>
      <c r="J239" t="s">
        <v>141</v>
      </c>
      <c r="K239">
        <v>270712.19</v>
      </c>
    </row>
    <row r="240" spans="1:11" x14ac:dyDescent="0.2">
      <c r="A240" s="37">
        <v>44443</v>
      </c>
      <c r="B240" t="s">
        <v>81</v>
      </c>
      <c r="C240" t="s">
        <v>154</v>
      </c>
      <c r="D240" t="s">
        <v>126</v>
      </c>
      <c r="E240" t="s">
        <v>132</v>
      </c>
      <c r="F240">
        <v>27071219</v>
      </c>
      <c r="G240">
        <v>5685226.7021900006</v>
      </c>
      <c r="H240">
        <v>0</v>
      </c>
      <c r="I240">
        <v>27071219</v>
      </c>
      <c r="J240" t="s">
        <v>140</v>
      </c>
      <c r="K240">
        <v>4331395.04</v>
      </c>
    </row>
    <row r="241" spans="1:11" x14ac:dyDescent="0.2">
      <c r="A241" s="37">
        <v>44443</v>
      </c>
      <c r="B241" t="s">
        <v>81</v>
      </c>
      <c r="C241" t="s">
        <v>154</v>
      </c>
      <c r="D241" t="s">
        <v>126</v>
      </c>
      <c r="E241" t="s">
        <v>132</v>
      </c>
      <c r="F241">
        <v>27071219</v>
      </c>
      <c r="G241">
        <v>5685226.7021900006</v>
      </c>
      <c r="H241">
        <v>0</v>
      </c>
      <c r="I241">
        <v>27071219</v>
      </c>
      <c r="J241" t="s">
        <v>142</v>
      </c>
      <c r="K241">
        <v>1082848.76</v>
      </c>
    </row>
    <row r="242" spans="1:11" x14ac:dyDescent="0.2">
      <c r="A242" s="37">
        <v>44779</v>
      </c>
      <c r="B242" t="s">
        <v>82</v>
      </c>
      <c r="C242" t="s">
        <v>125</v>
      </c>
      <c r="D242" t="s">
        <v>128</v>
      </c>
      <c r="E242" t="s">
        <v>133</v>
      </c>
      <c r="F242">
        <v>45410203</v>
      </c>
      <c r="G242">
        <v>8174290.6420299988</v>
      </c>
      <c r="H242">
        <v>0</v>
      </c>
      <c r="I242">
        <v>45410203</v>
      </c>
      <c r="J242" t="s">
        <v>164</v>
      </c>
      <c r="K242">
        <v>454.10203000000001</v>
      </c>
    </row>
    <row r="243" spans="1:11" x14ac:dyDescent="0.2">
      <c r="A243" s="37">
        <v>44779</v>
      </c>
      <c r="B243" t="s">
        <v>82</v>
      </c>
      <c r="C243" t="s">
        <v>125</v>
      </c>
      <c r="D243" t="s">
        <v>128</v>
      </c>
      <c r="E243" t="s">
        <v>133</v>
      </c>
      <c r="F243">
        <v>45410203</v>
      </c>
      <c r="G243">
        <v>8174290.6420299988</v>
      </c>
      <c r="H243">
        <v>0</v>
      </c>
      <c r="I243">
        <v>45410203</v>
      </c>
      <c r="J243" t="s">
        <v>141</v>
      </c>
      <c r="K243">
        <v>2270510.15</v>
      </c>
    </row>
    <row r="244" spans="1:11" x14ac:dyDescent="0.2">
      <c r="A244" s="37">
        <v>44779</v>
      </c>
      <c r="B244" t="s">
        <v>82</v>
      </c>
      <c r="C244" t="s">
        <v>125</v>
      </c>
      <c r="D244" t="s">
        <v>128</v>
      </c>
      <c r="E244" t="s">
        <v>133</v>
      </c>
      <c r="F244">
        <v>45410203</v>
      </c>
      <c r="G244">
        <v>8174290.6420299988</v>
      </c>
      <c r="H244">
        <v>0</v>
      </c>
      <c r="I244">
        <v>45410203</v>
      </c>
      <c r="J244" t="s">
        <v>140</v>
      </c>
      <c r="K244">
        <v>4541020.3</v>
      </c>
    </row>
    <row r="245" spans="1:11" x14ac:dyDescent="0.2">
      <c r="A245" s="37">
        <v>44779</v>
      </c>
      <c r="B245" t="s">
        <v>82</v>
      </c>
      <c r="C245" t="s">
        <v>125</v>
      </c>
      <c r="D245" t="s">
        <v>128</v>
      </c>
      <c r="E245" t="s">
        <v>133</v>
      </c>
      <c r="F245">
        <v>45410203</v>
      </c>
      <c r="G245">
        <v>8174290.6420299988</v>
      </c>
      <c r="H245">
        <v>0</v>
      </c>
      <c r="I245">
        <v>45410203</v>
      </c>
      <c r="J245" t="s">
        <v>142</v>
      </c>
      <c r="K245">
        <v>1362306.09</v>
      </c>
    </row>
    <row r="246" spans="1:11" x14ac:dyDescent="0.2">
      <c r="A246" s="37">
        <v>44597</v>
      </c>
      <c r="B246" t="s">
        <v>83</v>
      </c>
      <c r="C246" t="s">
        <v>154</v>
      </c>
      <c r="D246" t="s">
        <v>126</v>
      </c>
      <c r="E246" t="s">
        <v>134</v>
      </c>
      <c r="F246">
        <v>32434126</v>
      </c>
      <c r="G246">
        <v>5514125.7612600001</v>
      </c>
      <c r="H246">
        <v>0</v>
      </c>
      <c r="I246">
        <v>32434126</v>
      </c>
      <c r="J246" t="s">
        <v>164</v>
      </c>
      <c r="K246">
        <v>324.34125999999998</v>
      </c>
    </row>
    <row r="247" spans="1:11" x14ac:dyDescent="0.2">
      <c r="A247" s="37">
        <v>44597</v>
      </c>
      <c r="B247" t="s">
        <v>83</v>
      </c>
      <c r="C247" t="s">
        <v>154</v>
      </c>
      <c r="D247" t="s">
        <v>126</v>
      </c>
      <c r="E247" t="s">
        <v>134</v>
      </c>
      <c r="F247">
        <v>32434126</v>
      </c>
      <c r="G247">
        <v>5514125.7612600001</v>
      </c>
      <c r="H247">
        <v>0</v>
      </c>
      <c r="I247">
        <v>32434126</v>
      </c>
      <c r="J247" t="s">
        <v>141</v>
      </c>
      <c r="K247">
        <v>324341.26</v>
      </c>
    </row>
    <row r="248" spans="1:11" x14ac:dyDescent="0.2">
      <c r="A248" s="37">
        <v>44597</v>
      </c>
      <c r="B248" t="s">
        <v>83</v>
      </c>
      <c r="C248" t="s">
        <v>154</v>
      </c>
      <c r="D248" t="s">
        <v>126</v>
      </c>
      <c r="E248" t="s">
        <v>134</v>
      </c>
      <c r="F248">
        <v>32434126</v>
      </c>
      <c r="G248">
        <v>5514125.7612600001</v>
      </c>
      <c r="H248">
        <v>0</v>
      </c>
      <c r="I248">
        <v>32434126</v>
      </c>
      <c r="J248" t="s">
        <v>140</v>
      </c>
      <c r="K248">
        <v>4216436.38</v>
      </c>
    </row>
    <row r="249" spans="1:11" x14ac:dyDescent="0.2">
      <c r="A249" s="37">
        <v>44597</v>
      </c>
      <c r="B249" t="s">
        <v>83</v>
      </c>
      <c r="C249" t="s">
        <v>154</v>
      </c>
      <c r="D249" t="s">
        <v>126</v>
      </c>
      <c r="E249" t="s">
        <v>134</v>
      </c>
      <c r="F249">
        <v>32434126</v>
      </c>
      <c r="G249">
        <v>5514125.7612600001</v>
      </c>
      <c r="H249">
        <v>0</v>
      </c>
      <c r="I249">
        <v>32434126</v>
      </c>
      <c r="J249" t="s">
        <v>142</v>
      </c>
      <c r="K249">
        <v>973023.78</v>
      </c>
    </row>
    <row r="250" spans="1:11" x14ac:dyDescent="0.2">
      <c r="A250" s="37">
        <v>43930</v>
      </c>
      <c r="B250" t="s">
        <v>84</v>
      </c>
      <c r="C250" t="s">
        <v>125</v>
      </c>
      <c r="D250" t="s">
        <v>127</v>
      </c>
      <c r="E250" t="s">
        <v>135</v>
      </c>
      <c r="F250">
        <v>44841229</v>
      </c>
      <c r="G250">
        <v>11211204.074580001</v>
      </c>
      <c r="H250">
        <v>8631936.5824999996</v>
      </c>
      <c r="I250">
        <v>53473165.582499996</v>
      </c>
      <c r="J250" t="s">
        <v>164</v>
      </c>
      <c r="K250">
        <v>896.82457999999997</v>
      </c>
    </row>
    <row r="251" spans="1:11" x14ac:dyDescent="0.2">
      <c r="A251" s="37">
        <v>43930</v>
      </c>
      <c r="B251" t="s">
        <v>84</v>
      </c>
      <c r="C251" t="s">
        <v>125</v>
      </c>
      <c r="D251" t="s">
        <v>127</v>
      </c>
      <c r="E251" t="s">
        <v>135</v>
      </c>
      <c r="F251">
        <v>44841229</v>
      </c>
      <c r="G251">
        <v>11211204.074580001</v>
      </c>
      <c r="H251">
        <v>8631936.5824999996</v>
      </c>
      <c r="I251">
        <v>53473165.582499996</v>
      </c>
      <c r="J251" t="s">
        <v>141</v>
      </c>
      <c r="K251">
        <v>1793649.16</v>
      </c>
    </row>
    <row r="252" spans="1:11" x14ac:dyDescent="0.2">
      <c r="A252" s="37">
        <v>43930</v>
      </c>
      <c r="B252" t="s">
        <v>84</v>
      </c>
      <c r="C252" t="s">
        <v>125</v>
      </c>
      <c r="D252" t="s">
        <v>127</v>
      </c>
      <c r="E252" t="s">
        <v>135</v>
      </c>
      <c r="F252">
        <v>44841229</v>
      </c>
      <c r="G252">
        <v>11211204.074580001</v>
      </c>
      <c r="H252">
        <v>8631936.5824999996</v>
      </c>
      <c r="I252">
        <v>53473165.582499996</v>
      </c>
      <c r="J252" t="s">
        <v>140</v>
      </c>
      <c r="K252">
        <v>7623008.9299999997</v>
      </c>
    </row>
    <row r="253" spans="1:11" x14ac:dyDescent="0.2">
      <c r="A253" s="37">
        <v>43930</v>
      </c>
      <c r="B253" t="s">
        <v>84</v>
      </c>
      <c r="C253" t="s">
        <v>125</v>
      </c>
      <c r="D253" t="s">
        <v>127</v>
      </c>
      <c r="E253" t="s">
        <v>135</v>
      </c>
      <c r="F253">
        <v>44841229</v>
      </c>
      <c r="G253">
        <v>11211204.074580001</v>
      </c>
      <c r="H253">
        <v>8631936.5824999996</v>
      </c>
      <c r="I253">
        <v>53473165.582499996</v>
      </c>
      <c r="J253" t="s">
        <v>142</v>
      </c>
      <c r="K253">
        <v>1793649.16</v>
      </c>
    </row>
    <row r="254" spans="1:11" x14ac:dyDescent="0.2">
      <c r="A254" s="37">
        <v>44546</v>
      </c>
      <c r="B254" t="s">
        <v>85</v>
      </c>
      <c r="C254" t="s">
        <v>153</v>
      </c>
      <c r="D254" t="s">
        <v>126</v>
      </c>
      <c r="E254" t="s">
        <v>129</v>
      </c>
      <c r="F254">
        <v>25265062</v>
      </c>
      <c r="G254">
        <v>3790264.6012399998</v>
      </c>
      <c r="H254">
        <v>0</v>
      </c>
      <c r="I254">
        <v>25265062</v>
      </c>
      <c r="J254" t="s">
        <v>164</v>
      </c>
      <c r="K254">
        <v>505.30124000000001</v>
      </c>
    </row>
    <row r="255" spans="1:11" x14ac:dyDescent="0.2">
      <c r="A255" s="37">
        <v>44546</v>
      </c>
      <c r="B255" t="s">
        <v>85</v>
      </c>
      <c r="C255" t="s">
        <v>153</v>
      </c>
      <c r="D255" t="s">
        <v>126</v>
      </c>
      <c r="E255" t="s">
        <v>129</v>
      </c>
      <c r="F255">
        <v>25265062</v>
      </c>
      <c r="G255">
        <v>3790264.6012399998</v>
      </c>
      <c r="H255">
        <v>0</v>
      </c>
      <c r="I255">
        <v>25265062</v>
      </c>
      <c r="J255" t="s">
        <v>141</v>
      </c>
      <c r="K255">
        <v>252650.62</v>
      </c>
    </row>
    <row r="256" spans="1:11" x14ac:dyDescent="0.2">
      <c r="A256" s="37">
        <v>44546</v>
      </c>
      <c r="B256" t="s">
        <v>85</v>
      </c>
      <c r="C256" t="s">
        <v>153</v>
      </c>
      <c r="D256" t="s">
        <v>126</v>
      </c>
      <c r="E256" t="s">
        <v>129</v>
      </c>
      <c r="F256">
        <v>25265062</v>
      </c>
      <c r="G256">
        <v>3790264.6012399998</v>
      </c>
      <c r="H256">
        <v>0</v>
      </c>
      <c r="I256">
        <v>25265062</v>
      </c>
      <c r="J256" t="s">
        <v>140</v>
      </c>
      <c r="K256">
        <v>3031807.44</v>
      </c>
    </row>
    <row r="257" spans="1:11" x14ac:dyDescent="0.2">
      <c r="A257" s="37">
        <v>44546</v>
      </c>
      <c r="B257" t="s">
        <v>85</v>
      </c>
      <c r="C257" t="s">
        <v>153</v>
      </c>
      <c r="D257" t="s">
        <v>126</v>
      </c>
      <c r="E257" t="s">
        <v>129</v>
      </c>
      <c r="F257">
        <v>25265062</v>
      </c>
      <c r="G257">
        <v>3790264.6012399998</v>
      </c>
      <c r="H257">
        <v>0</v>
      </c>
      <c r="I257">
        <v>25265062</v>
      </c>
      <c r="J257" t="s">
        <v>142</v>
      </c>
      <c r="K257">
        <v>505301.24</v>
      </c>
    </row>
    <row r="258" spans="1:11" x14ac:dyDescent="0.2">
      <c r="A258" s="37">
        <v>44074</v>
      </c>
      <c r="B258" t="s">
        <v>86</v>
      </c>
      <c r="C258" t="s">
        <v>125</v>
      </c>
      <c r="D258" t="s">
        <v>128</v>
      </c>
      <c r="E258" t="s">
        <v>130</v>
      </c>
      <c r="F258">
        <v>25526655</v>
      </c>
      <c r="G258">
        <v>6126907.7330999998</v>
      </c>
      <c r="H258">
        <v>0</v>
      </c>
      <c r="I258">
        <v>25526655</v>
      </c>
      <c r="J258" t="s">
        <v>164</v>
      </c>
      <c r="K258">
        <v>510.53309999999999</v>
      </c>
    </row>
    <row r="259" spans="1:11" x14ac:dyDescent="0.2">
      <c r="A259" s="37">
        <v>44074</v>
      </c>
      <c r="B259" t="s">
        <v>86</v>
      </c>
      <c r="C259" t="s">
        <v>125</v>
      </c>
      <c r="D259" t="s">
        <v>128</v>
      </c>
      <c r="E259" t="s">
        <v>130</v>
      </c>
      <c r="F259">
        <v>25526655</v>
      </c>
      <c r="G259">
        <v>6126907.7330999998</v>
      </c>
      <c r="H259">
        <v>0</v>
      </c>
      <c r="I259">
        <v>25526655</v>
      </c>
      <c r="J259" t="s">
        <v>141</v>
      </c>
      <c r="K259">
        <v>510533.1</v>
      </c>
    </row>
    <row r="260" spans="1:11" x14ac:dyDescent="0.2">
      <c r="A260" s="37">
        <v>44074</v>
      </c>
      <c r="B260" t="s">
        <v>86</v>
      </c>
      <c r="C260" t="s">
        <v>125</v>
      </c>
      <c r="D260" t="s">
        <v>128</v>
      </c>
      <c r="E260" t="s">
        <v>130</v>
      </c>
      <c r="F260">
        <v>25526655</v>
      </c>
      <c r="G260">
        <v>6126907.7330999998</v>
      </c>
      <c r="H260">
        <v>0</v>
      </c>
      <c r="I260">
        <v>25526655</v>
      </c>
      <c r="J260" t="s">
        <v>140</v>
      </c>
      <c r="K260">
        <v>4594797.9000000004</v>
      </c>
    </row>
    <row r="261" spans="1:11" x14ac:dyDescent="0.2">
      <c r="A261" s="37">
        <v>44074</v>
      </c>
      <c r="B261" t="s">
        <v>86</v>
      </c>
      <c r="C261" t="s">
        <v>125</v>
      </c>
      <c r="D261" t="s">
        <v>128</v>
      </c>
      <c r="E261" t="s">
        <v>130</v>
      </c>
      <c r="F261">
        <v>25526655</v>
      </c>
      <c r="G261">
        <v>6126907.7330999998</v>
      </c>
      <c r="H261">
        <v>0</v>
      </c>
      <c r="I261">
        <v>25526655</v>
      </c>
      <c r="J261" t="s">
        <v>142</v>
      </c>
      <c r="K261">
        <v>1021066.2</v>
      </c>
    </row>
    <row r="262" spans="1:11" x14ac:dyDescent="0.2">
      <c r="A262" s="37">
        <v>44594</v>
      </c>
      <c r="B262" t="s">
        <v>87</v>
      </c>
      <c r="C262" t="s">
        <v>154</v>
      </c>
      <c r="D262" t="s">
        <v>126</v>
      </c>
      <c r="E262" t="s">
        <v>131</v>
      </c>
      <c r="F262">
        <v>40986666</v>
      </c>
      <c r="G262">
        <v>9427752.9133199994</v>
      </c>
      <c r="H262">
        <v>0</v>
      </c>
      <c r="I262">
        <v>40986666</v>
      </c>
      <c r="J262" t="s">
        <v>164</v>
      </c>
      <c r="K262">
        <v>819.73332000000005</v>
      </c>
    </row>
    <row r="263" spans="1:11" x14ac:dyDescent="0.2">
      <c r="A263" s="37">
        <v>44594</v>
      </c>
      <c r="B263" t="s">
        <v>87</v>
      </c>
      <c r="C263" t="s">
        <v>154</v>
      </c>
      <c r="D263" t="s">
        <v>126</v>
      </c>
      <c r="E263" t="s">
        <v>131</v>
      </c>
      <c r="F263">
        <v>40986666</v>
      </c>
      <c r="G263">
        <v>9427752.9133199994</v>
      </c>
      <c r="H263">
        <v>0</v>
      </c>
      <c r="I263">
        <v>40986666</v>
      </c>
      <c r="J263" t="s">
        <v>141</v>
      </c>
      <c r="K263">
        <v>2049333.3</v>
      </c>
    </row>
    <row r="264" spans="1:11" x14ac:dyDescent="0.2">
      <c r="A264" s="37">
        <v>44594</v>
      </c>
      <c r="B264" t="s">
        <v>87</v>
      </c>
      <c r="C264" t="s">
        <v>154</v>
      </c>
      <c r="D264" t="s">
        <v>126</v>
      </c>
      <c r="E264" t="s">
        <v>131</v>
      </c>
      <c r="F264">
        <v>40986666</v>
      </c>
      <c r="G264">
        <v>9427752.9133199994</v>
      </c>
      <c r="H264">
        <v>0</v>
      </c>
      <c r="I264">
        <v>40986666</v>
      </c>
      <c r="J264" t="s">
        <v>140</v>
      </c>
      <c r="K264">
        <v>6557866.5599999996</v>
      </c>
    </row>
    <row r="265" spans="1:11" x14ac:dyDescent="0.2">
      <c r="A265" s="37">
        <v>44594</v>
      </c>
      <c r="B265" t="s">
        <v>87</v>
      </c>
      <c r="C265" t="s">
        <v>154</v>
      </c>
      <c r="D265" t="s">
        <v>126</v>
      </c>
      <c r="E265" t="s">
        <v>131</v>
      </c>
      <c r="F265">
        <v>40986666</v>
      </c>
      <c r="G265">
        <v>9427752.9133199994</v>
      </c>
      <c r="H265">
        <v>0</v>
      </c>
      <c r="I265">
        <v>40986666</v>
      </c>
      <c r="J265" t="s">
        <v>142</v>
      </c>
      <c r="K265">
        <v>819733.32</v>
      </c>
    </row>
    <row r="266" spans="1:11" x14ac:dyDescent="0.2">
      <c r="A266" s="37">
        <v>44255</v>
      </c>
      <c r="B266" t="s">
        <v>88</v>
      </c>
      <c r="C266" t="s">
        <v>125</v>
      </c>
      <c r="D266" t="s">
        <v>127</v>
      </c>
      <c r="E266" t="s">
        <v>132</v>
      </c>
      <c r="F266">
        <v>11361905</v>
      </c>
      <c r="G266">
        <v>2272721.8571500001</v>
      </c>
      <c r="H266">
        <v>0</v>
      </c>
      <c r="I266">
        <v>11361905</v>
      </c>
      <c r="J266" t="s">
        <v>164</v>
      </c>
      <c r="K266">
        <v>340.85714999999999</v>
      </c>
    </row>
    <row r="267" spans="1:11" x14ac:dyDescent="0.2">
      <c r="A267" s="37">
        <v>44255</v>
      </c>
      <c r="B267" t="s">
        <v>88</v>
      </c>
      <c r="C267" t="s">
        <v>125</v>
      </c>
      <c r="D267" t="s">
        <v>127</v>
      </c>
      <c r="E267" t="s">
        <v>132</v>
      </c>
      <c r="F267">
        <v>11361905</v>
      </c>
      <c r="G267">
        <v>2272721.8571500001</v>
      </c>
      <c r="H267">
        <v>0</v>
      </c>
      <c r="I267">
        <v>11361905</v>
      </c>
      <c r="J267" t="s">
        <v>141</v>
      </c>
      <c r="K267">
        <v>454476.2</v>
      </c>
    </row>
    <row r="268" spans="1:11" x14ac:dyDescent="0.2">
      <c r="A268" s="37">
        <v>44255</v>
      </c>
      <c r="B268" t="s">
        <v>88</v>
      </c>
      <c r="C268" t="s">
        <v>125</v>
      </c>
      <c r="D268" t="s">
        <v>127</v>
      </c>
      <c r="E268" t="s">
        <v>132</v>
      </c>
      <c r="F268">
        <v>11361905</v>
      </c>
      <c r="G268">
        <v>2272721.8571500001</v>
      </c>
      <c r="H268">
        <v>0</v>
      </c>
      <c r="I268">
        <v>11361905</v>
      </c>
      <c r="J268" t="s">
        <v>140</v>
      </c>
      <c r="K268">
        <v>1249809.55</v>
      </c>
    </row>
    <row r="269" spans="1:11" x14ac:dyDescent="0.2">
      <c r="A269" s="37">
        <v>44255</v>
      </c>
      <c r="B269" t="s">
        <v>88</v>
      </c>
      <c r="C269" t="s">
        <v>125</v>
      </c>
      <c r="D269" t="s">
        <v>127</v>
      </c>
      <c r="E269" t="s">
        <v>132</v>
      </c>
      <c r="F269">
        <v>11361905</v>
      </c>
      <c r="G269">
        <v>2272721.8571500001</v>
      </c>
      <c r="H269">
        <v>0</v>
      </c>
      <c r="I269">
        <v>11361905</v>
      </c>
      <c r="J269" t="s">
        <v>142</v>
      </c>
      <c r="K269">
        <v>568095.25</v>
      </c>
    </row>
    <row r="270" spans="1:11" x14ac:dyDescent="0.2">
      <c r="A270" s="37">
        <v>43919</v>
      </c>
      <c r="B270" t="s">
        <v>89</v>
      </c>
      <c r="C270" t="s">
        <v>154</v>
      </c>
      <c r="D270" t="s">
        <v>126</v>
      </c>
      <c r="E270" t="s">
        <v>133</v>
      </c>
      <c r="F270">
        <v>46388432</v>
      </c>
      <c r="G270">
        <v>10670731.012960002</v>
      </c>
      <c r="H270">
        <v>0</v>
      </c>
      <c r="I270">
        <v>46388432</v>
      </c>
      <c r="J270" t="s">
        <v>164</v>
      </c>
      <c r="K270">
        <v>1391.6529599999999</v>
      </c>
    </row>
    <row r="271" spans="1:11" x14ac:dyDescent="0.2">
      <c r="A271" s="37">
        <v>43919</v>
      </c>
      <c r="B271" t="s">
        <v>89</v>
      </c>
      <c r="C271" t="s">
        <v>154</v>
      </c>
      <c r="D271" t="s">
        <v>126</v>
      </c>
      <c r="E271" t="s">
        <v>133</v>
      </c>
      <c r="F271">
        <v>46388432</v>
      </c>
      <c r="G271">
        <v>10670731.012960002</v>
      </c>
      <c r="H271">
        <v>0</v>
      </c>
      <c r="I271">
        <v>46388432</v>
      </c>
      <c r="J271" t="s">
        <v>141</v>
      </c>
      <c r="K271">
        <v>463884.32</v>
      </c>
    </row>
    <row r="272" spans="1:11" x14ac:dyDescent="0.2">
      <c r="A272" s="37">
        <v>43919</v>
      </c>
      <c r="B272" t="s">
        <v>89</v>
      </c>
      <c r="C272" t="s">
        <v>154</v>
      </c>
      <c r="D272" t="s">
        <v>126</v>
      </c>
      <c r="E272" t="s">
        <v>133</v>
      </c>
      <c r="F272">
        <v>46388432</v>
      </c>
      <c r="G272">
        <v>10670731.012960002</v>
      </c>
      <c r="H272">
        <v>0</v>
      </c>
      <c r="I272">
        <v>46388432</v>
      </c>
      <c r="J272" t="s">
        <v>140</v>
      </c>
      <c r="K272">
        <v>7886033.4400000004</v>
      </c>
    </row>
    <row r="273" spans="1:11" x14ac:dyDescent="0.2">
      <c r="A273" s="37">
        <v>43919</v>
      </c>
      <c r="B273" t="s">
        <v>89</v>
      </c>
      <c r="C273" t="s">
        <v>154</v>
      </c>
      <c r="D273" t="s">
        <v>126</v>
      </c>
      <c r="E273" t="s">
        <v>133</v>
      </c>
      <c r="F273">
        <v>46388432</v>
      </c>
      <c r="G273">
        <v>10670731.012960002</v>
      </c>
      <c r="H273">
        <v>0</v>
      </c>
      <c r="I273">
        <v>46388432</v>
      </c>
      <c r="J273" t="s">
        <v>142</v>
      </c>
      <c r="K273">
        <v>2319421.6</v>
      </c>
    </row>
    <row r="274" spans="1:11" x14ac:dyDescent="0.2">
      <c r="A274" s="37">
        <v>44168</v>
      </c>
      <c r="B274" t="s">
        <v>90</v>
      </c>
      <c r="C274" t="s">
        <v>125</v>
      </c>
      <c r="D274" t="s">
        <v>128</v>
      </c>
      <c r="E274" t="s">
        <v>134</v>
      </c>
      <c r="F274">
        <v>41378187</v>
      </c>
      <c r="G274">
        <v>9104442.4856099989</v>
      </c>
      <c r="H274">
        <v>0</v>
      </c>
      <c r="I274">
        <v>41378187</v>
      </c>
      <c r="J274" t="s">
        <v>164</v>
      </c>
      <c r="K274">
        <v>1241.3456100000001</v>
      </c>
    </row>
    <row r="275" spans="1:11" x14ac:dyDescent="0.2">
      <c r="A275" s="37">
        <v>44168</v>
      </c>
      <c r="B275" t="s">
        <v>90</v>
      </c>
      <c r="C275" t="s">
        <v>125</v>
      </c>
      <c r="D275" t="s">
        <v>128</v>
      </c>
      <c r="E275" t="s">
        <v>134</v>
      </c>
      <c r="F275">
        <v>41378187</v>
      </c>
      <c r="G275">
        <v>9104442.4856099989</v>
      </c>
      <c r="H275">
        <v>0</v>
      </c>
      <c r="I275">
        <v>41378187</v>
      </c>
      <c r="J275" t="s">
        <v>141</v>
      </c>
      <c r="K275">
        <v>1655127.48</v>
      </c>
    </row>
    <row r="276" spans="1:11" x14ac:dyDescent="0.2">
      <c r="A276" s="37">
        <v>44168</v>
      </c>
      <c r="B276" t="s">
        <v>90</v>
      </c>
      <c r="C276" t="s">
        <v>125</v>
      </c>
      <c r="D276" t="s">
        <v>128</v>
      </c>
      <c r="E276" t="s">
        <v>134</v>
      </c>
      <c r="F276">
        <v>41378187</v>
      </c>
      <c r="G276">
        <v>9104442.4856099989</v>
      </c>
      <c r="H276">
        <v>0</v>
      </c>
      <c r="I276">
        <v>41378187</v>
      </c>
      <c r="J276" t="s">
        <v>140</v>
      </c>
      <c r="K276">
        <v>7034291.79</v>
      </c>
    </row>
    <row r="277" spans="1:11" x14ac:dyDescent="0.2">
      <c r="A277" s="37">
        <v>44168</v>
      </c>
      <c r="B277" t="s">
        <v>90</v>
      </c>
      <c r="C277" t="s">
        <v>125</v>
      </c>
      <c r="D277" t="s">
        <v>128</v>
      </c>
      <c r="E277" t="s">
        <v>134</v>
      </c>
      <c r="F277">
        <v>41378187</v>
      </c>
      <c r="G277">
        <v>9104442.4856099989</v>
      </c>
      <c r="H277">
        <v>0</v>
      </c>
      <c r="I277">
        <v>41378187</v>
      </c>
      <c r="J277" t="s">
        <v>142</v>
      </c>
      <c r="K277">
        <v>413781.87</v>
      </c>
    </row>
    <row r="278" spans="1:11" x14ac:dyDescent="0.2">
      <c r="A278" s="37">
        <v>44109</v>
      </c>
      <c r="B278" t="s">
        <v>91</v>
      </c>
      <c r="C278" t="s">
        <v>154</v>
      </c>
      <c r="D278" t="s">
        <v>126</v>
      </c>
      <c r="E278" t="s">
        <v>135</v>
      </c>
      <c r="F278">
        <v>10539237</v>
      </c>
      <c r="G278">
        <v>2635125.42711</v>
      </c>
      <c r="H278">
        <v>2028803.1225000001</v>
      </c>
      <c r="I278">
        <v>12568040.122500001</v>
      </c>
      <c r="J278" t="s">
        <v>164</v>
      </c>
      <c r="K278">
        <v>316.17711000000003</v>
      </c>
    </row>
    <row r="279" spans="1:11" x14ac:dyDescent="0.2">
      <c r="A279" s="37">
        <v>44109</v>
      </c>
      <c r="B279" t="s">
        <v>91</v>
      </c>
      <c r="C279" t="s">
        <v>154</v>
      </c>
      <c r="D279" t="s">
        <v>126</v>
      </c>
      <c r="E279" t="s">
        <v>135</v>
      </c>
      <c r="F279">
        <v>10539237</v>
      </c>
      <c r="G279">
        <v>2635125.42711</v>
      </c>
      <c r="H279">
        <v>2028803.1225000001</v>
      </c>
      <c r="I279">
        <v>12568040.122500001</v>
      </c>
      <c r="J279" t="s">
        <v>141</v>
      </c>
      <c r="K279">
        <v>421569.48</v>
      </c>
    </row>
    <row r="280" spans="1:11" x14ac:dyDescent="0.2">
      <c r="A280" s="37">
        <v>44109</v>
      </c>
      <c r="B280" t="s">
        <v>91</v>
      </c>
      <c r="C280" t="s">
        <v>154</v>
      </c>
      <c r="D280" t="s">
        <v>126</v>
      </c>
      <c r="E280" t="s">
        <v>135</v>
      </c>
      <c r="F280">
        <v>10539237</v>
      </c>
      <c r="G280">
        <v>2635125.42711</v>
      </c>
      <c r="H280">
        <v>2028803.1225000001</v>
      </c>
      <c r="I280">
        <v>12568040.122500001</v>
      </c>
      <c r="J280" t="s">
        <v>140</v>
      </c>
      <c r="K280">
        <v>1791670.29</v>
      </c>
    </row>
    <row r="281" spans="1:11" x14ac:dyDescent="0.2">
      <c r="A281" s="37">
        <v>44109</v>
      </c>
      <c r="B281" t="s">
        <v>91</v>
      </c>
      <c r="C281" t="s">
        <v>154</v>
      </c>
      <c r="D281" t="s">
        <v>126</v>
      </c>
      <c r="E281" t="s">
        <v>135</v>
      </c>
      <c r="F281">
        <v>10539237</v>
      </c>
      <c r="G281">
        <v>2635125.42711</v>
      </c>
      <c r="H281">
        <v>2028803.1225000001</v>
      </c>
      <c r="I281">
        <v>12568040.122500001</v>
      </c>
      <c r="J281" t="s">
        <v>142</v>
      </c>
      <c r="K281">
        <v>421569.48</v>
      </c>
    </row>
    <row r="282" spans="1:11" x14ac:dyDescent="0.2">
      <c r="A282" s="37">
        <v>44746</v>
      </c>
      <c r="B282" t="s">
        <v>92</v>
      </c>
      <c r="C282" t="s">
        <v>125</v>
      </c>
      <c r="D282" t="s">
        <v>127</v>
      </c>
      <c r="E282" t="s">
        <v>129</v>
      </c>
      <c r="F282">
        <v>43212743</v>
      </c>
      <c r="G282">
        <v>7779590.1222900003</v>
      </c>
      <c r="H282">
        <v>0</v>
      </c>
      <c r="I282">
        <v>43212743</v>
      </c>
      <c r="J282" t="s">
        <v>164</v>
      </c>
      <c r="K282">
        <v>1296.38229</v>
      </c>
    </row>
    <row r="283" spans="1:11" x14ac:dyDescent="0.2">
      <c r="A283" s="37">
        <v>44746</v>
      </c>
      <c r="B283" t="s">
        <v>92</v>
      </c>
      <c r="C283" t="s">
        <v>125</v>
      </c>
      <c r="D283" t="s">
        <v>127</v>
      </c>
      <c r="E283" t="s">
        <v>129</v>
      </c>
      <c r="F283">
        <v>43212743</v>
      </c>
      <c r="G283">
        <v>7779590.1222900003</v>
      </c>
      <c r="H283">
        <v>0</v>
      </c>
      <c r="I283">
        <v>43212743</v>
      </c>
      <c r="J283" t="s">
        <v>141</v>
      </c>
      <c r="K283">
        <v>1296382.29</v>
      </c>
    </row>
    <row r="284" spans="1:11" x14ac:dyDescent="0.2">
      <c r="A284" s="37">
        <v>44746</v>
      </c>
      <c r="B284" t="s">
        <v>92</v>
      </c>
      <c r="C284" t="s">
        <v>125</v>
      </c>
      <c r="D284" t="s">
        <v>127</v>
      </c>
      <c r="E284" t="s">
        <v>129</v>
      </c>
      <c r="F284">
        <v>43212743</v>
      </c>
      <c r="G284">
        <v>7779590.1222900003</v>
      </c>
      <c r="H284">
        <v>0</v>
      </c>
      <c r="I284">
        <v>43212743</v>
      </c>
      <c r="J284" t="s">
        <v>140</v>
      </c>
      <c r="K284">
        <v>4753401.7300000004</v>
      </c>
    </row>
    <row r="285" spans="1:11" x14ac:dyDescent="0.2">
      <c r="A285" s="37">
        <v>44746</v>
      </c>
      <c r="B285" t="s">
        <v>92</v>
      </c>
      <c r="C285" t="s">
        <v>125</v>
      </c>
      <c r="D285" t="s">
        <v>127</v>
      </c>
      <c r="E285" t="s">
        <v>129</v>
      </c>
      <c r="F285">
        <v>43212743</v>
      </c>
      <c r="G285">
        <v>7779590.1222900003</v>
      </c>
      <c r="H285">
        <v>0</v>
      </c>
      <c r="I285">
        <v>43212743</v>
      </c>
      <c r="J285" t="s">
        <v>142</v>
      </c>
      <c r="K285">
        <v>1728509.72</v>
      </c>
    </row>
    <row r="286" spans="1:11" x14ac:dyDescent="0.2">
      <c r="A286" s="37">
        <v>43950</v>
      </c>
      <c r="B286" t="s">
        <v>93</v>
      </c>
      <c r="C286" t="s">
        <v>154</v>
      </c>
      <c r="D286" t="s">
        <v>126</v>
      </c>
      <c r="E286" t="s">
        <v>130</v>
      </c>
      <c r="F286">
        <v>27423896</v>
      </c>
      <c r="G286">
        <v>7678965.1189599996</v>
      </c>
      <c r="H286">
        <v>0</v>
      </c>
      <c r="I286">
        <v>27423896</v>
      </c>
      <c r="J286" t="s">
        <v>164</v>
      </c>
      <c r="K286">
        <v>274.23896000000002</v>
      </c>
    </row>
    <row r="287" spans="1:11" x14ac:dyDescent="0.2">
      <c r="A287" s="37">
        <v>43950</v>
      </c>
      <c r="B287" t="s">
        <v>93</v>
      </c>
      <c r="C287" t="s">
        <v>154</v>
      </c>
      <c r="D287" t="s">
        <v>126</v>
      </c>
      <c r="E287" t="s">
        <v>130</v>
      </c>
      <c r="F287">
        <v>27423896</v>
      </c>
      <c r="G287">
        <v>7678965.1189599996</v>
      </c>
      <c r="H287">
        <v>0</v>
      </c>
      <c r="I287">
        <v>27423896</v>
      </c>
      <c r="J287" t="s">
        <v>141</v>
      </c>
      <c r="K287">
        <v>1096955.8400000001</v>
      </c>
    </row>
    <row r="288" spans="1:11" x14ac:dyDescent="0.2">
      <c r="A288" s="37">
        <v>43950</v>
      </c>
      <c r="B288" t="s">
        <v>93</v>
      </c>
      <c r="C288" t="s">
        <v>154</v>
      </c>
      <c r="D288" t="s">
        <v>126</v>
      </c>
      <c r="E288" t="s">
        <v>130</v>
      </c>
      <c r="F288">
        <v>27423896</v>
      </c>
      <c r="G288">
        <v>7678965.1189599996</v>
      </c>
      <c r="H288">
        <v>0</v>
      </c>
      <c r="I288">
        <v>27423896</v>
      </c>
      <c r="J288" t="s">
        <v>140</v>
      </c>
      <c r="K288">
        <v>5210540.24</v>
      </c>
    </row>
    <row r="289" spans="1:11" x14ac:dyDescent="0.2">
      <c r="A289" s="37">
        <v>43950</v>
      </c>
      <c r="B289" t="s">
        <v>93</v>
      </c>
      <c r="C289" t="s">
        <v>154</v>
      </c>
      <c r="D289" t="s">
        <v>126</v>
      </c>
      <c r="E289" t="s">
        <v>130</v>
      </c>
      <c r="F289">
        <v>27423896</v>
      </c>
      <c r="G289">
        <v>7678965.1189599996</v>
      </c>
      <c r="H289">
        <v>0</v>
      </c>
      <c r="I289">
        <v>27423896</v>
      </c>
      <c r="J289" t="s">
        <v>142</v>
      </c>
      <c r="K289">
        <v>1371194.8</v>
      </c>
    </row>
    <row r="290" spans="1:11" x14ac:dyDescent="0.2">
      <c r="A290" s="37">
        <v>44418</v>
      </c>
      <c r="B290" t="s">
        <v>94</v>
      </c>
      <c r="C290" t="s">
        <v>125</v>
      </c>
      <c r="D290" t="s">
        <v>128</v>
      </c>
      <c r="E290" t="s">
        <v>131</v>
      </c>
      <c r="F290">
        <v>36260953</v>
      </c>
      <c r="G290">
        <v>7615162.7395299999</v>
      </c>
      <c r="H290">
        <v>0</v>
      </c>
      <c r="I290">
        <v>36260953</v>
      </c>
      <c r="J290" t="s">
        <v>164</v>
      </c>
      <c r="K290">
        <v>362.60953000000001</v>
      </c>
    </row>
    <row r="291" spans="1:11" x14ac:dyDescent="0.2">
      <c r="A291" s="37">
        <v>44418</v>
      </c>
      <c r="B291" t="s">
        <v>94</v>
      </c>
      <c r="C291" t="s">
        <v>125</v>
      </c>
      <c r="D291" t="s">
        <v>128</v>
      </c>
      <c r="E291" t="s">
        <v>131</v>
      </c>
      <c r="F291">
        <v>36260953</v>
      </c>
      <c r="G291">
        <v>7615162.7395299999</v>
      </c>
      <c r="H291">
        <v>0</v>
      </c>
      <c r="I291">
        <v>36260953</v>
      </c>
      <c r="J291" t="s">
        <v>141</v>
      </c>
      <c r="K291">
        <v>1813047.65</v>
      </c>
    </row>
    <row r="292" spans="1:11" x14ac:dyDescent="0.2">
      <c r="A292" s="37">
        <v>44418</v>
      </c>
      <c r="B292" t="s">
        <v>94</v>
      </c>
      <c r="C292" t="s">
        <v>125</v>
      </c>
      <c r="D292" t="s">
        <v>128</v>
      </c>
      <c r="E292" t="s">
        <v>131</v>
      </c>
      <c r="F292">
        <v>36260953</v>
      </c>
      <c r="G292">
        <v>7615162.7395299999</v>
      </c>
      <c r="H292">
        <v>0</v>
      </c>
      <c r="I292">
        <v>36260953</v>
      </c>
      <c r="J292" t="s">
        <v>140</v>
      </c>
      <c r="K292">
        <v>4351314.3600000003</v>
      </c>
    </row>
    <row r="293" spans="1:11" x14ac:dyDescent="0.2">
      <c r="A293" s="37">
        <v>44418</v>
      </c>
      <c r="B293" t="s">
        <v>94</v>
      </c>
      <c r="C293" t="s">
        <v>125</v>
      </c>
      <c r="D293" t="s">
        <v>128</v>
      </c>
      <c r="E293" t="s">
        <v>131</v>
      </c>
      <c r="F293">
        <v>36260953</v>
      </c>
      <c r="G293">
        <v>7615162.7395299999</v>
      </c>
      <c r="H293">
        <v>0</v>
      </c>
      <c r="I293">
        <v>36260953</v>
      </c>
      <c r="J293" t="s">
        <v>142</v>
      </c>
      <c r="K293">
        <v>1450438.12</v>
      </c>
    </row>
    <row r="294" spans="1:11" x14ac:dyDescent="0.2">
      <c r="A294" s="37">
        <v>44332</v>
      </c>
      <c r="B294" t="s">
        <v>95</v>
      </c>
      <c r="C294" t="s">
        <v>154</v>
      </c>
      <c r="D294" t="s">
        <v>126</v>
      </c>
      <c r="E294" t="s">
        <v>132</v>
      </c>
      <c r="F294">
        <v>15382443</v>
      </c>
      <c r="G294">
        <v>3538423.3632899998</v>
      </c>
      <c r="H294">
        <v>0</v>
      </c>
      <c r="I294">
        <v>15382443</v>
      </c>
      <c r="J294" t="s">
        <v>164</v>
      </c>
      <c r="K294">
        <v>461.47329000000002</v>
      </c>
    </row>
    <row r="295" spans="1:11" x14ac:dyDescent="0.2">
      <c r="A295" s="37">
        <v>44332</v>
      </c>
      <c r="B295" t="s">
        <v>95</v>
      </c>
      <c r="C295" t="s">
        <v>154</v>
      </c>
      <c r="D295" t="s">
        <v>126</v>
      </c>
      <c r="E295" t="s">
        <v>132</v>
      </c>
      <c r="F295">
        <v>15382443</v>
      </c>
      <c r="G295">
        <v>3538423.3632899998</v>
      </c>
      <c r="H295">
        <v>0</v>
      </c>
      <c r="I295">
        <v>15382443</v>
      </c>
      <c r="J295" t="s">
        <v>141</v>
      </c>
      <c r="K295">
        <v>461473.29</v>
      </c>
    </row>
    <row r="296" spans="1:11" x14ac:dyDescent="0.2">
      <c r="A296" s="37">
        <v>44332</v>
      </c>
      <c r="B296" t="s">
        <v>95</v>
      </c>
      <c r="C296" t="s">
        <v>154</v>
      </c>
      <c r="D296" t="s">
        <v>126</v>
      </c>
      <c r="E296" t="s">
        <v>132</v>
      </c>
      <c r="F296">
        <v>15382443</v>
      </c>
      <c r="G296">
        <v>3538423.3632899998</v>
      </c>
      <c r="H296">
        <v>0</v>
      </c>
      <c r="I296">
        <v>15382443</v>
      </c>
      <c r="J296" t="s">
        <v>140</v>
      </c>
      <c r="K296">
        <v>2461190.88</v>
      </c>
    </row>
    <row r="297" spans="1:11" x14ac:dyDescent="0.2">
      <c r="A297" s="37">
        <v>44332</v>
      </c>
      <c r="B297" t="s">
        <v>95</v>
      </c>
      <c r="C297" t="s">
        <v>154</v>
      </c>
      <c r="D297" t="s">
        <v>126</v>
      </c>
      <c r="E297" t="s">
        <v>132</v>
      </c>
      <c r="F297">
        <v>15382443</v>
      </c>
      <c r="G297">
        <v>3538423.3632899998</v>
      </c>
      <c r="H297">
        <v>0</v>
      </c>
      <c r="I297">
        <v>15382443</v>
      </c>
      <c r="J297" t="s">
        <v>142</v>
      </c>
      <c r="K297">
        <v>615297.72</v>
      </c>
    </row>
    <row r="298" spans="1:11" x14ac:dyDescent="0.2">
      <c r="A298" s="37">
        <v>44252</v>
      </c>
      <c r="B298" t="s">
        <v>96</v>
      </c>
      <c r="C298" t="s">
        <v>125</v>
      </c>
      <c r="D298" t="s">
        <v>127</v>
      </c>
      <c r="E298" t="s">
        <v>133</v>
      </c>
      <c r="F298">
        <v>47365766</v>
      </c>
      <c r="G298">
        <v>10421889.49298</v>
      </c>
      <c r="H298">
        <v>0</v>
      </c>
      <c r="I298">
        <v>47365766</v>
      </c>
      <c r="J298" t="s">
        <v>164</v>
      </c>
      <c r="K298">
        <v>1420.97298</v>
      </c>
    </row>
    <row r="299" spans="1:11" x14ac:dyDescent="0.2">
      <c r="A299" s="37">
        <v>44252</v>
      </c>
      <c r="B299" t="s">
        <v>96</v>
      </c>
      <c r="C299" t="s">
        <v>125</v>
      </c>
      <c r="D299" t="s">
        <v>127</v>
      </c>
      <c r="E299" t="s">
        <v>133</v>
      </c>
      <c r="F299">
        <v>47365766</v>
      </c>
      <c r="G299">
        <v>10421889.49298</v>
      </c>
      <c r="H299">
        <v>0</v>
      </c>
      <c r="I299">
        <v>47365766</v>
      </c>
      <c r="J299" t="s">
        <v>141</v>
      </c>
      <c r="K299">
        <v>473657.66</v>
      </c>
    </row>
    <row r="300" spans="1:11" x14ac:dyDescent="0.2">
      <c r="A300" s="37">
        <v>44252</v>
      </c>
      <c r="B300" t="s">
        <v>96</v>
      </c>
      <c r="C300" t="s">
        <v>125</v>
      </c>
      <c r="D300" t="s">
        <v>127</v>
      </c>
      <c r="E300" t="s">
        <v>133</v>
      </c>
      <c r="F300">
        <v>47365766</v>
      </c>
      <c r="G300">
        <v>10421889.49298</v>
      </c>
      <c r="H300">
        <v>0</v>
      </c>
      <c r="I300">
        <v>47365766</v>
      </c>
      <c r="J300" t="s">
        <v>140</v>
      </c>
      <c r="K300">
        <v>8052180.2199999997</v>
      </c>
    </row>
    <row r="301" spans="1:11" x14ac:dyDescent="0.2">
      <c r="A301" s="37">
        <v>44252</v>
      </c>
      <c r="B301" t="s">
        <v>96</v>
      </c>
      <c r="C301" t="s">
        <v>125</v>
      </c>
      <c r="D301" t="s">
        <v>127</v>
      </c>
      <c r="E301" t="s">
        <v>133</v>
      </c>
      <c r="F301">
        <v>47365766</v>
      </c>
      <c r="G301">
        <v>10421889.49298</v>
      </c>
      <c r="H301">
        <v>0</v>
      </c>
      <c r="I301">
        <v>47365766</v>
      </c>
      <c r="J301" t="s">
        <v>142</v>
      </c>
      <c r="K301">
        <v>1894630.64</v>
      </c>
    </row>
    <row r="302" spans="1:11" x14ac:dyDescent="0.2">
      <c r="A302" s="37">
        <v>44486</v>
      </c>
      <c r="B302" t="s">
        <v>97</v>
      </c>
      <c r="C302" t="s">
        <v>154</v>
      </c>
      <c r="D302" t="s">
        <v>126</v>
      </c>
      <c r="E302" t="s">
        <v>134</v>
      </c>
      <c r="F302">
        <v>3702445</v>
      </c>
      <c r="G302">
        <v>629526.72334999987</v>
      </c>
      <c r="H302">
        <v>0</v>
      </c>
      <c r="I302">
        <v>3702445</v>
      </c>
      <c r="J302" t="s">
        <v>164</v>
      </c>
      <c r="K302">
        <v>111.07335</v>
      </c>
    </row>
    <row r="303" spans="1:11" x14ac:dyDescent="0.2">
      <c r="A303" s="37">
        <v>44486</v>
      </c>
      <c r="B303" t="s">
        <v>97</v>
      </c>
      <c r="C303" t="s">
        <v>154</v>
      </c>
      <c r="D303" t="s">
        <v>126</v>
      </c>
      <c r="E303" t="s">
        <v>134</v>
      </c>
      <c r="F303">
        <v>3702445</v>
      </c>
      <c r="G303">
        <v>629526.72334999987</v>
      </c>
      <c r="H303">
        <v>0</v>
      </c>
      <c r="I303">
        <v>3702445</v>
      </c>
      <c r="J303" t="s">
        <v>141</v>
      </c>
      <c r="K303">
        <v>37024.449999999997</v>
      </c>
    </row>
    <row r="304" spans="1:11" x14ac:dyDescent="0.2">
      <c r="A304" s="37">
        <v>44486</v>
      </c>
      <c r="B304" t="s">
        <v>97</v>
      </c>
      <c r="C304" t="s">
        <v>154</v>
      </c>
      <c r="D304" t="s">
        <v>126</v>
      </c>
      <c r="E304" t="s">
        <v>134</v>
      </c>
      <c r="F304">
        <v>3702445</v>
      </c>
      <c r="G304">
        <v>629526.72334999987</v>
      </c>
      <c r="H304">
        <v>0</v>
      </c>
      <c r="I304">
        <v>3702445</v>
      </c>
      <c r="J304" t="s">
        <v>140</v>
      </c>
      <c r="K304">
        <v>555366.75</v>
      </c>
    </row>
    <row r="305" spans="1:11" x14ac:dyDescent="0.2">
      <c r="A305" s="37">
        <v>44486</v>
      </c>
      <c r="B305" t="s">
        <v>97</v>
      </c>
      <c r="C305" t="s">
        <v>154</v>
      </c>
      <c r="D305" t="s">
        <v>126</v>
      </c>
      <c r="E305" t="s">
        <v>134</v>
      </c>
      <c r="F305">
        <v>3702445</v>
      </c>
      <c r="G305">
        <v>629526.72334999987</v>
      </c>
      <c r="H305">
        <v>0</v>
      </c>
      <c r="I305">
        <v>3702445</v>
      </c>
      <c r="J305" t="s">
        <v>142</v>
      </c>
      <c r="K305">
        <v>37024.449999999997</v>
      </c>
    </row>
    <row r="306" spans="1:11" x14ac:dyDescent="0.2">
      <c r="A306" s="37">
        <v>44585</v>
      </c>
      <c r="B306" t="s">
        <v>98</v>
      </c>
      <c r="C306" t="s">
        <v>125</v>
      </c>
      <c r="D306" t="s">
        <v>128</v>
      </c>
      <c r="E306" t="s">
        <v>135</v>
      </c>
      <c r="F306">
        <v>9913795</v>
      </c>
      <c r="G306">
        <v>1784582.2379499997</v>
      </c>
      <c r="H306">
        <v>1908405.5375000001</v>
      </c>
      <c r="I306">
        <v>11822200.5375</v>
      </c>
      <c r="J306" t="s">
        <v>164</v>
      </c>
      <c r="K306">
        <v>99.137950000000004</v>
      </c>
    </row>
    <row r="307" spans="1:11" x14ac:dyDescent="0.2">
      <c r="A307" s="37">
        <v>44585</v>
      </c>
      <c r="B307" t="s">
        <v>98</v>
      </c>
      <c r="C307" t="s">
        <v>125</v>
      </c>
      <c r="D307" t="s">
        <v>128</v>
      </c>
      <c r="E307" t="s">
        <v>135</v>
      </c>
      <c r="F307">
        <v>9913795</v>
      </c>
      <c r="G307">
        <v>1784582.2379499997</v>
      </c>
      <c r="H307">
        <v>1908405.5375000001</v>
      </c>
      <c r="I307">
        <v>11822200.5375</v>
      </c>
      <c r="J307" t="s">
        <v>141</v>
      </c>
      <c r="K307">
        <v>396551.8</v>
      </c>
    </row>
    <row r="308" spans="1:11" x14ac:dyDescent="0.2">
      <c r="A308" s="37">
        <v>44585</v>
      </c>
      <c r="B308" t="s">
        <v>98</v>
      </c>
      <c r="C308" t="s">
        <v>125</v>
      </c>
      <c r="D308" t="s">
        <v>128</v>
      </c>
      <c r="E308" t="s">
        <v>135</v>
      </c>
      <c r="F308">
        <v>9913795</v>
      </c>
      <c r="G308">
        <v>1784582.2379499997</v>
      </c>
      <c r="H308">
        <v>1908405.5375000001</v>
      </c>
      <c r="I308">
        <v>11822200.5375</v>
      </c>
      <c r="J308" t="s">
        <v>140</v>
      </c>
      <c r="K308">
        <v>1189655.3999999999</v>
      </c>
    </row>
    <row r="309" spans="1:11" x14ac:dyDescent="0.2">
      <c r="A309" s="37">
        <v>44585</v>
      </c>
      <c r="B309" t="s">
        <v>98</v>
      </c>
      <c r="C309" t="s">
        <v>125</v>
      </c>
      <c r="D309" t="s">
        <v>128</v>
      </c>
      <c r="E309" t="s">
        <v>135</v>
      </c>
      <c r="F309">
        <v>9913795</v>
      </c>
      <c r="G309">
        <v>1784582.2379499997</v>
      </c>
      <c r="H309">
        <v>1908405.5375000001</v>
      </c>
      <c r="I309">
        <v>11822200.5375</v>
      </c>
      <c r="J309" t="s">
        <v>142</v>
      </c>
      <c r="K309">
        <v>198275.9</v>
      </c>
    </row>
    <row r="310" spans="1:11" x14ac:dyDescent="0.2">
      <c r="A310" s="37">
        <v>44677</v>
      </c>
      <c r="B310" t="s">
        <v>99</v>
      </c>
      <c r="C310" t="s">
        <v>154</v>
      </c>
      <c r="D310" t="s">
        <v>126</v>
      </c>
      <c r="E310" t="s">
        <v>129</v>
      </c>
      <c r="F310">
        <v>5899971</v>
      </c>
      <c r="G310">
        <v>1003113.0694200001</v>
      </c>
      <c r="H310">
        <v>0</v>
      </c>
      <c r="I310">
        <v>5899971</v>
      </c>
      <c r="J310" t="s">
        <v>164</v>
      </c>
      <c r="K310">
        <v>117.99942</v>
      </c>
    </row>
    <row r="311" spans="1:11" x14ac:dyDescent="0.2">
      <c r="A311" s="37">
        <v>44677</v>
      </c>
      <c r="B311" t="s">
        <v>99</v>
      </c>
      <c r="C311" t="s">
        <v>154</v>
      </c>
      <c r="D311" t="s">
        <v>126</v>
      </c>
      <c r="E311" t="s">
        <v>129</v>
      </c>
      <c r="F311">
        <v>5899971</v>
      </c>
      <c r="G311">
        <v>1003113.0694200001</v>
      </c>
      <c r="H311">
        <v>0</v>
      </c>
      <c r="I311">
        <v>5899971</v>
      </c>
      <c r="J311" t="s">
        <v>141</v>
      </c>
      <c r="K311">
        <v>58999.71</v>
      </c>
    </row>
    <row r="312" spans="1:11" x14ac:dyDescent="0.2">
      <c r="A312" s="37">
        <v>44677</v>
      </c>
      <c r="B312" t="s">
        <v>99</v>
      </c>
      <c r="C312" t="s">
        <v>154</v>
      </c>
      <c r="D312" t="s">
        <v>126</v>
      </c>
      <c r="E312" t="s">
        <v>129</v>
      </c>
      <c r="F312">
        <v>5899971</v>
      </c>
      <c r="G312">
        <v>1003113.0694200001</v>
      </c>
      <c r="H312">
        <v>0</v>
      </c>
      <c r="I312">
        <v>5899971</v>
      </c>
      <c r="J312" t="s">
        <v>140</v>
      </c>
      <c r="K312">
        <v>648996.81000000006</v>
      </c>
    </row>
    <row r="313" spans="1:11" x14ac:dyDescent="0.2">
      <c r="A313" s="37">
        <v>44677</v>
      </c>
      <c r="B313" t="s">
        <v>99</v>
      </c>
      <c r="C313" t="s">
        <v>154</v>
      </c>
      <c r="D313" t="s">
        <v>126</v>
      </c>
      <c r="E313" t="s">
        <v>129</v>
      </c>
      <c r="F313">
        <v>5899971</v>
      </c>
      <c r="G313">
        <v>1003113.0694200001</v>
      </c>
      <c r="H313">
        <v>0</v>
      </c>
      <c r="I313">
        <v>5899971</v>
      </c>
      <c r="J313" t="s">
        <v>142</v>
      </c>
      <c r="K313">
        <v>294998.55</v>
      </c>
    </row>
    <row r="314" spans="1:11" x14ac:dyDescent="0.2">
      <c r="A314" s="37">
        <v>43913</v>
      </c>
      <c r="B314" t="s">
        <v>100</v>
      </c>
      <c r="C314" t="s">
        <v>125</v>
      </c>
      <c r="D314" t="s">
        <v>127</v>
      </c>
      <c r="E314" t="s">
        <v>130</v>
      </c>
      <c r="F314">
        <v>19274378</v>
      </c>
      <c r="G314">
        <v>4818979.9875600003</v>
      </c>
      <c r="H314">
        <v>0</v>
      </c>
      <c r="I314">
        <v>19274378</v>
      </c>
      <c r="J314" t="s">
        <v>164</v>
      </c>
      <c r="K314">
        <v>385.48755999999997</v>
      </c>
    </row>
    <row r="315" spans="1:11" x14ac:dyDescent="0.2">
      <c r="A315" s="37">
        <v>43913</v>
      </c>
      <c r="B315" t="s">
        <v>100</v>
      </c>
      <c r="C315" t="s">
        <v>125</v>
      </c>
      <c r="D315" t="s">
        <v>127</v>
      </c>
      <c r="E315" t="s">
        <v>130</v>
      </c>
      <c r="F315">
        <v>19274378</v>
      </c>
      <c r="G315">
        <v>4818979.9875600003</v>
      </c>
      <c r="H315">
        <v>0</v>
      </c>
      <c r="I315">
        <v>19274378</v>
      </c>
      <c r="J315" t="s">
        <v>141</v>
      </c>
      <c r="K315">
        <v>385487.56</v>
      </c>
    </row>
    <row r="316" spans="1:11" x14ac:dyDescent="0.2">
      <c r="A316" s="37">
        <v>43913</v>
      </c>
      <c r="B316" t="s">
        <v>100</v>
      </c>
      <c r="C316" t="s">
        <v>125</v>
      </c>
      <c r="D316" t="s">
        <v>127</v>
      </c>
      <c r="E316" t="s">
        <v>130</v>
      </c>
      <c r="F316">
        <v>19274378</v>
      </c>
      <c r="G316">
        <v>4818979.9875600003</v>
      </c>
      <c r="H316">
        <v>0</v>
      </c>
      <c r="I316">
        <v>19274378</v>
      </c>
      <c r="J316" t="s">
        <v>140</v>
      </c>
      <c r="K316">
        <v>3854875.6</v>
      </c>
    </row>
    <row r="317" spans="1:11" x14ac:dyDescent="0.2">
      <c r="A317" s="37">
        <v>43913</v>
      </c>
      <c r="B317" t="s">
        <v>100</v>
      </c>
      <c r="C317" t="s">
        <v>125</v>
      </c>
      <c r="D317" t="s">
        <v>127</v>
      </c>
      <c r="E317" t="s">
        <v>130</v>
      </c>
      <c r="F317">
        <v>19274378</v>
      </c>
      <c r="G317">
        <v>4818979.9875600003</v>
      </c>
      <c r="H317">
        <v>0</v>
      </c>
      <c r="I317">
        <v>19274378</v>
      </c>
      <c r="J317" t="s">
        <v>142</v>
      </c>
      <c r="K317">
        <v>578231.34</v>
      </c>
    </row>
    <row r="318" spans="1:11" x14ac:dyDescent="0.2">
      <c r="A318" s="37">
        <v>44602</v>
      </c>
      <c r="B318" t="s">
        <v>101</v>
      </c>
      <c r="C318" t="s">
        <v>154</v>
      </c>
      <c r="D318" t="s">
        <v>126</v>
      </c>
      <c r="E318" t="s">
        <v>131</v>
      </c>
      <c r="F318">
        <v>45479693</v>
      </c>
      <c r="G318">
        <v>10916035.913860001</v>
      </c>
      <c r="H318">
        <v>0</v>
      </c>
      <c r="I318">
        <v>45479693</v>
      </c>
      <c r="J318" t="s">
        <v>164</v>
      </c>
      <c r="K318">
        <v>909.59385999999995</v>
      </c>
    </row>
    <row r="319" spans="1:11" x14ac:dyDescent="0.2">
      <c r="A319" s="37">
        <v>44602</v>
      </c>
      <c r="B319" t="s">
        <v>101</v>
      </c>
      <c r="C319" t="s">
        <v>154</v>
      </c>
      <c r="D319" t="s">
        <v>126</v>
      </c>
      <c r="E319" t="s">
        <v>131</v>
      </c>
      <c r="F319">
        <v>45479693</v>
      </c>
      <c r="G319">
        <v>10916035.913860001</v>
      </c>
      <c r="H319">
        <v>0</v>
      </c>
      <c r="I319">
        <v>45479693</v>
      </c>
      <c r="J319" t="s">
        <v>141</v>
      </c>
      <c r="K319">
        <v>1364390.79</v>
      </c>
    </row>
    <row r="320" spans="1:11" x14ac:dyDescent="0.2">
      <c r="A320" s="37">
        <v>44602</v>
      </c>
      <c r="B320" t="s">
        <v>101</v>
      </c>
      <c r="C320" t="s">
        <v>154</v>
      </c>
      <c r="D320" t="s">
        <v>126</v>
      </c>
      <c r="E320" t="s">
        <v>131</v>
      </c>
      <c r="F320">
        <v>45479693</v>
      </c>
      <c r="G320">
        <v>10916035.913860001</v>
      </c>
      <c r="H320">
        <v>0</v>
      </c>
      <c r="I320">
        <v>45479693</v>
      </c>
      <c r="J320" t="s">
        <v>140</v>
      </c>
      <c r="K320">
        <v>8641141.6699999999</v>
      </c>
    </row>
    <row r="321" spans="1:11" x14ac:dyDescent="0.2">
      <c r="A321" s="37">
        <v>44602</v>
      </c>
      <c r="B321" t="s">
        <v>101</v>
      </c>
      <c r="C321" t="s">
        <v>154</v>
      </c>
      <c r="D321" t="s">
        <v>126</v>
      </c>
      <c r="E321" t="s">
        <v>131</v>
      </c>
      <c r="F321">
        <v>45479693</v>
      </c>
      <c r="G321">
        <v>10916035.913860001</v>
      </c>
      <c r="H321">
        <v>0</v>
      </c>
      <c r="I321">
        <v>45479693</v>
      </c>
      <c r="J321" t="s">
        <v>142</v>
      </c>
      <c r="K321">
        <v>909593.86</v>
      </c>
    </row>
    <row r="322" spans="1:11" x14ac:dyDescent="0.2">
      <c r="A322" s="37">
        <v>44183</v>
      </c>
      <c r="B322" t="s">
        <v>102</v>
      </c>
      <c r="C322" t="s">
        <v>125</v>
      </c>
      <c r="D322" t="s">
        <v>128</v>
      </c>
      <c r="E322" t="s">
        <v>132</v>
      </c>
      <c r="F322">
        <v>5557452</v>
      </c>
      <c r="G322">
        <v>1389529.7235600001</v>
      </c>
      <c r="H322">
        <v>0</v>
      </c>
      <c r="I322">
        <v>5557452</v>
      </c>
      <c r="J322" t="s">
        <v>164</v>
      </c>
      <c r="K322">
        <v>166.72355999999999</v>
      </c>
    </row>
    <row r="323" spans="1:11" x14ac:dyDescent="0.2">
      <c r="A323" s="37">
        <v>44183</v>
      </c>
      <c r="B323" t="s">
        <v>102</v>
      </c>
      <c r="C323" t="s">
        <v>125</v>
      </c>
      <c r="D323" t="s">
        <v>128</v>
      </c>
      <c r="E323" t="s">
        <v>132</v>
      </c>
      <c r="F323">
        <v>5557452</v>
      </c>
      <c r="G323">
        <v>1389529.7235600001</v>
      </c>
      <c r="H323">
        <v>0</v>
      </c>
      <c r="I323">
        <v>5557452</v>
      </c>
      <c r="J323" t="s">
        <v>141</v>
      </c>
      <c r="K323">
        <v>166723.56</v>
      </c>
    </row>
    <row r="324" spans="1:11" x14ac:dyDescent="0.2">
      <c r="A324" s="37">
        <v>44183</v>
      </c>
      <c r="B324" t="s">
        <v>102</v>
      </c>
      <c r="C324" t="s">
        <v>125</v>
      </c>
      <c r="D324" t="s">
        <v>128</v>
      </c>
      <c r="E324" t="s">
        <v>132</v>
      </c>
      <c r="F324">
        <v>5557452</v>
      </c>
      <c r="G324">
        <v>1389529.7235600001</v>
      </c>
      <c r="H324">
        <v>0</v>
      </c>
      <c r="I324">
        <v>5557452</v>
      </c>
      <c r="J324" t="s">
        <v>140</v>
      </c>
      <c r="K324">
        <v>1055915.8799999999</v>
      </c>
    </row>
    <row r="325" spans="1:11" x14ac:dyDescent="0.2">
      <c r="A325" s="37">
        <v>44183</v>
      </c>
      <c r="B325" t="s">
        <v>102</v>
      </c>
      <c r="C325" t="s">
        <v>125</v>
      </c>
      <c r="D325" t="s">
        <v>128</v>
      </c>
      <c r="E325" t="s">
        <v>132</v>
      </c>
      <c r="F325">
        <v>5557452</v>
      </c>
      <c r="G325">
        <v>1389529.7235600001</v>
      </c>
      <c r="H325">
        <v>0</v>
      </c>
      <c r="I325">
        <v>5557452</v>
      </c>
      <c r="J325" t="s">
        <v>142</v>
      </c>
      <c r="K325">
        <v>166723.56</v>
      </c>
    </row>
    <row r="326" spans="1:11" x14ac:dyDescent="0.2">
      <c r="A326" s="37">
        <v>43858</v>
      </c>
      <c r="B326" t="s">
        <v>103</v>
      </c>
      <c r="C326" t="s">
        <v>154</v>
      </c>
      <c r="D326" t="s">
        <v>126</v>
      </c>
      <c r="E326" t="s">
        <v>133</v>
      </c>
      <c r="F326">
        <v>44609365</v>
      </c>
      <c r="G326">
        <v>11153679.530950001</v>
      </c>
      <c r="H326">
        <v>0</v>
      </c>
      <c r="I326">
        <v>44609365</v>
      </c>
      <c r="J326" t="s">
        <v>164</v>
      </c>
      <c r="K326">
        <v>1338.2809500000001</v>
      </c>
    </row>
    <row r="327" spans="1:11" x14ac:dyDescent="0.2">
      <c r="A327" s="37">
        <v>43858</v>
      </c>
      <c r="B327" t="s">
        <v>103</v>
      </c>
      <c r="C327" t="s">
        <v>154</v>
      </c>
      <c r="D327" t="s">
        <v>126</v>
      </c>
      <c r="E327" t="s">
        <v>133</v>
      </c>
      <c r="F327">
        <v>44609365</v>
      </c>
      <c r="G327">
        <v>11153679.530950001</v>
      </c>
      <c r="H327">
        <v>0</v>
      </c>
      <c r="I327">
        <v>44609365</v>
      </c>
      <c r="J327" t="s">
        <v>141</v>
      </c>
      <c r="K327">
        <v>446093.65</v>
      </c>
    </row>
    <row r="328" spans="1:11" x14ac:dyDescent="0.2">
      <c r="A328" s="37">
        <v>43858</v>
      </c>
      <c r="B328" t="s">
        <v>103</v>
      </c>
      <c r="C328" t="s">
        <v>154</v>
      </c>
      <c r="D328" t="s">
        <v>126</v>
      </c>
      <c r="E328" t="s">
        <v>133</v>
      </c>
      <c r="F328">
        <v>44609365</v>
      </c>
      <c r="G328">
        <v>11153679.530950001</v>
      </c>
      <c r="H328">
        <v>0</v>
      </c>
      <c r="I328">
        <v>44609365</v>
      </c>
      <c r="J328" t="s">
        <v>140</v>
      </c>
      <c r="K328">
        <v>8475779.3499999996</v>
      </c>
    </row>
    <row r="329" spans="1:11" x14ac:dyDescent="0.2">
      <c r="A329" s="37">
        <v>43858</v>
      </c>
      <c r="B329" t="s">
        <v>103</v>
      </c>
      <c r="C329" t="s">
        <v>154</v>
      </c>
      <c r="D329" t="s">
        <v>126</v>
      </c>
      <c r="E329" t="s">
        <v>133</v>
      </c>
      <c r="F329">
        <v>44609365</v>
      </c>
      <c r="G329">
        <v>11153679.530950001</v>
      </c>
      <c r="H329">
        <v>0</v>
      </c>
      <c r="I329">
        <v>44609365</v>
      </c>
      <c r="J329" t="s">
        <v>142</v>
      </c>
      <c r="K329">
        <v>2230468.25</v>
      </c>
    </row>
    <row r="330" spans="1:11" x14ac:dyDescent="0.2">
      <c r="A330" s="37">
        <v>43897</v>
      </c>
      <c r="B330" t="s">
        <v>104</v>
      </c>
      <c r="C330" t="s">
        <v>125</v>
      </c>
      <c r="D330" t="s">
        <v>127</v>
      </c>
      <c r="E330" t="s">
        <v>134</v>
      </c>
      <c r="F330">
        <v>27029054</v>
      </c>
      <c r="G330">
        <v>5946932.4610799998</v>
      </c>
      <c r="H330">
        <v>0</v>
      </c>
      <c r="I330">
        <v>27029054</v>
      </c>
      <c r="J330" t="s">
        <v>164</v>
      </c>
      <c r="K330">
        <v>540.58108000000004</v>
      </c>
    </row>
    <row r="331" spans="1:11" x14ac:dyDescent="0.2">
      <c r="A331" s="37">
        <v>43897</v>
      </c>
      <c r="B331" t="s">
        <v>104</v>
      </c>
      <c r="C331" t="s">
        <v>125</v>
      </c>
      <c r="D331" t="s">
        <v>127</v>
      </c>
      <c r="E331" t="s">
        <v>134</v>
      </c>
      <c r="F331">
        <v>27029054</v>
      </c>
      <c r="G331">
        <v>5946932.4610799998</v>
      </c>
      <c r="H331">
        <v>0</v>
      </c>
      <c r="I331">
        <v>27029054</v>
      </c>
      <c r="J331" t="s">
        <v>141</v>
      </c>
      <c r="K331">
        <v>540581.07999999996</v>
      </c>
    </row>
    <row r="332" spans="1:11" x14ac:dyDescent="0.2">
      <c r="A332" s="37">
        <v>43897</v>
      </c>
      <c r="B332" t="s">
        <v>104</v>
      </c>
      <c r="C332" t="s">
        <v>125</v>
      </c>
      <c r="D332" t="s">
        <v>127</v>
      </c>
      <c r="E332" t="s">
        <v>134</v>
      </c>
      <c r="F332">
        <v>27029054</v>
      </c>
      <c r="G332">
        <v>5946932.4610799998</v>
      </c>
      <c r="H332">
        <v>0</v>
      </c>
      <c r="I332">
        <v>27029054</v>
      </c>
      <c r="J332" t="s">
        <v>140</v>
      </c>
      <c r="K332">
        <v>4054358.1</v>
      </c>
    </row>
    <row r="333" spans="1:11" x14ac:dyDescent="0.2">
      <c r="A333" s="37">
        <v>43897</v>
      </c>
      <c r="B333" t="s">
        <v>104</v>
      </c>
      <c r="C333" t="s">
        <v>125</v>
      </c>
      <c r="D333" t="s">
        <v>127</v>
      </c>
      <c r="E333" t="s">
        <v>134</v>
      </c>
      <c r="F333">
        <v>27029054</v>
      </c>
      <c r="G333">
        <v>5946932.4610799998</v>
      </c>
      <c r="H333">
        <v>0</v>
      </c>
      <c r="I333">
        <v>27029054</v>
      </c>
      <c r="J333" t="s">
        <v>142</v>
      </c>
      <c r="K333">
        <v>1351452.7</v>
      </c>
    </row>
    <row r="334" spans="1:11" x14ac:dyDescent="0.2">
      <c r="A334" s="37">
        <v>44457</v>
      </c>
      <c r="B334" t="s">
        <v>105</v>
      </c>
      <c r="C334" t="s">
        <v>154</v>
      </c>
      <c r="D334" t="s">
        <v>126</v>
      </c>
      <c r="E334" t="s">
        <v>135</v>
      </c>
      <c r="F334">
        <v>22461680</v>
      </c>
      <c r="G334">
        <v>5616093.8503999999</v>
      </c>
      <c r="H334">
        <v>4323873.4000000004</v>
      </c>
      <c r="I334">
        <v>26785553.399999999</v>
      </c>
      <c r="J334" t="s">
        <v>164</v>
      </c>
      <c r="K334">
        <v>673.85040000000004</v>
      </c>
    </row>
    <row r="335" spans="1:11" x14ac:dyDescent="0.2">
      <c r="A335" s="37">
        <v>44457</v>
      </c>
      <c r="B335" t="s">
        <v>105</v>
      </c>
      <c r="C335" t="s">
        <v>154</v>
      </c>
      <c r="D335" t="s">
        <v>126</v>
      </c>
      <c r="E335" t="s">
        <v>135</v>
      </c>
      <c r="F335">
        <v>22461680</v>
      </c>
      <c r="G335">
        <v>5616093.8503999999</v>
      </c>
      <c r="H335">
        <v>4323873.4000000004</v>
      </c>
      <c r="I335">
        <v>26785553.399999999</v>
      </c>
      <c r="J335" t="s">
        <v>141</v>
      </c>
      <c r="K335">
        <v>898467.2</v>
      </c>
    </row>
    <row r="336" spans="1:11" x14ac:dyDescent="0.2">
      <c r="A336" s="37">
        <v>44457</v>
      </c>
      <c r="B336" t="s">
        <v>105</v>
      </c>
      <c r="C336" t="s">
        <v>154</v>
      </c>
      <c r="D336" t="s">
        <v>126</v>
      </c>
      <c r="E336" t="s">
        <v>135</v>
      </c>
      <c r="F336">
        <v>22461680</v>
      </c>
      <c r="G336">
        <v>5616093.8503999999</v>
      </c>
      <c r="H336">
        <v>4323873.4000000004</v>
      </c>
      <c r="I336">
        <v>26785553.399999999</v>
      </c>
      <c r="J336" t="s">
        <v>140</v>
      </c>
      <c r="K336">
        <v>4267719.2</v>
      </c>
    </row>
    <row r="337" spans="1:11" x14ac:dyDescent="0.2">
      <c r="A337" s="37">
        <v>44457</v>
      </c>
      <c r="B337" t="s">
        <v>105</v>
      </c>
      <c r="C337" t="s">
        <v>154</v>
      </c>
      <c r="D337" t="s">
        <v>126</v>
      </c>
      <c r="E337" t="s">
        <v>135</v>
      </c>
      <c r="F337">
        <v>22461680</v>
      </c>
      <c r="G337">
        <v>5616093.8503999999</v>
      </c>
      <c r="H337">
        <v>4323873.4000000004</v>
      </c>
      <c r="I337">
        <v>26785553.399999999</v>
      </c>
      <c r="J337" t="s">
        <v>142</v>
      </c>
      <c r="K337">
        <v>449233.6</v>
      </c>
    </row>
    <row r="338" spans="1:11" x14ac:dyDescent="0.2">
      <c r="A338" s="37">
        <v>44068</v>
      </c>
      <c r="B338" t="s">
        <v>106</v>
      </c>
      <c r="C338" t="s">
        <v>125</v>
      </c>
      <c r="D338" t="s">
        <v>128</v>
      </c>
      <c r="E338" t="s">
        <v>129</v>
      </c>
      <c r="F338">
        <v>23560847</v>
      </c>
      <c r="G338">
        <v>6126527.0454099998</v>
      </c>
      <c r="H338">
        <v>0</v>
      </c>
      <c r="I338">
        <v>23560847</v>
      </c>
      <c r="J338" t="s">
        <v>164</v>
      </c>
      <c r="K338">
        <v>706.82541000000003</v>
      </c>
    </row>
    <row r="339" spans="1:11" x14ac:dyDescent="0.2">
      <c r="A339" s="37">
        <v>44068</v>
      </c>
      <c r="B339" t="s">
        <v>106</v>
      </c>
      <c r="C339" t="s">
        <v>125</v>
      </c>
      <c r="D339" t="s">
        <v>128</v>
      </c>
      <c r="E339" t="s">
        <v>129</v>
      </c>
      <c r="F339">
        <v>23560847</v>
      </c>
      <c r="G339">
        <v>6126527.0454099998</v>
      </c>
      <c r="H339">
        <v>0</v>
      </c>
      <c r="I339">
        <v>23560847</v>
      </c>
      <c r="J339" t="s">
        <v>141</v>
      </c>
      <c r="K339">
        <v>1178042.3500000001</v>
      </c>
    </row>
    <row r="340" spans="1:11" x14ac:dyDescent="0.2">
      <c r="A340" s="37">
        <v>44068</v>
      </c>
      <c r="B340" t="s">
        <v>106</v>
      </c>
      <c r="C340" t="s">
        <v>125</v>
      </c>
      <c r="D340" t="s">
        <v>128</v>
      </c>
      <c r="E340" t="s">
        <v>129</v>
      </c>
      <c r="F340">
        <v>23560847</v>
      </c>
      <c r="G340">
        <v>6126527.0454099998</v>
      </c>
      <c r="H340">
        <v>0</v>
      </c>
      <c r="I340">
        <v>23560847</v>
      </c>
      <c r="J340" t="s">
        <v>140</v>
      </c>
      <c r="K340">
        <v>4005343.99</v>
      </c>
    </row>
    <row r="341" spans="1:11" x14ac:dyDescent="0.2">
      <c r="A341" s="37">
        <v>44068</v>
      </c>
      <c r="B341" t="s">
        <v>106</v>
      </c>
      <c r="C341" t="s">
        <v>125</v>
      </c>
      <c r="D341" t="s">
        <v>128</v>
      </c>
      <c r="E341" t="s">
        <v>129</v>
      </c>
      <c r="F341">
        <v>23560847</v>
      </c>
      <c r="G341">
        <v>6126527.0454099998</v>
      </c>
      <c r="H341">
        <v>0</v>
      </c>
      <c r="I341">
        <v>23560847</v>
      </c>
      <c r="J341" t="s">
        <v>142</v>
      </c>
      <c r="K341">
        <v>942433.88</v>
      </c>
    </row>
    <row r="342" spans="1:11" x14ac:dyDescent="0.2">
      <c r="A342" s="37">
        <v>44274</v>
      </c>
      <c r="B342" t="s">
        <v>118</v>
      </c>
      <c r="C342" t="s">
        <v>125</v>
      </c>
      <c r="D342" t="s">
        <v>128</v>
      </c>
      <c r="E342" t="s">
        <v>134</v>
      </c>
      <c r="F342">
        <v>41671382</v>
      </c>
      <c r="G342">
        <v>8335109.8276400007</v>
      </c>
      <c r="H342">
        <v>0</v>
      </c>
      <c r="I342">
        <v>41671382</v>
      </c>
      <c r="J342" t="s">
        <v>164</v>
      </c>
      <c r="K342">
        <v>833.42764</v>
      </c>
    </row>
    <row r="343" spans="1:11" x14ac:dyDescent="0.2">
      <c r="A343" s="37">
        <v>44274</v>
      </c>
      <c r="B343" t="s">
        <v>118</v>
      </c>
      <c r="C343" t="s">
        <v>125</v>
      </c>
      <c r="D343" t="s">
        <v>128</v>
      </c>
      <c r="E343" t="s">
        <v>134</v>
      </c>
      <c r="F343">
        <v>41671382</v>
      </c>
      <c r="G343">
        <v>8335109.8276400007</v>
      </c>
      <c r="H343">
        <v>0</v>
      </c>
      <c r="I343">
        <v>41671382</v>
      </c>
      <c r="J343" t="s">
        <v>141</v>
      </c>
      <c r="K343">
        <v>416713.82</v>
      </c>
    </row>
    <row r="344" spans="1:11" x14ac:dyDescent="0.2">
      <c r="A344" s="37">
        <v>44274</v>
      </c>
      <c r="B344" t="s">
        <v>118</v>
      </c>
      <c r="C344" t="s">
        <v>125</v>
      </c>
      <c r="D344" t="s">
        <v>128</v>
      </c>
      <c r="E344" t="s">
        <v>134</v>
      </c>
      <c r="F344">
        <v>41671382</v>
      </c>
      <c r="G344">
        <v>8335109.8276400007</v>
      </c>
      <c r="H344">
        <v>0</v>
      </c>
      <c r="I344">
        <v>41671382</v>
      </c>
      <c r="J344" t="s">
        <v>140</v>
      </c>
      <c r="K344">
        <v>6667421.1200000001</v>
      </c>
    </row>
    <row r="345" spans="1:11" x14ac:dyDescent="0.2">
      <c r="A345" s="37">
        <v>44274</v>
      </c>
      <c r="B345" t="s">
        <v>118</v>
      </c>
      <c r="C345" t="s">
        <v>125</v>
      </c>
      <c r="D345" t="s">
        <v>128</v>
      </c>
      <c r="E345" t="s">
        <v>134</v>
      </c>
      <c r="F345">
        <v>41671382</v>
      </c>
      <c r="G345">
        <v>8335109.8276400007</v>
      </c>
      <c r="H345">
        <v>0</v>
      </c>
      <c r="I345">
        <v>41671382</v>
      </c>
      <c r="J345" t="s">
        <v>142</v>
      </c>
      <c r="K345">
        <v>1250141.46</v>
      </c>
    </row>
    <row r="346" spans="1:11" x14ac:dyDescent="0.2">
      <c r="A346" s="37">
        <v>44450</v>
      </c>
      <c r="B346" t="s">
        <v>119</v>
      </c>
      <c r="C346" t="s">
        <v>154</v>
      </c>
      <c r="D346" t="s">
        <v>126</v>
      </c>
      <c r="E346" t="s">
        <v>135</v>
      </c>
      <c r="F346">
        <v>31097394</v>
      </c>
      <c r="G346">
        <v>7774659.4739399999</v>
      </c>
      <c r="H346">
        <v>5986248.3449999997</v>
      </c>
      <c r="I346">
        <v>37083642.344999999</v>
      </c>
      <c r="J346" t="s">
        <v>164</v>
      </c>
      <c r="K346">
        <v>310.97394000000003</v>
      </c>
    </row>
    <row r="347" spans="1:11" x14ac:dyDescent="0.2">
      <c r="A347" s="37">
        <v>44450</v>
      </c>
      <c r="B347" t="s">
        <v>119</v>
      </c>
      <c r="C347" t="s">
        <v>154</v>
      </c>
      <c r="D347" t="s">
        <v>126</v>
      </c>
      <c r="E347" t="s">
        <v>135</v>
      </c>
      <c r="F347">
        <v>31097394</v>
      </c>
      <c r="G347">
        <v>7774659.4739399999</v>
      </c>
      <c r="H347">
        <v>5986248.3449999997</v>
      </c>
      <c r="I347">
        <v>37083642.344999999</v>
      </c>
      <c r="J347" t="s">
        <v>141</v>
      </c>
      <c r="K347">
        <v>621947.88</v>
      </c>
    </row>
    <row r="348" spans="1:11" x14ac:dyDescent="0.2">
      <c r="A348" s="37">
        <v>44450</v>
      </c>
      <c r="B348" t="s">
        <v>119</v>
      </c>
      <c r="C348" t="s">
        <v>154</v>
      </c>
      <c r="D348" t="s">
        <v>126</v>
      </c>
      <c r="E348" t="s">
        <v>135</v>
      </c>
      <c r="F348">
        <v>31097394</v>
      </c>
      <c r="G348">
        <v>7774659.4739399999</v>
      </c>
      <c r="H348">
        <v>5986248.3449999997</v>
      </c>
      <c r="I348">
        <v>37083642.344999999</v>
      </c>
      <c r="J348" t="s">
        <v>140</v>
      </c>
      <c r="K348">
        <v>6219478.7999999998</v>
      </c>
    </row>
    <row r="349" spans="1:11" x14ac:dyDescent="0.2">
      <c r="A349" s="37">
        <v>44450</v>
      </c>
      <c r="B349" t="s">
        <v>119</v>
      </c>
      <c r="C349" t="s">
        <v>154</v>
      </c>
      <c r="D349" t="s">
        <v>126</v>
      </c>
      <c r="E349" t="s">
        <v>135</v>
      </c>
      <c r="F349">
        <v>31097394</v>
      </c>
      <c r="G349">
        <v>7774659.4739399999</v>
      </c>
      <c r="H349">
        <v>5986248.3449999997</v>
      </c>
      <c r="I349">
        <v>37083642.344999999</v>
      </c>
      <c r="J349" t="s">
        <v>142</v>
      </c>
      <c r="K349">
        <v>932921.82</v>
      </c>
    </row>
    <row r="350" spans="1:11" x14ac:dyDescent="0.2">
      <c r="A350" s="37">
        <v>44280</v>
      </c>
      <c r="B350" t="s">
        <v>120</v>
      </c>
      <c r="C350" t="s">
        <v>125</v>
      </c>
      <c r="D350" t="s">
        <v>127</v>
      </c>
      <c r="E350" t="s">
        <v>129</v>
      </c>
      <c r="F350">
        <v>33628221</v>
      </c>
      <c r="G350">
        <v>7399217.4666299997</v>
      </c>
      <c r="H350">
        <v>0</v>
      </c>
      <c r="I350">
        <v>33628221</v>
      </c>
      <c r="J350" t="s">
        <v>164</v>
      </c>
      <c r="K350">
        <v>1008.84663</v>
      </c>
    </row>
    <row r="351" spans="1:11" x14ac:dyDescent="0.2">
      <c r="A351" s="37">
        <v>44280</v>
      </c>
      <c r="B351" t="s">
        <v>120</v>
      </c>
      <c r="C351" t="s">
        <v>125</v>
      </c>
      <c r="D351" t="s">
        <v>127</v>
      </c>
      <c r="E351" t="s">
        <v>129</v>
      </c>
      <c r="F351">
        <v>33628221</v>
      </c>
      <c r="G351">
        <v>7399217.4666299997</v>
      </c>
      <c r="H351">
        <v>0</v>
      </c>
      <c r="I351">
        <v>33628221</v>
      </c>
      <c r="J351" t="s">
        <v>141</v>
      </c>
      <c r="K351">
        <v>1008846.63</v>
      </c>
    </row>
    <row r="352" spans="1:11" x14ac:dyDescent="0.2">
      <c r="A352" s="37">
        <v>44280</v>
      </c>
      <c r="B352" t="s">
        <v>120</v>
      </c>
      <c r="C352" t="s">
        <v>125</v>
      </c>
      <c r="D352" t="s">
        <v>127</v>
      </c>
      <c r="E352" t="s">
        <v>129</v>
      </c>
      <c r="F352">
        <v>33628221</v>
      </c>
      <c r="G352">
        <v>7399217.4666299997</v>
      </c>
      <c r="H352">
        <v>0</v>
      </c>
      <c r="I352">
        <v>33628221</v>
      </c>
      <c r="J352" t="s">
        <v>140</v>
      </c>
      <c r="K352">
        <v>6053079.7800000003</v>
      </c>
    </row>
    <row r="353" spans="1:11" x14ac:dyDescent="0.2">
      <c r="A353" s="37">
        <v>44280</v>
      </c>
      <c r="B353" t="s">
        <v>120</v>
      </c>
      <c r="C353" t="s">
        <v>125</v>
      </c>
      <c r="D353" t="s">
        <v>127</v>
      </c>
      <c r="E353" t="s">
        <v>129</v>
      </c>
      <c r="F353">
        <v>33628221</v>
      </c>
      <c r="G353">
        <v>7399217.4666299997</v>
      </c>
      <c r="H353">
        <v>0</v>
      </c>
      <c r="I353">
        <v>33628221</v>
      </c>
      <c r="J353" t="s">
        <v>142</v>
      </c>
      <c r="K353">
        <v>336282.21</v>
      </c>
    </row>
    <row r="354" spans="1:11" x14ac:dyDescent="0.2">
      <c r="A354" s="37">
        <v>44072</v>
      </c>
      <c r="B354" t="s">
        <v>121</v>
      </c>
      <c r="C354" t="s">
        <v>154</v>
      </c>
      <c r="D354" t="s">
        <v>126</v>
      </c>
      <c r="E354" t="s">
        <v>130</v>
      </c>
      <c r="F354">
        <v>39346340</v>
      </c>
      <c r="G354">
        <v>10624298.726799998</v>
      </c>
      <c r="H354">
        <v>0</v>
      </c>
      <c r="I354">
        <v>39346340</v>
      </c>
      <c r="J354" t="s">
        <v>164</v>
      </c>
      <c r="K354">
        <v>786.92679999999996</v>
      </c>
    </row>
    <row r="355" spans="1:11" x14ac:dyDescent="0.2">
      <c r="A355" s="37">
        <v>44072</v>
      </c>
      <c r="B355" t="s">
        <v>121</v>
      </c>
      <c r="C355" t="s">
        <v>154</v>
      </c>
      <c r="D355" t="s">
        <v>126</v>
      </c>
      <c r="E355" t="s">
        <v>130</v>
      </c>
      <c r="F355">
        <v>39346340</v>
      </c>
      <c r="G355">
        <v>10624298.726799998</v>
      </c>
      <c r="H355">
        <v>0</v>
      </c>
      <c r="I355">
        <v>39346340</v>
      </c>
      <c r="J355" t="s">
        <v>141</v>
      </c>
      <c r="K355">
        <v>1573853.6</v>
      </c>
    </row>
    <row r="356" spans="1:11" x14ac:dyDescent="0.2">
      <c r="A356" s="37">
        <v>44072</v>
      </c>
      <c r="B356" t="s">
        <v>121</v>
      </c>
      <c r="C356" t="s">
        <v>154</v>
      </c>
      <c r="D356" t="s">
        <v>126</v>
      </c>
      <c r="E356" t="s">
        <v>130</v>
      </c>
      <c r="F356">
        <v>39346340</v>
      </c>
      <c r="G356">
        <v>10624298.726799998</v>
      </c>
      <c r="H356">
        <v>0</v>
      </c>
      <c r="I356">
        <v>39346340</v>
      </c>
      <c r="J356" t="s">
        <v>140</v>
      </c>
      <c r="K356">
        <v>7869268</v>
      </c>
    </row>
    <row r="357" spans="1:11" x14ac:dyDescent="0.2">
      <c r="A357" s="37">
        <v>44072</v>
      </c>
      <c r="B357" t="s">
        <v>121</v>
      </c>
      <c r="C357" t="s">
        <v>154</v>
      </c>
      <c r="D357" t="s">
        <v>126</v>
      </c>
      <c r="E357" t="s">
        <v>130</v>
      </c>
      <c r="F357">
        <v>39346340</v>
      </c>
      <c r="G357">
        <v>10624298.726799998</v>
      </c>
      <c r="H357">
        <v>0</v>
      </c>
      <c r="I357">
        <v>39346340</v>
      </c>
      <c r="J357" t="s">
        <v>142</v>
      </c>
      <c r="K357">
        <v>1180390.2</v>
      </c>
    </row>
    <row r="358" spans="1:11" x14ac:dyDescent="0.2">
      <c r="A358" s="37">
        <v>44498</v>
      </c>
      <c r="B358" t="s">
        <v>22</v>
      </c>
      <c r="C358" t="s">
        <v>125</v>
      </c>
      <c r="D358" t="s">
        <v>128</v>
      </c>
      <c r="E358" t="s">
        <v>129</v>
      </c>
      <c r="F358">
        <v>7959579</v>
      </c>
      <c r="G358">
        <v>1194096.0415800002</v>
      </c>
      <c r="H358">
        <v>0</v>
      </c>
      <c r="I358">
        <v>7959579</v>
      </c>
      <c r="J358" t="s">
        <v>164</v>
      </c>
      <c r="K358">
        <v>159.19157999999999</v>
      </c>
    </row>
    <row r="359" spans="1:11" x14ac:dyDescent="0.2">
      <c r="A359" s="37">
        <v>44498</v>
      </c>
      <c r="B359" t="s">
        <v>22</v>
      </c>
      <c r="C359" t="s">
        <v>125</v>
      </c>
      <c r="D359" t="s">
        <v>128</v>
      </c>
      <c r="E359" t="s">
        <v>129</v>
      </c>
      <c r="F359">
        <v>7959579</v>
      </c>
      <c r="G359">
        <v>1194096.0415800002</v>
      </c>
      <c r="H359">
        <v>0</v>
      </c>
      <c r="I359">
        <v>7959579</v>
      </c>
      <c r="J359" t="s">
        <v>141</v>
      </c>
      <c r="K359">
        <v>79595.789999999994</v>
      </c>
    </row>
    <row r="360" spans="1:11" x14ac:dyDescent="0.2">
      <c r="A360" s="37">
        <v>44498</v>
      </c>
      <c r="B360" t="s">
        <v>22</v>
      </c>
      <c r="C360" t="s">
        <v>125</v>
      </c>
      <c r="D360" t="s">
        <v>128</v>
      </c>
      <c r="E360" t="s">
        <v>129</v>
      </c>
      <c r="F360">
        <v>7959579</v>
      </c>
      <c r="G360">
        <v>1194096.0415800002</v>
      </c>
      <c r="H360">
        <v>0</v>
      </c>
      <c r="I360">
        <v>7959579</v>
      </c>
      <c r="J360" t="s">
        <v>140</v>
      </c>
      <c r="K360">
        <v>955149.48</v>
      </c>
    </row>
    <row r="361" spans="1:11" x14ac:dyDescent="0.2">
      <c r="A361" s="37">
        <v>44498</v>
      </c>
      <c r="B361" t="s">
        <v>22</v>
      </c>
      <c r="C361" t="s">
        <v>125</v>
      </c>
      <c r="D361" t="s">
        <v>128</v>
      </c>
      <c r="E361" t="s">
        <v>129</v>
      </c>
      <c r="F361">
        <v>7959579</v>
      </c>
      <c r="G361">
        <v>1194096.0415800002</v>
      </c>
      <c r="H361">
        <v>0</v>
      </c>
      <c r="I361">
        <v>7959579</v>
      </c>
      <c r="J361" t="s">
        <v>142</v>
      </c>
      <c r="K361">
        <v>159191.57999999999</v>
      </c>
    </row>
    <row r="362" spans="1:11" x14ac:dyDescent="0.2">
      <c r="A362" s="37">
        <v>44131</v>
      </c>
      <c r="B362" t="s">
        <v>23</v>
      </c>
      <c r="C362" t="s">
        <v>153</v>
      </c>
      <c r="D362" t="s">
        <v>126</v>
      </c>
      <c r="E362" t="s">
        <v>130</v>
      </c>
      <c r="F362">
        <v>33314882</v>
      </c>
      <c r="G362">
        <v>6663309.5488200001</v>
      </c>
      <c r="H362">
        <v>0</v>
      </c>
      <c r="I362">
        <v>33314882</v>
      </c>
      <c r="J362" t="s">
        <v>164</v>
      </c>
      <c r="K362">
        <v>333.14882</v>
      </c>
    </row>
    <row r="363" spans="1:11" x14ac:dyDescent="0.2">
      <c r="A363" s="37">
        <v>44131</v>
      </c>
      <c r="B363" t="s">
        <v>23</v>
      </c>
      <c r="C363" t="s">
        <v>153</v>
      </c>
      <c r="D363" t="s">
        <v>126</v>
      </c>
      <c r="E363" t="s">
        <v>130</v>
      </c>
      <c r="F363">
        <v>33314882</v>
      </c>
      <c r="G363">
        <v>6663309.5488200001</v>
      </c>
      <c r="H363">
        <v>0</v>
      </c>
      <c r="I363">
        <v>33314882</v>
      </c>
      <c r="J363" t="s">
        <v>141</v>
      </c>
      <c r="K363">
        <v>333148.82</v>
      </c>
    </row>
    <row r="364" spans="1:11" x14ac:dyDescent="0.2">
      <c r="A364" s="37">
        <v>44131</v>
      </c>
      <c r="B364" t="s">
        <v>23</v>
      </c>
      <c r="C364" t="s">
        <v>153</v>
      </c>
      <c r="D364" t="s">
        <v>126</v>
      </c>
      <c r="E364" t="s">
        <v>130</v>
      </c>
      <c r="F364">
        <v>33314882</v>
      </c>
      <c r="G364">
        <v>6663309.5488200001</v>
      </c>
      <c r="H364">
        <v>0</v>
      </c>
      <c r="I364">
        <v>33314882</v>
      </c>
      <c r="J364" t="s">
        <v>140</v>
      </c>
      <c r="K364">
        <v>4664083.4800000004</v>
      </c>
    </row>
    <row r="365" spans="1:11" x14ac:dyDescent="0.2">
      <c r="A365" s="37">
        <v>44131</v>
      </c>
      <c r="B365" t="s">
        <v>23</v>
      </c>
      <c r="C365" t="s">
        <v>153</v>
      </c>
      <c r="D365" t="s">
        <v>126</v>
      </c>
      <c r="E365" t="s">
        <v>130</v>
      </c>
      <c r="F365">
        <v>33314882</v>
      </c>
      <c r="G365">
        <v>6663309.5488200001</v>
      </c>
      <c r="H365">
        <v>0</v>
      </c>
      <c r="I365">
        <v>33314882</v>
      </c>
      <c r="J365" t="s">
        <v>142</v>
      </c>
      <c r="K365">
        <v>1665744.1</v>
      </c>
    </row>
    <row r="366" spans="1:11" x14ac:dyDescent="0.2">
      <c r="A366" s="37">
        <v>44683</v>
      </c>
      <c r="B366" t="s">
        <v>24</v>
      </c>
      <c r="C366" t="s">
        <v>125</v>
      </c>
      <c r="D366" t="s">
        <v>127</v>
      </c>
      <c r="E366" t="s">
        <v>131</v>
      </c>
      <c r="F366">
        <v>33616344</v>
      </c>
      <c r="G366">
        <v>7395931.8434400009</v>
      </c>
      <c r="H366">
        <v>0</v>
      </c>
      <c r="I366">
        <v>33616344</v>
      </c>
      <c r="J366" t="s">
        <v>164</v>
      </c>
      <c r="K366">
        <v>336.16343999999998</v>
      </c>
    </row>
    <row r="367" spans="1:11" x14ac:dyDescent="0.2">
      <c r="A367" s="37">
        <v>44683</v>
      </c>
      <c r="B367" t="s">
        <v>24</v>
      </c>
      <c r="C367" t="s">
        <v>125</v>
      </c>
      <c r="D367" t="s">
        <v>127</v>
      </c>
      <c r="E367" t="s">
        <v>131</v>
      </c>
      <c r="F367">
        <v>33616344</v>
      </c>
      <c r="G367">
        <v>7395931.8434400009</v>
      </c>
      <c r="H367">
        <v>0</v>
      </c>
      <c r="I367">
        <v>33616344</v>
      </c>
      <c r="J367" t="s">
        <v>141</v>
      </c>
      <c r="K367">
        <v>336163.44</v>
      </c>
    </row>
    <row r="368" spans="1:11" x14ac:dyDescent="0.2">
      <c r="A368" s="37">
        <v>44683</v>
      </c>
      <c r="B368" t="s">
        <v>24</v>
      </c>
      <c r="C368" t="s">
        <v>125</v>
      </c>
      <c r="D368" t="s">
        <v>127</v>
      </c>
      <c r="E368" t="s">
        <v>131</v>
      </c>
      <c r="F368">
        <v>33616344</v>
      </c>
      <c r="G368">
        <v>7395931.8434400009</v>
      </c>
      <c r="H368">
        <v>0</v>
      </c>
      <c r="I368">
        <v>33616344</v>
      </c>
      <c r="J368" t="s">
        <v>140</v>
      </c>
      <c r="K368">
        <v>6723268.7999999998</v>
      </c>
    </row>
    <row r="369" spans="1:11" x14ac:dyDescent="0.2">
      <c r="A369" s="37">
        <v>44683</v>
      </c>
      <c r="B369" t="s">
        <v>24</v>
      </c>
      <c r="C369" t="s">
        <v>125</v>
      </c>
      <c r="D369" t="s">
        <v>127</v>
      </c>
      <c r="E369" t="s">
        <v>131</v>
      </c>
      <c r="F369">
        <v>33616344</v>
      </c>
      <c r="G369">
        <v>7395931.8434400009</v>
      </c>
      <c r="H369">
        <v>0</v>
      </c>
      <c r="I369">
        <v>33616344</v>
      </c>
      <c r="J369" t="s">
        <v>142</v>
      </c>
      <c r="K369">
        <v>336163.44</v>
      </c>
    </row>
    <row r="370" spans="1:11" x14ac:dyDescent="0.2">
      <c r="A370" s="37">
        <v>44211</v>
      </c>
      <c r="B370" t="s">
        <v>25</v>
      </c>
      <c r="C370" t="s">
        <v>154</v>
      </c>
      <c r="D370" t="s">
        <v>126</v>
      </c>
      <c r="E370" t="s">
        <v>132</v>
      </c>
      <c r="F370">
        <v>4191451</v>
      </c>
      <c r="G370">
        <v>880288.53902000003</v>
      </c>
      <c r="H370">
        <v>0</v>
      </c>
      <c r="I370">
        <v>4191451</v>
      </c>
      <c r="J370" t="s">
        <v>164</v>
      </c>
      <c r="K370">
        <v>83.82902</v>
      </c>
    </row>
    <row r="371" spans="1:11" x14ac:dyDescent="0.2">
      <c r="A371" s="37">
        <v>44211</v>
      </c>
      <c r="B371" t="s">
        <v>25</v>
      </c>
      <c r="C371" t="s">
        <v>154</v>
      </c>
      <c r="D371" t="s">
        <v>126</v>
      </c>
      <c r="E371" t="s">
        <v>132</v>
      </c>
      <c r="F371">
        <v>4191451</v>
      </c>
      <c r="G371">
        <v>880288.53902000003</v>
      </c>
      <c r="H371">
        <v>0</v>
      </c>
      <c r="I371">
        <v>4191451</v>
      </c>
      <c r="J371" t="s">
        <v>141</v>
      </c>
      <c r="K371">
        <v>167658.04</v>
      </c>
    </row>
    <row r="372" spans="1:11" x14ac:dyDescent="0.2">
      <c r="A372" s="37">
        <v>44211</v>
      </c>
      <c r="B372" t="s">
        <v>25</v>
      </c>
      <c r="C372" t="s">
        <v>154</v>
      </c>
      <c r="D372" t="s">
        <v>126</v>
      </c>
      <c r="E372" t="s">
        <v>132</v>
      </c>
      <c r="F372">
        <v>4191451</v>
      </c>
      <c r="G372">
        <v>880288.53902000003</v>
      </c>
      <c r="H372">
        <v>0</v>
      </c>
      <c r="I372">
        <v>4191451</v>
      </c>
      <c r="J372" t="s">
        <v>140</v>
      </c>
      <c r="K372">
        <v>628717.65</v>
      </c>
    </row>
    <row r="373" spans="1:11" x14ac:dyDescent="0.2">
      <c r="A373" s="37">
        <v>44211</v>
      </c>
      <c r="B373" t="s">
        <v>25</v>
      </c>
      <c r="C373" t="s">
        <v>154</v>
      </c>
      <c r="D373" t="s">
        <v>126</v>
      </c>
      <c r="E373" t="s">
        <v>132</v>
      </c>
      <c r="F373">
        <v>4191451</v>
      </c>
      <c r="G373">
        <v>880288.53902000003</v>
      </c>
      <c r="H373">
        <v>0</v>
      </c>
      <c r="I373">
        <v>4191451</v>
      </c>
      <c r="J373" t="s">
        <v>142</v>
      </c>
      <c r="K373">
        <v>83829.02</v>
      </c>
    </row>
    <row r="374" spans="1:11" x14ac:dyDescent="0.2">
      <c r="A374" s="37">
        <v>44202</v>
      </c>
      <c r="B374" t="s">
        <v>26</v>
      </c>
      <c r="C374" t="s">
        <v>125</v>
      </c>
      <c r="D374" t="s">
        <v>128</v>
      </c>
      <c r="E374" t="s">
        <v>133</v>
      </c>
      <c r="F374">
        <v>11580510</v>
      </c>
      <c r="G374">
        <v>2895474.9153</v>
      </c>
      <c r="H374">
        <v>0</v>
      </c>
      <c r="I374">
        <v>11580510</v>
      </c>
      <c r="J374" t="s">
        <v>164</v>
      </c>
      <c r="K374">
        <v>347.4153</v>
      </c>
    </row>
    <row r="375" spans="1:11" x14ac:dyDescent="0.2">
      <c r="A375" s="37">
        <v>44202</v>
      </c>
      <c r="B375" t="s">
        <v>26</v>
      </c>
      <c r="C375" t="s">
        <v>125</v>
      </c>
      <c r="D375" t="s">
        <v>128</v>
      </c>
      <c r="E375" t="s">
        <v>133</v>
      </c>
      <c r="F375">
        <v>11580510</v>
      </c>
      <c r="G375">
        <v>2895474.9153</v>
      </c>
      <c r="H375">
        <v>0</v>
      </c>
      <c r="I375">
        <v>11580510</v>
      </c>
      <c r="J375" t="s">
        <v>141</v>
      </c>
      <c r="K375">
        <v>463220.4</v>
      </c>
    </row>
    <row r="376" spans="1:11" x14ac:dyDescent="0.2">
      <c r="A376" s="37">
        <v>44202</v>
      </c>
      <c r="B376" t="s">
        <v>26</v>
      </c>
      <c r="C376" t="s">
        <v>125</v>
      </c>
      <c r="D376" t="s">
        <v>128</v>
      </c>
      <c r="E376" t="s">
        <v>133</v>
      </c>
      <c r="F376">
        <v>11580510</v>
      </c>
      <c r="G376">
        <v>2895474.9153</v>
      </c>
      <c r="H376">
        <v>0</v>
      </c>
      <c r="I376">
        <v>11580510</v>
      </c>
      <c r="J376" t="s">
        <v>140</v>
      </c>
      <c r="K376">
        <v>2084491.8</v>
      </c>
    </row>
    <row r="377" spans="1:11" x14ac:dyDescent="0.2">
      <c r="A377" s="37">
        <v>44202</v>
      </c>
      <c r="B377" t="s">
        <v>26</v>
      </c>
      <c r="C377" t="s">
        <v>125</v>
      </c>
      <c r="D377" t="s">
        <v>128</v>
      </c>
      <c r="E377" t="s">
        <v>133</v>
      </c>
      <c r="F377">
        <v>11580510</v>
      </c>
      <c r="G377">
        <v>2895474.9153</v>
      </c>
      <c r="H377">
        <v>0</v>
      </c>
      <c r="I377">
        <v>11580510</v>
      </c>
      <c r="J377" t="s">
        <v>142</v>
      </c>
      <c r="K377">
        <v>347415.3</v>
      </c>
    </row>
    <row r="378" spans="1:11" x14ac:dyDescent="0.2">
      <c r="A378" s="37">
        <v>44693</v>
      </c>
      <c r="B378" t="s">
        <v>27</v>
      </c>
      <c r="C378" t="s">
        <v>154</v>
      </c>
      <c r="D378" t="s">
        <v>126</v>
      </c>
      <c r="E378" t="s">
        <v>134</v>
      </c>
      <c r="F378">
        <v>49052988</v>
      </c>
      <c r="G378">
        <v>10792638.419760002</v>
      </c>
      <c r="H378">
        <v>0</v>
      </c>
      <c r="I378">
        <v>49052988</v>
      </c>
      <c r="J378" t="s">
        <v>164</v>
      </c>
      <c r="K378">
        <v>981.05975999999998</v>
      </c>
    </row>
    <row r="379" spans="1:11" x14ac:dyDescent="0.2">
      <c r="A379" s="37">
        <v>44693</v>
      </c>
      <c r="B379" t="s">
        <v>27</v>
      </c>
      <c r="C379" t="s">
        <v>154</v>
      </c>
      <c r="D379" t="s">
        <v>126</v>
      </c>
      <c r="E379" t="s">
        <v>134</v>
      </c>
      <c r="F379">
        <v>49052988</v>
      </c>
      <c r="G379">
        <v>10792638.419760002</v>
      </c>
      <c r="H379">
        <v>0</v>
      </c>
      <c r="I379">
        <v>49052988</v>
      </c>
      <c r="J379" t="s">
        <v>141</v>
      </c>
      <c r="K379">
        <v>981059.76</v>
      </c>
    </row>
    <row r="380" spans="1:11" x14ac:dyDescent="0.2">
      <c r="A380" s="37">
        <v>44693</v>
      </c>
      <c r="B380" t="s">
        <v>27</v>
      </c>
      <c r="C380" t="s">
        <v>154</v>
      </c>
      <c r="D380" t="s">
        <v>126</v>
      </c>
      <c r="E380" t="s">
        <v>134</v>
      </c>
      <c r="F380">
        <v>49052988</v>
      </c>
      <c r="G380">
        <v>10792638.419760002</v>
      </c>
      <c r="H380">
        <v>0</v>
      </c>
      <c r="I380">
        <v>49052988</v>
      </c>
      <c r="J380" t="s">
        <v>140</v>
      </c>
      <c r="K380">
        <v>9320067.7200000007</v>
      </c>
    </row>
    <row r="381" spans="1:11" x14ac:dyDescent="0.2">
      <c r="A381" s="37">
        <v>44693</v>
      </c>
      <c r="B381" t="s">
        <v>27</v>
      </c>
      <c r="C381" t="s">
        <v>154</v>
      </c>
      <c r="D381" t="s">
        <v>126</v>
      </c>
      <c r="E381" t="s">
        <v>134</v>
      </c>
      <c r="F381">
        <v>49052988</v>
      </c>
      <c r="G381">
        <v>10792638.419760002</v>
      </c>
      <c r="H381">
        <v>0</v>
      </c>
      <c r="I381">
        <v>49052988</v>
      </c>
      <c r="J381" t="s">
        <v>142</v>
      </c>
      <c r="K381">
        <v>490529.88</v>
      </c>
    </row>
    <row r="382" spans="1:11" x14ac:dyDescent="0.2">
      <c r="A382" s="37">
        <v>44722</v>
      </c>
      <c r="B382" t="s">
        <v>28</v>
      </c>
      <c r="C382" t="s">
        <v>125</v>
      </c>
      <c r="D382" t="s">
        <v>127</v>
      </c>
      <c r="E382" t="s">
        <v>135</v>
      </c>
      <c r="F382">
        <v>14012401</v>
      </c>
      <c r="G382">
        <v>3923892.6520300005</v>
      </c>
      <c r="H382">
        <v>2697387.1924999999</v>
      </c>
      <c r="I382">
        <v>16709788.192499999</v>
      </c>
      <c r="J382" t="s">
        <v>164</v>
      </c>
      <c r="K382">
        <v>420.37203</v>
      </c>
    </row>
    <row r="383" spans="1:11" x14ac:dyDescent="0.2">
      <c r="A383" s="37">
        <v>44722</v>
      </c>
      <c r="B383" t="s">
        <v>28</v>
      </c>
      <c r="C383" t="s">
        <v>125</v>
      </c>
      <c r="D383" t="s">
        <v>127</v>
      </c>
      <c r="E383" t="s">
        <v>135</v>
      </c>
      <c r="F383">
        <v>14012401</v>
      </c>
      <c r="G383">
        <v>3923892.6520300005</v>
      </c>
      <c r="H383">
        <v>2697387.1924999999</v>
      </c>
      <c r="I383">
        <v>16709788.192499999</v>
      </c>
      <c r="J383" t="s">
        <v>141</v>
      </c>
      <c r="K383">
        <v>700620.05</v>
      </c>
    </row>
    <row r="384" spans="1:11" x14ac:dyDescent="0.2">
      <c r="A384" s="37">
        <v>44722</v>
      </c>
      <c r="B384" t="s">
        <v>28</v>
      </c>
      <c r="C384" t="s">
        <v>125</v>
      </c>
      <c r="D384" t="s">
        <v>127</v>
      </c>
      <c r="E384" t="s">
        <v>135</v>
      </c>
      <c r="F384">
        <v>14012401</v>
      </c>
      <c r="G384">
        <v>3923892.6520300005</v>
      </c>
      <c r="H384">
        <v>2697387.1924999999</v>
      </c>
      <c r="I384">
        <v>16709788.192499999</v>
      </c>
      <c r="J384" t="s">
        <v>140</v>
      </c>
      <c r="K384">
        <v>2802480.2</v>
      </c>
    </row>
    <row r="385" spans="1:11" x14ac:dyDescent="0.2">
      <c r="A385" s="37">
        <v>44722</v>
      </c>
      <c r="B385" t="s">
        <v>28</v>
      </c>
      <c r="C385" t="s">
        <v>125</v>
      </c>
      <c r="D385" t="s">
        <v>127</v>
      </c>
      <c r="E385" t="s">
        <v>135</v>
      </c>
      <c r="F385">
        <v>14012401</v>
      </c>
      <c r="G385">
        <v>3923892.6520300005</v>
      </c>
      <c r="H385">
        <v>2697387.1924999999</v>
      </c>
      <c r="I385">
        <v>16709788.192499999</v>
      </c>
      <c r="J385" t="s">
        <v>142</v>
      </c>
      <c r="K385">
        <v>420372.03</v>
      </c>
    </row>
    <row r="386" spans="1:11" x14ac:dyDescent="0.2">
      <c r="A386" s="37">
        <v>43914</v>
      </c>
      <c r="B386" t="s">
        <v>29</v>
      </c>
      <c r="C386" t="s">
        <v>154</v>
      </c>
      <c r="D386" t="s">
        <v>126</v>
      </c>
      <c r="E386" t="s">
        <v>129</v>
      </c>
      <c r="F386">
        <v>34345013</v>
      </c>
      <c r="G386">
        <v>5495888.9802599996</v>
      </c>
      <c r="H386">
        <v>0</v>
      </c>
      <c r="I386">
        <v>34345013</v>
      </c>
      <c r="J386" t="s">
        <v>164</v>
      </c>
      <c r="K386">
        <v>686.90026</v>
      </c>
    </row>
    <row r="387" spans="1:11" x14ac:dyDescent="0.2">
      <c r="A387" s="37">
        <v>43914</v>
      </c>
      <c r="B387" t="s">
        <v>29</v>
      </c>
      <c r="C387" t="s">
        <v>154</v>
      </c>
      <c r="D387" t="s">
        <v>126</v>
      </c>
      <c r="E387" t="s">
        <v>129</v>
      </c>
      <c r="F387">
        <v>34345013</v>
      </c>
      <c r="G387">
        <v>5495888.9802599996</v>
      </c>
      <c r="H387">
        <v>0</v>
      </c>
      <c r="I387">
        <v>34345013</v>
      </c>
      <c r="J387" t="s">
        <v>141</v>
      </c>
      <c r="K387">
        <v>686900.26</v>
      </c>
    </row>
    <row r="388" spans="1:11" x14ac:dyDescent="0.2">
      <c r="A388" s="37">
        <v>43914</v>
      </c>
      <c r="B388" t="s">
        <v>29</v>
      </c>
      <c r="C388" t="s">
        <v>154</v>
      </c>
      <c r="D388" t="s">
        <v>126</v>
      </c>
      <c r="E388" t="s">
        <v>129</v>
      </c>
      <c r="F388">
        <v>34345013</v>
      </c>
      <c r="G388">
        <v>5495888.9802599996</v>
      </c>
      <c r="H388">
        <v>0</v>
      </c>
      <c r="I388">
        <v>34345013</v>
      </c>
      <c r="J388" t="s">
        <v>140</v>
      </c>
      <c r="K388">
        <v>3434501.3</v>
      </c>
    </row>
    <row r="389" spans="1:11" x14ac:dyDescent="0.2">
      <c r="A389" s="37">
        <v>43914</v>
      </c>
      <c r="B389" t="s">
        <v>29</v>
      </c>
      <c r="C389" t="s">
        <v>154</v>
      </c>
      <c r="D389" t="s">
        <v>126</v>
      </c>
      <c r="E389" t="s">
        <v>129</v>
      </c>
      <c r="F389">
        <v>34345013</v>
      </c>
      <c r="G389">
        <v>5495888.9802599996</v>
      </c>
      <c r="H389">
        <v>0</v>
      </c>
      <c r="I389">
        <v>34345013</v>
      </c>
      <c r="J389" t="s">
        <v>142</v>
      </c>
      <c r="K389">
        <v>1373800.52</v>
      </c>
    </row>
    <row r="390" spans="1:11" x14ac:dyDescent="0.2">
      <c r="A390" s="37">
        <v>44598</v>
      </c>
      <c r="B390" t="s">
        <v>30</v>
      </c>
      <c r="C390" t="s">
        <v>125</v>
      </c>
      <c r="D390" t="s">
        <v>128</v>
      </c>
      <c r="E390" t="s">
        <v>130</v>
      </c>
      <c r="F390">
        <v>24441877</v>
      </c>
      <c r="G390">
        <v>4644445.4675399996</v>
      </c>
      <c r="H390">
        <v>0</v>
      </c>
      <c r="I390">
        <v>24441877</v>
      </c>
      <c r="J390" t="s">
        <v>164</v>
      </c>
      <c r="K390">
        <v>488.83753999999999</v>
      </c>
    </row>
    <row r="391" spans="1:11" x14ac:dyDescent="0.2">
      <c r="A391" s="37">
        <v>44598</v>
      </c>
      <c r="B391" t="s">
        <v>30</v>
      </c>
      <c r="C391" t="s">
        <v>125</v>
      </c>
      <c r="D391" t="s">
        <v>128</v>
      </c>
      <c r="E391" t="s">
        <v>130</v>
      </c>
      <c r="F391">
        <v>24441877</v>
      </c>
      <c r="G391">
        <v>4644445.4675399996</v>
      </c>
      <c r="H391">
        <v>0</v>
      </c>
      <c r="I391">
        <v>24441877</v>
      </c>
      <c r="J391" t="s">
        <v>141</v>
      </c>
      <c r="K391">
        <v>488837.54</v>
      </c>
    </row>
    <row r="392" spans="1:11" x14ac:dyDescent="0.2">
      <c r="A392" s="37">
        <v>44598</v>
      </c>
      <c r="B392" t="s">
        <v>30</v>
      </c>
      <c r="C392" t="s">
        <v>125</v>
      </c>
      <c r="D392" t="s">
        <v>128</v>
      </c>
      <c r="E392" t="s">
        <v>130</v>
      </c>
      <c r="F392">
        <v>24441877</v>
      </c>
      <c r="G392">
        <v>4644445.4675399996</v>
      </c>
      <c r="H392">
        <v>0</v>
      </c>
      <c r="I392">
        <v>24441877</v>
      </c>
      <c r="J392" t="s">
        <v>140</v>
      </c>
      <c r="K392">
        <v>3177444.01</v>
      </c>
    </row>
    <row r="393" spans="1:11" x14ac:dyDescent="0.2">
      <c r="A393" s="37">
        <v>44598</v>
      </c>
      <c r="B393" t="s">
        <v>30</v>
      </c>
      <c r="C393" t="s">
        <v>125</v>
      </c>
      <c r="D393" t="s">
        <v>128</v>
      </c>
      <c r="E393" t="s">
        <v>130</v>
      </c>
      <c r="F393">
        <v>24441877</v>
      </c>
      <c r="G393">
        <v>4644445.4675399996</v>
      </c>
      <c r="H393">
        <v>0</v>
      </c>
      <c r="I393">
        <v>24441877</v>
      </c>
      <c r="J393" t="s">
        <v>142</v>
      </c>
      <c r="K393">
        <v>977675.08</v>
      </c>
    </row>
    <row r="394" spans="1:11" x14ac:dyDescent="0.2">
      <c r="A394" s="37">
        <v>44257</v>
      </c>
      <c r="B394" t="s">
        <v>31</v>
      </c>
      <c r="C394" t="s">
        <v>154</v>
      </c>
      <c r="D394" t="s">
        <v>126</v>
      </c>
      <c r="E394" t="s">
        <v>131</v>
      </c>
      <c r="F394">
        <v>13793555</v>
      </c>
      <c r="G394">
        <v>3448802.5566500002</v>
      </c>
      <c r="H394">
        <v>0</v>
      </c>
      <c r="I394">
        <v>13793555</v>
      </c>
      <c r="J394" t="s">
        <v>164</v>
      </c>
      <c r="K394">
        <v>413.80664999999999</v>
      </c>
    </row>
    <row r="395" spans="1:11" x14ac:dyDescent="0.2">
      <c r="A395" s="37">
        <v>44257</v>
      </c>
      <c r="B395" t="s">
        <v>31</v>
      </c>
      <c r="C395" t="s">
        <v>154</v>
      </c>
      <c r="D395" t="s">
        <v>126</v>
      </c>
      <c r="E395" t="s">
        <v>131</v>
      </c>
      <c r="F395">
        <v>13793555</v>
      </c>
      <c r="G395">
        <v>3448802.5566500002</v>
      </c>
      <c r="H395">
        <v>0</v>
      </c>
      <c r="I395">
        <v>13793555</v>
      </c>
      <c r="J395" t="s">
        <v>141</v>
      </c>
      <c r="K395">
        <v>689677.75</v>
      </c>
    </row>
    <row r="396" spans="1:11" x14ac:dyDescent="0.2">
      <c r="A396" s="37">
        <v>44257</v>
      </c>
      <c r="B396" t="s">
        <v>31</v>
      </c>
      <c r="C396" t="s">
        <v>154</v>
      </c>
      <c r="D396" t="s">
        <v>126</v>
      </c>
      <c r="E396" t="s">
        <v>131</v>
      </c>
      <c r="F396">
        <v>13793555</v>
      </c>
      <c r="G396">
        <v>3448802.5566500002</v>
      </c>
      <c r="H396">
        <v>0</v>
      </c>
      <c r="I396">
        <v>13793555</v>
      </c>
      <c r="J396" t="s">
        <v>140</v>
      </c>
      <c r="K396">
        <v>2482839.9</v>
      </c>
    </row>
    <row r="397" spans="1:11" x14ac:dyDescent="0.2">
      <c r="A397" s="37">
        <v>44257</v>
      </c>
      <c r="B397" t="s">
        <v>31</v>
      </c>
      <c r="C397" t="s">
        <v>154</v>
      </c>
      <c r="D397" t="s">
        <v>126</v>
      </c>
      <c r="E397" t="s">
        <v>131</v>
      </c>
      <c r="F397">
        <v>13793555</v>
      </c>
      <c r="G397">
        <v>3448802.5566500002</v>
      </c>
      <c r="H397">
        <v>0</v>
      </c>
      <c r="I397">
        <v>13793555</v>
      </c>
      <c r="J397" t="s">
        <v>142</v>
      </c>
      <c r="K397">
        <v>275871.09999999998</v>
      </c>
    </row>
    <row r="398" spans="1:11" x14ac:dyDescent="0.2">
      <c r="A398" s="37">
        <v>44573</v>
      </c>
      <c r="B398" t="s">
        <v>32</v>
      </c>
      <c r="C398" t="s">
        <v>125</v>
      </c>
      <c r="D398" t="s">
        <v>127</v>
      </c>
      <c r="E398" t="s">
        <v>132</v>
      </c>
      <c r="F398">
        <v>13195140</v>
      </c>
      <c r="G398">
        <v>3298916.9514000001</v>
      </c>
      <c r="H398">
        <v>0</v>
      </c>
      <c r="I398">
        <v>13195140</v>
      </c>
      <c r="J398" t="s">
        <v>164</v>
      </c>
      <c r="K398">
        <v>131.95140000000001</v>
      </c>
    </row>
    <row r="399" spans="1:11" x14ac:dyDescent="0.2">
      <c r="A399" s="37">
        <v>44573</v>
      </c>
      <c r="B399" t="s">
        <v>32</v>
      </c>
      <c r="C399" t="s">
        <v>125</v>
      </c>
      <c r="D399" t="s">
        <v>127</v>
      </c>
      <c r="E399" t="s">
        <v>132</v>
      </c>
      <c r="F399">
        <v>13195140</v>
      </c>
      <c r="G399">
        <v>3298916.9514000001</v>
      </c>
      <c r="H399">
        <v>0</v>
      </c>
      <c r="I399">
        <v>13195140</v>
      </c>
      <c r="J399" t="s">
        <v>141</v>
      </c>
      <c r="K399">
        <v>527805.6</v>
      </c>
    </row>
    <row r="400" spans="1:11" x14ac:dyDescent="0.2">
      <c r="A400" s="37">
        <v>44573</v>
      </c>
      <c r="B400" t="s">
        <v>32</v>
      </c>
      <c r="C400" t="s">
        <v>125</v>
      </c>
      <c r="D400" t="s">
        <v>127</v>
      </c>
      <c r="E400" t="s">
        <v>132</v>
      </c>
      <c r="F400">
        <v>13195140</v>
      </c>
      <c r="G400">
        <v>3298916.9514000001</v>
      </c>
      <c r="H400">
        <v>0</v>
      </c>
      <c r="I400">
        <v>13195140</v>
      </c>
      <c r="J400" t="s">
        <v>140</v>
      </c>
      <c r="K400">
        <v>2111222.4</v>
      </c>
    </row>
    <row r="401" spans="1:11" x14ac:dyDescent="0.2">
      <c r="A401" s="37">
        <v>44573</v>
      </c>
      <c r="B401" t="s">
        <v>32</v>
      </c>
      <c r="C401" t="s">
        <v>125</v>
      </c>
      <c r="D401" t="s">
        <v>127</v>
      </c>
      <c r="E401" t="s">
        <v>132</v>
      </c>
      <c r="F401">
        <v>13195140</v>
      </c>
      <c r="G401">
        <v>3298916.9514000001</v>
      </c>
      <c r="H401">
        <v>0</v>
      </c>
      <c r="I401">
        <v>13195140</v>
      </c>
      <c r="J401" t="s">
        <v>142</v>
      </c>
      <c r="K401">
        <v>659757</v>
      </c>
    </row>
    <row r="402" spans="1:11" x14ac:dyDescent="0.2">
      <c r="A402" s="37">
        <v>44264</v>
      </c>
      <c r="B402" t="s">
        <v>33</v>
      </c>
      <c r="C402" t="s">
        <v>154</v>
      </c>
      <c r="D402" t="s">
        <v>126</v>
      </c>
      <c r="E402" t="s">
        <v>133</v>
      </c>
      <c r="F402">
        <v>48046203</v>
      </c>
      <c r="G402">
        <v>11052068.076090001</v>
      </c>
      <c r="H402">
        <v>0</v>
      </c>
      <c r="I402">
        <v>48046203</v>
      </c>
      <c r="J402" t="s">
        <v>164</v>
      </c>
      <c r="K402">
        <v>1441.38609</v>
      </c>
    </row>
    <row r="403" spans="1:11" x14ac:dyDescent="0.2">
      <c r="A403" s="37">
        <v>44264</v>
      </c>
      <c r="B403" t="s">
        <v>33</v>
      </c>
      <c r="C403" t="s">
        <v>154</v>
      </c>
      <c r="D403" t="s">
        <v>126</v>
      </c>
      <c r="E403" t="s">
        <v>133</v>
      </c>
      <c r="F403">
        <v>48046203</v>
      </c>
      <c r="G403">
        <v>11052068.076090001</v>
      </c>
      <c r="H403">
        <v>0</v>
      </c>
      <c r="I403">
        <v>48046203</v>
      </c>
      <c r="J403" t="s">
        <v>141</v>
      </c>
      <c r="K403">
        <v>1921848.12</v>
      </c>
    </row>
    <row r="404" spans="1:11" x14ac:dyDescent="0.2">
      <c r="A404" s="37">
        <v>44264</v>
      </c>
      <c r="B404" t="s">
        <v>33</v>
      </c>
      <c r="C404" t="s">
        <v>154</v>
      </c>
      <c r="D404" t="s">
        <v>126</v>
      </c>
      <c r="E404" t="s">
        <v>133</v>
      </c>
      <c r="F404">
        <v>48046203</v>
      </c>
      <c r="G404">
        <v>11052068.076090001</v>
      </c>
      <c r="H404">
        <v>0</v>
      </c>
      <c r="I404">
        <v>48046203</v>
      </c>
      <c r="J404" t="s">
        <v>140</v>
      </c>
      <c r="K404">
        <v>7687392.4800000004</v>
      </c>
    </row>
    <row r="405" spans="1:11" x14ac:dyDescent="0.2">
      <c r="A405" s="37">
        <v>44264</v>
      </c>
      <c r="B405" t="s">
        <v>33</v>
      </c>
      <c r="C405" t="s">
        <v>154</v>
      </c>
      <c r="D405" t="s">
        <v>126</v>
      </c>
      <c r="E405" t="s">
        <v>133</v>
      </c>
      <c r="F405">
        <v>48046203</v>
      </c>
      <c r="G405">
        <v>11052068.076090001</v>
      </c>
      <c r="H405">
        <v>0</v>
      </c>
      <c r="I405">
        <v>48046203</v>
      </c>
      <c r="J405" t="s">
        <v>142</v>
      </c>
      <c r="K405">
        <v>1441386.09</v>
      </c>
    </row>
    <row r="406" spans="1:11" x14ac:dyDescent="0.2">
      <c r="A406" s="37">
        <v>44153</v>
      </c>
      <c r="B406" t="s">
        <v>34</v>
      </c>
      <c r="C406" t="s">
        <v>125</v>
      </c>
      <c r="D406" t="s">
        <v>128</v>
      </c>
      <c r="E406" t="s">
        <v>134</v>
      </c>
      <c r="F406">
        <v>4443665</v>
      </c>
      <c r="G406">
        <v>1111005.1233000001</v>
      </c>
      <c r="H406">
        <v>0</v>
      </c>
      <c r="I406">
        <v>4443665</v>
      </c>
      <c r="J406" t="s">
        <v>164</v>
      </c>
      <c r="K406">
        <v>88.8733</v>
      </c>
    </row>
    <row r="407" spans="1:11" x14ac:dyDescent="0.2">
      <c r="A407" s="37">
        <v>44153</v>
      </c>
      <c r="B407" t="s">
        <v>34</v>
      </c>
      <c r="C407" t="s">
        <v>125</v>
      </c>
      <c r="D407" t="s">
        <v>128</v>
      </c>
      <c r="E407" t="s">
        <v>134</v>
      </c>
      <c r="F407">
        <v>4443665</v>
      </c>
      <c r="G407">
        <v>1111005.1233000001</v>
      </c>
      <c r="H407">
        <v>0</v>
      </c>
      <c r="I407">
        <v>4443665</v>
      </c>
      <c r="J407" t="s">
        <v>141</v>
      </c>
      <c r="K407">
        <v>222183.25</v>
      </c>
    </row>
    <row r="408" spans="1:11" x14ac:dyDescent="0.2">
      <c r="A408" s="37">
        <v>44153</v>
      </c>
      <c r="B408" t="s">
        <v>34</v>
      </c>
      <c r="C408" t="s">
        <v>125</v>
      </c>
      <c r="D408" t="s">
        <v>128</v>
      </c>
      <c r="E408" t="s">
        <v>134</v>
      </c>
      <c r="F408">
        <v>4443665</v>
      </c>
      <c r="G408">
        <v>1111005.1233000001</v>
      </c>
      <c r="H408">
        <v>0</v>
      </c>
      <c r="I408">
        <v>4443665</v>
      </c>
      <c r="J408" t="s">
        <v>140</v>
      </c>
      <c r="K408">
        <v>710986.4</v>
      </c>
    </row>
    <row r="409" spans="1:11" x14ac:dyDescent="0.2">
      <c r="A409" s="37">
        <v>44153</v>
      </c>
      <c r="B409" t="s">
        <v>34</v>
      </c>
      <c r="C409" t="s">
        <v>125</v>
      </c>
      <c r="D409" t="s">
        <v>128</v>
      </c>
      <c r="E409" t="s">
        <v>134</v>
      </c>
      <c r="F409">
        <v>4443665</v>
      </c>
      <c r="G409">
        <v>1111005.1233000001</v>
      </c>
      <c r="H409">
        <v>0</v>
      </c>
      <c r="I409">
        <v>4443665</v>
      </c>
      <c r="J409" t="s">
        <v>142</v>
      </c>
      <c r="K409">
        <v>177746.6</v>
      </c>
    </row>
    <row r="410" spans="1:11" x14ac:dyDescent="0.2">
      <c r="A410" s="37">
        <v>43954</v>
      </c>
      <c r="B410" t="s">
        <v>35</v>
      </c>
      <c r="C410" t="s">
        <v>153</v>
      </c>
      <c r="D410" t="s">
        <v>126</v>
      </c>
      <c r="E410" t="s">
        <v>135</v>
      </c>
      <c r="F410">
        <v>5615852</v>
      </c>
      <c r="G410">
        <v>1067068.0385200002</v>
      </c>
      <c r="H410">
        <v>1081051.51</v>
      </c>
      <c r="I410">
        <v>6696903.5099999998</v>
      </c>
      <c r="J410" t="s">
        <v>164</v>
      </c>
      <c r="K410">
        <v>56.158520000000003</v>
      </c>
    </row>
    <row r="411" spans="1:11" x14ac:dyDescent="0.2">
      <c r="A411" s="37">
        <v>43954</v>
      </c>
      <c r="B411" t="s">
        <v>35</v>
      </c>
      <c r="C411" t="s">
        <v>153</v>
      </c>
      <c r="D411" t="s">
        <v>126</v>
      </c>
      <c r="E411" t="s">
        <v>135</v>
      </c>
      <c r="F411">
        <v>5615852</v>
      </c>
      <c r="G411">
        <v>1067068.0385200002</v>
      </c>
      <c r="H411">
        <v>1081051.51</v>
      </c>
      <c r="I411">
        <v>6696903.5099999998</v>
      </c>
      <c r="J411" t="s">
        <v>141</v>
      </c>
      <c r="K411">
        <v>168475.56</v>
      </c>
    </row>
    <row r="412" spans="1:11" x14ac:dyDescent="0.2">
      <c r="A412" s="37">
        <v>43954</v>
      </c>
      <c r="B412" t="s">
        <v>35</v>
      </c>
      <c r="C412" t="s">
        <v>153</v>
      </c>
      <c r="D412" t="s">
        <v>126</v>
      </c>
      <c r="E412" t="s">
        <v>135</v>
      </c>
      <c r="F412">
        <v>5615852</v>
      </c>
      <c r="G412">
        <v>1067068.0385200002</v>
      </c>
      <c r="H412">
        <v>1081051.51</v>
      </c>
      <c r="I412">
        <v>6696903.5099999998</v>
      </c>
      <c r="J412" t="s">
        <v>140</v>
      </c>
      <c r="K412">
        <v>842377.8</v>
      </c>
    </row>
    <row r="413" spans="1:11" x14ac:dyDescent="0.2">
      <c r="A413" s="37">
        <v>43954</v>
      </c>
      <c r="B413" t="s">
        <v>35</v>
      </c>
      <c r="C413" t="s">
        <v>153</v>
      </c>
      <c r="D413" t="s">
        <v>126</v>
      </c>
      <c r="E413" t="s">
        <v>135</v>
      </c>
      <c r="F413">
        <v>5615852</v>
      </c>
      <c r="G413">
        <v>1067068.0385200002</v>
      </c>
      <c r="H413">
        <v>1081051.51</v>
      </c>
      <c r="I413">
        <v>6696903.5099999998</v>
      </c>
      <c r="J413" t="s">
        <v>142</v>
      </c>
      <c r="K413">
        <v>56158.52</v>
      </c>
    </row>
    <row r="414" spans="1:11" x14ac:dyDescent="0.2">
      <c r="A414" s="37">
        <v>44148</v>
      </c>
      <c r="B414" t="s">
        <v>36</v>
      </c>
      <c r="C414" t="s">
        <v>125</v>
      </c>
      <c r="D414" t="s">
        <v>127</v>
      </c>
      <c r="E414" t="s">
        <v>129</v>
      </c>
      <c r="F414">
        <v>20670756</v>
      </c>
      <c r="G414">
        <v>4341478.8826799998</v>
      </c>
      <c r="H414">
        <v>0</v>
      </c>
      <c r="I414">
        <v>20670756</v>
      </c>
      <c r="J414" t="s">
        <v>164</v>
      </c>
      <c r="K414">
        <v>620.12267999999995</v>
      </c>
    </row>
    <row r="415" spans="1:11" x14ac:dyDescent="0.2">
      <c r="A415" s="37">
        <v>44148</v>
      </c>
      <c r="B415" t="s">
        <v>36</v>
      </c>
      <c r="C415" t="s">
        <v>125</v>
      </c>
      <c r="D415" t="s">
        <v>127</v>
      </c>
      <c r="E415" t="s">
        <v>129</v>
      </c>
      <c r="F415">
        <v>20670756</v>
      </c>
      <c r="G415">
        <v>4341478.8826799998</v>
      </c>
      <c r="H415">
        <v>0</v>
      </c>
      <c r="I415">
        <v>20670756</v>
      </c>
      <c r="J415" t="s">
        <v>141</v>
      </c>
      <c r="K415">
        <v>620122.68000000005</v>
      </c>
    </row>
    <row r="416" spans="1:11" x14ac:dyDescent="0.2">
      <c r="A416" s="37">
        <v>44148</v>
      </c>
      <c r="B416" t="s">
        <v>36</v>
      </c>
      <c r="C416" t="s">
        <v>125</v>
      </c>
      <c r="D416" t="s">
        <v>127</v>
      </c>
      <c r="E416" t="s">
        <v>129</v>
      </c>
      <c r="F416">
        <v>20670756</v>
      </c>
      <c r="G416">
        <v>4341478.8826799998</v>
      </c>
      <c r="H416">
        <v>0</v>
      </c>
      <c r="I416">
        <v>20670756</v>
      </c>
      <c r="J416" t="s">
        <v>140</v>
      </c>
      <c r="K416">
        <v>2687198.28</v>
      </c>
    </row>
    <row r="417" spans="1:11" x14ac:dyDescent="0.2">
      <c r="A417" s="37">
        <v>44148</v>
      </c>
      <c r="B417" t="s">
        <v>36</v>
      </c>
      <c r="C417" t="s">
        <v>125</v>
      </c>
      <c r="D417" t="s">
        <v>127</v>
      </c>
      <c r="E417" t="s">
        <v>129</v>
      </c>
      <c r="F417">
        <v>20670756</v>
      </c>
      <c r="G417">
        <v>4341478.8826799998</v>
      </c>
      <c r="H417">
        <v>0</v>
      </c>
      <c r="I417">
        <v>20670756</v>
      </c>
      <c r="J417" t="s">
        <v>142</v>
      </c>
      <c r="K417">
        <v>1033537.8</v>
      </c>
    </row>
    <row r="418" spans="1:11" x14ac:dyDescent="0.2">
      <c r="A418" s="37">
        <v>44736</v>
      </c>
      <c r="B418" t="s">
        <v>37</v>
      </c>
      <c r="C418" t="s">
        <v>153</v>
      </c>
      <c r="D418" t="s">
        <v>126</v>
      </c>
      <c r="E418" t="s">
        <v>130</v>
      </c>
      <c r="F418">
        <v>44029616</v>
      </c>
      <c r="G418">
        <v>8366507.6323199999</v>
      </c>
      <c r="H418">
        <v>0</v>
      </c>
      <c r="I418">
        <v>44029616</v>
      </c>
      <c r="J418" t="s">
        <v>164</v>
      </c>
      <c r="K418">
        <v>880.59231999999997</v>
      </c>
    </row>
    <row r="419" spans="1:11" x14ac:dyDescent="0.2">
      <c r="A419" s="37">
        <v>44736</v>
      </c>
      <c r="B419" t="s">
        <v>37</v>
      </c>
      <c r="C419" t="s">
        <v>153</v>
      </c>
      <c r="D419" t="s">
        <v>126</v>
      </c>
      <c r="E419" t="s">
        <v>130</v>
      </c>
      <c r="F419">
        <v>44029616</v>
      </c>
      <c r="G419">
        <v>8366507.6323199999</v>
      </c>
      <c r="H419">
        <v>0</v>
      </c>
      <c r="I419">
        <v>44029616</v>
      </c>
      <c r="J419" t="s">
        <v>141</v>
      </c>
      <c r="K419">
        <v>1761184.64</v>
      </c>
    </row>
    <row r="420" spans="1:11" x14ac:dyDescent="0.2">
      <c r="A420" s="37">
        <v>44736</v>
      </c>
      <c r="B420" t="s">
        <v>37</v>
      </c>
      <c r="C420" t="s">
        <v>153</v>
      </c>
      <c r="D420" t="s">
        <v>126</v>
      </c>
      <c r="E420" t="s">
        <v>130</v>
      </c>
      <c r="F420">
        <v>44029616</v>
      </c>
      <c r="G420">
        <v>8366507.6323199999</v>
      </c>
      <c r="H420">
        <v>0</v>
      </c>
      <c r="I420">
        <v>44029616</v>
      </c>
      <c r="J420" t="s">
        <v>140</v>
      </c>
      <c r="K420">
        <v>5723850.0800000001</v>
      </c>
    </row>
    <row r="421" spans="1:11" x14ac:dyDescent="0.2">
      <c r="A421" s="37">
        <v>44736</v>
      </c>
      <c r="B421" t="s">
        <v>37</v>
      </c>
      <c r="C421" t="s">
        <v>153</v>
      </c>
      <c r="D421" t="s">
        <v>126</v>
      </c>
      <c r="E421" t="s">
        <v>130</v>
      </c>
      <c r="F421">
        <v>44029616</v>
      </c>
      <c r="G421">
        <v>8366507.6323199999</v>
      </c>
      <c r="H421">
        <v>0</v>
      </c>
      <c r="I421">
        <v>44029616</v>
      </c>
      <c r="J421" t="s">
        <v>142</v>
      </c>
      <c r="K421">
        <v>880592.32</v>
      </c>
    </row>
    <row r="422" spans="1:11" x14ac:dyDescent="0.2">
      <c r="A422" s="37">
        <v>44405</v>
      </c>
      <c r="B422" t="s">
        <v>38</v>
      </c>
      <c r="C422" t="s">
        <v>125</v>
      </c>
      <c r="D422" t="s">
        <v>128</v>
      </c>
      <c r="E422" t="s">
        <v>131</v>
      </c>
      <c r="F422">
        <v>31259457</v>
      </c>
      <c r="G422">
        <v>6252829.1837100005</v>
      </c>
      <c r="H422">
        <v>0</v>
      </c>
      <c r="I422">
        <v>31259457</v>
      </c>
      <c r="J422" t="s">
        <v>164</v>
      </c>
      <c r="K422">
        <v>937.78371000000004</v>
      </c>
    </row>
    <row r="423" spans="1:11" x14ac:dyDescent="0.2">
      <c r="A423" s="37">
        <v>44405</v>
      </c>
      <c r="B423" t="s">
        <v>38</v>
      </c>
      <c r="C423" t="s">
        <v>125</v>
      </c>
      <c r="D423" t="s">
        <v>128</v>
      </c>
      <c r="E423" t="s">
        <v>131</v>
      </c>
      <c r="F423">
        <v>31259457</v>
      </c>
      <c r="G423">
        <v>6252829.1837100005</v>
      </c>
      <c r="H423">
        <v>0</v>
      </c>
      <c r="I423">
        <v>31259457</v>
      </c>
      <c r="J423" t="s">
        <v>141</v>
      </c>
      <c r="K423">
        <v>1250378.28</v>
      </c>
    </row>
    <row r="424" spans="1:11" x14ac:dyDescent="0.2">
      <c r="A424" s="37">
        <v>44405</v>
      </c>
      <c r="B424" t="s">
        <v>38</v>
      </c>
      <c r="C424" t="s">
        <v>125</v>
      </c>
      <c r="D424" t="s">
        <v>128</v>
      </c>
      <c r="E424" t="s">
        <v>131</v>
      </c>
      <c r="F424">
        <v>31259457</v>
      </c>
      <c r="G424">
        <v>6252829.1837100005</v>
      </c>
      <c r="H424">
        <v>0</v>
      </c>
      <c r="I424">
        <v>31259457</v>
      </c>
      <c r="J424" t="s">
        <v>140</v>
      </c>
      <c r="K424">
        <v>3438540.27</v>
      </c>
    </row>
    <row r="425" spans="1:11" x14ac:dyDescent="0.2">
      <c r="A425" s="37">
        <v>44405</v>
      </c>
      <c r="B425" t="s">
        <v>38</v>
      </c>
      <c r="C425" t="s">
        <v>125</v>
      </c>
      <c r="D425" t="s">
        <v>128</v>
      </c>
      <c r="E425" t="s">
        <v>131</v>
      </c>
      <c r="F425">
        <v>31259457</v>
      </c>
      <c r="G425">
        <v>6252829.1837100005</v>
      </c>
      <c r="H425">
        <v>0</v>
      </c>
      <c r="I425">
        <v>31259457</v>
      </c>
      <c r="J425" t="s">
        <v>142</v>
      </c>
      <c r="K425">
        <v>1562972.85</v>
      </c>
    </row>
    <row r="426" spans="1:11" x14ac:dyDescent="0.2">
      <c r="A426" s="37">
        <v>44614</v>
      </c>
      <c r="B426" t="s">
        <v>39</v>
      </c>
      <c r="C426" t="s">
        <v>153</v>
      </c>
      <c r="D426" t="s">
        <v>126</v>
      </c>
      <c r="E426" t="s">
        <v>132</v>
      </c>
      <c r="F426">
        <v>1401075</v>
      </c>
      <c r="G426">
        <v>392315.01075000002</v>
      </c>
      <c r="H426">
        <v>0</v>
      </c>
      <c r="I426">
        <v>1401075</v>
      </c>
      <c r="J426" t="s">
        <v>164</v>
      </c>
      <c r="K426">
        <v>14.01075</v>
      </c>
    </row>
    <row r="427" spans="1:11" x14ac:dyDescent="0.2">
      <c r="A427" s="37">
        <v>44614</v>
      </c>
      <c r="B427" t="s">
        <v>39</v>
      </c>
      <c r="C427" t="s">
        <v>153</v>
      </c>
      <c r="D427" t="s">
        <v>126</v>
      </c>
      <c r="E427" t="s">
        <v>132</v>
      </c>
      <c r="F427">
        <v>1401075</v>
      </c>
      <c r="G427">
        <v>392315.01075000002</v>
      </c>
      <c r="H427">
        <v>0</v>
      </c>
      <c r="I427">
        <v>1401075</v>
      </c>
      <c r="J427" t="s">
        <v>141</v>
      </c>
      <c r="K427">
        <v>56043</v>
      </c>
    </row>
    <row r="428" spans="1:11" x14ac:dyDescent="0.2">
      <c r="A428" s="37">
        <v>44614</v>
      </c>
      <c r="B428" t="s">
        <v>39</v>
      </c>
      <c r="C428" t="s">
        <v>153</v>
      </c>
      <c r="D428" t="s">
        <v>126</v>
      </c>
      <c r="E428" t="s">
        <v>132</v>
      </c>
      <c r="F428">
        <v>1401075</v>
      </c>
      <c r="G428">
        <v>392315.01075000002</v>
      </c>
      <c r="H428">
        <v>0</v>
      </c>
      <c r="I428">
        <v>1401075</v>
      </c>
      <c r="J428" t="s">
        <v>140</v>
      </c>
      <c r="K428">
        <v>266204.25</v>
      </c>
    </row>
    <row r="429" spans="1:11" x14ac:dyDescent="0.2">
      <c r="A429" s="37">
        <v>44614</v>
      </c>
      <c r="B429" t="s">
        <v>39</v>
      </c>
      <c r="C429" t="s">
        <v>153</v>
      </c>
      <c r="D429" t="s">
        <v>126</v>
      </c>
      <c r="E429" t="s">
        <v>132</v>
      </c>
      <c r="F429">
        <v>1401075</v>
      </c>
      <c r="G429">
        <v>392315.01075000002</v>
      </c>
      <c r="H429">
        <v>0</v>
      </c>
      <c r="I429">
        <v>1401075</v>
      </c>
      <c r="J429" t="s">
        <v>142</v>
      </c>
      <c r="K429">
        <v>70053.75</v>
      </c>
    </row>
    <row r="430" spans="1:11" x14ac:dyDescent="0.2">
      <c r="A430" s="37">
        <v>44168</v>
      </c>
      <c r="B430" t="s">
        <v>40</v>
      </c>
      <c r="C430" t="s">
        <v>125</v>
      </c>
      <c r="D430" t="s">
        <v>127</v>
      </c>
      <c r="E430" t="s">
        <v>133</v>
      </c>
      <c r="F430">
        <v>5117237</v>
      </c>
      <c r="G430">
        <v>818911.43711000006</v>
      </c>
      <c r="H430">
        <v>0</v>
      </c>
      <c r="I430">
        <v>5117237</v>
      </c>
      <c r="J430" t="s">
        <v>164</v>
      </c>
      <c r="K430">
        <v>153.51711</v>
      </c>
    </row>
    <row r="431" spans="1:11" x14ac:dyDescent="0.2">
      <c r="A431" s="37">
        <v>44168</v>
      </c>
      <c r="B431" t="s">
        <v>40</v>
      </c>
      <c r="C431" t="s">
        <v>125</v>
      </c>
      <c r="D431" t="s">
        <v>127</v>
      </c>
      <c r="E431" t="s">
        <v>133</v>
      </c>
      <c r="F431">
        <v>5117237</v>
      </c>
      <c r="G431">
        <v>818911.43711000006</v>
      </c>
      <c r="H431">
        <v>0</v>
      </c>
      <c r="I431">
        <v>5117237</v>
      </c>
      <c r="J431" t="s">
        <v>141</v>
      </c>
      <c r="K431">
        <v>204689.48</v>
      </c>
    </row>
    <row r="432" spans="1:11" x14ac:dyDescent="0.2">
      <c r="A432" s="37">
        <v>44168</v>
      </c>
      <c r="B432" t="s">
        <v>40</v>
      </c>
      <c r="C432" t="s">
        <v>125</v>
      </c>
      <c r="D432" t="s">
        <v>127</v>
      </c>
      <c r="E432" t="s">
        <v>133</v>
      </c>
      <c r="F432">
        <v>5117237</v>
      </c>
      <c r="G432">
        <v>818911.43711000006</v>
      </c>
      <c r="H432">
        <v>0</v>
      </c>
      <c r="I432">
        <v>5117237</v>
      </c>
      <c r="J432" t="s">
        <v>140</v>
      </c>
      <c r="K432">
        <v>511723.7</v>
      </c>
    </row>
    <row r="433" spans="1:11" x14ac:dyDescent="0.2">
      <c r="A433" s="37">
        <v>44168</v>
      </c>
      <c r="B433" t="s">
        <v>40</v>
      </c>
      <c r="C433" t="s">
        <v>125</v>
      </c>
      <c r="D433" t="s">
        <v>127</v>
      </c>
      <c r="E433" t="s">
        <v>133</v>
      </c>
      <c r="F433">
        <v>5117237</v>
      </c>
      <c r="G433">
        <v>818911.43711000006</v>
      </c>
      <c r="H433">
        <v>0</v>
      </c>
      <c r="I433">
        <v>5117237</v>
      </c>
      <c r="J433" t="s">
        <v>142</v>
      </c>
      <c r="K433">
        <v>102344.74</v>
      </c>
    </row>
    <row r="434" spans="1:11" x14ac:dyDescent="0.2">
      <c r="A434" s="37">
        <v>44399</v>
      </c>
      <c r="B434" t="s">
        <v>41</v>
      </c>
      <c r="C434" t="s">
        <v>154</v>
      </c>
      <c r="D434" t="s">
        <v>126</v>
      </c>
      <c r="E434" t="s">
        <v>134</v>
      </c>
      <c r="F434">
        <v>16562858</v>
      </c>
      <c r="G434">
        <v>3312737.2285799999</v>
      </c>
      <c r="H434">
        <v>0</v>
      </c>
      <c r="I434">
        <v>16562858</v>
      </c>
      <c r="J434" t="s">
        <v>164</v>
      </c>
      <c r="K434">
        <v>165.62858</v>
      </c>
    </row>
    <row r="435" spans="1:11" x14ac:dyDescent="0.2">
      <c r="A435" s="37">
        <v>44399</v>
      </c>
      <c r="B435" t="s">
        <v>41</v>
      </c>
      <c r="C435" t="s">
        <v>154</v>
      </c>
      <c r="D435" t="s">
        <v>126</v>
      </c>
      <c r="E435" t="s">
        <v>134</v>
      </c>
      <c r="F435">
        <v>16562858</v>
      </c>
      <c r="G435">
        <v>3312737.2285799999</v>
      </c>
      <c r="H435">
        <v>0</v>
      </c>
      <c r="I435">
        <v>16562858</v>
      </c>
      <c r="J435" t="s">
        <v>141</v>
      </c>
      <c r="K435">
        <v>331257.15999999997</v>
      </c>
    </row>
    <row r="436" spans="1:11" x14ac:dyDescent="0.2">
      <c r="A436" s="37">
        <v>44399</v>
      </c>
      <c r="B436" t="s">
        <v>41</v>
      </c>
      <c r="C436" t="s">
        <v>154</v>
      </c>
      <c r="D436" t="s">
        <v>126</v>
      </c>
      <c r="E436" t="s">
        <v>134</v>
      </c>
      <c r="F436">
        <v>16562858</v>
      </c>
      <c r="G436">
        <v>3312737.2285799999</v>
      </c>
      <c r="H436">
        <v>0</v>
      </c>
      <c r="I436">
        <v>16562858</v>
      </c>
      <c r="J436" t="s">
        <v>140</v>
      </c>
      <c r="K436">
        <v>2815685.86</v>
      </c>
    </row>
    <row r="437" spans="1:11" x14ac:dyDescent="0.2">
      <c r="A437" s="37">
        <v>44399</v>
      </c>
      <c r="B437" t="s">
        <v>41</v>
      </c>
      <c r="C437" t="s">
        <v>154</v>
      </c>
      <c r="D437" t="s">
        <v>126</v>
      </c>
      <c r="E437" t="s">
        <v>134</v>
      </c>
      <c r="F437">
        <v>16562858</v>
      </c>
      <c r="G437">
        <v>3312737.2285799999</v>
      </c>
      <c r="H437">
        <v>0</v>
      </c>
      <c r="I437">
        <v>16562858</v>
      </c>
      <c r="J437" t="s">
        <v>142</v>
      </c>
      <c r="K437">
        <v>165628.57999999999</v>
      </c>
    </row>
    <row r="438" spans="1:11" x14ac:dyDescent="0.2">
      <c r="A438" s="37">
        <v>43911</v>
      </c>
      <c r="B438" t="s">
        <v>42</v>
      </c>
      <c r="C438" t="s">
        <v>125</v>
      </c>
      <c r="D438" t="s">
        <v>128</v>
      </c>
      <c r="E438" t="s">
        <v>135</v>
      </c>
      <c r="F438">
        <v>49635482</v>
      </c>
      <c r="G438">
        <v>9928585.4644600004</v>
      </c>
      <c r="H438">
        <v>9554830.2850000001</v>
      </c>
      <c r="I438">
        <v>59190312.284999996</v>
      </c>
      <c r="J438" t="s">
        <v>164</v>
      </c>
      <c r="K438">
        <v>1489.0644600000001</v>
      </c>
    </row>
    <row r="439" spans="1:11" x14ac:dyDescent="0.2">
      <c r="A439" s="37">
        <v>43911</v>
      </c>
      <c r="B439" t="s">
        <v>42</v>
      </c>
      <c r="C439" t="s">
        <v>125</v>
      </c>
      <c r="D439" t="s">
        <v>128</v>
      </c>
      <c r="E439" t="s">
        <v>135</v>
      </c>
      <c r="F439">
        <v>49635482</v>
      </c>
      <c r="G439">
        <v>9928585.4644600004</v>
      </c>
      <c r="H439">
        <v>9554830.2850000001</v>
      </c>
      <c r="I439">
        <v>59190312.284999996</v>
      </c>
      <c r="J439" t="s">
        <v>141</v>
      </c>
      <c r="K439">
        <v>496354.82</v>
      </c>
    </row>
    <row r="440" spans="1:11" x14ac:dyDescent="0.2">
      <c r="A440" s="37">
        <v>43911</v>
      </c>
      <c r="B440" t="s">
        <v>42</v>
      </c>
      <c r="C440" t="s">
        <v>125</v>
      </c>
      <c r="D440" t="s">
        <v>128</v>
      </c>
      <c r="E440" t="s">
        <v>135</v>
      </c>
      <c r="F440">
        <v>49635482</v>
      </c>
      <c r="G440">
        <v>9928585.4644600004</v>
      </c>
      <c r="H440">
        <v>9554830.2850000001</v>
      </c>
      <c r="I440">
        <v>59190312.284999996</v>
      </c>
      <c r="J440" t="s">
        <v>140</v>
      </c>
      <c r="K440">
        <v>7445322.2999999998</v>
      </c>
    </row>
    <row r="441" spans="1:11" x14ac:dyDescent="0.2">
      <c r="A441" s="37">
        <v>43911</v>
      </c>
      <c r="B441" t="s">
        <v>42</v>
      </c>
      <c r="C441" t="s">
        <v>125</v>
      </c>
      <c r="D441" t="s">
        <v>128</v>
      </c>
      <c r="E441" t="s">
        <v>135</v>
      </c>
      <c r="F441">
        <v>49635482</v>
      </c>
      <c r="G441">
        <v>9928585.4644600004</v>
      </c>
      <c r="H441">
        <v>9554830.2850000001</v>
      </c>
      <c r="I441">
        <v>59190312.284999996</v>
      </c>
      <c r="J441" t="s">
        <v>142</v>
      </c>
      <c r="K441">
        <v>1985419.28</v>
      </c>
    </row>
    <row r="442" spans="1:11" x14ac:dyDescent="0.2">
      <c r="A442" s="37">
        <v>44523</v>
      </c>
      <c r="B442" t="s">
        <v>43</v>
      </c>
      <c r="C442" t="s">
        <v>153</v>
      </c>
      <c r="D442" t="s">
        <v>126</v>
      </c>
      <c r="E442" t="s">
        <v>129</v>
      </c>
      <c r="F442">
        <v>28633510</v>
      </c>
      <c r="G442">
        <v>6586566.3053000001</v>
      </c>
      <c r="H442">
        <v>0</v>
      </c>
      <c r="I442">
        <v>28633510</v>
      </c>
      <c r="J442" t="s">
        <v>164</v>
      </c>
      <c r="K442">
        <v>859.00530000000003</v>
      </c>
    </row>
    <row r="443" spans="1:11" x14ac:dyDescent="0.2">
      <c r="A443" s="37">
        <v>44523</v>
      </c>
      <c r="B443" t="s">
        <v>43</v>
      </c>
      <c r="C443" t="s">
        <v>153</v>
      </c>
      <c r="D443" t="s">
        <v>126</v>
      </c>
      <c r="E443" t="s">
        <v>129</v>
      </c>
      <c r="F443">
        <v>28633510</v>
      </c>
      <c r="G443">
        <v>6586566.3053000001</v>
      </c>
      <c r="H443">
        <v>0</v>
      </c>
      <c r="I443">
        <v>28633510</v>
      </c>
      <c r="J443" t="s">
        <v>141</v>
      </c>
      <c r="K443">
        <v>286335.09999999998</v>
      </c>
    </row>
    <row r="444" spans="1:11" x14ac:dyDescent="0.2">
      <c r="A444" s="37">
        <v>44523</v>
      </c>
      <c r="B444" t="s">
        <v>43</v>
      </c>
      <c r="C444" t="s">
        <v>153</v>
      </c>
      <c r="D444" t="s">
        <v>126</v>
      </c>
      <c r="E444" t="s">
        <v>129</v>
      </c>
      <c r="F444">
        <v>28633510</v>
      </c>
      <c r="G444">
        <v>6586566.3053000001</v>
      </c>
      <c r="H444">
        <v>0</v>
      </c>
      <c r="I444">
        <v>28633510</v>
      </c>
      <c r="J444" t="s">
        <v>140</v>
      </c>
      <c r="K444">
        <v>5440366.9000000004</v>
      </c>
    </row>
    <row r="445" spans="1:11" x14ac:dyDescent="0.2">
      <c r="A445" s="37">
        <v>44523</v>
      </c>
      <c r="B445" t="s">
        <v>43</v>
      </c>
      <c r="C445" t="s">
        <v>153</v>
      </c>
      <c r="D445" t="s">
        <v>126</v>
      </c>
      <c r="E445" t="s">
        <v>129</v>
      </c>
      <c r="F445">
        <v>28633510</v>
      </c>
      <c r="G445">
        <v>6586566.3053000001</v>
      </c>
      <c r="H445">
        <v>0</v>
      </c>
      <c r="I445">
        <v>28633510</v>
      </c>
      <c r="J445" t="s">
        <v>142</v>
      </c>
      <c r="K445">
        <v>859005.3</v>
      </c>
    </row>
    <row r="446" spans="1:11" x14ac:dyDescent="0.2">
      <c r="A446" s="37">
        <v>44720</v>
      </c>
      <c r="B446" t="s">
        <v>44</v>
      </c>
      <c r="C446" t="s">
        <v>125</v>
      </c>
      <c r="D446" t="s">
        <v>127</v>
      </c>
      <c r="E446" t="s">
        <v>130</v>
      </c>
      <c r="F446">
        <v>48656381</v>
      </c>
      <c r="G446">
        <v>10705863.511429999</v>
      </c>
      <c r="H446">
        <v>0</v>
      </c>
      <c r="I446">
        <v>48656381</v>
      </c>
      <c r="J446" t="s">
        <v>164</v>
      </c>
      <c r="K446">
        <v>1459.6914300000001</v>
      </c>
    </row>
    <row r="447" spans="1:11" x14ac:dyDescent="0.2">
      <c r="A447" s="37">
        <v>44720</v>
      </c>
      <c r="B447" t="s">
        <v>44</v>
      </c>
      <c r="C447" t="s">
        <v>125</v>
      </c>
      <c r="D447" t="s">
        <v>127</v>
      </c>
      <c r="E447" t="s">
        <v>130</v>
      </c>
      <c r="F447">
        <v>48656381</v>
      </c>
      <c r="G447">
        <v>10705863.511429999</v>
      </c>
      <c r="H447">
        <v>0</v>
      </c>
      <c r="I447">
        <v>48656381</v>
      </c>
      <c r="J447" t="s">
        <v>141</v>
      </c>
      <c r="K447">
        <v>2432819.0499999998</v>
      </c>
    </row>
    <row r="448" spans="1:11" x14ac:dyDescent="0.2">
      <c r="A448" s="37">
        <v>44720</v>
      </c>
      <c r="B448" t="s">
        <v>44</v>
      </c>
      <c r="C448" t="s">
        <v>125</v>
      </c>
      <c r="D448" t="s">
        <v>127</v>
      </c>
      <c r="E448" t="s">
        <v>130</v>
      </c>
      <c r="F448">
        <v>48656381</v>
      </c>
      <c r="G448">
        <v>10705863.511429999</v>
      </c>
      <c r="H448">
        <v>0</v>
      </c>
      <c r="I448">
        <v>48656381</v>
      </c>
      <c r="J448" t="s">
        <v>140</v>
      </c>
      <c r="K448">
        <v>7298457.1500000004</v>
      </c>
    </row>
    <row r="449" spans="1:11" x14ac:dyDescent="0.2">
      <c r="A449" s="37">
        <v>44720</v>
      </c>
      <c r="B449" t="s">
        <v>44</v>
      </c>
      <c r="C449" t="s">
        <v>125</v>
      </c>
      <c r="D449" t="s">
        <v>127</v>
      </c>
      <c r="E449" t="s">
        <v>130</v>
      </c>
      <c r="F449">
        <v>48656381</v>
      </c>
      <c r="G449">
        <v>10705863.511429999</v>
      </c>
      <c r="H449">
        <v>0</v>
      </c>
      <c r="I449">
        <v>48656381</v>
      </c>
      <c r="J449" t="s">
        <v>142</v>
      </c>
      <c r="K449">
        <v>973127.62</v>
      </c>
    </row>
    <row r="450" spans="1:11" x14ac:dyDescent="0.2">
      <c r="A450" s="37">
        <v>44723</v>
      </c>
      <c r="B450" t="s">
        <v>45</v>
      </c>
      <c r="C450" t="s">
        <v>154</v>
      </c>
      <c r="D450" t="s">
        <v>126</v>
      </c>
      <c r="E450" t="s">
        <v>131</v>
      </c>
      <c r="F450">
        <v>24604956</v>
      </c>
      <c r="G450">
        <v>4675433.73912</v>
      </c>
      <c r="H450">
        <v>0</v>
      </c>
      <c r="I450">
        <v>24604956</v>
      </c>
      <c r="J450" t="s">
        <v>164</v>
      </c>
      <c r="K450">
        <v>492.09912000000003</v>
      </c>
    </row>
    <row r="451" spans="1:11" x14ac:dyDescent="0.2">
      <c r="A451" s="37">
        <v>44723</v>
      </c>
      <c r="B451" t="s">
        <v>45</v>
      </c>
      <c r="C451" t="s">
        <v>154</v>
      </c>
      <c r="D451" t="s">
        <v>126</v>
      </c>
      <c r="E451" t="s">
        <v>131</v>
      </c>
      <c r="F451">
        <v>24604956</v>
      </c>
      <c r="G451">
        <v>4675433.73912</v>
      </c>
      <c r="H451">
        <v>0</v>
      </c>
      <c r="I451">
        <v>24604956</v>
      </c>
      <c r="J451" t="s">
        <v>141</v>
      </c>
      <c r="K451">
        <v>738148.68</v>
      </c>
    </row>
    <row r="452" spans="1:11" x14ac:dyDescent="0.2">
      <c r="A452" s="37">
        <v>44723</v>
      </c>
      <c r="B452" t="s">
        <v>45</v>
      </c>
      <c r="C452" t="s">
        <v>154</v>
      </c>
      <c r="D452" t="s">
        <v>126</v>
      </c>
      <c r="E452" t="s">
        <v>131</v>
      </c>
      <c r="F452">
        <v>24604956</v>
      </c>
      <c r="G452">
        <v>4675433.73912</v>
      </c>
      <c r="H452">
        <v>0</v>
      </c>
      <c r="I452">
        <v>24604956</v>
      </c>
      <c r="J452" t="s">
        <v>140</v>
      </c>
      <c r="K452">
        <v>3198644.28</v>
      </c>
    </row>
    <row r="453" spans="1:11" x14ac:dyDescent="0.2">
      <c r="A453" s="37">
        <v>44723</v>
      </c>
      <c r="B453" t="s">
        <v>45</v>
      </c>
      <c r="C453" t="s">
        <v>154</v>
      </c>
      <c r="D453" t="s">
        <v>126</v>
      </c>
      <c r="E453" t="s">
        <v>131</v>
      </c>
      <c r="F453">
        <v>24604956</v>
      </c>
      <c r="G453">
        <v>4675433.73912</v>
      </c>
      <c r="H453">
        <v>0</v>
      </c>
      <c r="I453">
        <v>24604956</v>
      </c>
      <c r="J453" t="s">
        <v>142</v>
      </c>
      <c r="K453">
        <v>738148.68</v>
      </c>
    </row>
    <row r="454" spans="1:11" x14ac:dyDescent="0.2">
      <c r="A454" s="37">
        <v>44775</v>
      </c>
      <c r="B454" t="s">
        <v>46</v>
      </c>
      <c r="C454" t="s">
        <v>125</v>
      </c>
      <c r="D454" t="s">
        <v>128</v>
      </c>
      <c r="E454" t="s">
        <v>132</v>
      </c>
      <c r="F454">
        <v>28208363</v>
      </c>
      <c r="G454">
        <v>4795703.7936300002</v>
      </c>
      <c r="H454">
        <v>0</v>
      </c>
      <c r="I454">
        <v>28208363</v>
      </c>
      <c r="J454" t="s">
        <v>164</v>
      </c>
      <c r="K454">
        <v>282.08363000000003</v>
      </c>
    </row>
    <row r="455" spans="1:11" x14ac:dyDescent="0.2">
      <c r="A455" s="37">
        <v>44775</v>
      </c>
      <c r="B455" t="s">
        <v>46</v>
      </c>
      <c r="C455" t="s">
        <v>125</v>
      </c>
      <c r="D455" t="s">
        <v>128</v>
      </c>
      <c r="E455" t="s">
        <v>132</v>
      </c>
      <c r="F455">
        <v>28208363</v>
      </c>
      <c r="G455">
        <v>4795703.7936300002</v>
      </c>
      <c r="H455">
        <v>0</v>
      </c>
      <c r="I455">
        <v>28208363</v>
      </c>
      <c r="J455" t="s">
        <v>141</v>
      </c>
      <c r="K455">
        <v>564167.26</v>
      </c>
    </row>
    <row r="456" spans="1:11" x14ac:dyDescent="0.2">
      <c r="A456" s="37">
        <v>44775</v>
      </c>
      <c r="B456" t="s">
        <v>46</v>
      </c>
      <c r="C456" t="s">
        <v>125</v>
      </c>
      <c r="D456" t="s">
        <v>128</v>
      </c>
      <c r="E456" t="s">
        <v>132</v>
      </c>
      <c r="F456">
        <v>28208363</v>
      </c>
      <c r="G456">
        <v>4795703.7936300002</v>
      </c>
      <c r="H456">
        <v>0</v>
      </c>
      <c r="I456">
        <v>28208363</v>
      </c>
      <c r="J456" t="s">
        <v>140</v>
      </c>
      <c r="K456">
        <v>3385003.56</v>
      </c>
    </row>
    <row r="457" spans="1:11" x14ac:dyDescent="0.2">
      <c r="A457" s="37">
        <v>44775</v>
      </c>
      <c r="B457" t="s">
        <v>46</v>
      </c>
      <c r="C457" t="s">
        <v>125</v>
      </c>
      <c r="D457" t="s">
        <v>128</v>
      </c>
      <c r="E457" t="s">
        <v>132</v>
      </c>
      <c r="F457">
        <v>28208363</v>
      </c>
      <c r="G457">
        <v>4795703.7936300002</v>
      </c>
      <c r="H457">
        <v>0</v>
      </c>
      <c r="I457">
        <v>28208363</v>
      </c>
      <c r="J457" t="s">
        <v>142</v>
      </c>
      <c r="K457">
        <v>846250.89</v>
      </c>
    </row>
    <row r="458" spans="1:11" x14ac:dyDescent="0.2">
      <c r="A458" s="37">
        <v>44110</v>
      </c>
      <c r="B458" t="s">
        <v>47</v>
      </c>
      <c r="C458" t="s">
        <v>153</v>
      </c>
      <c r="D458" t="s">
        <v>126</v>
      </c>
      <c r="E458" t="s">
        <v>133</v>
      </c>
      <c r="F458">
        <v>30652862</v>
      </c>
      <c r="G458">
        <v>4598235.8286200007</v>
      </c>
      <c r="H458">
        <v>0</v>
      </c>
      <c r="I458">
        <v>30652862</v>
      </c>
      <c r="J458" t="s">
        <v>164</v>
      </c>
      <c r="K458">
        <v>306.52861999999999</v>
      </c>
    </row>
    <row r="459" spans="1:11" x14ac:dyDescent="0.2">
      <c r="A459" s="37">
        <v>44110</v>
      </c>
      <c r="B459" t="s">
        <v>47</v>
      </c>
      <c r="C459" t="s">
        <v>153</v>
      </c>
      <c r="D459" t="s">
        <v>126</v>
      </c>
      <c r="E459" t="s">
        <v>133</v>
      </c>
      <c r="F459">
        <v>30652862</v>
      </c>
      <c r="G459">
        <v>4598235.8286200007</v>
      </c>
      <c r="H459">
        <v>0</v>
      </c>
      <c r="I459">
        <v>30652862</v>
      </c>
      <c r="J459" t="s">
        <v>141</v>
      </c>
      <c r="K459">
        <v>613057.24</v>
      </c>
    </row>
    <row r="460" spans="1:11" x14ac:dyDescent="0.2">
      <c r="A460" s="37">
        <v>44110</v>
      </c>
      <c r="B460" t="s">
        <v>47</v>
      </c>
      <c r="C460" t="s">
        <v>153</v>
      </c>
      <c r="D460" t="s">
        <v>126</v>
      </c>
      <c r="E460" t="s">
        <v>133</v>
      </c>
      <c r="F460">
        <v>30652862</v>
      </c>
      <c r="G460">
        <v>4598235.8286200007</v>
      </c>
      <c r="H460">
        <v>0</v>
      </c>
      <c r="I460">
        <v>30652862</v>
      </c>
      <c r="J460" t="s">
        <v>140</v>
      </c>
      <c r="K460">
        <v>3065286.2</v>
      </c>
    </row>
    <row r="461" spans="1:11" x14ac:dyDescent="0.2">
      <c r="A461" s="37">
        <v>44110</v>
      </c>
      <c r="B461" t="s">
        <v>47</v>
      </c>
      <c r="C461" t="s">
        <v>153</v>
      </c>
      <c r="D461" t="s">
        <v>126</v>
      </c>
      <c r="E461" t="s">
        <v>133</v>
      </c>
      <c r="F461">
        <v>30652862</v>
      </c>
      <c r="G461">
        <v>4598235.8286200007</v>
      </c>
      <c r="H461">
        <v>0</v>
      </c>
      <c r="I461">
        <v>30652862</v>
      </c>
      <c r="J461" t="s">
        <v>142</v>
      </c>
      <c r="K461">
        <v>919585.86</v>
      </c>
    </row>
    <row r="462" spans="1:11" x14ac:dyDescent="0.2">
      <c r="A462" s="37">
        <v>44433</v>
      </c>
      <c r="B462" t="s">
        <v>48</v>
      </c>
      <c r="C462" t="s">
        <v>125</v>
      </c>
      <c r="D462" t="s">
        <v>127</v>
      </c>
      <c r="E462" t="s">
        <v>134</v>
      </c>
      <c r="F462">
        <v>47833730</v>
      </c>
      <c r="G462">
        <v>9089843.7118999995</v>
      </c>
      <c r="H462">
        <v>0</v>
      </c>
      <c r="I462">
        <v>47833730</v>
      </c>
      <c r="J462" t="s">
        <v>164</v>
      </c>
      <c r="K462">
        <v>1435.0119</v>
      </c>
    </row>
    <row r="463" spans="1:11" x14ac:dyDescent="0.2">
      <c r="A463" s="37">
        <v>44433</v>
      </c>
      <c r="B463" t="s">
        <v>48</v>
      </c>
      <c r="C463" t="s">
        <v>125</v>
      </c>
      <c r="D463" t="s">
        <v>127</v>
      </c>
      <c r="E463" t="s">
        <v>134</v>
      </c>
      <c r="F463">
        <v>47833730</v>
      </c>
      <c r="G463">
        <v>9089843.7118999995</v>
      </c>
      <c r="H463">
        <v>0</v>
      </c>
      <c r="I463">
        <v>47833730</v>
      </c>
      <c r="J463" t="s">
        <v>141</v>
      </c>
      <c r="K463">
        <v>478337.3</v>
      </c>
    </row>
    <row r="464" spans="1:11" x14ac:dyDescent="0.2">
      <c r="A464" s="37">
        <v>44433</v>
      </c>
      <c r="B464" t="s">
        <v>48</v>
      </c>
      <c r="C464" t="s">
        <v>125</v>
      </c>
      <c r="D464" t="s">
        <v>127</v>
      </c>
      <c r="E464" t="s">
        <v>134</v>
      </c>
      <c r="F464">
        <v>47833730</v>
      </c>
      <c r="G464">
        <v>9089843.7118999995</v>
      </c>
      <c r="H464">
        <v>0</v>
      </c>
      <c r="I464">
        <v>47833730</v>
      </c>
      <c r="J464" t="s">
        <v>140</v>
      </c>
      <c r="K464">
        <v>6218384.9000000004</v>
      </c>
    </row>
    <row r="465" spans="1:11" x14ac:dyDescent="0.2">
      <c r="A465" s="37">
        <v>44433</v>
      </c>
      <c r="B465" t="s">
        <v>48</v>
      </c>
      <c r="C465" t="s">
        <v>125</v>
      </c>
      <c r="D465" t="s">
        <v>127</v>
      </c>
      <c r="E465" t="s">
        <v>134</v>
      </c>
      <c r="F465">
        <v>47833730</v>
      </c>
      <c r="G465">
        <v>9089843.7118999995</v>
      </c>
      <c r="H465">
        <v>0</v>
      </c>
      <c r="I465">
        <v>47833730</v>
      </c>
      <c r="J465" t="s">
        <v>142</v>
      </c>
      <c r="K465">
        <v>2391686.5</v>
      </c>
    </row>
    <row r="466" spans="1:11" x14ac:dyDescent="0.2">
      <c r="A466" s="37">
        <v>44585</v>
      </c>
      <c r="B466" t="s">
        <v>49</v>
      </c>
      <c r="C466" t="s">
        <v>154</v>
      </c>
      <c r="D466" t="s">
        <v>126</v>
      </c>
      <c r="E466" t="s">
        <v>135</v>
      </c>
      <c r="F466">
        <v>14728951</v>
      </c>
      <c r="G466">
        <v>2504216.24902</v>
      </c>
      <c r="H466">
        <v>2835323.0674999999</v>
      </c>
      <c r="I466">
        <v>17564274.067499999</v>
      </c>
      <c r="J466" t="s">
        <v>164</v>
      </c>
      <c r="K466">
        <v>294.57902000000001</v>
      </c>
    </row>
    <row r="467" spans="1:11" x14ac:dyDescent="0.2">
      <c r="A467" s="37">
        <v>44585</v>
      </c>
      <c r="B467" t="s">
        <v>49</v>
      </c>
      <c r="C467" t="s">
        <v>154</v>
      </c>
      <c r="D467" t="s">
        <v>126</v>
      </c>
      <c r="E467" t="s">
        <v>135</v>
      </c>
      <c r="F467">
        <v>14728951</v>
      </c>
      <c r="G467">
        <v>2504216.24902</v>
      </c>
      <c r="H467">
        <v>2835323.0674999999</v>
      </c>
      <c r="I467">
        <v>17564274.067499999</v>
      </c>
      <c r="J467" t="s">
        <v>141</v>
      </c>
      <c r="K467">
        <v>147289.51</v>
      </c>
    </row>
    <row r="468" spans="1:11" x14ac:dyDescent="0.2">
      <c r="A468" s="37">
        <v>44585</v>
      </c>
      <c r="B468" t="s">
        <v>49</v>
      </c>
      <c r="C468" t="s">
        <v>154</v>
      </c>
      <c r="D468" t="s">
        <v>126</v>
      </c>
      <c r="E468" t="s">
        <v>135</v>
      </c>
      <c r="F468">
        <v>14728951</v>
      </c>
      <c r="G468">
        <v>2504216.24902</v>
      </c>
      <c r="H468">
        <v>2835323.0674999999</v>
      </c>
      <c r="I468">
        <v>17564274.067499999</v>
      </c>
      <c r="J468" t="s">
        <v>140</v>
      </c>
      <c r="K468">
        <v>1767474.12</v>
      </c>
    </row>
    <row r="469" spans="1:11" x14ac:dyDescent="0.2">
      <c r="A469" s="37">
        <v>44585</v>
      </c>
      <c r="B469" t="s">
        <v>49</v>
      </c>
      <c r="C469" t="s">
        <v>154</v>
      </c>
      <c r="D469" t="s">
        <v>126</v>
      </c>
      <c r="E469" t="s">
        <v>135</v>
      </c>
      <c r="F469">
        <v>14728951</v>
      </c>
      <c r="G469">
        <v>2504216.24902</v>
      </c>
      <c r="H469">
        <v>2835323.0674999999</v>
      </c>
      <c r="I469">
        <v>17564274.067499999</v>
      </c>
      <c r="J469" t="s">
        <v>142</v>
      </c>
      <c r="K469">
        <v>589158.04</v>
      </c>
    </row>
    <row r="470" spans="1:11" x14ac:dyDescent="0.2">
      <c r="A470" s="37">
        <v>44536</v>
      </c>
      <c r="B470" t="s">
        <v>50</v>
      </c>
      <c r="C470" t="s">
        <v>125</v>
      </c>
      <c r="D470" t="s">
        <v>128</v>
      </c>
      <c r="E470" t="s">
        <v>129</v>
      </c>
      <c r="F470">
        <v>12470639</v>
      </c>
      <c r="G470">
        <v>2743665.28639</v>
      </c>
      <c r="H470">
        <v>0</v>
      </c>
      <c r="I470">
        <v>12470639</v>
      </c>
      <c r="J470" t="s">
        <v>164</v>
      </c>
      <c r="K470">
        <v>124.70639</v>
      </c>
    </row>
    <row r="471" spans="1:11" x14ac:dyDescent="0.2">
      <c r="A471" s="37">
        <v>44536</v>
      </c>
      <c r="B471" t="s">
        <v>50</v>
      </c>
      <c r="C471" t="s">
        <v>125</v>
      </c>
      <c r="D471" t="s">
        <v>128</v>
      </c>
      <c r="E471" t="s">
        <v>129</v>
      </c>
      <c r="F471">
        <v>12470639</v>
      </c>
      <c r="G471">
        <v>2743665.28639</v>
      </c>
      <c r="H471">
        <v>0</v>
      </c>
      <c r="I471">
        <v>12470639</v>
      </c>
      <c r="J471" t="s">
        <v>141</v>
      </c>
      <c r="K471">
        <v>498825.56</v>
      </c>
    </row>
    <row r="472" spans="1:11" x14ac:dyDescent="0.2">
      <c r="A472" s="37">
        <v>44536</v>
      </c>
      <c r="B472" t="s">
        <v>50</v>
      </c>
      <c r="C472" t="s">
        <v>125</v>
      </c>
      <c r="D472" t="s">
        <v>128</v>
      </c>
      <c r="E472" t="s">
        <v>129</v>
      </c>
      <c r="F472">
        <v>12470639</v>
      </c>
      <c r="G472">
        <v>2743665.28639</v>
      </c>
      <c r="H472">
        <v>0</v>
      </c>
      <c r="I472">
        <v>12470639</v>
      </c>
      <c r="J472" t="s">
        <v>140</v>
      </c>
      <c r="K472">
        <v>1745889.46</v>
      </c>
    </row>
    <row r="473" spans="1:11" x14ac:dyDescent="0.2">
      <c r="A473" s="37">
        <v>44536</v>
      </c>
      <c r="B473" t="s">
        <v>50</v>
      </c>
      <c r="C473" t="s">
        <v>125</v>
      </c>
      <c r="D473" t="s">
        <v>128</v>
      </c>
      <c r="E473" t="s">
        <v>129</v>
      </c>
      <c r="F473">
        <v>12470639</v>
      </c>
      <c r="G473">
        <v>2743665.28639</v>
      </c>
      <c r="H473">
        <v>0</v>
      </c>
      <c r="I473">
        <v>12470639</v>
      </c>
      <c r="J473" t="s">
        <v>142</v>
      </c>
      <c r="K473">
        <v>498825.56</v>
      </c>
    </row>
    <row r="474" spans="1:11" x14ac:dyDescent="0.2">
      <c r="A474" s="37">
        <v>44056</v>
      </c>
      <c r="B474" t="s">
        <v>51</v>
      </c>
      <c r="C474" t="s">
        <v>154</v>
      </c>
      <c r="D474" t="s">
        <v>126</v>
      </c>
      <c r="E474" t="s">
        <v>130</v>
      </c>
      <c r="F474">
        <v>46948006</v>
      </c>
      <c r="G474">
        <v>9390070.6800600011</v>
      </c>
      <c r="H474">
        <v>0</v>
      </c>
      <c r="I474">
        <v>46948006</v>
      </c>
      <c r="J474" t="s">
        <v>164</v>
      </c>
      <c r="K474">
        <v>469.48005999999998</v>
      </c>
    </row>
    <row r="475" spans="1:11" x14ac:dyDescent="0.2">
      <c r="A475" s="37">
        <v>44056</v>
      </c>
      <c r="B475" t="s">
        <v>51</v>
      </c>
      <c r="C475" t="s">
        <v>154</v>
      </c>
      <c r="D475" t="s">
        <v>126</v>
      </c>
      <c r="E475" t="s">
        <v>130</v>
      </c>
      <c r="F475">
        <v>46948006</v>
      </c>
      <c r="G475">
        <v>9390070.6800600011</v>
      </c>
      <c r="H475">
        <v>0</v>
      </c>
      <c r="I475">
        <v>46948006</v>
      </c>
      <c r="J475" t="s">
        <v>141</v>
      </c>
      <c r="K475">
        <v>1877920.24</v>
      </c>
    </row>
    <row r="476" spans="1:11" x14ac:dyDescent="0.2">
      <c r="A476" s="37">
        <v>44056</v>
      </c>
      <c r="B476" t="s">
        <v>51</v>
      </c>
      <c r="C476" t="s">
        <v>154</v>
      </c>
      <c r="D476" t="s">
        <v>126</v>
      </c>
      <c r="E476" t="s">
        <v>130</v>
      </c>
      <c r="F476">
        <v>46948006</v>
      </c>
      <c r="G476">
        <v>9390070.6800600011</v>
      </c>
      <c r="H476">
        <v>0</v>
      </c>
      <c r="I476">
        <v>46948006</v>
      </c>
      <c r="J476" t="s">
        <v>140</v>
      </c>
      <c r="K476">
        <v>7042200.9000000004</v>
      </c>
    </row>
    <row r="477" spans="1:11" x14ac:dyDescent="0.2">
      <c r="A477" s="37">
        <v>44056</v>
      </c>
      <c r="B477" t="s">
        <v>51</v>
      </c>
      <c r="C477" t="s">
        <v>154</v>
      </c>
      <c r="D477" t="s">
        <v>126</v>
      </c>
      <c r="E477" t="s">
        <v>130</v>
      </c>
      <c r="F477">
        <v>46948006</v>
      </c>
      <c r="G477">
        <v>9390070.6800600011</v>
      </c>
      <c r="H477">
        <v>0</v>
      </c>
      <c r="I477">
        <v>46948006</v>
      </c>
      <c r="J477" t="s">
        <v>142</v>
      </c>
      <c r="K477">
        <v>469480.06</v>
      </c>
    </row>
    <row r="478" spans="1:11" x14ac:dyDescent="0.2">
      <c r="A478" s="37">
        <v>43893</v>
      </c>
      <c r="B478" t="s">
        <v>52</v>
      </c>
      <c r="C478" t="s">
        <v>125</v>
      </c>
      <c r="D478" t="s">
        <v>127</v>
      </c>
      <c r="E478" t="s">
        <v>131</v>
      </c>
      <c r="F478">
        <v>39265341</v>
      </c>
      <c r="G478">
        <v>7068939.3402300002</v>
      </c>
      <c r="H478">
        <v>0</v>
      </c>
      <c r="I478">
        <v>39265341</v>
      </c>
      <c r="J478" t="s">
        <v>164</v>
      </c>
      <c r="K478">
        <v>1177.9602299999999</v>
      </c>
    </row>
    <row r="479" spans="1:11" x14ac:dyDescent="0.2">
      <c r="A479" s="37">
        <v>43893</v>
      </c>
      <c r="B479" t="s">
        <v>52</v>
      </c>
      <c r="C479" t="s">
        <v>125</v>
      </c>
      <c r="D479" t="s">
        <v>127</v>
      </c>
      <c r="E479" t="s">
        <v>131</v>
      </c>
      <c r="F479">
        <v>39265341</v>
      </c>
      <c r="G479">
        <v>7068939.3402300002</v>
      </c>
      <c r="H479">
        <v>0</v>
      </c>
      <c r="I479">
        <v>39265341</v>
      </c>
      <c r="J479" t="s">
        <v>141</v>
      </c>
      <c r="K479">
        <v>785306.82</v>
      </c>
    </row>
    <row r="480" spans="1:11" x14ac:dyDescent="0.2">
      <c r="A480" s="37">
        <v>43893</v>
      </c>
      <c r="B480" t="s">
        <v>52</v>
      </c>
      <c r="C480" t="s">
        <v>125</v>
      </c>
      <c r="D480" t="s">
        <v>127</v>
      </c>
      <c r="E480" t="s">
        <v>131</v>
      </c>
      <c r="F480">
        <v>39265341</v>
      </c>
      <c r="G480">
        <v>7068939.3402300002</v>
      </c>
      <c r="H480">
        <v>0</v>
      </c>
      <c r="I480">
        <v>39265341</v>
      </c>
      <c r="J480" t="s">
        <v>140</v>
      </c>
      <c r="K480">
        <v>4711840.92</v>
      </c>
    </row>
    <row r="481" spans="1:11" x14ac:dyDescent="0.2">
      <c r="A481" s="37">
        <v>43893</v>
      </c>
      <c r="B481" t="s">
        <v>52</v>
      </c>
      <c r="C481" t="s">
        <v>125</v>
      </c>
      <c r="D481" t="s">
        <v>127</v>
      </c>
      <c r="E481" t="s">
        <v>131</v>
      </c>
      <c r="F481">
        <v>39265341</v>
      </c>
      <c r="G481">
        <v>7068939.3402300002</v>
      </c>
      <c r="H481">
        <v>0</v>
      </c>
      <c r="I481">
        <v>39265341</v>
      </c>
      <c r="J481" t="s">
        <v>142</v>
      </c>
      <c r="K481">
        <v>1570613.64</v>
      </c>
    </row>
    <row r="482" spans="1:11" x14ac:dyDescent="0.2">
      <c r="A482" s="37">
        <v>44818</v>
      </c>
      <c r="B482" t="s">
        <v>53</v>
      </c>
      <c r="C482" t="s">
        <v>154</v>
      </c>
      <c r="D482" t="s">
        <v>126</v>
      </c>
      <c r="E482" t="s">
        <v>132</v>
      </c>
      <c r="F482">
        <v>29105086</v>
      </c>
      <c r="G482">
        <v>7568195.5125799999</v>
      </c>
      <c r="H482">
        <v>0</v>
      </c>
      <c r="I482">
        <v>29105086</v>
      </c>
      <c r="J482" t="s">
        <v>164</v>
      </c>
      <c r="K482">
        <v>873.15257999999994</v>
      </c>
    </row>
    <row r="483" spans="1:11" x14ac:dyDescent="0.2">
      <c r="A483" s="37">
        <v>44818</v>
      </c>
      <c r="B483" t="s">
        <v>53</v>
      </c>
      <c r="C483" t="s">
        <v>154</v>
      </c>
      <c r="D483" t="s">
        <v>126</v>
      </c>
      <c r="E483" t="s">
        <v>132</v>
      </c>
      <c r="F483">
        <v>29105086</v>
      </c>
      <c r="G483">
        <v>7568195.5125799999</v>
      </c>
      <c r="H483">
        <v>0</v>
      </c>
      <c r="I483">
        <v>29105086</v>
      </c>
      <c r="J483" t="s">
        <v>141</v>
      </c>
      <c r="K483">
        <v>1164203.44</v>
      </c>
    </row>
    <row r="484" spans="1:11" x14ac:dyDescent="0.2">
      <c r="A484" s="37">
        <v>44818</v>
      </c>
      <c r="B484" t="s">
        <v>53</v>
      </c>
      <c r="C484" t="s">
        <v>154</v>
      </c>
      <c r="D484" t="s">
        <v>126</v>
      </c>
      <c r="E484" t="s">
        <v>132</v>
      </c>
      <c r="F484">
        <v>29105086</v>
      </c>
      <c r="G484">
        <v>7568195.5125799999</v>
      </c>
      <c r="H484">
        <v>0</v>
      </c>
      <c r="I484">
        <v>29105086</v>
      </c>
      <c r="J484" t="s">
        <v>140</v>
      </c>
      <c r="K484">
        <v>5529966.3399999999</v>
      </c>
    </row>
    <row r="485" spans="1:11" x14ac:dyDescent="0.2">
      <c r="A485" s="37">
        <v>44818</v>
      </c>
      <c r="B485" t="s">
        <v>53</v>
      </c>
      <c r="C485" t="s">
        <v>154</v>
      </c>
      <c r="D485" t="s">
        <v>126</v>
      </c>
      <c r="E485" t="s">
        <v>132</v>
      </c>
      <c r="F485">
        <v>29105086</v>
      </c>
      <c r="G485">
        <v>7568195.5125799999</v>
      </c>
      <c r="H485">
        <v>0</v>
      </c>
      <c r="I485">
        <v>29105086</v>
      </c>
      <c r="J485" t="s">
        <v>142</v>
      </c>
      <c r="K485">
        <v>873152.58</v>
      </c>
    </row>
    <row r="486" spans="1:11" x14ac:dyDescent="0.2">
      <c r="A486" s="37">
        <v>44767</v>
      </c>
      <c r="B486" t="s">
        <v>54</v>
      </c>
      <c r="C486" t="s">
        <v>125</v>
      </c>
      <c r="D486" t="s">
        <v>128</v>
      </c>
      <c r="E486" t="s">
        <v>133</v>
      </c>
      <c r="F486">
        <v>20298060</v>
      </c>
      <c r="G486">
        <v>3451076.1612</v>
      </c>
      <c r="H486">
        <v>0</v>
      </c>
      <c r="I486">
        <v>20298060</v>
      </c>
      <c r="J486" t="s">
        <v>164</v>
      </c>
      <c r="K486">
        <v>405.96120000000002</v>
      </c>
    </row>
    <row r="487" spans="1:11" x14ac:dyDescent="0.2">
      <c r="A487" s="37">
        <v>44767</v>
      </c>
      <c r="B487" t="s">
        <v>54</v>
      </c>
      <c r="C487" t="s">
        <v>125</v>
      </c>
      <c r="D487" t="s">
        <v>128</v>
      </c>
      <c r="E487" t="s">
        <v>133</v>
      </c>
      <c r="F487">
        <v>20298060</v>
      </c>
      <c r="G487">
        <v>3451076.1612</v>
      </c>
      <c r="H487">
        <v>0</v>
      </c>
      <c r="I487">
        <v>20298060</v>
      </c>
      <c r="J487" t="s">
        <v>141</v>
      </c>
      <c r="K487">
        <v>202980.6</v>
      </c>
    </row>
    <row r="488" spans="1:11" x14ac:dyDescent="0.2">
      <c r="A488" s="37">
        <v>44767</v>
      </c>
      <c r="B488" t="s">
        <v>54</v>
      </c>
      <c r="C488" t="s">
        <v>125</v>
      </c>
      <c r="D488" t="s">
        <v>128</v>
      </c>
      <c r="E488" t="s">
        <v>133</v>
      </c>
      <c r="F488">
        <v>20298060</v>
      </c>
      <c r="G488">
        <v>3451076.1612</v>
      </c>
      <c r="H488">
        <v>0</v>
      </c>
      <c r="I488">
        <v>20298060</v>
      </c>
      <c r="J488" t="s">
        <v>140</v>
      </c>
      <c r="K488">
        <v>3044709</v>
      </c>
    </row>
    <row r="489" spans="1:11" x14ac:dyDescent="0.2">
      <c r="A489" s="37">
        <v>44767</v>
      </c>
      <c r="B489" t="s">
        <v>54</v>
      </c>
      <c r="C489" t="s">
        <v>125</v>
      </c>
      <c r="D489" t="s">
        <v>128</v>
      </c>
      <c r="E489" t="s">
        <v>133</v>
      </c>
      <c r="F489">
        <v>20298060</v>
      </c>
      <c r="G489">
        <v>3451076.1612</v>
      </c>
      <c r="H489">
        <v>0</v>
      </c>
      <c r="I489">
        <v>20298060</v>
      </c>
      <c r="J489" t="s">
        <v>142</v>
      </c>
      <c r="K489">
        <v>202980.6</v>
      </c>
    </row>
    <row r="490" spans="1:11" x14ac:dyDescent="0.2">
      <c r="A490" s="37">
        <v>44221</v>
      </c>
      <c r="B490" t="s">
        <v>55</v>
      </c>
      <c r="C490" t="s">
        <v>153</v>
      </c>
      <c r="D490" t="s">
        <v>126</v>
      </c>
      <c r="E490" t="s">
        <v>134</v>
      </c>
      <c r="F490">
        <v>47941974</v>
      </c>
      <c r="G490">
        <v>11506553.179740002</v>
      </c>
      <c r="H490">
        <v>0</v>
      </c>
      <c r="I490">
        <v>47941974</v>
      </c>
      <c r="J490" t="s">
        <v>164</v>
      </c>
      <c r="K490">
        <v>479.41973999999999</v>
      </c>
    </row>
    <row r="491" spans="1:11" x14ac:dyDescent="0.2">
      <c r="A491" s="37">
        <v>44221</v>
      </c>
      <c r="B491" t="s">
        <v>55</v>
      </c>
      <c r="C491" t="s">
        <v>153</v>
      </c>
      <c r="D491" t="s">
        <v>126</v>
      </c>
      <c r="E491" t="s">
        <v>134</v>
      </c>
      <c r="F491">
        <v>47941974</v>
      </c>
      <c r="G491">
        <v>11506553.179740002</v>
      </c>
      <c r="H491">
        <v>0</v>
      </c>
      <c r="I491">
        <v>47941974</v>
      </c>
      <c r="J491" t="s">
        <v>141</v>
      </c>
      <c r="K491">
        <v>1917678.96</v>
      </c>
    </row>
    <row r="492" spans="1:11" x14ac:dyDescent="0.2">
      <c r="A492" s="37">
        <v>44221</v>
      </c>
      <c r="B492" t="s">
        <v>55</v>
      </c>
      <c r="C492" t="s">
        <v>153</v>
      </c>
      <c r="D492" t="s">
        <v>126</v>
      </c>
      <c r="E492" t="s">
        <v>134</v>
      </c>
      <c r="F492">
        <v>47941974</v>
      </c>
      <c r="G492">
        <v>11506553.179740002</v>
      </c>
      <c r="H492">
        <v>0</v>
      </c>
      <c r="I492">
        <v>47941974</v>
      </c>
      <c r="J492" t="s">
        <v>140</v>
      </c>
      <c r="K492">
        <v>8629555.3200000003</v>
      </c>
    </row>
    <row r="493" spans="1:11" x14ac:dyDescent="0.2">
      <c r="A493" s="37">
        <v>44221</v>
      </c>
      <c r="B493" t="s">
        <v>55</v>
      </c>
      <c r="C493" t="s">
        <v>153</v>
      </c>
      <c r="D493" t="s">
        <v>126</v>
      </c>
      <c r="E493" t="s">
        <v>134</v>
      </c>
      <c r="F493">
        <v>47941974</v>
      </c>
      <c r="G493">
        <v>11506553.179740002</v>
      </c>
      <c r="H493">
        <v>0</v>
      </c>
      <c r="I493">
        <v>47941974</v>
      </c>
      <c r="J493" t="s">
        <v>142</v>
      </c>
      <c r="K493">
        <v>958839.48</v>
      </c>
    </row>
    <row r="494" spans="1:11" x14ac:dyDescent="0.2">
      <c r="A494" s="37">
        <v>44183</v>
      </c>
      <c r="B494" t="s">
        <v>56</v>
      </c>
      <c r="C494" t="s">
        <v>125</v>
      </c>
      <c r="D494" t="s">
        <v>127</v>
      </c>
      <c r="E494" t="s">
        <v>135</v>
      </c>
      <c r="F494">
        <v>30138719</v>
      </c>
      <c r="G494">
        <v>7836669.7143799998</v>
      </c>
      <c r="H494">
        <v>5801703.4074999997</v>
      </c>
      <c r="I494">
        <v>35940422.407499999</v>
      </c>
      <c r="J494" t="s">
        <v>164</v>
      </c>
      <c r="K494">
        <v>602.77437999999995</v>
      </c>
    </row>
    <row r="495" spans="1:11" x14ac:dyDescent="0.2">
      <c r="A495" s="37">
        <v>44183</v>
      </c>
      <c r="B495" t="s">
        <v>56</v>
      </c>
      <c r="C495" t="s">
        <v>125</v>
      </c>
      <c r="D495" t="s">
        <v>127</v>
      </c>
      <c r="E495" t="s">
        <v>135</v>
      </c>
      <c r="F495">
        <v>30138719</v>
      </c>
      <c r="G495">
        <v>7836669.7143799998</v>
      </c>
      <c r="H495">
        <v>5801703.4074999997</v>
      </c>
      <c r="I495">
        <v>35940422.407499999</v>
      </c>
      <c r="J495" t="s">
        <v>141</v>
      </c>
      <c r="K495">
        <v>1205548.76</v>
      </c>
    </row>
    <row r="496" spans="1:11" x14ac:dyDescent="0.2">
      <c r="A496" s="37">
        <v>44183</v>
      </c>
      <c r="B496" t="s">
        <v>56</v>
      </c>
      <c r="C496" t="s">
        <v>125</v>
      </c>
      <c r="D496" t="s">
        <v>127</v>
      </c>
      <c r="E496" t="s">
        <v>135</v>
      </c>
      <c r="F496">
        <v>30138719</v>
      </c>
      <c r="G496">
        <v>7836669.7143799998</v>
      </c>
      <c r="H496">
        <v>5801703.4074999997</v>
      </c>
      <c r="I496">
        <v>35940422.407499999</v>
      </c>
      <c r="J496" t="s">
        <v>140</v>
      </c>
      <c r="K496">
        <v>5424969.4199999999</v>
      </c>
    </row>
    <row r="497" spans="1:11" x14ac:dyDescent="0.2">
      <c r="A497" s="37">
        <v>44183</v>
      </c>
      <c r="B497" t="s">
        <v>56</v>
      </c>
      <c r="C497" t="s">
        <v>125</v>
      </c>
      <c r="D497" t="s">
        <v>127</v>
      </c>
      <c r="E497" t="s">
        <v>135</v>
      </c>
      <c r="F497">
        <v>30138719</v>
      </c>
      <c r="G497">
        <v>7836669.7143799998</v>
      </c>
      <c r="H497">
        <v>5801703.4074999997</v>
      </c>
      <c r="I497">
        <v>35940422.407499999</v>
      </c>
      <c r="J497" t="s">
        <v>142</v>
      </c>
      <c r="K497">
        <v>1205548.76</v>
      </c>
    </row>
    <row r="498" spans="1:11" x14ac:dyDescent="0.2">
      <c r="A498" s="37">
        <v>44090</v>
      </c>
      <c r="B498" t="s">
        <v>57</v>
      </c>
      <c r="C498" t="s">
        <v>154</v>
      </c>
      <c r="D498" t="s">
        <v>126</v>
      </c>
      <c r="E498" t="s">
        <v>129</v>
      </c>
      <c r="F498">
        <v>9668006</v>
      </c>
      <c r="G498">
        <v>2030377.9400599997</v>
      </c>
      <c r="H498">
        <v>0</v>
      </c>
      <c r="I498">
        <v>9668006</v>
      </c>
      <c r="J498" t="s">
        <v>164</v>
      </c>
      <c r="K498">
        <v>96.680059999999997</v>
      </c>
    </row>
    <row r="499" spans="1:11" x14ac:dyDescent="0.2">
      <c r="A499" s="37">
        <v>44090</v>
      </c>
      <c r="B499" t="s">
        <v>57</v>
      </c>
      <c r="C499" t="s">
        <v>154</v>
      </c>
      <c r="D499" t="s">
        <v>126</v>
      </c>
      <c r="E499" t="s">
        <v>129</v>
      </c>
      <c r="F499">
        <v>9668006</v>
      </c>
      <c r="G499">
        <v>2030377.9400599997</v>
      </c>
      <c r="H499">
        <v>0</v>
      </c>
      <c r="I499">
        <v>9668006</v>
      </c>
      <c r="J499" t="s">
        <v>141</v>
      </c>
      <c r="K499">
        <v>290040.18</v>
      </c>
    </row>
    <row r="500" spans="1:11" x14ac:dyDescent="0.2">
      <c r="A500" s="37">
        <v>44090</v>
      </c>
      <c r="B500" t="s">
        <v>57</v>
      </c>
      <c r="C500" t="s">
        <v>154</v>
      </c>
      <c r="D500" t="s">
        <v>126</v>
      </c>
      <c r="E500" t="s">
        <v>129</v>
      </c>
      <c r="F500">
        <v>9668006</v>
      </c>
      <c r="G500">
        <v>2030377.9400599997</v>
      </c>
      <c r="H500">
        <v>0</v>
      </c>
      <c r="I500">
        <v>9668006</v>
      </c>
      <c r="J500" t="s">
        <v>140</v>
      </c>
      <c r="K500">
        <v>1450200.9</v>
      </c>
    </row>
    <row r="501" spans="1:11" x14ac:dyDescent="0.2">
      <c r="A501" s="37">
        <v>44090</v>
      </c>
      <c r="B501" t="s">
        <v>57</v>
      </c>
      <c r="C501" t="s">
        <v>154</v>
      </c>
      <c r="D501" t="s">
        <v>126</v>
      </c>
      <c r="E501" t="s">
        <v>129</v>
      </c>
      <c r="F501">
        <v>9668006</v>
      </c>
      <c r="G501">
        <v>2030377.9400599997</v>
      </c>
      <c r="H501">
        <v>0</v>
      </c>
      <c r="I501">
        <v>9668006</v>
      </c>
      <c r="J501" t="s">
        <v>142</v>
      </c>
      <c r="K501">
        <v>290040.18</v>
      </c>
    </row>
    <row r="502" spans="1:11" x14ac:dyDescent="0.2">
      <c r="A502" s="37">
        <v>44497</v>
      </c>
      <c r="B502" t="s">
        <v>58</v>
      </c>
      <c r="C502" t="s">
        <v>125</v>
      </c>
      <c r="D502" t="s">
        <v>128</v>
      </c>
      <c r="E502" t="s">
        <v>130</v>
      </c>
      <c r="F502">
        <v>4327499</v>
      </c>
      <c r="G502">
        <v>995411.31998000003</v>
      </c>
      <c r="H502">
        <v>0</v>
      </c>
      <c r="I502">
        <v>4327499</v>
      </c>
      <c r="J502" t="s">
        <v>164</v>
      </c>
      <c r="K502">
        <v>86.549980000000005</v>
      </c>
    </row>
    <row r="503" spans="1:11" x14ac:dyDescent="0.2">
      <c r="A503" s="37">
        <v>44497</v>
      </c>
      <c r="B503" t="s">
        <v>58</v>
      </c>
      <c r="C503" t="s">
        <v>125</v>
      </c>
      <c r="D503" t="s">
        <v>128</v>
      </c>
      <c r="E503" t="s">
        <v>130</v>
      </c>
      <c r="F503">
        <v>4327499</v>
      </c>
      <c r="G503">
        <v>995411.31998000003</v>
      </c>
      <c r="H503">
        <v>0</v>
      </c>
      <c r="I503">
        <v>4327499</v>
      </c>
      <c r="J503" t="s">
        <v>141</v>
      </c>
      <c r="K503">
        <v>216374.95</v>
      </c>
    </row>
    <row r="504" spans="1:11" x14ac:dyDescent="0.2">
      <c r="A504" s="37">
        <v>44497</v>
      </c>
      <c r="B504" t="s">
        <v>58</v>
      </c>
      <c r="C504" t="s">
        <v>125</v>
      </c>
      <c r="D504" t="s">
        <v>128</v>
      </c>
      <c r="E504" t="s">
        <v>130</v>
      </c>
      <c r="F504">
        <v>4327499</v>
      </c>
      <c r="G504">
        <v>995411.31998000003</v>
      </c>
      <c r="H504">
        <v>0</v>
      </c>
      <c r="I504">
        <v>4327499</v>
      </c>
      <c r="J504" t="s">
        <v>140</v>
      </c>
      <c r="K504">
        <v>562574.87</v>
      </c>
    </row>
    <row r="505" spans="1:11" x14ac:dyDescent="0.2">
      <c r="A505" s="37">
        <v>44497</v>
      </c>
      <c r="B505" t="s">
        <v>58</v>
      </c>
      <c r="C505" t="s">
        <v>125</v>
      </c>
      <c r="D505" t="s">
        <v>128</v>
      </c>
      <c r="E505" t="s">
        <v>130</v>
      </c>
      <c r="F505">
        <v>4327499</v>
      </c>
      <c r="G505">
        <v>995411.31998000003</v>
      </c>
      <c r="H505">
        <v>0</v>
      </c>
      <c r="I505">
        <v>4327499</v>
      </c>
      <c r="J505" t="s">
        <v>142</v>
      </c>
      <c r="K505">
        <v>216374.95</v>
      </c>
    </row>
    <row r="506" spans="1:11" x14ac:dyDescent="0.2">
      <c r="A506" s="37">
        <v>44366</v>
      </c>
      <c r="B506" t="s">
        <v>59</v>
      </c>
      <c r="C506" t="s">
        <v>154</v>
      </c>
      <c r="D506" t="s">
        <v>126</v>
      </c>
      <c r="E506" t="s">
        <v>131</v>
      </c>
      <c r="F506">
        <v>25140731</v>
      </c>
      <c r="G506">
        <v>7039907.49462</v>
      </c>
      <c r="H506">
        <v>0</v>
      </c>
      <c r="I506">
        <v>25140731</v>
      </c>
      <c r="J506" t="s">
        <v>164</v>
      </c>
      <c r="K506">
        <v>502.81461999999999</v>
      </c>
    </row>
    <row r="507" spans="1:11" x14ac:dyDescent="0.2">
      <c r="A507" s="37">
        <v>44366</v>
      </c>
      <c r="B507" t="s">
        <v>59</v>
      </c>
      <c r="C507" t="s">
        <v>154</v>
      </c>
      <c r="D507" t="s">
        <v>126</v>
      </c>
      <c r="E507" t="s">
        <v>131</v>
      </c>
      <c r="F507">
        <v>25140731</v>
      </c>
      <c r="G507">
        <v>7039907.49462</v>
      </c>
      <c r="H507">
        <v>0</v>
      </c>
      <c r="I507">
        <v>25140731</v>
      </c>
      <c r="J507" t="s">
        <v>141</v>
      </c>
      <c r="K507">
        <v>1005629.24</v>
      </c>
    </row>
    <row r="508" spans="1:11" x14ac:dyDescent="0.2">
      <c r="A508" s="37">
        <v>44366</v>
      </c>
      <c r="B508" t="s">
        <v>59</v>
      </c>
      <c r="C508" t="s">
        <v>154</v>
      </c>
      <c r="D508" t="s">
        <v>126</v>
      </c>
      <c r="E508" t="s">
        <v>131</v>
      </c>
      <c r="F508">
        <v>25140731</v>
      </c>
      <c r="G508">
        <v>7039907.49462</v>
      </c>
      <c r="H508">
        <v>0</v>
      </c>
      <c r="I508">
        <v>25140731</v>
      </c>
      <c r="J508" t="s">
        <v>140</v>
      </c>
      <c r="K508">
        <v>4776738.8899999997</v>
      </c>
    </row>
    <row r="509" spans="1:11" x14ac:dyDescent="0.2">
      <c r="A509" s="37">
        <v>44366</v>
      </c>
      <c r="B509" t="s">
        <v>59</v>
      </c>
      <c r="C509" t="s">
        <v>154</v>
      </c>
      <c r="D509" t="s">
        <v>126</v>
      </c>
      <c r="E509" t="s">
        <v>131</v>
      </c>
      <c r="F509">
        <v>25140731</v>
      </c>
      <c r="G509">
        <v>7039907.49462</v>
      </c>
      <c r="H509">
        <v>0</v>
      </c>
      <c r="I509">
        <v>25140731</v>
      </c>
      <c r="J509" t="s">
        <v>142</v>
      </c>
      <c r="K509">
        <v>1257036.55</v>
      </c>
    </row>
    <row r="510" spans="1:11" x14ac:dyDescent="0.2">
      <c r="A510" s="37">
        <v>44679</v>
      </c>
      <c r="B510" t="s">
        <v>60</v>
      </c>
      <c r="C510" t="s">
        <v>125</v>
      </c>
      <c r="D510" t="s">
        <v>127</v>
      </c>
      <c r="E510" t="s">
        <v>132</v>
      </c>
      <c r="F510">
        <v>14849701</v>
      </c>
      <c r="G510">
        <v>2821740.18402</v>
      </c>
      <c r="H510">
        <v>0</v>
      </c>
      <c r="I510">
        <v>14849701</v>
      </c>
      <c r="J510" t="s">
        <v>164</v>
      </c>
      <c r="K510">
        <v>296.99401999999998</v>
      </c>
    </row>
    <row r="511" spans="1:11" x14ac:dyDescent="0.2">
      <c r="A511" s="37">
        <v>44679</v>
      </c>
      <c r="B511" t="s">
        <v>60</v>
      </c>
      <c r="C511" t="s">
        <v>125</v>
      </c>
      <c r="D511" t="s">
        <v>127</v>
      </c>
      <c r="E511" t="s">
        <v>132</v>
      </c>
      <c r="F511">
        <v>14849701</v>
      </c>
      <c r="G511">
        <v>2821740.18402</v>
      </c>
      <c r="H511">
        <v>0</v>
      </c>
      <c r="I511">
        <v>14849701</v>
      </c>
      <c r="J511" t="s">
        <v>141</v>
      </c>
      <c r="K511">
        <v>148497.01</v>
      </c>
    </row>
    <row r="512" spans="1:11" x14ac:dyDescent="0.2">
      <c r="A512" s="37">
        <v>44679</v>
      </c>
      <c r="B512" t="s">
        <v>60</v>
      </c>
      <c r="C512" t="s">
        <v>125</v>
      </c>
      <c r="D512" t="s">
        <v>127</v>
      </c>
      <c r="E512" t="s">
        <v>132</v>
      </c>
      <c r="F512">
        <v>14849701</v>
      </c>
      <c r="G512">
        <v>2821740.18402</v>
      </c>
      <c r="H512">
        <v>0</v>
      </c>
      <c r="I512">
        <v>14849701</v>
      </c>
      <c r="J512" t="s">
        <v>140</v>
      </c>
      <c r="K512">
        <v>2078958.14</v>
      </c>
    </row>
    <row r="513" spans="1:11" x14ac:dyDescent="0.2">
      <c r="A513" s="37">
        <v>44679</v>
      </c>
      <c r="B513" t="s">
        <v>60</v>
      </c>
      <c r="C513" t="s">
        <v>125</v>
      </c>
      <c r="D513" t="s">
        <v>127</v>
      </c>
      <c r="E513" t="s">
        <v>132</v>
      </c>
      <c r="F513">
        <v>14849701</v>
      </c>
      <c r="G513">
        <v>2821740.18402</v>
      </c>
      <c r="H513">
        <v>0</v>
      </c>
      <c r="I513">
        <v>14849701</v>
      </c>
      <c r="J513" t="s">
        <v>142</v>
      </c>
      <c r="K513">
        <v>593988.04</v>
      </c>
    </row>
    <row r="514" spans="1:11" x14ac:dyDescent="0.2">
      <c r="A514" s="37">
        <v>43872</v>
      </c>
      <c r="B514" t="s">
        <v>61</v>
      </c>
      <c r="C514" t="s">
        <v>154</v>
      </c>
      <c r="D514" t="s">
        <v>126</v>
      </c>
      <c r="E514" t="s">
        <v>133</v>
      </c>
      <c r="F514">
        <v>41141874</v>
      </c>
      <c r="G514">
        <v>9052446.5362199992</v>
      </c>
      <c r="H514">
        <v>0</v>
      </c>
      <c r="I514">
        <v>41141874</v>
      </c>
      <c r="J514" t="s">
        <v>164</v>
      </c>
      <c r="K514">
        <v>1234.25622</v>
      </c>
    </row>
    <row r="515" spans="1:11" x14ac:dyDescent="0.2">
      <c r="A515" s="37">
        <v>43872</v>
      </c>
      <c r="B515" t="s">
        <v>61</v>
      </c>
      <c r="C515" t="s">
        <v>154</v>
      </c>
      <c r="D515" t="s">
        <v>126</v>
      </c>
      <c r="E515" t="s">
        <v>133</v>
      </c>
      <c r="F515">
        <v>41141874</v>
      </c>
      <c r="G515">
        <v>9052446.5362199992</v>
      </c>
      <c r="H515">
        <v>0</v>
      </c>
      <c r="I515">
        <v>41141874</v>
      </c>
      <c r="J515" t="s">
        <v>141</v>
      </c>
      <c r="K515">
        <v>1645674.96</v>
      </c>
    </row>
    <row r="516" spans="1:11" x14ac:dyDescent="0.2">
      <c r="A516" s="37">
        <v>43872</v>
      </c>
      <c r="B516" t="s">
        <v>61</v>
      </c>
      <c r="C516" t="s">
        <v>154</v>
      </c>
      <c r="D516" t="s">
        <v>126</v>
      </c>
      <c r="E516" t="s">
        <v>133</v>
      </c>
      <c r="F516">
        <v>41141874</v>
      </c>
      <c r="G516">
        <v>9052446.5362199992</v>
      </c>
      <c r="H516">
        <v>0</v>
      </c>
      <c r="I516">
        <v>41141874</v>
      </c>
      <c r="J516" t="s">
        <v>140</v>
      </c>
      <c r="K516">
        <v>6171281.0999999996</v>
      </c>
    </row>
    <row r="517" spans="1:11" x14ac:dyDescent="0.2">
      <c r="A517" s="37">
        <v>43872</v>
      </c>
      <c r="B517" t="s">
        <v>61</v>
      </c>
      <c r="C517" t="s">
        <v>154</v>
      </c>
      <c r="D517" t="s">
        <v>126</v>
      </c>
      <c r="E517" t="s">
        <v>133</v>
      </c>
      <c r="F517">
        <v>41141874</v>
      </c>
      <c r="G517">
        <v>9052446.5362199992</v>
      </c>
      <c r="H517">
        <v>0</v>
      </c>
      <c r="I517">
        <v>41141874</v>
      </c>
      <c r="J517" t="s">
        <v>142</v>
      </c>
      <c r="K517">
        <v>1234256.22</v>
      </c>
    </row>
    <row r="518" spans="1:11" x14ac:dyDescent="0.2">
      <c r="A518" s="37">
        <v>44100</v>
      </c>
      <c r="B518" t="s">
        <v>62</v>
      </c>
      <c r="C518" t="s">
        <v>125</v>
      </c>
      <c r="D518" t="s">
        <v>128</v>
      </c>
      <c r="E518" t="s">
        <v>134</v>
      </c>
      <c r="F518">
        <v>33655256</v>
      </c>
      <c r="G518">
        <v>5048961.5051199999</v>
      </c>
      <c r="H518">
        <v>0</v>
      </c>
      <c r="I518">
        <v>33655256</v>
      </c>
      <c r="J518" t="s">
        <v>164</v>
      </c>
      <c r="K518">
        <v>673.10512000000006</v>
      </c>
    </row>
    <row r="519" spans="1:11" x14ac:dyDescent="0.2">
      <c r="A519" s="37">
        <v>44100</v>
      </c>
      <c r="B519" t="s">
        <v>62</v>
      </c>
      <c r="C519" t="s">
        <v>125</v>
      </c>
      <c r="D519" t="s">
        <v>128</v>
      </c>
      <c r="E519" t="s">
        <v>134</v>
      </c>
      <c r="F519">
        <v>33655256</v>
      </c>
      <c r="G519">
        <v>5048961.5051199999</v>
      </c>
      <c r="H519">
        <v>0</v>
      </c>
      <c r="I519">
        <v>33655256</v>
      </c>
      <c r="J519" t="s">
        <v>141</v>
      </c>
      <c r="K519">
        <v>1346210.24</v>
      </c>
    </row>
    <row r="520" spans="1:11" x14ac:dyDescent="0.2">
      <c r="A520" s="37">
        <v>44100</v>
      </c>
      <c r="B520" t="s">
        <v>62</v>
      </c>
      <c r="C520" t="s">
        <v>125</v>
      </c>
      <c r="D520" t="s">
        <v>128</v>
      </c>
      <c r="E520" t="s">
        <v>134</v>
      </c>
      <c r="F520">
        <v>33655256</v>
      </c>
      <c r="G520">
        <v>5048961.5051199999</v>
      </c>
      <c r="H520">
        <v>0</v>
      </c>
      <c r="I520">
        <v>33655256</v>
      </c>
      <c r="J520" t="s">
        <v>140</v>
      </c>
      <c r="K520">
        <v>3365525.6</v>
      </c>
    </row>
    <row r="521" spans="1:11" x14ac:dyDescent="0.2">
      <c r="A521" s="37">
        <v>44100</v>
      </c>
      <c r="B521" t="s">
        <v>62</v>
      </c>
      <c r="C521" t="s">
        <v>125</v>
      </c>
      <c r="D521" t="s">
        <v>128</v>
      </c>
      <c r="E521" t="s">
        <v>134</v>
      </c>
      <c r="F521">
        <v>33655256</v>
      </c>
      <c r="G521">
        <v>5048961.5051199999</v>
      </c>
      <c r="H521">
        <v>0</v>
      </c>
      <c r="I521">
        <v>33655256</v>
      </c>
      <c r="J521" t="s">
        <v>142</v>
      </c>
      <c r="K521">
        <v>336552.56</v>
      </c>
    </row>
    <row r="522" spans="1:11" x14ac:dyDescent="0.2">
      <c r="A522" s="37">
        <v>44835</v>
      </c>
      <c r="B522" t="s">
        <v>63</v>
      </c>
      <c r="C522" t="s">
        <v>154</v>
      </c>
      <c r="D522" t="s">
        <v>126</v>
      </c>
      <c r="E522" t="s">
        <v>135</v>
      </c>
      <c r="F522">
        <v>40093262</v>
      </c>
      <c r="G522">
        <v>7618922.5778600015</v>
      </c>
      <c r="H522">
        <v>7717952.9350000005</v>
      </c>
      <c r="I522">
        <v>47811214.935000002</v>
      </c>
      <c r="J522" t="s">
        <v>164</v>
      </c>
      <c r="K522">
        <v>1202.7978599999999</v>
      </c>
    </row>
    <row r="523" spans="1:11" x14ac:dyDescent="0.2">
      <c r="A523" s="37">
        <v>44835</v>
      </c>
      <c r="B523" t="s">
        <v>63</v>
      </c>
      <c r="C523" t="s">
        <v>154</v>
      </c>
      <c r="D523" t="s">
        <v>126</v>
      </c>
      <c r="E523" t="s">
        <v>135</v>
      </c>
      <c r="F523">
        <v>40093262</v>
      </c>
      <c r="G523">
        <v>7618922.5778600015</v>
      </c>
      <c r="H523">
        <v>7717952.9350000005</v>
      </c>
      <c r="I523">
        <v>47811214.935000002</v>
      </c>
      <c r="J523" t="s">
        <v>141</v>
      </c>
      <c r="K523">
        <v>2004663.1</v>
      </c>
    </row>
    <row r="524" spans="1:11" x14ac:dyDescent="0.2">
      <c r="A524" s="37">
        <v>44835</v>
      </c>
      <c r="B524" t="s">
        <v>63</v>
      </c>
      <c r="C524" t="s">
        <v>154</v>
      </c>
      <c r="D524" t="s">
        <v>126</v>
      </c>
      <c r="E524" t="s">
        <v>135</v>
      </c>
      <c r="F524">
        <v>40093262</v>
      </c>
      <c r="G524">
        <v>7618922.5778600015</v>
      </c>
      <c r="H524">
        <v>7717952.9350000005</v>
      </c>
      <c r="I524">
        <v>47811214.935000002</v>
      </c>
      <c r="J524" t="s">
        <v>140</v>
      </c>
      <c r="K524">
        <v>4811191.4400000004</v>
      </c>
    </row>
    <row r="525" spans="1:11" x14ac:dyDescent="0.2">
      <c r="A525" s="37">
        <v>44835</v>
      </c>
      <c r="B525" t="s">
        <v>63</v>
      </c>
      <c r="C525" t="s">
        <v>154</v>
      </c>
      <c r="D525" t="s">
        <v>126</v>
      </c>
      <c r="E525" t="s">
        <v>135</v>
      </c>
      <c r="F525">
        <v>40093262</v>
      </c>
      <c r="G525">
        <v>7618922.5778600015</v>
      </c>
      <c r="H525">
        <v>7717952.9350000005</v>
      </c>
      <c r="I525">
        <v>47811214.935000002</v>
      </c>
      <c r="J525" t="s">
        <v>142</v>
      </c>
      <c r="K525">
        <v>801865.24</v>
      </c>
    </row>
    <row r="526" spans="1:11" x14ac:dyDescent="0.2">
      <c r="A526" s="37">
        <v>44109</v>
      </c>
      <c r="B526" t="s">
        <v>64</v>
      </c>
      <c r="C526" t="s">
        <v>125</v>
      </c>
      <c r="D526" t="s">
        <v>127</v>
      </c>
      <c r="E526" t="s">
        <v>129</v>
      </c>
      <c r="F526">
        <v>6248860</v>
      </c>
      <c r="G526">
        <v>1312385.5772000002</v>
      </c>
      <c r="H526">
        <v>0</v>
      </c>
      <c r="I526">
        <v>6248860</v>
      </c>
      <c r="J526" t="s">
        <v>164</v>
      </c>
      <c r="K526">
        <v>124.9772</v>
      </c>
    </row>
    <row r="527" spans="1:11" x14ac:dyDescent="0.2">
      <c r="A527" s="37">
        <v>44109</v>
      </c>
      <c r="B527" t="s">
        <v>64</v>
      </c>
      <c r="C527" t="s">
        <v>125</v>
      </c>
      <c r="D527" t="s">
        <v>127</v>
      </c>
      <c r="E527" t="s">
        <v>129</v>
      </c>
      <c r="F527">
        <v>6248860</v>
      </c>
      <c r="G527">
        <v>1312385.5772000002</v>
      </c>
      <c r="H527">
        <v>0</v>
      </c>
      <c r="I527">
        <v>6248860</v>
      </c>
      <c r="J527" t="s">
        <v>141</v>
      </c>
      <c r="K527">
        <v>187465.8</v>
      </c>
    </row>
    <row r="528" spans="1:11" x14ac:dyDescent="0.2">
      <c r="A528" s="37">
        <v>44109</v>
      </c>
      <c r="B528" t="s">
        <v>64</v>
      </c>
      <c r="C528" t="s">
        <v>125</v>
      </c>
      <c r="D528" t="s">
        <v>127</v>
      </c>
      <c r="E528" t="s">
        <v>129</v>
      </c>
      <c r="F528">
        <v>6248860</v>
      </c>
      <c r="G528">
        <v>1312385.5772000002</v>
      </c>
      <c r="H528">
        <v>0</v>
      </c>
      <c r="I528">
        <v>6248860</v>
      </c>
      <c r="J528" t="s">
        <v>140</v>
      </c>
      <c r="K528">
        <v>812351.8</v>
      </c>
    </row>
    <row r="529" spans="1:11" x14ac:dyDescent="0.2">
      <c r="A529" s="37">
        <v>44109</v>
      </c>
      <c r="B529" t="s">
        <v>64</v>
      </c>
      <c r="C529" t="s">
        <v>125</v>
      </c>
      <c r="D529" t="s">
        <v>127</v>
      </c>
      <c r="E529" t="s">
        <v>129</v>
      </c>
      <c r="F529">
        <v>6248860</v>
      </c>
      <c r="G529">
        <v>1312385.5772000002</v>
      </c>
      <c r="H529">
        <v>0</v>
      </c>
      <c r="I529">
        <v>6248860</v>
      </c>
      <c r="J529" t="s">
        <v>142</v>
      </c>
      <c r="K529">
        <v>312443</v>
      </c>
    </row>
    <row r="530" spans="1:11" x14ac:dyDescent="0.2">
      <c r="A530" s="37">
        <v>44697</v>
      </c>
      <c r="B530" t="s">
        <v>65</v>
      </c>
      <c r="C530" t="s">
        <v>154</v>
      </c>
      <c r="D530" t="s">
        <v>126</v>
      </c>
      <c r="E530" t="s">
        <v>130</v>
      </c>
      <c r="F530">
        <v>45528702</v>
      </c>
      <c r="G530">
        <v>8195621.6470199991</v>
      </c>
      <c r="H530">
        <v>0</v>
      </c>
      <c r="I530">
        <v>45528702</v>
      </c>
      <c r="J530" t="s">
        <v>164</v>
      </c>
      <c r="K530">
        <v>455.28701999999998</v>
      </c>
    </row>
    <row r="531" spans="1:11" x14ac:dyDescent="0.2">
      <c r="A531" s="37">
        <v>44697</v>
      </c>
      <c r="B531" t="s">
        <v>65</v>
      </c>
      <c r="C531" t="s">
        <v>154</v>
      </c>
      <c r="D531" t="s">
        <v>126</v>
      </c>
      <c r="E531" t="s">
        <v>130</v>
      </c>
      <c r="F531">
        <v>45528702</v>
      </c>
      <c r="G531">
        <v>8195621.6470199991</v>
      </c>
      <c r="H531">
        <v>0</v>
      </c>
      <c r="I531">
        <v>45528702</v>
      </c>
      <c r="J531" t="s">
        <v>141</v>
      </c>
      <c r="K531">
        <v>1365861.06</v>
      </c>
    </row>
    <row r="532" spans="1:11" x14ac:dyDescent="0.2">
      <c r="A532" s="37">
        <v>44697</v>
      </c>
      <c r="B532" t="s">
        <v>65</v>
      </c>
      <c r="C532" t="s">
        <v>154</v>
      </c>
      <c r="D532" t="s">
        <v>126</v>
      </c>
      <c r="E532" t="s">
        <v>130</v>
      </c>
      <c r="F532">
        <v>45528702</v>
      </c>
      <c r="G532">
        <v>8195621.6470199991</v>
      </c>
      <c r="H532">
        <v>0</v>
      </c>
      <c r="I532">
        <v>45528702</v>
      </c>
      <c r="J532" t="s">
        <v>140</v>
      </c>
      <c r="K532">
        <v>5008157.22</v>
      </c>
    </row>
    <row r="533" spans="1:11" x14ac:dyDescent="0.2">
      <c r="A533" s="37">
        <v>44697</v>
      </c>
      <c r="B533" t="s">
        <v>65</v>
      </c>
      <c r="C533" t="s">
        <v>154</v>
      </c>
      <c r="D533" t="s">
        <v>126</v>
      </c>
      <c r="E533" t="s">
        <v>130</v>
      </c>
      <c r="F533">
        <v>45528702</v>
      </c>
      <c r="G533">
        <v>8195621.6470199991</v>
      </c>
      <c r="H533">
        <v>0</v>
      </c>
      <c r="I533">
        <v>45528702</v>
      </c>
      <c r="J533" t="s">
        <v>142</v>
      </c>
      <c r="K533">
        <v>1821148.08</v>
      </c>
    </row>
    <row r="534" spans="1:11" x14ac:dyDescent="0.2">
      <c r="A534" s="37">
        <v>44720</v>
      </c>
      <c r="B534" t="s">
        <v>66</v>
      </c>
      <c r="C534" t="s">
        <v>125</v>
      </c>
      <c r="D534" t="s">
        <v>128</v>
      </c>
      <c r="E534" t="s">
        <v>131</v>
      </c>
      <c r="F534">
        <v>20688187</v>
      </c>
      <c r="G534">
        <v>4551814.9037400009</v>
      </c>
      <c r="H534">
        <v>0</v>
      </c>
      <c r="I534">
        <v>20688187</v>
      </c>
      <c r="J534" t="s">
        <v>164</v>
      </c>
      <c r="K534">
        <v>413.76373999999998</v>
      </c>
    </row>
    <row r="535" spans="1:11" x14ac:dyDescent="0.2">
      <c r="A535" s="37">
        <v>44720</v>
      </c>
      <c r="B535" t="s">
        <v>66</v>
      </c>
      <c r="C535" t="s">
        <v>125</v>
      </c>
      <c r="D535" t="s">
        <v>128</v>
      </c>
      <c r="E535" t="s">
        <v>131</v>
      </c>
      <c r="F535">
        <v>20688187</v>
      </c>
      <c r="G535">
        <v>4551814.9037400009</v>
      </c>
      <c r="H535">
        <v>0</v>
      </c>
      <c r="I535">
        <v>20688187</v>
      </c>
      <c r="J535" t="s">
        <v>141</v>
      </c>
      <c r="K535">
        <v>620645.61</v>
      </c>
    </row>
    <row r="536" spans="1:11" x14ac:dyDescent="0.2">
      <c r="A536" s="37">
        <v>44720</v>
      </c>
      <c r="B536" t="s">
        <v>66</v>
      </c>
      <c r="C536" t="s">
        <v>125</v>
      </c>
      <c r="D536" t="s">
        <v>128</v>
      </c>
      <c r="E536" t="s">
        <v>131</v>
      </c>
      <c r="F536">
        <v>20688187</v>
      </c>
      <c r="G536">
        <v>4551814.9037400009</v>
      </c>
      <c r="H536">
        <v>0</v>
      </c>
      <c r="I536">
        <v>20688187</v>
      </c>
      <c r="J536" t="s">
        <v>140</v>
      </c>
      <c r="K536">
        <v>3723873.66</v>
      </c>
    </row>
    <row r="537" spans="1:11" x14ac:dyDescent="0.2">
      <c r="A537" s="37">
        <v>44720</v>
      </c>
      <c r="B537" t="s">
        <v>66</v>
      </c>
      <c r="C537" t="s">
        <v>125</v>
      </c>
      <c r="D537" t="s">
        <v>128</v>
      </c>
      <c r="E537" t="s">
        <v>131</v>
      </c>
      <c r="F537">
        <v>20688187</v>
      </c>
      <c r="G537">
        <v>4551814.9037400009</v>
      </c>
      <c r="H537">
        <v>0</v>
      </c>
      <c r="I537">
        <v>20688187</v>
      </c>
      <c r="J537" t="s">
        <v>142</v>
      </c>
      <c r="K537">
        <v>206881.87</v>
      </c>
    </row>
    <row r="538" spans="1:11" x14ac:dyDescent="0.2">
      <c r="A538" s="37">
        <v>44647</v>
      </c>
      <c r="B538" t="s">
        <v>67</v>
      </c>
      <c r="C538" t="s">
        <v>153</v>
      </c>
      <c r="D538" t="s">
        <v>126</v>
      </c>
      <c r="E538" t="s">
        <v>132</v>
      </c>
      <c r="F538">
        <v>11013964</v>
      </c>
      <c r="G538">
        <v>2973990.5592799997</v>
      </c>
      <c r="H538">
        <v>0</v>
      </c>
      <c r="I538">
        <v>11013964</v>
      </c>
      <c r="J538" t="s">
        <v>164</v>
      </c>
      <c r="K538">
        <v>220.27928</v>
      </c>
    </row>
    <row r="539" spans="1:11" x14ac:dyDescent="0.2">
      <c r="A539" s="37">
        <v>44647</v>
      </c>
      <c r="B539" t="s">
        <v>67</v>
      </c>
      <c r="C539" t="s">
        <v>153</v>
      </c>
      <c r="D539" t="s">
        <v>126</v>
      </c>
      <c r="E539" t="s">
        <v>132</v>
      </c>
      <c r="F539">
        <v>11013964</v>
      </c>
      <c r="G539">
        <v>2973990.5592799997</v>
      </c>
      <c r="H539">
        <v>0</v>
      </c>
      <c r="I539">
        <v>11013964</v>
      </c>
      <c r="J539" t="s">
        <v>141</v>
      </c>
      <c r="K539">
        <v>440558.56</v>
      </c>
    </row>
    <row r="540" spans="1:11" x14ac:dyDescent="0.2">
      <c r="A540" s="37">
        <v>44647</v>
      </c>
      <c r="B540" t="s">
        <v>67</v>
      </c>
      <c r="C540" t="s">
        <v>153</v>
      </c>
      <c r="D540" t="s">
        <v>126</v>
      </c>
      <c r="E540" t="s">
        <v>132</v>
      </c>
      <c r="F540">
        <v>11013964</v>
      </c>
      <c r="G540">
        <v>2973990.5592799997</v>
      </c>
      <c r="H540">
        <v>0</v>
      </c>
      <c r="I540">
        <v>11013964</v>
      </c>
      <c r="J540" t="s">
        <v>140</v>
      </c>
      <c r="K540">
        <v>2202792.7999999998</v>
      </c>
    </row>
    <row r="541" spans="1:11" x14ac:dyDescent="0.2">
      <c r="A541" s="37">
        <v>44647</v>
      </c>
      <c r="B541" t="s">
        <v>67</v>
      </c>
      <c r="C541" t="s">
        <v>153</v>
      </c>
      <c r="D541" t="s">
        <v>126</v>
      </c>
      <c r="E541" t="s">
        <v>132</v>
      </c>
      <c r="F541">
        <v>11013964</v>
      </c>
      <c r="G541">
        <v>2973990.5592799997</v>
      </c>
      <c r="H541">
        <v>0</v>
      </c>
      <c r="I541">
        <v>11013964</v>
      </c>
      <c r="J541" t="s">
        <v>142</v>
      </c>
      <c r="K541">
        <v>330418.92</v>
      </c>
    </row>
    <row r="542" spans="1:11" x14ac:dyDescent="0.2">
      <c r="A542" s="37">
        <v>44535</v>
      </c>
      <c r="B542" t="s">
        <v>68</v>
      </c>
      <c r="C542" t="s">
        <v>125</v>
      </c>
      <c r="D542" t="s">
        <v>127</v>
      </c>
      <c r="E542" t="s">
        <v>133</v>
      </c>
      <c r="F542">
        <v>7504907</v>
      </c>
      <c r="G542">
        <v>1801327.7781400001</v>
      </c>
      <c r="H542">
        <v>0</v>
      </c>
      <c r="I542">
        <v>7504907</v>
      </c>
      <c r="J542" t="s">
        <v>164</v>
      </c>
      <c r="K542">
        <v>150.09814</v>
      </c>
    </row>
    <row r="543" spans="1:11" x14ac:dyDescent="0.2">
      <c r="A543" s="37">
        <v>44535</v>
      </c>
      <c r="B543" t="s">
        <v>68</v>
      </c>
      <c r="C543" t="s">
        <v>125</v>
      </c>
      <c r="D543" t="s">
        <v>127</v>
      </c>
      <c r="E543" t="s">
        <v>133</v>
      </c>
      <c r="F543">
        <v>7504907</v>
      </c>
      <c r="G543">
        <v>1801327.7781400001</v>
      </c>
      <c r="H543">
        <v>0</v>
      </c>
      <c r="I543">
        <v>7504907</v>
      </c>
      <c r="J543" t="s">
        <v>141</v>
      </c>
      <c r="K543">
        <v>300196.28000000003</v>
      </c>
    </row>
    <row r="544" spans="1:11" x14ac:dyDescent="0.2">
      <c r="A544" s="37">
        <v>44535</v>
      </c>
      <c r="B544" t="s">
        <v>68</v>
      </c>
      <c r="C544" t="s">
        <v>125</v>
      </c>
      <c r="D544" t="s">
        <v>127</v>
      </c>
      <c r="E544" t="s">
        <v>133</v>
      </c>
      <c r="F544">
        <v>7504907</v>
      </c>
      <c r="G544">
        <v>1801327.7781400001</v>
      </c>
      <c r="H544">
        <v>0</v>
      </c>
      <c r="I544">
        <v>7504907</v>
      </c>
      <c r="J544" t="s">
        <v>140</v>
      </c>
      <c r="K544">
        <v>1350883.26</v>
      </c>
    </row>
    <row r="545" spans="1:11" x14ac:dyDescent="0.2">
      <c r="A545" s="37">
        <v>44535</v>
      </c>
      <c r="B545" t="s">
        <v>68</v>
      </c>
      <c r="C545" t="s">
        <v>125</v>
      </c>
      <c r="D545" t="s">
        <v>127</v>
      </c>
      <c r="E545" t="s">
        <v>133</v>
      </c>
      <c r="F545">
        <v>7504907</v>
      </c>
      <c r="G545">
        <v>1801327.7781400001</v>
      </c>
      <c r="H545">
        <v>0</v>
      </c>
      <c r="I545">
        <v>7504907</v>
      </c>
      <c r="J545" t="s">
        <v>142</v>
      </c>
      <c r="K545">
        <v>150098.14000000001</v>
      </c>
    </row>
    <row r="546" spans="1:11" x14ac:dyDescent="0.2">
      <c r="A546" s="37">
        <v>43978</v>
      </c>
      <c r="B546" t="s">
        <v>69</v>
      </c>
      <c r="C546" t="s">
        <v>153</v>
      </c>
      <c r="D546" t="s">
        <v>126</v>
      </c>
      <c r="E546" t="s">
        <v>134</v>
      </c>
      <c r="F546">
        <v>34938308</v>
      </c>
      <c r="G546">
        <v>6638977.2861599997</v>
      </c>
      <c r="H546">
        <v>0</v>
      </c>
      <c r="I546">
        <v>34938308</v>
      </c>
      <c r="J546" t="s">
        <v>164</v>
      </c>
      <c r="K546">
        <v>698.76616000000001</v>
      </c>
    </row>
    <row r="547" spans="1:11" x14ac:dyDescent="0.2">
      <c r="A547" s="37">
        <v>43978</v>
      </c>
      <c r="B547" t="s">
        <v>69</v>
      </c>
      <c r="C547" t="s">
        <v>153</v>
      </c>
      <c r="D547" t="s">
        <v>126</v>
      </c>
      <c r="E547" t="s">
        <v>134</v>
      </c>
      <c r="F547">
        <v>34938308</v>
      </c>
      <c r="G547">
        <v>6638977.2861599997</v>
      </c>
      <c r="H547">
        <v>0</v>
      </c>
      <c r="I547">
        <v>34938308</v>
      </c>
      <c r="J547" t="s">
        <v>141</v>
      </c>
      <c r="K547">
        <v>1397532.32</v>
      </c>
    </row>
    <row r="548" spans="1:11" x14ac:dyDescent="0.2">
      <c r="A548" s="37">
        <v>43978</v>
      </c>
      <c r="B548" t="s">
        <v>69</v>
      </c>
      <c r="C548" t="s">
        <v>153</v>
      </c>
      <c r="D548" t="s">
        <v>126</v>
      </c>
      <c r="E548" t="s">
        <v>134</v>
      </c>
      <c r="F548">
        <v>34938308</v>
      </c>
      <c r="G548">
        <v>6638977.2861599997</v>
      </c>
      <c r="H548">
        <v>0</v>
      </c>
      <c r="I548">
        <v>34938308</v>
      </c>
      <c r="J548" t="s">
        <v>140</v>
      </c>
      <c r="K548">
        <v>3493830.8</v>
      </c>
    </row>
    <row r="549" spans="1:11" x14ac:dyDescent="0.2">
      <c r="A549" s="37">
        <v>43978</v>
      </c>
      <c r="B549" t="s">
        <v>69</v>
      </c>
      <c r="C549" t="s">
        <v>153</v>
      </c>
      <c r="D549" t="s">
        <v>126</v>
      </c>
      <c r="E549" t="s">
        <v>134</v>
      </c>
      <c r="F549">
        <v>34938308</v>
      </c>
      <c r="G549">
        <v>6638977.2861599997</v>
      </c>
      <c r="H549">
        <v>0</v>
      </c>
      <c r="I549">
        <v>34938308</v>
      </c>
      <c r="J549" t="s">
        <v>142</v>
      </c>
      <c r="K549">
        <v>1746915.4</v>
      </c>
    </row>
    <row r="550" spans="1:11" x14ac:dyDescent="0.2">
      <c r="A550" s="37">
        <v>44289</v>
      </c>
      <c r="B550" t="s">
        <v>70</v>
      </c>
      <c r="C550" t="s">
        <v>125</v>
      </c>
      <c r="D550" t="s">
        <v>128</v>
      </c>
      <c r="E550" t="s">
        <v>135</v>
      </c>
      <c r="F550">
        <v>16419722</v>
      </c>
      <c r="G550">
        <v>3120239.7716600001</v>
      </c>
      <c r="H550">
        <v>3160796.4849999999</v>
      </c>
      <c r="I550">
        <v>19580518.484999999</v>
      </c>
      <c r="J550" t="s">
        <v>164</v>
      </c>
      <c r="K550">
        <v>492.59165999999999</v>
      </c>
    </row>
    <row r="551" spans="1:11" x14ac:dyDescent="0.2">
      <c r="A551" s="37">
        <v>44289</v>
      </c>
      <c r="B551" t="s">
        <v>70</v>
      </c>
      <c r="C551" t="s">
        <v>125</v>
      </c>
      <c r="D551" t="s">
        <v>128</v>
      </c>
      <c r="E551" t="s">
        <v>135</v>
      </c>
      <c r="F551">
        <v>16419722</v>
      </c>
      <c r="G551">
        <v>3120239.7716600001</v>
      </c>
      <c r="H551">
        <v>3160796.4849999999</v>
      </c>
      <c r="I551">
        <v>19580518.484999999</v>
      </c>
      <c r="J551" t="s">
        <v>141</v>
      </c>
      <c r="K551">
        <v>656788.88</v>
      </c>
    </row>
    <row r="552" spans="1:11" x14ac:dyDescent="0.2">
      <c r="A552" s="37">
        <v>44289</v>
      </c>
      <c r="B552" t="s">
        <v>70</v>
      </c>
      <c r="C552" t="s">
        <v>125</v>
      </c>
      <c r="D552" t="s">
        <v>128</v>
      </c>
      <c r="E552" t="s">
        <v>135</v>
      </c>
      <c r="F552">
        <v>16419722</v>
      </c>
      <c r="G552">
        <v>3120239.7716600001</v>
      </c>
      <c r="H552">
        <v>3160796.4849999999</v>
      </c>
      <c r="I552">
        <v>19580518.484999999</v>
      </c>
      <c r="J552" t="s">
        <v>140</v>
      </c>
      <c r="K552">
        <v>2298761.08</v>
      </c>
    </row>
    <row r="553" spans="1:11" x14ac:dyDescent="0.2">
      <c r="A553" s="37">
        <v>44289</v>
      </c>
      <c r="B553" t="s">
        <v>70</v>
      </c>
      <c r="C553" t="s">
        <v>125</v>
      </c>
      <c r="D553" t="s">
        <v>128</v>
      </c>
      <c r="E553" t="s">
        <v>135</v>
      </c>
      <c r="F553">
        <v>16419722</v>
      </c>
      <c r="G553">
        <v>3120239.7716600001</v>
      </c>
      <c r="H553">
        <v>3160796.4849999999</v>
      </c>
      <c r="I553">
        <v>19580518.484999999</v>
      </c>
      <c r="J553" t="s">
        <v>142</v>
      </c>
      <c r="K553">
        <v>164197.22</v>
      </c>
    </row>
    <row r="554" spans="1:11" x14ac:dyDescent="0.2">
      <c r="A554" s="37">
        <v>44325</v>
      </c>
      <c r="B554" t="s">
        <v>71</v>
      </c>
      <c r="C554" t="s">
        <v>154</v>
      </c>
      <c r="D554" t="s">
        <v>126</v>
      </c>
      <c r="E554" t="s">
        <v>129</v>
      </c>
      <c r="F554">
        <v>42883759</v>
      </c>
      <c r="G554">
        <v>9006018.2275900003</v>
      </c>
      <c r="H554">
        <v>0</v>
      </c>
      <c r="I554">
        <v>42883759</v>
      </c>
      <c r="J554" t="s">
        <v>164</v>
      </c>
      <c r="K554">
        <v>428.83758999999998</v>
      </c>
    </row>
    <row r="555" spans="1:11" x14ac:dyDescent="0.2">
      <c r="A555" s="37">
        <v>44325</v>
      </c>
      <c r="B555" t="s">
        <v>71</v>
      </c>
      <c r="C555" t="s">
        <v>154</v>
      </c>
      <c r="D555" t="s">
        <v>126</v>
      </c>
      <c r="E555" t="s">
        <v>129</v>
      </c>
      <c r="F555">
        <v>42883759</v>
      </c>
      <c r="G555">
        <v>9006018.2275900003</v>
      </c>
      <c r="H555">
        <v>0</v>
      </c>
      <c r="I555">
        <v>42883759</v>
      </c>
      <c r="J555" t="s">
        <v>141</v>
      </c>
      <c r="K555">
        <v>1715350.36</v>
      </c>
    </row>
    <row r="556" spans="1:11" x14ac:dyDescent="0.2">
      <c r="A556" s="37">
        <v>44325</v>
      </c>
      <c r="B556" t="s">
        <v>71</v>
      </c>
      <c r="C556" t="s">
        <v>154</v>
      </c>
      <c r="D556" t="s">
        <v>126</v>
      </c>
      <c r="E556" t="s">
        <v>129</v>
      </c>
      <c r="F556">
        <v>42883759</v>
      </c>
      <c r="G556">
        <v>9006018.2275900003</v>
      </c>
      <c r="H556">
        <v>0</v>
      </c>
      <c r="I556">
        <v>42883759</v>
      </c>
      <c r="J556" t="s">
        <v>140</v>
      </c>
      <c r="K556">
        <v>5146051.08</v>
      </c>
    </row>
    <row r="557" spans="1:11" x14ac:dyDescent="0.2">
      <c r="A557" s="37">
        <v>44325</v>
      </c>
      <c r="B557" t="s">
        <v>71</v>
      </c>
      <c r="C557" t="s">
        <v>154</v>
      </c>
      <c r="D557" t="s">
        <v>126</v>
      </c>
      <c r="E557" t="s">
        <v>129</v>
      </c>
      <c r="F557">
        <v>42883759</v>
      </c>
      <c r="G557">
        <v>9006018.2275900003</v>
      </c>
      <c r="H557">
        <v>0</v>
      </c>
      <c r="I557">
        <v>42883759</v>
      </c>
      <c r="J557" t="s">
        <v>142</v>
      </c>
      <c r="K557">
        <v>2144187.9500000002</v>
      </c>
    </row>
    <row r="558" spans="1:11" x14ac:dyDescent="0.2">
      <c r="A558" s="37">
        <v>44386</v>
      </c>
      <c r="B558" t="s">
        <v>72</v>
      </c>
      <c r="C558" t="s">
        <v>125</v>
      </c>
      <c r="D558" t="s">
        <v>127</v>
      </c>
      <c r="E558" t="s">
        <v>130</v>
      </c>
      <c r="F558">
        <v>32885582</v>
      </c>
      <c r="G558">
        <v>8222382.0674599996</v>
      </c>
      <c r="H558">
        <v>0</v>
      </c>
      <c r="I558">
        <v>32885582</v>
      </c>
      <c r="J558" t="s">
        <v>164</v>
      </c>
      <c r="K558">
        <v>986.56745999999998</v>
      </c>
    </row>
    <row r="559" spans="1:11" x14ac:dyDescent="0.2">
      <c r="A559" s="37">
        <v>44386</v>
      </c>
      <c r="B559" t="s">
        <v>72</v>
      </c>
      <c r="C559" t="s">
        <v>125</v>
      </c>
      <c r="D559" t="s">
        <v>127</v>
      </c>
      <c r="E559" t="s">
        <v>130</v>
      </c>
      <c r="F559">
        <v>32885582</v>
      </c>
      <c r="G559">
        <v>8222382.0674599996</v>
      </c>
      <c r="H559">
        <v>0</v>
      </c>
      <c r="I559">
        <v>32885582</v>
      </c>
      <c r="J559" t="s">
        <v>141</v>
      </c>
      <c r="K559">
        <v>1315423.28</v>
      </c>
    </row>
    <row r="560" spans="1:11" x14ac:dyDescent="0.2">
      <c r="A560" s="37">
        <v>44386</v>
      </c>
      <c r="B560" t="s">
        <v>72</v>
      </c>
      <c r="C560" t="s">
        <v>125</v>
      </c>
      <c r="D560" t="s">
        <v>127</v>
      </c>
      <c r="E560" t="s">
        <v>130</v>
      </c>
      <c r="F560">
        <v>32885582</v>
      </c>
      <c r="G560">
        <v>8222382.0674599996</v>
      </c>
      <c r="H560">
        <v>0</v>
      </c>
      <c r="I560">
        <v>32885582</v>
      </c>
      <c r="J560" t="s">
        <v>140</v>
      </c>
      <c r="K560">
        <v>6248260.5800000001</v>
      </c>
    </row>
    <row r="561" spans="1:11" x14ac:dyDescent="0.2">
      <c r="A561" s="37">
        <v>44386</v>
      </c>
      <c r="B561" t="s">
        <v>72</v>
      </c>
      <c r="C561" t="s">
        <v>125</v>
      </c>
      <c r="D561" t="s">
        <v>127</v>
      </c>
      <c r="E561" t="s">
        <v>130</v>
      </c>
      <c r="F561">
        <v>32885582</v>
      </c>
      <c r="G561">
        <v>8222382.0674599996</v>
      </c>
      <c r="H561">
        <v>0</v>
      </c>
      <c r="I561">
        <v>32885582</v>
      </c>
      <c r="J561" t="s">
        <v>142</v>
      </c>
      <c r="K561">
        <v>657711.64</v>
      </c>
    </row>
    <row r="562" spans="1:11" x14ac:dyDescent="0.2">
      <c r="A562" s="37">
        <v>44414</v>
      </c>
      <c r="B562" t="s">
        <v>73</v>
      </c>
      <c r="C562" t="s">
        <v>154</v>
      </c>
      <c r="D562" t="s">
        <v>126</v>
      </c>
      <c r="E562" t="s">
        <v>131</v>
      </c>
      <c r="F562">
        <v>25588020</v>
      </c>
      <c r="G562">
        <v>5117859.8802000005</v>
      </c>
      <c r="H562">
        <v>0</v>
      </c>
      <c r="I562">
        <v>25588020</v>
      </c>
      <c r="J562" t="s">
        <v>164</v>
      </c>
      <c r="K562">
        <v>255.8802</v>
      </c>
    </row>
    <row r="563" spans="1:11" x14ac:dyDescent="0.2">
      <c r="A563" s="37">
        <v>44414</v>
      </c>
      <c r="B563" t="s">
        <v>73</v>
      </c>
      <c r="C563" t="s">
        <v>154</v>
      </c>
      <c r="D563" t="s">
        <v>126</v>
      </c>
      <c r="E563" t="s">
        <v>131</v>
      </c>
      <c r="F563">
        <v>25588020</v>
      </c>
      <c r="G563">
        <v>5117859.8802000005</v>
      </c>
      <c r="H563">
        <v>0</v>
      </c>
      <c r="I563">
        <v>25588020</v>
      </c>
      <c r="J563" t="s">
        <v>141</v>
      </c>
      <c r="K563">
        <v>255880.2</v>
      </c>
    </row>
    <row r="564" spans="1:11" x14ac:dyDescent="0.2">
      <c r="A564" s="37">
        <v>44414</v>
      </c>
      <c r="B564" t="s">
        <v>73</v>
      </c>
      <c r="C564" t="s">
        <v>154</v>
      </c>
      <c r="D564" t="s">
        <v>126</v>
      </c>
      <c r="E564" t="s">
        <v>131</v>
      </c>
      <c r="F564">
        <v>25588020</v>
      </c>
      <c r="G564">
        <v>5117859.8802000005</v>
      </c>
      <c r="H564">
        <v>0</v>
      </c>
      <c r="I564">
        <v>25588020</v>
      </c>
      <c r="J564" t="s">
        <v>140</v>
      </c>
      <c r="K564">
        <v>4349963.4000000004</v>
      </c>
    </row>
    <row r="565" spans="1:11" x14ac:dyDescent="0.2">
      <c r="A565" s="37">
        <v>44414</v>
      </c>
      <c r="B565" t="s">
        <v>73</v>
      </c>
      <c r="C565" t="s">
        <v>154</v>
      </c>
      <c r="D565" t="s">
        <v>126</v>
      </c>
      <c r="E565" t="s">
        <v>131</v>
      </c>
      <c r="F565">
        <v>25588020</v>
      </c>
      <c r="G565">
        <v>5117859.8802000005</v>
      </c>
      <c r="H565">
        <v>0</v>
      </c>
      <c r="I565">
        <v>25588020</v>
      </c>
      <c r="J565" t="s">
        <v>142</v>
      </c>
      <c r="K565">
        <v>511760.4</v>
      </c>
    </row>
    <row r="566" spans="1:11" x14ac:dyDescent="0.2">
      <c r="A566" s="37">
        <v>44699</v>
      </c>
      <c r="B566" t="s">
        <v>74</v>
      </c>
      <c r="C566" t="s">
        <v>125</v>
      </c>
      <c r="D566" t="s">
        <v>128</v>
      </c>
      <c r="E566" t="s">
        <v>132</v>
      </c>
      <c r="F566">
        <v>14241131</v>
      </c>
      <c r="G566">
        <v>2848368.6113100001</v>
      </c>
      <c r="H566">
        <v>0</v>
      </c>
      <c r="I566">
        <v>14241131</v>
      </c>
      <c r="J566" t="s">
        <v>164</v>
      </c>
      <c r="K566">
        <v>142.41130999999999</v>
      </c>
    </row>
    <row r="567" spans="1:11" x14ac:dyDescent="0.2">
      <c r="A567" s="37">
        <v>44699</v>
      </c>
      <c r="B567" t="s">
        <v>74</v>
      </c>
      <c r="C567" t="s">
        <v>125</v>
      </c>
      <c r="D567" t="s">
        <v>128</v>
      </c>
      <c r="E567" t="s">
        <v>132</v>
      </c>
      <c r="F567">
        <v>14241131</v>
      </c>
      <c r="G567">
        <v>2848368.6113100001</v>
      </c>
      <c r="H567">
        <v>0</v>
      </c>
      <c r="I567">
        <v>14241131</v>
      </c>
      <c r="J567" t="s">
        <v>141</v>
      </c>
      <c r="K567">
        <v>142411.31</v>
      </c>
    </row>
    <row r="568" spans="1:11" x14ac:dyDescent="0.2">
      <c r="A568" s="37">
        <v>44699</v>
      </c>
      <c r="B568" t="s">
        <v>74</v>
      </c>
      <c r="C568" t="s">
        <v>125</v>
      </c>
      <c r="D568" t="s">
        <v>128</v>
      </c>
      <c r="E568" t="s">
        <v>132</v>
      </c>
      <c r="F568">
        <v>14241131</v>
      </c>
      <c r="G568">
        <v>2848368.6113100001</v>
      </c>
      <c r="H568">
        <v>0</v>
      </c>
      <c r="I568">
        <v>14241131</v>
      </c>
      <c r="J568" t="s">
        <v>140</v>
      </c>
      <c r="K568">
        <v>1993758.34</v>
      </c>
    </row>
    <row r="569" spans="1:11" x14ac:dyDescent="0.2">
      <c r="A569" s="37">
        <v>44699</v>
      </c>
      <c r="B569" t="s">
        <v>74</v>
      </c>
      <c r="C569" t="s">
        <v>125</v>
      </c>
      <c r="D569" t="s">
        <v>128</v>
      </c>
      <c r="E569" t="s">
        <v>132</v>
      </c>
      <c r="F569">
        <v>14241131</v>
      </c>
      <c r="G569">
        <v>2848368.6113100001</v>
      </c>
      <c r="H569">
        <v>0</v>
      </c>
      <c r="I569">
        <v>14241131</v>
      </c>
      <c r="J569" t="s">
        <v>142</v>
      </c>
      <c r="K569">
        <v>712056.55</v>
      </c>
    </row>
    <row r="570" spans="1:11" x14ac:dyDescent="0.2">
      <c r="A570" s="37">
        <v>44293</v>
      </c>
      <c r="B570" t="s">
        <v>75</v>
      </c>
      <c r="C570" t="s">
        <v>154</v>
      </c>
      <c r="D570" t="s">
        <v>126</v>
      </c>
      <c r="E570" t="s">
        <v>133</v>
      </c>
      <c r="F570">
        <v>17488837</v>
      </c>
      <c r="G570">
        <v>4197495.7683699997</v>
      </c>
      <c r="H570">
        <v>0</v>
      </c>
      <c r="I570">
        <v>17488837</v>
      </c>
      <c r="J570" t="s">
        <v>164</v>
      </c>
      <c r="K570">
        <v>174.88837000000001</v>
      </c>
    </row>
    <row r="571" spans="1:11" x14ac:dyDescent="0.2">
      <c r="A571" s="37">
        <v>44293</v>
      </c>
      <c r="B571" t="s">
        <v>75</v>
      </c>
      <c r="C571" t="s">
        <v>154</v>
      </c>
      <c r="D571" t="s">
        <v>126</v>
      </c>
      <c r="E571" t="s">
        <v>133</v>
      </c>
      <c r="F571">
        <v>17488837</v>
      </c>
      <c r="G571">
        <v>4197495.7683699997</v>
      </c>
      <c r="H571">
        <v>0</v>
      </c>
      <c r="I571">
        <v>17488837</v>
      </c>
      <c r="J571" t="s">
        <v>141</v>
      </c>
      <c r="K571">
        <v>174888.37</v>
      </c>
    </row>
    <row r="572" spans="1:11" x14ac:dyDescent="0.2">
      <c r="A572" s="37">
        <v>44293</v>
      </c>
      <c r="B572" t="s">
        <v>75</v>
      </c>
      <c r="C572" t="s">
        <v>154</v>
      </c>
      <c r="D572" t="s">
        <v>126</v>
      </c>
      <c r="E572" t="s">
        <v>133</v>
      </c>
      <c r="F572">
        <v>17488837</v>
      </c>
      <c r="G572">
        <v>4197495.7683699997</v>
      </c>
      <c r="H572">
        <v>0</v>
      </c>
      <c r="I572">
        <v>17488837</v>
      </c>
      <c r="J572" t="s">
        <v>140</v>
      </c>
      <c r="K572">
        <v>3322879.03</v>
      </c>
    </row>
    <row r="573" spans="1:11" x14ac:dyDescent="0.2">
      <c r="A573" s="37">
        <v>44293</v>
      </c>
      <c r="B573" t="s">
        <v>75</v>
      </c>
      <c r="C573" t="s">
        <v>154</v>
      </c>
      <c r="D573" t="s">
        <v>126</v>
      </c>
      <c r="E573" t="s">
        <v>133</v>
      </c>
      <c r="F573">
        <v>17488837</v>
      </c>
      <c r="G573">
        <v>4197495.7683699997</v>
      </c>
      <c r="H573">
        <v>0</v>
      </c>
      <c r="I573">
        <v>17488837</v>
      </c>
      <c r="J573" t="s">
        <v>142</v>
      </c>
      <c r="K573">
        <v>699553.48</v>
      </c>
    </row>
    <row r="574" spans="1:11" x14ac:dyDescent="0.2">
      <c r="A574" s="37">
        <v>44621</v>
      </c>
      <c r="B574" t="s">
        <v>76</v>
      </c>
      <c r="C574" t="s">
        <v>125</v>
      </c>
      <c r="D574" t="s">
        <v>127</v>
      </c>
      <c r="E574" t="s">
        <v>134</v>
      </c>
      <c r="F574">
        <v>40842142</v>
      </c>
      <c r="G574">
        <v>7760415.4014199991</v>
      </c>
      <c r="H574">
        <v>0</v>
      </c>
      <c r="I574">
        <v>40842142</v>
      </c>
      <c r="J574" t="s">
        <v>164</v>
      </c>
      <c r="K574">
        <v>408.42142000000001</v>
      </c>
    </row>
    <row r="575" spans="1:11" x14ac:dyDescent="0.2">
      <c r="A575" s="37">
        <v>44621</v>
      </c>
      <c r="B575" t="s">
        <v>76</v>
      </c>
      <c r="C575" t="s">
        <v>125</v>
      </c>
      <c r="D575" t="s">
        <v>127</v>
      </c>
      <c r="E575" t="s">
        <v>134</v>
      </c>
      <c r="F575">
        <v>40842142</v>
      </c>
      <c r="G575">
        <v>7760415.4014199991</v>
      </c>
      <c r="H575">
        <v>0</v>
      </c>
      <c r="I575">
        <v>40842142</v>
      </c>
      <c r="J575" t="s">
        <v>141</v>
      </c>
      <c r="K575">
        <v>1225264.26</v>
      </c>
    </row>
    <row r="576" spans="1:11" x14ac:dyDescent="0.2">
      <c r="A576" s="37">
        <v>44621</v>
      </c>
      <c r="B576" t="s">
        <v>76</v>
      </c>
      <c r="C576" t="s">
        <v>125</v>
      </c>
      <c r="D576" t="s">
        <v>127</v>
      </c>
      <c r="E576" t="s">
        <v>134</v>
      </c>
      <c r="F576">
        <v>40842142</v>
      </c>
      <c r="G576">
        <v>7760415.4014199991</v>
      </c>
      <c r="H576">
        <v>0</v>
      </c>
      <c r="I576">
        <v>40842142</v>
      </c>
      <c r="J576" t="s">
        <v>140</v>
      </c>
      <c r="K576">
        <v>5717899.8799999999</v>
      </c>
    </row>
    <row r="577" spans="1:11" x14ac:dyDescent="0.2">
      <c r="A577" s="37">
        <v>44621</v>
      </c>
      <c r="B577" t="s">
        <v>76</v>
      </c>
      <c r="C577" t="s">
        <v>125</v>
      </c>
      <c r="D577" t="s">
        <v>127</v>
      </c>
      <c r="E577" t="s">
        <v>134</v>
      </c>
      <c r="F577">
        <v>40842142</v>
      </c>
      <c r="G577">
        <v>7760415.4014199991</v>
      </c>
      <c r="H577">
        <v>0</v>
      </c>
      <c r="I577">
        <v>40842142</v>
      </c>
      <c r="J577" t="s">
        <v>142</v>
      </c>
      <c r="K577">
        <v>816842.84</v>
      </c>
    </row>
    <row r="578" spans="1:11" x14ac:dyDescent="0.2">
      <c r="A578" s="37">
        <v>44139</v>
      </c>
      <c r="B578" t="s">
        <v>77</v>
      </c>
      <c r="C578" t="s">
        <v>153</v>
      </c>
      <c r="D578" t="s">
        <v>126</v>
      </c>
      <c r="E578" t="s">
        <v>135</v>
      </c>
      <c r="F578">
        <v>28958129</v>
      </c>
      <c r="G578">
        <v>5502623.67258</v>
      </c>
      <c r="H578">
        <v>5574439.8325000005</v>
      </c>
      <c r="I578">
        <v>34532568.832500003</v>
      </c>
      <c r="J578" t="s">
        <v>164</v>
      </c>
      <c r="K578">
        <v>579.16258000000005</v>
      </c>
    </row>
    <row r="579" spans="1:11" x14ac:dyDescent="0.2">
      <c r="A579" s="37">
        <v>44139</v>
      </c>
      <c r="B579" t="s">
        <v>77</v>
      </c>
      <c r="C579" t="s">
        <v>153</v>
      </c>
      <c r="D579" t="s">
        <v>126</v>
      </c>
      <c r="E579" t="s">
        <v>135</v>
      </c>
      <c r="F579">
        <v>28958129</v>
      </c>
      <c r="G579">
        <v>5502623.67258</v>
      </c>
      <c r="H579">
        <v>5574439.8325000005</v>
      </c>
      <c r="I579">
        <v>34532568.832500003</v>
      </c>
      <c r="J579" t="s">
        <v>141</v>
      </c>
      <c r="K579">
        <v>579162.57999999996</v>
      </c>
    </row>
    <row r="580" spans="1:11" x14ac:dyDescent="0.2">
      <c r="A580" s="37">
        <v>44139</v>
      </c>
      <c r="B580" t="s">
        <v>77</v>
      </c>
      <c r="C580" t="s">
        <v>153</v>
      </c>
      <c r="D580" t="s">
        <v>126</v>
      </c>
      <c r="E580" t="s">
        <v>135</v>
      </c>
      <c r="F580">
        <v>28958129</v>
      </c>
      <c r="G580">
        <v>5502623.67258</v>
      </c>
      <c r="H580">
        <v>5574439.8325000005</v>
      </c>
      <c r="I580">
        <v>34532568.832500003</v>
      </c>
      <c r="J580" t="s">
        <v>140</v>
      </c>
      <c r="K580">
        <v>4633300.6399999997</v>
      </c>
    </row>
    <row r="581" spans="1:11" x14ac:dyDescent="0.2">
      <c r="A581" s="37">
        <v>44139</v>
      </c>
      <c r="B581" t="s">
        <v>77</v>
      </c>
      <c r="C581" t="s">
        <v>153</v>
      </c>
      <c r="D581" t="s">
        <v>126</v>
      </c>
      <c r="E581" t="s">
        <v>135</v>
      </c>
      <c r="F581">
        <v>28958129</v>
      </c>
      <c r="G581">
        <v>5502623.67258</v>
      </c>
      <c r="H581">
        <v>5574439.8325000005</v>
      </c>
      <c r="I581">
        <v>34532568.832500003</v>
      </c>
      <c r="J581" t="s">
        <v>142</v>
      </c>
      <c r="K581">
        <v>289581.28999999998</v>
      </c>
    </row>
    <row r="582" spans="1:11" x14ac:dyDescent="0.2">
      <c r="A582" s="37">
        <v>43887</v>
      </c>
      <c r="B582" t="s">
        <v>78</v>
      </c>
      <c r="C582" t="s">
        <v>125</v>
      </c>
      <c r="D582" t="s">
        <v>128</v>
      </c>
      <c r="E582" t="s">
        <v>129</v>
      </c>
      <c r="F582">
        <v>29389368</v>
      </c>
      <c r="G582">
        <v>5878755.2810399998</v>
      </c>
      <c r="H582">
        <v>0</v>
      </c>
      <c r="I582">
        <v>29389368</v>
      </c>
      <c r="J582" t="s">
        <v>164</v>
      </c>
      <c r="K582">
        <v>881.68104000000005</v>
      </c>
    </row>
    <row r="583" spans="1:11" x14ac:dyDescent="0.2">
      <c r="A583" s="37">
        <v>43887</v>
      </c>
      <c r="B583" t="s">
        <v>78</v>
      </c>
      <c r="C583" t="s">
        <v>125</v>
      </c>
      <c r="D583" t="s">
        <v>128</v>
      </c>
      <c r="E583" t="s">
        <v>129</v>
      </c>
      <c r="F583">
        <v>29389368</v>
      </c>
      <c r="G583">
        <v>5878755.2810399998</v>
      </c>
      <c r="H583">
        <v>0</v>
      </c>
      <c r="I583">
        <v>29389368</v>
      </c>
      <c r="J583" t="s">
        <v>141</v>
      </c>
      <c r="K583">
        <v>293893.68</v>
      </c>
    </row>
    <row r="584" spans="1:11" x14ac:dyDescent="0.2">
      <c r="A584" s="37">
        <v>43887</v>
      </c>
      <c r="B584" t="s">
        <v>78</v>
      </c>
      <c r="C584" t="s">
        <v>125</v>
      </c>
      <c r="D584" t="s">
        <v>128</v>
      </c>
      <c r="E584" t="s">
        <v>129</v>
      </c>
      <c r="F584">
        <v>29389368</v>
      </c>
      <c r="G584">
        <v>5878755.2810399998</v>
      </c>
      <c r="H584">
        <v>0</v>
      </c>
      <c r="I584">
        <v>29389368</v>
      </c>
      <c r="J584" t="s">
        <v>140</v>
      </c>
      <c r="K584">
        <v>5290086.24</v>
      </c>
    </row>
    <row r="585" spans="1:11" x14ac:dyDescent="0.2">
      <c r="A585" s="37">
        <v>43887</v>
      </c>
      <c r="B585" t="s">
        <v>78</v>
      </c>
      <c r="C585" t="s">
        <v>125</v>
      </c>
      <c r="D585" t="s">
        <v>128</v>
      </c>
      <c r="E585" t="s">
        <v>129</v>
      </c>
      <c r="F585">
        <v>29389368</v>
      </c>
      <c r="G585">
        <v>5878755.2810399998</v>
      </c>
      <c r="H585">
        <v>0</v>
      </c>
      <c r="I585">
        <v>29389368</v>
      </c>
      <c r="J585" t="s">
        <v>142</v>
      </c>
      <c r="K585">
        <v>293893.68</v>
      </c>
    </row>
    <row r="586" spans="1:11" x14ac:dyDescent="0.2">
      <c r="A586" s="37">
        <v>44107</v>
      </c>
      <c r="B586" t="s">
        <v>79</v>
      </c>
      <c r="C586" t="s">
        <v>154</v>
      </c>
      <c r="D586" t="s">
        <v>126</v>
      </c>
      <c r="E586" t="s">
        <v>130</v>
      </c>
      <c r="F586">
        <v>15483710</v>
      </c>
      <c r="G586">
        <v>2787532.3112999997</v>
      </c>
      <c r="H586">
        <v>0</v>
      </c>
      <c r="I586">
        <v>15483710</v>
      </c>
      <c r="J586" t="s">
        <v>164</v>
      </c>
      <c r="K586">
        <v>464.51130000000001</v>
      </c>
    </row>
    <row r="587" spans="1:11" x14ac:dyDescent="0.2">
      <c r="A587" s="37">
        <v>44107</v>
      </c>
      <c r="B587" t="s">
        <v>79</v>
      </c>
      <c r="C587" t="s">
        <v>154</v>
      </c>
      <c r="D587" t="s">
        <v>126</v>
      </c>
      <c r="E587" t="s">
        <v>130</v>
      </c>
      <c r="F587">
        <v>15483710</v>
      </c>
      <c r="G587">
        <v>2787532.3112999997</v>
      </c>
      <c r="H587">
        <v>0</v>
      </c>
      <c r="I587">
        <v>15483710</v>
      </c>
      <c r="J587" t="s">
        <v>141</v>
      </c>
      <c r="K587">
        <v>619348.4</v>
      </c>
    </row>
    <row r="588" spans="1:11" x14ac:dyDescent="0.2">
      <c r="A588" s="37">
        <v>44107</v>
      </c>
      <c r="B588" t="s">
        <v>79</v>
      </c>
      <c r="C588" t="s">
        <v>154</v>
      </c>
      <c r="D588" t="s">
        <v>126</v>
      </c>
      <c r="E588" t="s">
        <v>130</v>
      </c>
      <c r="F588">
        <v>15483710</v>
      </c>
      <c r="G588">
        <v>2787532.3112999997</v>
      </c>
      <c r="H588">
        <v>0</v>
      </c>
      <c r="I588">
        <v>15483710</v>
      </c>
      <c r="J588" t="s">
        <v>140</v>
      </c>
      <c r="K588">
        <v>1548371</v>
      </c>
    </row>
    <row r="589" spans="1:11" x14ac:dyDescent="0.2">
      <c r="A589" s="37">
        <v>44107</v>
      </c>
      <c r="B589" t="s">
        <v>79</v>
      </c>
      <c r="C589" t="s">
        <v>154</v>
      </c>
      <c r="D589" t="s">
        <v>126</v>
      </c>
      <c r="E589" t="s">
        <v>130</v>
      </c>
      <c r="F589">
        <v>15483710</v>
      </c>
      <c r="G589">
        <v>2787532.3112999997</v>
      </c>
      <c r="H589">
        <v>0</v>
      </c>
      <c r="I589">
        <v>15483710</v>
      </c>
      <c r="J589" t="s">
        <v>142</v>
      </c>
      <c r="K589">
        <v>619348.4</v>
      </c>
    </row>
    <row r="590" spans="1:11" x14ac:dyDescent="0.2">
      <c r="A590" s="37">
        <v>44067</v>
      </c>
      <c r="B590" t="s">
        <v>80</v>
      </c>
      <c r="C590" t="s">
        <v>125</v>
      </c>
      <c r="D590" t="s">
        <v>127</v>
      </c>
      <c r="E590" t="s">
        <v>131</v>
      </c>
      <c r="F590">
        <v>31838750</v>
      </c>
      <c r="G590">
        <v>6687092.6624999996</v>
      </c>
      <c r="H590">
        <v>0</v>
      </c>
      <c r="I590">
        <v>31838750</v>
      </c>
      <c r="J590" t="s">
        <v>164</v>
      </c>
      <c r="K590">
        <v>955.16250000000002</v>
      </c>
    </row>
    <row r="591" spans="1:11" x14ac:dyDescent="0.2">
      <c r="A591" s="37">
        <v>44067</v>
      </c>
      <c r="B591" t="s">
        <v>80</v>
      </c>
      <c r="C591" t="s">
        <v>125</v>
      </c>
      <c r="D591" t="s">
        <v>127</v>
      </c>
      <c r="E591" t="s">
        <v>131</v>
      </c>
      <c r="F591">
        <v>31838750</v>
      </c>
      <c r="G591">
        <v>6687092.6624999996</v>
      </c>
      <c r="H591">
        <v>0</v>
      </c>
      <c r="I591">
        <v>31838750</v>
      </c>
      <c r="J591" t="s">
        <v>141</v>
      </c>
      <c r="K591">
        <v>955162.5</v>
      </c>
    </row>
    <row r="592" spans="1:11" x14ac:dyDescent="0.2">
      <c r="A592" s="37">
        <v>44067</v>
      </c>
      <c r="B592" t="s">
        <v>80</v>
      </c>
      <c r="C592" t="s">
        <v>125</v>
      </c>
      <c r="D592" t="s">
        <v>127</v>
      </c>
      <c r="E592" t="s">
        <v>131</v>
      </c>
      <c r="F592">
        <v>31838750</v>
      </c>
      <c r="G592">
        <v>6687092.6624999996</v>
      </c>
      <c r="H592">
        <v>0</v>
      </c>
      <c r="I592">
        <v>31838750</v>
      </c>
      <c r="J592" t="s">
        <v>140</v>
      </c>
      <c r="K592">
        <v>5412587.5</v>
      </c>
    </row>
    <row r="593" spans="1:11" x14ac:dyDescent="0.2">
      <c r="A593" s="37">
        <v>44067</v>
      </c>
      <c r="B593" t="s">
        <v>80</v>
      </c>
      <c r="C593" t="s">
        <v>125</v>
      </c>
      <c r="D593" t="s">
        <v>127</v>
      </c>
      <c r="E593" t="s">
        <v>131</v>
      </c>
      <c r="F593">
        <v>31838750</v>
      </c>
      <c r="G593">
        <v>6687092.6624999996</v>
      </c>
      <c r="H593">
        <v>0</v>
      </c>
      <c r="I593">
        <v>31838750</v>
      </c>
      <c r="J593" t="s">
        <v>142</v>
      </c>
      <c r="K593">
        <v>318387.5</v>
      </c>
    </row>
    <row r="594" spans="1:11" x14ac:dyDescent="0.2">
      <c r="A594" s="37">
        <v>44819</v>
      </c>
      <c r="B594" t="s">
        <v>81</v>
      </c>
      <c r="C594" t="s">
        <v>154</v>
      </c>
      <c r="D594" t="s">
        <v>126</v>
      </c>
      <c r="E594" t="s">
        <v>132</v>
      </c>
      <c r="F594">
        <v>10940369</v>
      </c>
      <c r="G594">
        <v>2735420.4610700002</v>
      </c>
      <c r="H594">
        <v>0</v>
      </c>
      <c r="I594">
        <v>10940369</v>
      </c>
      <c r="J594" t="s">
        <v>164</v>
      </c>
      <c r="K594">
        <v>328.21107000000001</v>
      </c>
    </row>
    <row r="595" spans="1:11" x14ac:dyDescent="0.2">
      <c r="A595" s="37">
        <v>44819</v>
      </c>
      <c r="B595" t="s">
        <v>81</v>
      </c>
      <c r="C595" t="s">
        <v>154</v>
      </c>
      <c r="D595" t="s">
        <v>126</v>
      </c>
      <c r="E595" t="s">
        <v>132</v>
      </c>
      <c r="F595">
        <v>10940369</v>
      </c>
      <c r="G595">
        <v>2735420.4610700002</v>
      </c>
      <c r="H595">
        <v>0</v>
      </c>
      <c r="I595">
        <v>10940369</v>
      </c>
      <c r="J595" t="s">
        <v>141</v>
      </c>
      <c r="K595">
        <v>547018.44999999995</v>
      </c>
    </row>
    <row r="596" spans="1:11" x14ac:dyDescent="0.2">
      <c r="A596" s="37">
        <v>44819</v>
      </c>
      <c r="B596" t="s">
        <v>81</v>
      </c>
      <c r="C596" t="s">
        <v>154</v>
      </c>
      <c r="D596" t="s">
        <v>126</v>
      </c>
      <c r="E596" t="s">
        <v>132</v>
      </c>
      <c r="F596">
        <v>10940369</v>
      </c>
      <c r="G596">
        <v>2735420.4610700002</v>
      </c>
      <c r="H596">
        <v>0</v>
      </c>
      <c r="I596">
        <v>10940369</v>
      </c>
      <c r="J596" t="s">
        <v>140</v>
      </c>
      <c r="K596">
        <v>2078670.11</v>
      </c>
    </row>
    <row r="597" spans="1:11" x14ac:dyDescent="0.2">
      <c r="A597" s="37">
        <v>44819</v>
      </c>
      <c r="B597" t="s">
        <v>81</v>
      </c>
      <c r="C597" t="s">
        <v>154</v>
      </c>
      <c r="D597" t="s">
        <v>126</v>
      </c>
      <c r="E597" t="s">
        <v>132</v>
      </c>
      <c r="F597">
        <v>10940369</v>
      </c>
      <c r="G597">
        <v>2735420.4610700002</v>
      </c>
      <c r="H597">
        <v>0</v>
      </c>
      <c r="I597">
        <v>10940369</v>
      </c>
      <c r="J597" t="s">
        <v>142</v>
      </c>
      <c r="K597">
        <v>109403.69</v>
      </c>
    </row>
    <row r="598" spans="1:11" x14ac:dyDescent="0.2">
      <c r="A598" s="37">
        <v>44311</v>
      </c>
      <c r="B598" t="s">
        <v>82</v>
      </c>
      <c r="C598" t="s">
        <v>125</v>
      </c>
      <c r="D598" t="s">
        <v>128</v>
      </c>
      <c r="E598" t="s">
        <v>133</v>
      </c>
      <c r="F598">
        <v>40092071</v>
      </c>
      <c r="G598">
        <v>5613290.8607099997</v>
      </c>
      <c r="H598">
        <v>0</v>
      </c>
      <c r="I598">
        <v>40092071</v>
      </c>
      <c r="J598" t="s">
        <v>164</v>
      </c>
      <c r="K598">
        <v>400.92070999999999</v>
      </c>
    </row>
    <row r="599" spans="1:11" x14ac:dyDescent="0.2">
      <c r="A599" s="37">
        <v>44311</v>
      </c>
      <c r="B599" t="s">
        <v>82</v>
      </c>
      <c r="C599" t="s">
        <v>125</v>
      </c>
      <c r="D599" t="s">
        <v>128</v>
      </c>
      <c r="E599" t="s">
        <v>133</v>
      </c>
      <c r="F599">
        <v>40092071</v>
      </c>
      <c r="G599">
        <v>5613290.8607099997</v>
      </c>
      <c r="H599">
        <v>0</v>
      </c>
      <c r="I599">
        <v>40092071</v>
      </c>
      <c r="J599" t="s">
        <v>141</v>
      </c>
      <c r="K599">
        <v>400920.71</v>
      </c>
    </row>
    <row r="600" spans="1:11" x14ac:dyDescent="0.2">
      <c r="A600" s="37">
        <v>44311</v>
      </c>
      <c r="B600" t="s">
        <v>82</v>
      </c>
      <c r="C600" t="s">
        <v>125</v>
      </c>
      <c r="D600" t="s">
        <v>128</v>
      </c>
      <c r="E600" t="s">
        <v>133</v>
      </c>
      <c r="F600">
        <v>40092071</v>
      </c>
      <c r="G600">
        <v>5613290.8607099997</v>
      </c>
      <c r="H600">
        <v>0</v>
      </c>
      <c r="I600">
        <v>40092071</v>
      </c>
      <c r="J600" t="s">
        <v>140</v>
      </c>
      <c r="K600">
        <v>4811048.5199999996</v>
      </c>
    </row>
    <row r="601" spans="1:11" x14ac:dyDescent="0.2">
      <c r="A601" s="37">
        <v>44311</v>
      </c>
      <c r="B601" t="s">
        <v>82</v>
      </c>
      <c r="C601" t="s">
        <v>125</v>
      </c>
      <c r="D601" t="s">
        <v>128</v>
      </c>
      <c r="E601" t="s">
        <v>133</v>
      </c>
      <c r="F601">
        <v>40092071</v>
      </c>
      <c r="G601">
        <v>5613290.8607099997</v>
      </c>
      <c r="H601">
        <v>0</v>
      </c>
      <c r="I601">
        <v>40092071</v>
      </c>
      <c r="J601" t="s">
        <v>142</v>
      </c>
      <c r="K601">
        <v>400920.71</v>
      </c>
    </row>
    <row r="602" spans="1:11" x14ac:dyDescent="0.2">
      <c r="A602" s="37">
        <v>44240</v>
      </c>
      <c r="B602" t="s">
        <v>83</v>
      </c>
      <c r="C602" t="s">
        <v>154</v>
      </c>
      <c r="D602" t="s">
        <v>126</v>
      </c>
      <c r="E602" t="s">
        <v>134</v>
      </c>
      <c r="F602">
        <v>21451043</v>
      </c>
      <c r="G602">
        <v>4719872.9912900003</v>
      </c>
      <c r="H602">
        <v>0</v>
      </c>
      <c r="I602">
        <v>21451043</v>
      </c>
      <c r="J602" t="s">
        <v>164</v>
      </c>
      <c r="K602">
        <v>643.53129000000001</v>
      </c>
    </row>
    <row r="603" spans="1:11" x14ac:dyDescent="0.2">
      <c r="A603" s="37">
        <v>44240</v>
      </c>
      <c r="B603" t="s">
        <v>83</v>
      </c>
      <c r="C603" t="s">
        <v>154</v>
      </c>
      <c r="D603" t="s">
        <v>126</v>
      </c>
      <c r="E603" t="s">
        <v>134</v>
      </c>
      <c r="F603">
        <v>21451043</v>
      </c>
      <c r="G603">
        <v>4719872.9912900003</v>
      </c>
      <c r="H603">
        <v>0</v>
      </c>
      <c r="I603">
        <v>21451043</v>
      </c>
      <c r="J603" t="s">
        <v>141</v>
      </c>
      <c r="K603">
        <v>858041.72</v>
      </c>
    </row>
    <row r="604" spans="1:11" x14ac:dyDescent="0.2">
      <c r="A604" s="37">
        <v>44240</v>
      </c>
      <c r="B604" t="s">
        <v>83</v>
      </c>
      <c r="C604" t="s">
        <v>154</v>
      </c>
      <c r="D604" t="s">
        <v>126</v>
      </c>
      <c r="E604" t="s">
        <v>134</v>
      </c>
      <c r="F604">
        <v>21451043</v>
      </c>
      <c r="G604">
        <v>4719872.9912900003</v>
      </c>
      <c r="H604">
        <v>0</v>
      </c>
      <c r="I604">
        <v>21451043</v>
      </c>
      <c r="J604" t="s">
        <v>140</v>
      </c>
      <c r="K604">
        <v>3646677.31</v>
      </c>
    </row>
    <row r="605" spans="1:11" x14ac:dyDescent="0.2">
      <c r="A605" s="37">
        <v>44240</v>
      </c>
      <c r="B605" t="s">
        <v>83</v>
      </c>
      <c r="C605" t="s">
        <v>154</v>
      </c>
      <c r="D605" t="s">
        <v>126</v>
      </c>
      <c r="E605" t="s">
        <v>134</v>
      </c>
      <c r="F605">
        <v>21451043</v>
      </c>
      <c r="G605">
        <v>4719872.9912900003</v>
      </c>
      <c r="H605">
        <v>0</v>
      </c>
      <c r="I605">
        <v>21451043</v>
      </c>
      <c r="J605" t="s">
        <v>142</v>
      </c>
      <c r="K605">
        <v>214510.43</v>
      </c>
    </row>
    <row r="606" spans="1:11" x14ac:dyDescent="0.2">
      <c r="A606" s="37">
        <v>44539</v>
      </c>
      <c r="B606" t="s">
        <v>84</v>
      </c>
      <c r="C606" t="s">
        <v>125</v>
      </c>
      <c r="D606" t="s">
        <v>127</v>
      </c>
      <c r="E606" t="s">
        <v>135</v>
      </c>
      <c r="F606">
        <v>41912144</v>
      </c>
      <c r="G606">
        <v>7125902.7228800002</v>
      </c>
      <c r="H606">
        <v>8068087.7199999997</v>
      </c>
      <c r="I606">
        <v>49980231.719999999</v>
      </c>
      <c r="J606" t="s">
        <v>164</v>
      </c>
      <c r="K606">
        <v>838.24288000000001</v>
      </c>
    </row>
    <row r="607" spans="1:11" x14ac:dyDescent="0.2">
      <c r="A607" s="37">
        <v>44539</v>
      </c>
      <c r="B607" t="s">
        <v>84</v>
      </c>
      <c r="C607" t="s">
        <v>125</v>
      </c>
      <c r="D607" t="s">
        <v>127</v>
      </c>
      <c r="E607" t="s">
        <v>135</v>
      </c>
      <c r="F607">
        <v>41912144</v>
      </c>
      <c r="G607">
        <v>7125902.7228800002</v>
      </c>
      <c r="H607">
        <v>8068087.7199999997</v>
      </c>
      <c r="I607">
        <v>49980231.719999999</v>
      </c>
      <c r="J607" t="s">
        <v>141</v>
      </c>
      <c r="K607">
        <v>1676485.76</v>
      </c>
    </row>
    <row r="608" spans="1:11" x14ac:dyDescent="0.2">
      <c r="A608" s="37">
        <v>44539</v>
      </c>
      <c r="B608" t="s">
        <v>84</v>
      </c>
      <c r="C608" t="s">
        <v>125</v>
      </c>
      <c r="D608" t="s">
        <v>127</v>
      </c>
      <c r="E608" t="s">
        <v>135</v>
      </c>
      <c r="F608">
        <v>41912144</v>
      </c>
      <c r="G608">
        <v>7125902.7228800002</v>
      </c>
      <c r="H608">
        <v>8068087.7199999997</v>
      </c>
      <c r="I608">
        <v>49980231.719999999</v>
      </c>
      <c r="J608" t="s">
        <v>140</v>
      </c>
      <c r="K608">
        <v>4191214.4</v>
      </c>
    </row>
    <row r="609" spans="1:11" x14ac:dyDescent="0.2">
      <c r="A609" s="37">
        <v>44539</v>
      </c>
      <c r="B609" t="s">
        <v>84</v>
      </c>
      <c r="C609" t="s">
        <v>125</v>
      </c>
      <c r="D609" t="s">
        <v>127</v>
      </c>
      <c r="E609" t="s">
        <v>135</v>
      </c>
      <c r="F609">
        <v>41912144</v>
      </c>
      <c r="G609">
        <v>7125902.7228800002</v>
      </c>
      <c r="H609">
        <v>8068087.7199999997</v>
      </c>
      <c r="I609">
        <v>49980231.719999999</v>
      </c>
      <c r="J609" t="s">
        <v>142</v>
      </c>
      <c r="K609">
        <v>1257364.32</v>
      </c>
    </row>
    <row r="610" spans="1:11" x14ac:dyDescent="0.2">
      <c r="A610" s="37">
        <v>44424</v>
      </c>
      <c r="B610" t="s">
        <v>85</v>
      </c>
      <c r="C610" t="s">
        <v>153</v>
      </c>
      <c r="D610" t="s">
        <v>126</v>
      </c>
      <c r="E610" t="s">
        <v>129</v>
      </c>
      <c r="F610">
        <v>36606691</v>
      </c>
      <c r="G610">
        <v>8053838.0869100001</v>
      </c>
      <c r="H610">
        <v>0</v>
      </c>
      <c r="I610">
        <v>36606691</v>
      </c>
      <c r="J610" t="s">
        <v>164</v>
      </c>
      <c r="K610">
        <v>366.06691000000001</v>
      </c>
    </row>
    <row r="611" spans="1:11" x14ac:dyDescent="0.2">
      <c r="A611" s="37">
        <v>44424</v>
      </c>
      <c r="B611" t="s">
        <v>85</v>
      </c>
      <c r="C611" t="s">
        <v>153</v>
      </c>
      <c r="D611" t="s">
        <v>126</v>
      </c>
      <c r="E611" t="s">
        <v>129</v>
      </c>
      <c r="F611">
        <v>36606691</v>
      </c>
      <c r="G611">
        <v>8053838.0869100001</v>
      </c>
      <c r="H611">
        <v>0</v>
      </c>
      <c r="I611">
        <v>36606691</v>
      </c>
      <c r="J611" t="s">
        <v>141</v>
      </c>
      <c r="K611">
        <v>1098200.73</v>
      </c>
    </row>
    <row r="612" spans="1:11" x14ac:dyDescent="0.2">
      <c r="A612" s="37">
        <v>44424</v>
      </c>
      <c r="B612" t="s">
        <v>85</v>
      </c>
      <c r="C612" t="s">
        <v>153</v>
      </c>
      <c r="D612" t="s">
        <v>126</v>
      </c>
      <c r="E612" t="s">
        <v>129</v>
      </c>
      <c r="F612">
        <v>36606691</v>
      </c>
      <c r="G612">
        <v>8053838.0869100001</v>
      </c>
      <c r="H612">
        <v>0</v>
      </c>
      <c r="I612">
        <v>36606691</v>
      </c>
      <c r="J612" t="s">
        <v>140</v>
      </c>
      <c r="K612">
        <v>5491003.6500000004</v>
      </c>
    </row>
    <row r="613" spans="1:11" x14ac:dyDescent="0.2">
      <c r="A613" s="37">
        <v>44424</v>
      </c>
      <c r="B613" t="s">
        <v>85</v>
      </c>
      <c r="C613" t="s">
        <v>153</v>
      </c>
      <c r="D613" t="s">
        <v>126</v>
      </c>
      <c r="E613" t="s">
        <v>129</v>
      </c>
      <c r="F613">
        <v>36606691</v>
      </c>
      <c r="G613">
        <v>8053838.0869100001</v>
      </c>
      <c r="H613">
        <v>0</v>
      </c>
      <c r="I613">
        <v>36606691</v>
      </c>
      <c r="J613" t="s">
        <v>142</v>
      </c>
      <c r="K613">
        <v>1464267.64</v>
      </c>
    </row>
    <row r="614" spans="1:11" x14ac:dyDescent="0.2">
      <c r="A614" s="37">
        <v>43892</v>
      </c>
      <c r="B614" t="s">
        <v>86</v>
      </c>
      <c r="C614" t="s">
        <v>125</v>
      </c>
      <c r="D614" t="s">
        <v>128</v>
      </c>
      <c r="E614" t="s">
        <v>130</v>
      </c>
      <c r="F614">
        <v>32343420</v>
      </c>
      <c r="G614">
        <v>8409612.6342000011</v>
      </c>
      <c r="H614">
        <v>0</v>
      </c>
      <c r="I614">
        <v>32343420</v>
      </c>
      <c r="J614" t="s">
        <v>164</v>
      </c>
      <c r="K614">
        <v>323.43419999999998</v>
      </c>
    </row>
    <row r="615" spans="1:11" x14ac:dyDescent="0.2">
      <c r="A615" s="37">
        <v>43892</v>
      </c>
      <c r="B615" t="s">
        <v>86</v>
      </c>
      <c r="C615" t="s">
        <v>125</v>
      </c>
      <c r="D615" t="s">
        <v>128</v>
      </c>
      <c r="E615" t="s">
        <v>130</v>
      </c>
      <c r="F615">
        <v>32343420</v>
      </c>
      <c r="G615">
        <v>8409612.6342000011</v>
      </c>
      <c r="H615">
        <v>0</v>
      </c>
      <c r="I615">
        <v>32343420</v>
      </c>
      <c r="J615" t="s">
        <v>141</v>
      </c>
      <c r="K615">
        <v>646868.4</v>
      </c>
    </row>
    <row r="616" spans="1:11" x14ac:dyDescent="0.2">
      <c r="A616" s="37">
        <v>43892</v>
      </c>
      <c r="B616" t="s">
        <v>86</v>
      </c>
      <c r="C616" t="s">
        <v>125</v>
      </c>
      <c r="D616" t="s">
        <v>128</v>
      </c>
      <c r="E616" t="s">
        <v>130</v>
      </c>
      <c r="F616">
        <v>32343420</v>
      </c>
      <c r="G616">
        <v>8409612.6342000011</v>
      </c>
      <c r="H616">
        <v>0</v>
      </c>
      <c r="I616">
        <v>32343420</v>
      </c>
      <c r="J616" t="s">
        <v>140</v>
      </c>
      <c r="K616">
        <v>6468684</v>
      </c>
    </row>
    <row r="617" spans="1:11" x14ac:dyDescent="0.2">
      <c r="A617" s="37">
        <v>43892</v>
      </c>
      <c r="B617" t="s">
        <v>86</v>
      </c>
      <c r="C617" t="s">
        <v>125</v>
      </c>
      <c r="D617" t="s">
        <v>128</v>
      </c>
      <c r="E617" t="s">
        <v>130</v>
      </c>
      <c r="F617">
        <v>32343420</v>
      </c>
      <c r="G617">
        <v>8409612.6342000011</v>
      </c>
      <c r="H617">
        <v>0</v>
      </c>
      <c r="I617">
        <v>32343420</v>
      </c>
      <c r="J617" t="s">
        <v>142</v>
      </c>
      <c r="K617">
        <v>1293736.8</v>
      </c>
    </row>
    <row r="618" spans="1:11" x14ac:dyDescent="0.2">
      <c r="A618" s="37">
        <v>44627</v>
      </c>
      <c r="B618" t="s">
        <v>87</v>
      </c>
      <c r="C618" t="s">
        <v>154</v>
      </c>
      <c r="D618" t="s">
        <v>126</v>
      </c>
      <c r="E618" t="s">
        <v>131</v>
      </c>
      <c r="F618">
        <v>2194021</v>
      </c>
      <c r="G618">
        <v>570489.34041999991</v>
      </c>
      <c r="H618">
        <v>0</v>
      </c>
      <c r="I618">
        <v>2194021</v>
      </c>
      <c r="J618" t="s">
        <v>164</v>
      </c>
      <c r="K618">
        <v>43.880420000000001</v>
      </c>
    </row>
    <row r="619" spans="1:11" x14ac:dyDescent="0.2">
      <c r="A619" s="37">
        <v>44627</v>
      </c>
      <c r="B619" t="s">
        <v>87</v>
      </c>
      <c r="C619" t="s">
        <v>154</v>
      </c>
      <c r="D619" t="s">
        <v>126</v>
      </c>
      <c r="E619" t="s">
        <v>131</v>
      </c>
      <c r="F619">
        <v>2194021</v>
      </c>
      <c r="G619">
        <v>570489.34041999991</v>
      </c>
      <c r="H619">
        <v>0</v>
      </c>
      <c r="I619">
        <v>2194021</v>
      </c>
      <c r="J619" t="s">
        <v>141</v>
      </c>
      <c r="K619">
        <v>43880.42</v>
      </c>
    </row>
    <row r="620" spans="1:11" x14ac:dyDescent="0.2">
      <c r="A620" s="37">
        <v>44627</v>
      </c>
      <c r="B620" t="s">
        <v>87</v>
      </c>
      <c r="C620" t="s">
        <v>154</v>
      </c>
      <c r="D620" t="s">
        <v>126</v>
      </c>
      <c r="E620" t="s">
        <v>131</v>
      </c>
      <c r="F620">
        <v>2194021</v>
      </c>
      <c r="G620">
        <v>570489.34041999991</v>
      </c>
      <c r="H620">
        <v>0</v>
      </c>
      <c r="I620">
        <v>2194021</v>
      </c>
      <c r="J620" t="s">
        <v>140</v>
      </c>
      <c r="K620">
        <v>416863.99</v>
      </c>
    </row>
    <row r="621" spans="1:11" x14ac:dyDescent="0.2">
      <c r="A621" s="37">
        <v>44627</v>
      </c>
      <c r="B621" t="s">
        <v>87</v>
      </c>
      <c r="C621" t="s">
        <v>154</v>
      </c>
      <c r="D621" t="s">
        <v>126</v>
      </c>
      <c r="E621" t="s">
        <v>131</v>
      </c>
      <c r="F621">
        <v>2194021</v>
      </c>
      <c r="G621">
        <v>570489.34041999991</v>
      </c>
      <c r="H621">
        <v>0</v>
      </c>
      <c r="I621">
        <v>2194021</v>
      </c>
      <c r="J621" t="s">
        <v>142</v>
      </c>
      <c r="K621">
        <v>109701.05</v>
      </c>
    </row>
    <row r="622" spans="1:11" x14ac:dyDescent="0.2">
      <c r="A622" s="37">
        <v>44207</v>
      </c>
      <c r="B622" t="s">
        <v>88</v>
      </c>
      <c r="C622" t="s">
        <v>125</v>
      </c>
      <c r="D622" t="s">
        <v>127</v>
      </c>
      <c r="E622" t="s">
        <v>132</v>
      </c>
      <c r="F622">
        <v>43565475</v>
      </c>
      <c r="G622">
        <v>10892675.71425</v>
      </c>
      <c r="H622">
        <v>0</v>
      </c>
      <c r="I622">
        <v>43565475</v>
      </c>
      <c r="J622" t="s">
        <v>164</v>
      </c>
      <c r="K622">
        <v>1306.96425</v>
      </c>
    </row>
    <row r="623" spans="1:11" x14ac:dyDescent="0.2">
      <c r="A623" s="37">
        <v>44207</v>
      </c>
      <c r="B623" t="s">
        <v>88</v>
      </c>
      <c r="C623" t="s">
        <v>125</v>
      </c>
      <c r="D623" t="s">
        <v>127</v>
      </c>
      <c r="E623" t="s">
        <v>132</v>
      </c>
      <c r="F623">
        <v>43565475</v>
      </c>
      <c r="G623">
        <v>10892675.71425</v>
      </c>
      <c r="H623">
        <v>0</v>
      </c>
      <c r="I623">
        <v>43565475</v>
      </c>
      <c r="J623" t="s">
        <v>141</v>
      </c>
      <c r="K623">
        <v>1306964.25</v>
      </c>
    </row>
    <row r="624" spans="1:11" x14ac:dyDescent="0.2">
      <c r="A624" s="37">
        <v>44207</v>
      </c>
      <c r="B624" t="s">
        <v>88</v>
      </c>
      <c r="C624" t="s">
        <v>125</v>
      </c>
      <c r="D624" t="s">
        <v>127</v>
      </c>
      <c r="E624" t="s">
        <v>132</v>
      </c>
      <c r="F624">
        <v>43565475</v>
      </c>
      <c r="G624">
        <v>10892675.71425</v>
      </c>
      <c r="H624">
        <v>0</v>
      </c>
      <c r="I624">
        <v>43565475</v>
      </c>
      <c r="J624" t="s">
        <v>140</v>
      </c>
      <c r="K624">
        <v>7841785.5</v>
      </c>
    </row>
    <row r="625" spans="1:11" x14ac:dyDescent="0.2">
      <c r="A625" s="37">
        <v>44207</v>
      </c>
      <c r="B625" t="s">
        <v>88</v>
      </c>
      <c r="C625" t="s">
        <v>125</v>
      </c>
      <c r="D625" t="s">
        <v>127</v>
      </c>
      <c r="E625" t="s">
        <v>132</v>
      </c>
      <c r="F625">
        <v>43565475</v>
      </c>
      <c r="G625">
        <v>10892675.71425</v>
      </c>
      <c r="H625">
        <v>0</v>
      </c>
      <c r="I625">
        <v>43565475</v>
      </c>
      <c r="J625" t="s">
        <v>142</v>
      </c>
      <c r="K625">
        <v>1742619</v>
      </c>
    </row>
    <row r="626" spans="1:11" x14ac:dyDescent="0.2">
      <c r="A626" s="37">
        <v>44279</v>
      </c>
      <c r="B626" t="s">
        <v>89</v>
      </c>
      <c r="C626" t="s">
        <v>154</v>
      </c>
      <c r="D626" t="s">
        <v>126</v>
      </c>
      <c r="E626" t="s">
        <v>133</v>
      </c>
      <c r="F626">
        <v>10648812</v>
      </c>
      <c r="G626">
        <v>2129975.3762400001</v>
      </c>
      <c r="H626">
        <v>0</v>
      </c>
      <c r="I626">
        <v>10648812</v>
      </c>
      <c r="J626" t="s">
        <v>164</v>
      </c>
      <c r="K626">
        <v>212.97623999999999</v>
      </c>
    </row>
    <row r="627" spans="1:11" x14ac:dyDescent="0.2">
      <c r="A627" s="37">
        <v>44279</v>
      </c>
      <c r="B627" t="s">
        <v>89</v>
      </c>
      <c r="C627" t="s">
        <v>154</v>
      </c>
      <c r="D627" t="s">
        <v>126</v>
      </c>
      <c r="E627" t="s">
        <v>133</v>
      </c>
      <c r="F627">
        <v>10648812</v>
      </c>
      <c r="G627">
        <v>2129975.3762400001</v>
      </c>
      <c r="H627">
        <v>0</v>
      </c>
      <c r="I627">
        <v>10648812</v>
      </c>
      <c r="J627" t="s">
        <v>141</v>
      </c>
      <c r="K627">
        <v>532440.6</v>
      </c>
    </row>
    <row r="628" spans="1:11" x14ac:dyDescent="0.2">
      <c r="A628" s="37">
        <v>44279</v>
      </c>
      <c r="B628" t="s">
        <v>89</v>
      </c>
      <c r="C628" t="s">
        <v>154</v>
      </c>
      <c r="D628" t="s">
        <v>126</v>
      </c>
      <c r="E628" t="s">
        <v>133</v>
      </c>
      <c r="F628">
        <v>10648812</v>
      </c>
      <c r="G628">
        <v>2129975.3762400001</v>
      </c>
      <c r="H628">
        <v>0</v>
      </c>
      <c r="I628">
        <v>10648812</v>
      </c>
      <c r="J628" t="s">
        <v>140</v>
      </c>
      <c r="K628">
        <v>1490833.68</v>
      </c>
    </row>
    <row r="629" spans="1:11" x14ac:dyDescent="0.2">
      <c r="A629" s="37">
        <v>44279</v>
      </c>
      <c r="B629" t="s">
        <v>89</v>
      </c>
      <c r="C629" t="s">
        <v>154</v>
      </c>
      <c r="D629" t="s">
        <v>126</v>
      </c>
      <c r="E629" t="s">
        <v>133</v>
      </c>
      <c r="F629">
        <v>10648812</v>
      </c>
      <c r="G629">
        <v>2129975.3762400001</v>
      </c>
      <c r="H629">
        <v>0</v>
      </c>
      <c r="I629">
        <v>10648812</v>
      </c>
      <c r="J629" t="s">
        <v>142</v>
      </c>
      <c r="K629">
        <v>106488.12</v>
      </c>
    </row>
    <row r="630" spans="1:11" x14ac:dyDescent="0.2">
      <c r="A630" s="37">
        <v>43887</v>
      </c>
      <c r="B630" t="s">
        <v>90</v>
      </c>
      <c r="C630" t="s">
        <v>125</v>
      </c>
      <c r="D630" t="s">
        <v>128</v>
      </c>
      <c r="E630" t="s">
        <v>134</v>
      </c>
      <c r="F630">
        <v>31498539</v>
      </c>
      <c r="G630">
        <v>6930623.5361700002</v>
      </c>
      <c r="H630">
        <v>0</v>
      </c>
      <c r="I630">
        <v>31498539</v>
      </c>
      <c r="J630" t="s">
        <v>164</v>
      </c>
      <c r="K630">
        <v>944.95617000000004</v>
      </c>
    </row>
    <row r="631" spans="1:11" x14ac:dyDescent="0.2">
      <c r="A631" s="37">
        <v>43887</v>
      </c>
      <c r="B631" t="s">
        <v>90</v>
      </c>
      <c r="C631" t="s">
        <v>125</v>
      </c>
      <c r="D631" t="s">
        <v>128</v>
      </c>
      <c r="E631" t="s">
        <v>134</v>
      </c>
      <c r="F631">
        <v>31498539</v>
      </c>
      <c r="G631">
        <v>6930623.5361700002</v>
      </c>
      <c r="H631">
        <v>0</v>
      </c>
      <c r="I631">
        <v>31498539</v>
      </c>
      <c r="J631" t="s">
        <v>141</v>
      </c>
      <c r="K631">
        <v>314985.39</v>
      </c>
    </row>
    <row r="632" spans="1:11" x14ac:dyDescent="0.2">
      <c r="A632" s="37">
        <v>43887</v>
      </c>
      <c r="B632" t="s">
        <v>90</v>
      </c>
      <c r="C632" t="s">
        <v>125</v>
      </c>
      <c r="D632" t="s">
        <v>128</v>
      </c>
      <c r="E632" t="s">
        <v>134</v>
      </c>
      <c r="F632">
        <v>31498539</v>
      </c>
      <c r="G632">
        <v>6930623.5361700002</v>
      </c>
      <c r="H632">
        <v>0</v>
      </c>
      <c r="I632">
        <v>31498539</v>
      </c>
      <c r="J632" t="s">
        <v>140</v>
      </c>
      <c r="K632">
        <v>5039766.24</v>
      </c>
    </row>
    <row r="633" spans="1:11" x14ac:dyDescent="0.2">
      <c r="A633" s="37">
        <v>43887</v>
      </c>
      <c r="B633" t="s">
        <v>90</v>
      </c>
      <c r="C633" t="s">
        <v>125</v>
      </c>
      <c r="D633" t="s">
        <v>128</v>
      </c>
      <c r="E633" t="s">
        <v>134</v>
      </c>
      <c r="F633">
        <v>31498539</v>
      </c>
      <c r="G633">
        <v>6930623.5361700002</v>
      </c>
      <c r="H633">
        <v>0</v>
      </c>
      <c r="I633">
        <v>31498539</v>
      </c>
      <c r="J633" t="s">
        <v>142</v>
      </c>
      <c r="K633">
        <v>1574926.95</v>
      </c>
    </row>
    <row r="634" spans="1:11" x14ac:dyDescent="0.2">
      <c r="A634" s="37">
        <v>44245</v>
      </c>
      <c r="B634" t="s">
        <v>91</v>
      </c>
      <c r="C634" t="s">
        <v>154</v>
      </c>
      <c r="D634" t="s">
        <v>126</v>
      </c>
      <c r="E634" t="s">
        <v>135</v>
      </c>
      <c r="F634">
        <v>46114050</v>
      </c>
      <c r="G634">
        <v>7379170.2810000004</v>
      </c>
      <c r="H634">
        <v>8876954.625</v>
      </c>
      <c r="I634">
        <v>54991004.625</v>
      </c>
      <c r="J634" t="s">
        <v>164</v>
      </c>
      <c r="K634">
        <v>922.28099999999995</v>
      </c>
    </row>
    <row r="635" spans="1:11" x14ac:dyDescent="0.2">
      <c r="A635" s="37">
        <v>44245</v>
      </c>
      <c r="B635" t="s">
        <v>91</v>
      </c>
      <c r="C635" t="s">
        <v>154</v>
      </c>
      <c r="D635" t="s">
        <v>126</v>
      </c>
      <c r="E635" t="s">
        <v>135</v>
      </c>
      <c r="F635">
        <v>46114050</v>
      </c>
      <c r="G635">
        <v>7379170.2810000004</v>
      </c>
      <c r="H635">
        <v>8876954.625</v>
      </c>
      <c r="I635">
        <v>54991004.625</v>
      </c>
      <c r="J635" t="s">
        <v>141</v>
      </c>
      <c r="K635">
        <v>461140.5</v>
      </c>
    </row>
    <row r="636" spans="1:11" x14ac:dyDescent="0.2">
      <c r="A636" s="37">
        <v>44245</v>
      </c>
      <c r="B636" t="s">
        <v>91</v>
      </c>
      <c r="C636" t="s">
        <v>154</v>
      </c>
      <c r="D636" t="s">
        <v>126</v>
      </c>
      <c r="E636" t="s">
        <v>135</v>
      </c>
      <c r="F636">
        <v>46114050</v>
      </c>
      <c r="G636">
        <v>7379170.2810000004</v>
      </c>
      <c r="H636">
        <v>8876954.625</v>
      </c>
      <c r="I636">
        <v>54991004.625</v>
      </c>
      <c r="J636" t="s">
        <v>140</v>
      </c>
      <c r="K636">
        <v>6455967</v>
      </c>
    </row>
    <row r="637" spans="1:11" x14ac:dyDescent="0.2">
      <c r="A637" s="37">
        <v>44245</v>
      </c>
      <c r="B637" t="s">
        <v>91</v>
      </c>
      <c r="C637" t="s">
        <v>154</v>
      </c>
      <c r="D637" t="s">
        <v>126</v>
      </c>
      <c r="E637" t="s">
        <v>135</v>
      </c>
      <c r="F637">
        <v>46114050</v>
      </c>
      <c r="G637">
        <v>7379170.2810000004</v>
      </c>
      <c r="H637">
        <v>8876954.625</v>
      </c>
      <c r="I637">
        <v>54991004.625</v>
      </c>
      <c r="J637" t="s">
        <v>142</v>
      </c>
      <c r="K637">
        <v>461140.5</v>
      </c>
    </row>
    <row r="638" spans="1:11" x14ac:dyDescent="0.2">
      <c r="A638" s="37">
        <v>44339</v>
      </c>
      <c r="B638" t="s">
        <v>92</v>
      </c>
      <c r="C638" t="s">
        <v>125</v>
      </c>
      <c r="D638" t="s">
        <v>127</v>
      </c>
      <c r="E638" t="s">
        <v>129</v>
      </c>
      <c r="F638">
        <v>43031275</v>
      </c>
      <c r="G638">
        <v>6886294.9382499997</v>
      </c>
      <c r="H638">
        <v>0</v>
      </c>
      <c r="I638">
        <v>43031275</v>
      </c>
      <c r="J638" t="s">
        <v>164</v>
      </c>
      <c r="K638">
        <v>1290.9382499999999</v>
      </c>
    </row>
    <row r="639" spans="1:11" x14ac:dyDescent="0.2">
      <c r="A639" s="37">
        <v>44339</v>
      </c>
      <c r="B639" t="s">
        <v>92</v>
      </c>
      <c r="C639" t="s">
        <v>125</v>
      </c>
      <c r="D639" t="s">
        <v>127</v>
      </c>
      <c r="E639" t="s">
        <v>129</v>
      </c>
      <c r="F639">
        <v>43031275</v>
      </c>
      <c r="G639">
        <v>6886294.9382499997</v>
      </c>
      <c r="H639">
        <v>0</v>
      </c>
      <c r="I639">
        <v>43031275</v>
      </c>
      <c r="J639" t="s">
        <v>141</v>
      </c>
      <c r="K639">
        <v>860625.5</v>
      </c>
    </row>
    <row r="640" spans="1:11" x14ac:dyDescent="0.2">
      <c r="A640" s="37">
        <v>44339</v>
      </c>
      <c r="B640" t="s">
        <v>92</v>
      </c>
      <c r="C640" t="s">
        <v>125</v>
      </c>
      <c r="D640" t="s">
        <v>127</v>
      </c>
      <c r="E640" t="s">
        <v>129</v>
      </c>
      <c r="F640">
        <v>43031275</v>
      </c>
      <c r="G640">
        <v>6886294.9382499997</v>
      </c>
      <c r="H640">
        <v>0</v>
      </c>
      <c r="I640">
        <v>43031275</v>
      </c>
      <c r="J640" t="s">
        <v>140</v>
      </c>
      <c r="K640">
        <v>4303127.5</v>
      </c>
    </row>
    <row r="641" spans="1:11" x14ac:dyDescent="0.2">
      <c r="A641" s="37">
        <v>44339</v>
      </c>
      <c r="B641" t="s">
        <v>92</v>
      </c>
      <c r="C641" t="s">
        <v>125</v>
      </c>
      <c r="D641" t="s">
        <v>127</v>
      </c>
      <c r="E641" t="s">
        <v>129</v>
      </c>
      <c r="F641">
        <v>43031275</v>
      </c>
      <c r="G641">
        <v>6886294.9382499997</v>
      </c>
      <c r="H641">
        <v>0</v>
      </c>
      <c r="I641">
        <v>43031275</v>
      </c>
      <c r="J641" t="s">
        <v>142</v>
      </c>
      <c r="K641">
        <v>1721251</v>
      </c>
    </row>
    <row r="642" spans="1:11" x14ac:dyDescent="0.2">
      <c r="A642" s="37">
        <v>44764</v>
      </c>
      <c r="B642" t="s">
        <v>93</v>
      </c>
      <c r="C642" t="s">
        <v>154</v>
      </c>
      <c r="D642" t="s">
        <v>126</v>
      </c>
      <c r="E642" t="s">
        <v>130</v>
      </c>
      <c r="F642">
        <v>38142544</v>
      </c>
      <c r="G642">
        <v>7629653.07632</v>
      </c>
      <c r="H642">
        <v>0</v>
      </c>
      <c r="I642">
        <v>38142544</v>
      </c>
      <c r="J642" t="s">
        <v>164</v>
      </c>
      <c r="K642">
        <v>1144.2763199999999</v>
      </c>
    </row>
    <row r="643" spans="1:11" x14ac:dyDescent="0.2">
      <c r="A643" s="37">
        <v>44764</v>
      </c>
      <c r="B643" t="s">
        <v>93</v>
      </c>
      <c r="C643" t="s">
        <v>154</v>
      </c>
      <c r="D643" t="s">
        <v>126</v>
      </c>
      <c r="E643" t="s">
        <v>130</v>
      </c>
      <c r="F643">
        <v>38142544</v>
      </c>
      <c r="G643">
        <v>7629653.07632</v>
      </c>
      <c r="H643">
        <v>0</v>
      </c>
      <c r="I643">
        <v>38142544</v>
      </c>
      <c r="J643" t="s">
        <v>141</v>
      </c>
      <c r="K643">
        <v>1525701.76</v>
      </c>
    </row>
    <row r="644" spans="1:11" x14ac:dyDescent="0.2">
      <c r="A644" s="37">
        <v>44764</v>
      </c>
      <c r="B644" t="s">
        <v>93</v>
      </c>
      <c r="C644" t="s">
        <v>154</v>
      </c>
      <c r="D644" t="s">
        <v>126</v>
      </c>
      <c r="E644" t="s">
        <v>130</v>
      </c>
      <c r="F644">
        <v>38142544</v>
      </c>
      <c r="G644">
        <v>7629653.07632</v>
      </c>
      <c r="H644">
        <v>0</v>
      </c>
      <c r="I644">
        <v>38142544</v>
      </c>
      <c r="J644" t="s">
        <v>140</v>
      </c>
      <c r="K644">
        <v>5339956.16</v>
      </c>
    </row>
    <row r="645" spans="1:11" x14ac:dyDescent="0.2">
      <c r="A645" s="37">
        <v>44764</v>
      </c>
      <c r="B645" t="s">
        <v>93</v>
      </c>
      <c r="C645" t="s">
        <v>154</v>
      </c>
      <c r="D645" t="s">
        <v>126</v>
      </c>
      <c r="E645" t="s">
        <v>130</v>
      </c>
      <c r="F645">
        <v>38142544</v>
      </c>
      <c r="G645">
        <v>7629653.07632</v>
      </c>
      <c r="H645">
        <v>0</v>
      </c>
      <c r="I645">
        <v>38142544</v>
      </c>
      <c r="J645" t="s">
        <v>142</v>
      </c>
      <c r="K645">
        <v>762850.88</v>
      </c>
    </row>
    <row r="646" spans="1:11" x14ac:dyDescent="0.2">
      <c r="A646" s="37">
        <v>44645</v>
      </c>
      <c r="B646" t="s">
        <v>94</v>
      </c>
      <c r="C646" t="s">
        <v>125</v>
      </c>
      <c r="D646" t="s">
        <v>128</v>
      </c>
      <c r="E646" t="s">
        <v>131</v>
      </c>
      <c r="F646">
        <v>30531627</v>
      </c>
      <c r="G646">
        <v>6717263.2562699998</v>
      </c>
      <c r="H646">
        <v>0</v>
      </c>
      <c r="I646">
        <v>30531627</v>
      </c>
      <c r="J646" t="s">
        <v>164</v>
      </c>
      <c r="K646">
        <v>305.31626999999997</v>
      </c>
    </row>
    <row r="647" spans="1:11" x14ac:dyDescent="0.2">
      <c r="A647" s="37">
        <v>44645</v>
      </c>
      <c r="B647" t="s">
        <v>94</v>
      </c>
      <c r="C647" t="s">
        <v>125</v>
      </c>
      <c r="D647" t="s">
        <v>128</v>
      </c>
      <c r="E647" t="s">
        <v>131</v>
      </c>
      <c r="F647">
        <v>30531627</v>
      </c>
      <c r="G647">
        <v>6717263.2562699998</v>
      </c>
      <c r="H647">
        <v>0</v>
      </c>
      <c r="I647">
        <v>30531627</v>
      </c>
      <c r="J647" t="s">
        <v>141</v>
      </c>
      <c r="K647">
        <v>1221265.08</v>
      </c>
    </row>
    <row r="648" spans="1:11" x14ac:dyDescent="0.2">
      <c r="A648" s="37">
        <v>44645</v>
      </c>
      <c r="B648" t="s">
        <v>94</v>
      </c>
      <c r="C648" t="s">
        <v>125</v>
      </c>
      <c r="D648" t="s">
        <v>128</v>
      </c>
      <c r="E648" t="s">
        <v>131</v>
      </c>
      <c r="F648">
        <v>30531627</v>
      </c>
      <c r="G648">
        <v>6717263.2562699998</v>
      </c>
      <c r="H648">
        <v>0</v>
      </c>
      <c r="I648">
        <v>30531627</v>
      </c>
      <c r="J648" t="s">
        <v>140</v>
      </c>
      <c r="K648">
        <v>5190376.59</v>
      </c>
    </row>
    <row r="649" spans="1:11" x14ac:dyDescent="0.2">
      <c r="A649" s="37">
        <v>44645</v>
      </c>
      <c r="B649" t="s">
        <v>94</v>
      </c>
      <c r="C649" t="s">
        <v>125</v>
      </c>
      <c r="D649" t="s">
        <v>128</v>
      </c>
      <c r="E649" t="s">
        <v>131</v>
      </c>
      <c r="F649">
        <v>30531627</v>
      </c>
      <c r="G649">
        <v>6717263.2562699998</v>
      </c>
      <c r="H649">
        <v>0</v>
      </c>
      <c r="I649">
        <v>30531627</v>
      </c>
      <c r="J649" t="s">
        <v>142</v>
      </c>
      <c r="K649">
        <v>305316.27</v>
      </c>
    </row>
    <row r="650" spans="1:11" x14ac:dyDescent="0.2">
      <c r="A650" s="37">
        <v>44266</v>
      </c>
      <c r="B650" t="s">
        <v>95</v>
      </c>
      <c r="C650" t="s">
        <v>154</v>
      </c>
      <c r="D650" t="s">
        <v>126</v>
      </c>
      <c r="E650" t="s">
        <v>132</v>
      </c>
      <c r="F650">
        <v>5500846</v>
      </c>
      <c r="G650">
        <v>1485338.4369200002</v>
      </c>
      <c r="H650">
        <v>0</v>
      </c>
      <c r="I650">
        <v>5500846</v>
      </c>
      <c r="J650" t="s">
        <v>164</v>
      </c>
      <c r="K650">
        <v>110.01692</v>
      </c>
    </row>
    <row r="651" spans="1:11" x14ac:dyDescent="0.2">
      <c r="A651" s="37">
        <v>44266</v>
      </c>
      <c r="B651" t="s">
        <v>95</v>
      </c>
      <c r="C651" t="s">
        <v>154</v>
      </c>
      <c r="D651" t="s">
        <v>126</v>
      </c>
      <c r="E651" t="s">
        <v>132</v>
      </c>
      <c r="F651">
        <v>5500846</v>
      </c>
      <c r="G651">
        <v>1485338.4369200002</v>
      </c>
      <c r="H651">
        <v>0</v>
      </c>
      <c r="I651">
        <v>5500846</v>
      </c>
      <c r="J651" t="s">
        <v>141</v>
      </c>
      <c r="K651">
        <v>165025.38</v>
      </c>
    </row>
    <row r="652" spans="1:11" x14ac:dyDescent="0.2">
      <c r="A652" s="37">
        <v>44266</v>
      </c>
      <c r="B652" t="s">
        <v>95</v>
      </c>
      <c r="C652" t="s">
        <v>154</v>
      </c>
      <c r="D652" t="s">
        <v>126</v>
      </c>
      <c r="E652" t="s">
        <v>132</v>
      </c>
      <c r="F652">
        <v>5500846</v>
      </c>
      <c r="G652">
        <v>1485338.4369200002</v>
      </c>
      <c r="H652">
        <v>0</v>
      </c>
      <c r="I652">
        <v>5500846</v>
      </c>
      <c r="J652" t="s">
        <v>140</v>
      </c>
      <c r="K652">
        <v>1045160.74</v>
      </c>
    </row>
    <row r="653" spans="1:11" x14ac:dyDescent="0.2">
      <c r="A653" s="37">
        <v>44266</v>
      </c>
      <c r="B653" t="s">
        <v>95</v>
      </c>
      <c r="C653" t="s">
        <v>154</v>
      </c>
      <c r="D653" t="s">
        <v>126</v>
      </c>
      <c r="E653" t="s">
        <v>132</v>
      </c>
      <c r="F653">
        <v>5500846</v>
      </c>
      <c r="G653">
        <v>1485338.4369200002</v>
      </c>
      <c r="H653">
        <v>0</v>
      </c>
      <c r="I653">
        <v>5500846</v>
      </c>
      <c r="J653" t="s">
        <v>142</v>
      </c>
      <c r="K653">
        <v>275042.3</v>
      </c>
    </row>
    <row r="654" spans="1:11" x14ac:dyDescent="0.2">
      <c r="A654" s="37">
        <v>44076</v>
      </c>
      <c r="B654" t="s">
        <v>96</v>
      </c>
      <c r="C654" t="s">
        <v>125</v>
      </c>
      <c r="D654" t="s">
        <v>127</v>
      </c>
      <c r="E654" t="s">
        <v>133</v>
      </c>
      <c r="F654">
        <v>44173597</v>
      </c>
      <c r="G654">
        <v>8835602.87194</v>
      </c>
      <c r="H654">
        <v>0</v>
      </c>
      <c r="I654">
        <v>44173597</v>
      </c>
      <c r="J654" t="s">
        <v>164</v>
      </c>
      <c r="K654">
        <v>883.47194000000002</v>
      </c>
    </row>
    <row r="655" spans="1:11" x14ac:dyDescent="0.2">
      <c r="A655" s="37">
        <v>44076</v>
      </c>
      <c r="B655" t="s">
        <v>96</v>
      </c>
      <c r="C655" t="s">
        <v>125</v>
      </c>
      <c r="D655" t="s">
        <v>127</v>
      </c>
      <c r="E655" t="s">
        <v>133</v>
      </c>
      <c r="F655">
        <v>44173597</v>
      </c>
      <c r="G655">
        <v>8835602.87194</v>
      </c>
      <c r="H655">
        <v>0</v>
      </c>
      <c r="I655">
        <v>44173597</v>
      </c>
      <c r="J655" t="s">
        <v>141</v>
      </c>
      <c r="K655">
        <v>1325207.9099999999</v>
      </c>
    </row>
    <row r="656" spans="1:11" x14ac:dyDescent="0.2">
      <c r="A656" s="37">
        <v>44076</v>
      </c>
      <c r="B656" t="s">
        <v>96</v>
      </c>
      <c r="C656" t="s">
        <v>125</v>
      </c>
      <c r="D656" t="s">
        <v>127</v>
      </c>
      <c r="E656" t="s">
        <v>133</v>
      </c>
      <c r="F656">
        <v>44173597</v>
      </c>
      <c r="G656">
        <v>8835602.87194</v>
      </c>
      <c r="H656">
        <v>0</v>
      </c>
      <c r="I656">
        <v>44173597</v>
      </c>
      <c r="J656" t="s">
        <v>140</v>
      </c>
      <c r="K656">
        <v>6626039.5499999998</v>
      </c>
    </row>
    <row r="657" spans="1:11" x14ac:dyDescent="0.2">
      <c r="A657" s="37">
        <v>44076</v>
      </c>
      <c r="B657" t="s">
        <v>96</v>
      </c>
      <c r="C657" t="s">
        <v>125</v>
      </c>
      <c r="D657" t="s">
        <v>127</v>
      </c>
      <c r="E657" t="s">
        <v>133</v>
      </c>
      <c r="F657">
        <v>44173597</v>
      </c>
      <c r="G657">
        <v>8835602.87194</v>
      </c>
      <c r="H657">
        <v>0</v>
      </c>
      <c r="I657">
        <v>44173597</v>
      </c>
      <c r="J657" t="s">
        <v>142</v>
      </c>
      <c r="K657">
        <v>883471.94</v>
      </c>
    </row>
    <row r="658" spans="1:11" x14ac:dyDescent="0.2">
      <c r="A658" s="37">
        <v>44426</v>
      </c>
      <c r="B658" t="s">
        <v>97</v>
      </c>
      <c r="C658" t="s">
        <v>154</v>
      </c>
      <c r="D658" t="s">
        <v>126</v>
      </c>
      <c r="E658" t="s">
        <v>134</v>
      </c>
      <c r="F658">
        <v>7302324</v>
      </c>
      <c r="G658">
        <v>1241541.1264800001</v>
      </c>
      <c r="H658">
        <v>0</v>
      </c>
      <c r="I658">
        <v>7302324</v>
      </c>
      <c r="J658" t="s">
        <v>164</v>
      </c>
      <c r="K658">
        <v>146.04648</v>
      </c>
    </row>
    <row r="659" spans="1:11" x14ac:dyDescent="0.2">
      <c r="A659" s="37">
        <v>44426</v>
      </c>
      <c r="B659" t="s">
        <v>97</v>
      </c>
      <c r="C659" t="s">
        <v>154</v>
      </c>
      <c r="D659" t="s">
        <v>126</v>
      </c>
      <c r="E659" t="s">
        <v>134</v>
      </c>
      <c r="F659">
        <v>7302324</v>
      </c>
      <c r="G659">
        <v>1241541.1264800001</v>
      </c>
      <c r="H659">
        <v>0</v>
      </c>
      <c r="I659">
        <v>7302324</v>
      </c>
      <c r="J659" t="s">
        <v>141</v>
      </c>
      <c r="K659">
        <v>146046.48000000001</v>
      </c>
    </row>
    <row r="660" spans="1:11" x14ac:dyDescent="0.2">
      <c r="A660" s="37">
        <v>44426</v>
      </c>
      <c r="B660" t="s">
        <v>97</v>
      </c>
      <c r="C660" t="s">
        <v>154</v>
      </c>
      <c r="D660" t="s">
        <v>126</v>
      </c>
      <c r="E660" t="s">
        <v>134</v>
      </c>
      <c r="F660">
        <v>7302324</v>
      </c>
      <c r="G660">
        <v>1241541.1264800001</v>
      </c>
      <c r="H660">
        <v>0</v>
      </c>
      <c r="I660">
        <v>7302324</v>
      </c>
      <c r="J660" t="s">
        <v>140</v>
      </c>
      <c r="K660">
        <v>876278.88</v>
      </c>
    </row>
    <row r="661" spans="1:11" x14ac:dyDescent="0.2">
      <c r="A661" s="37">
        <v>44426</v>
      </c>
      <c r="B661" t="s">
        <v>97</v>
      </c>
      <c r="C661" t="s">
        <v>154</v>
      </c>
      <c r="D661" t="s">
        <v>126</v>
      </c>
      <c r="E661" t="s">
        <v>134</v>
      </c>
      <c r="F661">
        <v>7302324</v>
      </c>
      <c r="G661">
        <v>1241541.1264800001</v>
      </c>
      <c r="H661">
        <v>0</v>
      </c>
      <c r="I661">
        <v>7302324</v>
      </c>
      <c r="J661" t="s">
        <v>142</v>
      </c>
      <c r="K661">
        <v>219069.72</v>
      </c>
    </row>
    <row r="662" spans="1:11" x14ac:dyDescent="0.2">
      <c r="A662" s="37">
        <v>44674</v>
      </c>
      <c r="B662" t="s">
        <v>98</v>
      </c>
      <c r="C662" t="s">
        <v>125</v>
      </c>
      <c r="D662" t="s">
        <v>128</v>
      </c>
      <c r="E662" t="s">
        <v>135</v>
      </c>
      <c r="F662">
        <v>30130169</v>
      </c>
      <c r="G662">
        <v>8135748.2333800001</v>
      </c>
      <c r="H662">
        <v>5800057.5324999997</v>
      </c>
      <c r="I662">
        <v>35930226.532499999</v>
      </c>
      <c r="J662" t="s">
        <v>164</v>
      </c>
      <c r="K662">
        <v>602.60338000000002</v>
      </c>
    </row>
    <row r="663" spans="1:11" x14ac:dyDescent="0.2">
      <c r="A663" s="37">
        <v>44674</v>
      </c>
      <c r="B663" t="s">
        <v>98</v>
      </c>
      <c r="C663" t="s">
        <v>125</v>
      </c>
      <c r="D663" t="s">
        <v>128</v>
      </c>
      <c r="E663" t="s">
        <v>135</v>
      </c>
      <c r="F663">
        <v>30130169</v>
      </c>
      <c r="G663">
        <v>8135748.2333800001</v>
      </c>
      <c r="H663">
        <v>5800057.5324999997</v>
      </c>
      <c r="I663">
        <v>35930226.532499999</v>
      </c>
      <c r="J663" t="s">
        <v>141</v>
      </c>
      <c r="K663">
        <v>602603.38</v>
      </c>
    </row>
    <row r="664" spans="1:11" x14ac:dyDescent="0.2">
      <c r="A664" s="37">
        <v>44674</v>
      </c>
      <c r="B664" t="s">
        <v>98</v>
      </c>
      <c r="C664" t="s">
        <v>125</v>
      </c>
      <c r="D664" t="s">
        <v>128</v>
      </c>
      <c r="E664" t="s">
        <v>135</v>
      </c>
      <c r="F664">
        <v>30130169</v>
      </c>
      <c r="G664">
        <v>8135748.2333800001</v>
      </c>
      <c r="H664">
        <v>5800057.5324999997</v>
      </c>
      <c r="I664">
        <v>35930226.532499999</v>
      </c>
      <c r="J664" t="s">
        <v>140</v>
      </c>
      <c r="K664">
        <v>6026033.7999999998</v>
      </c>
    </row>
    <row r="665" spans="1:11" x14ac:dyDescent="0.2">
      <c r="A665" s="37">
        <v>44674</v>
      </c>
      <c r="B665" t="s">
        <v>98</v>
      </c>
      <c r="C665" t="s">
        <v>125</v>
      </c>
      <c r="D665" t="s">
        <v>128</v>
      </c>
      <c r="E665" t="s">
        <v>135</v>
      </c>
      <c r="F665">
        <v>30130169</v>
      </c>
      <c r="G665">
        <v>8135748.2333800001</v>
      </c>
      <c r="H665">
        <v>5800057.5324999997</v>
      </c>
      <c r="I665">
        <v>35930226.532499999</v>
      </c>
      <c r="J665" t="s">
        <v>142</v>
      </c>
      <c r="K665">
        <v>1506508.45</v>
      </c>
    </row>
    <row r="666" spans="1:11" x14ac:dyDescent="0.2">
      <c r="A666" s="37">
        <v>44812</v>
      </c>
      <c r="B666" t="s">
        <v>99</v>
      </c>
      <c r="C666" t="s">
        <v>154</v>
      </c>
      <c r="D666" t="s">
        <v>126</v>
      </c>
      <c r="E666" t="s">
        <v>129</v>
      </c>
      <c r="F666">
        <v>35456014</v>
      </c>
      <c r="G666">
        <v>6737351.7802799996</v>
      </c>
      <c r="H666">
        <v>0</v>
      </c>
      <c r="I666">
        <v>35456014</v>
      </c>
      <c r="J666" t="s">
        <v>164</v>
      </c>
      <c r="K666">
        <v>709.12027999999998</v>
      </c>
    </row>
    <row r="667" spans="1:11" x14ac:dyDescent="0.2">
      <c r="A667" s="37">
        <v>44812</v>
      </c>
      <c r="B667" t="s">
        <v>99</v>
      </c>
      <c r="C667" t="s">
        <v>154</v>
      </c>
      <c r="D667" t="s">
        <v>126</v>
      </c>
      <c r="E667" t="s">
        <v>129</v>
      </c>
      <c r="F667">
        <v>35456014</v>
      </c>
      <c r="G667">
        <v>6737351.7802799996</v>
      </c>
      <c r="H667">
        <v>0</v>
      </c>
      <c r="I667">
        <v>35456014</v>
      </c>
      <c r="J667" t="s">
        <v>141</v>
      </c>
      <c r="K667">
        <v>354560.14</v>
      </c>
    </row>
    <row r="668" spans="1:11" x14ac:dyDescent="0.2">
      <c r="A668" s="37">
        <v>44812</v>
      </c>
      <c r="B668" t="s">
        <v>99</v>
      </c>
      <c r="C668" t="s">
        <v>154</v>
      </c>
      <c r="D668" t="s">
        <v>126</v>
      </c>
      <c r="E668" t="s">
        <v>129</v>
      </c>
      <c r="F668">
        <v>35456014</v>
      </c>
      <c r="G668">
        <v>6737351.7802799996</v>
      </c>
      <c r="H668">
        <v>0</v>
      </c>
      <c r="I668">
        <v>35456014</v>
      </c>
      <c r="J668" t="s">
        <v>140</v>
      </c>
      <c r="K668">
        <v>6027522.3799999999</v>
      </c>
    </row>
    <row r="669" spans="1:11" x14ac:dyDescent="0.2">
      <c r="A669" s="37">
        <v>44812</v>
      </c>
      <c r="B669" t="s">
        <v>99</v>
      </c>
      <c r="C669" t="s">
        <v>154</v>
      </c>
      <c r="D669" t="s">
        <v>126</v>
      </c>
      <c r="E669" t="s">
        <v>129</v>
      </c>
      <c r="F669">
        <v>35456014</v>
      </c>
      <c r="G669">
        <v>6737351.7802799996</v>
      </c>
      <c r="H669">
        <v>0</v>
      </c>
      <c r="I669">
        <v>35456014</v>
      </c>
      <c r="J669" t="s">
        <v>142</v>
      </c>
      <c r="K669">
        <v>354560.14</v>
      </c>
    </row>
    <row r="670" spans="1:11" x14ac:dyDescent="0.2">
      <c r="A670" s="37">
        <v>44678</v>
      </c>
      <c r="B670" t="s">
        <v>100</v>
      </c>
      <c r="C670" t="s">
        <v>125</v>
      </c>
      <c r="D670" t="s">
        <v>127</v>
      </c>
      <c r="E670" t="s">
        <v>130</v>
      </c>
      <c r="F670">
        <v>43328978</v>
      </c>
      <c r="G670">
        <v>8666662.1795600001</v>
      </c>
      <c r="H670">
        <v>0</v>
      </c>
      <c r="I670">
        <v>43328978</v>
      </c>
      <c r="J670" t="s">
        <v>164</v>
      </c>
      <c r="K670">
        <v>866.57956000000001</v>
      </c>
    </row>
    <row r="671" spans="1:11" x14ac:dyDescent="0.2">
      <c r="A671" s="37">
        <v>44678</v>
      </c>
      <c r="B671" t="s">
        <v>100</v>
      </c>
      <c r="C671" t="s">
        <v>125</v>
      </c>
      <c r="D671" t="s">
        <v>127</v>
      </c>
      <c r="E671" t="s">
        <v>130</v>
      </c>
      <c r="F671">
        <v>43328978</v>
      </c>
      <c r="G671">
        <v>8666662.1795600001</v>
      </c>
      <c r="H671">
        <v>0</v>
      </c>
      <c r="I671">
        <v>43328978</v>
      </c>
      <c r="J671" t="s">
        <v>141</v>
      </c>
      <c r="K671">
        <v>1299869.3400000001</v>
      </c>
    </row>
    <row r="672" spans="1:11" x14ac:dyDescent="0.2">
      <c r="A672" s="37">
        <v>44678</v>
      </c>
      <c r="B672" t="s">
        <v>100</v>
      </c>
      <c r="C672" t="s">
        <v>125</v>
      </c>
      <c r="D672" t="s">
        <v>127</v>
      </c>
      <c r="E672" t="s">
        <v>130</v>
      </c>
      <c r="F672">
        <v>43328978</v>
      </c>
      <c r="G672">
        <v>8666662.1795600001</v>
      </c>
      <c r="H672">
        <v>0</v>
      </c>
      <c r="I672">
        <v>43328978</v>
      </c>
      <c r="J672" t="s">
        <v>140</v>
      </c>
      <c r="K672">
        <v>5199477.3600000003</v>
      </c>
    </row>
    <row r="673" spans="1:11" x14ac:dyDescent="0.2">
      <c r="A673" s="37">
        <v>44678</v>
      </c>
      <c r="B673" t="s">
        <v>100</v>
      </c>
      <c r="C673" t="s">
        <v>125</v>
      </c>
      <c r="D673" t="s">
        <v>127</v>
      </c>
      <c r="E673" t="s">
        <v>130</v>
      </c>
      <c r="F673">
        <v>43328978</v>
      </c>
      <c r="G673">
        <v>8666662.1795600001</v>
      </c>
      <c r="H673">
        <v>0</v>
      </c>
      <c r="I673">
        <v>43328978</v>
      </c>
      <c r="J673" t="s">
        <v>142</v>
      </c>
      <c r="K673">
        <v>2166448.9</v>
      </c>
    </row>
    <row r="674" spans="1:11" x14ac:dyDescent="0.2">
      <c r="A674" s="37">
        <v>43913</v>
      </c>
      <c r="B674" t="s">
        <v>101</v>
      </c>
      <c r="C674" t="s">
        <v>154</v>
      </c>
      <c r="D674" t="s">
        <v>126</v>
      </c>
      <c r="E674" t="s">
        <v>131</v>
      </c>
      <c r="F674">
        <v>47205491</v>
      </c>
      <c r="G674">
        <v>9442042.3098200019</v>
      </c>
      <c r="H674">
        <v>0</v>
      </c>
      <c r="I674">
        <v>47205491</v>
      </c>
      <c r="J674" t="s">
        <v>164</v>
      </c>
      <c r="K674">
        <v>944.10982000000001</v>
      </c>
    </row>
    <row r="675" spans="1:11" x14ac:dyDescent="0.2">
      <c r="A675" s="37">
        <v>43913</v>
      </c>
      <c r="B675" t="s">
        <v>101</v>
      </c>
      <c r="C675" t="s">
        <v>154</v>
      </c>
      <c r="D675" t="s">
        <v>126</v>
      </c>
      <c r="E675" t="s">
        <v>131</v>
      </c>
      <c r="F675">
        <v>47205491</v>
      </c>
      <c r="G675">
        <v>9442042.3098200019</v>
      </c>
      <c r="H675">
        <v>0</v>
      </c>
      <c r="I675">
        <v>47205491</v>
      </c>
      <c r="J675" t="s">
        <v>141</v>
      </c>
      <c r="K675">
        <v>944109.82</v>
      </c>
    </row>
    <row r="676" spans="1:11" x14ac:dyDescent="0.2">
      <c r="A676" s="37">
        <v>43913</v>
      </c>
      <c r="B676" t="s">
        <v>101</v>
      </c>
      <c r="C676" t="s">
        <v>154</v>
      </c>
      <c r="D676" t="s">
        <v>126</v>
      </c>
      <c r="E676" t="s">
        <v>131</v>
      </c>
      <c r="F676">
        <v>47205491</v>
      </c>
      <c r="G676">
        <v>9442042.3098200019</v>
      </c>
      <c r="H676">
        <v>0</v>
      </c>
      <c r="I676">
        <v>47205491</v>
      </c>
      <c r="J676" t="s">
        <v>140</v>
      </c>
      <c r="K676">
        <v>7080823.6500000004</v>
      </c>
    </row>
    <row r="677" spans="1:11" x14ac:dyDescent="0.2">
      <c r="A677" s="37">
        <v>43913</v>
      </c>
      <c r="B677" t="s">
        <v>101</v>
      </c>
      <c r="C677" t="s">
        <v>154</v>
      </c>
      <c r="D677" t="s">
        <v>126</v>
      </c>
      <c r="E677" t="s">
        <v>131</v>
      </c>
      <c r="F677">
        <v>47205491</v>
      </c>
      <c r="G677">
        <v>9442042.3098200019</v>
      </c>
      <c r="H677">
        <v>0</v>
      </c>
      <c r="I677">
        <v>47205491</v>
      </c>
      <c r="J677" t="s">
        <v>142</v>
      </c>
      <c r="K677">
        <v>1416164.73</v>
      </c>
    </row>
    <row r="678" spans="1:11" x14ac:dyDescent="0.2">
      <c r="A678" s="37">
        <v>44393</v>
      </c>
      <c r="B678" t="s">
        <v>102</v>
      </c>
      <c r="C678" t="s">
        <v>125</v>
      </c>
      <c r="D678" t="s">
        <v>128</v>
      </c>
      <c r="E678" t="s">
        <v>132</v>
      </c>
      <c r="F678">
        <v>30708723</v>
      </c>
      <c r="G678">
        <v>5527877.2272299994</v>
      </c>
      <c r="H678">
        <v>0</v>
      </c>
      <c r="I678">
        <v>30708723</v>
      </c>
      <c r="J678" t="s">
        <v>164</v>
      </c>
      <c r="K678">
        <v>307.08722999999998</v>
      </c>
    </row>
    <row r="679" spans="1:11" x14ac:dyDescent="0.2">
      <c r="A679" s="37">
        <v>44393</v>
      </c>
      <c r="B679" t="s">
        <v>102</v>
      </c>
      <c r="C679" t="s">
        <v>125</v>
      </c>
      <c r="D679" t="s">
        <v>128</v>
      </c>
      <c r="E679" t="s">
        <v>132</v>
      </c>
      <c r="F679">
        <v>30708723</v>
      </c>
      <c r="G679">
        <v>5527877.2272299994</v>
      </c>
      <c r="H679">
        <v>0</v>
      </c>
      <c r="I679">
        <v>30708723</v>
      </c>
      <c r="J679" t="s">
        <v>141</v>
      </c>
      <c r="K679">
        <v>921261.69</v>
      </c>
    </row>
    <row r="680" spans="1:11" x14ac:dyDescent="0.2">
      <c r="A680" s="37">
        <v>44393</v>
      </c>
      <c r="B680" t="s">
        <v>102</v>
      </c>
      <c r="C680" t="s">
        <v>125</v>
      </c>
      <c r="D680" t="s">
        <v>128</v>
      </c>
      <c r="E680" t="s">
        <v>132</v>
      </c>
      <c r="F680">
        <v>30708723</v>
      </c>
      <c r="G680">
        <v>5527877.2272299994</v>
      </c>
      <c r="H680">
        <v>0</v>
      </c>
      <c r="I680">
        <v>30708723</v>
      </c>
      <c r="J680" t="s">
        <v>140</v>
      </c>
      <c r="K680">
        <v>3992133.99</v>
      </c>
    </row>
    <row r="681" spans="1:11" x14ac:dyDescent="0.2">
      <c r="A681" s="37">
        <v>44393</v>
      </c>
      <c r="B681" t="s">
        <v>102</v>
      </c>
      <c r="C681" t="s">
        <v>125</v>
      </c>
      <c r="D681" t="s">
        <v>128</v>
      </c>
      <c r="E681" t="s">
        <v>132</v>
      </c>
      <c r="F681">
        <v>30708723</v>
      </c>
      <c r="G681">
        <v>5527877.2272299994</v>
      </c>
      <c r="H681">
        <v>0</v>
      </c>
      <c r="I681">
        <v>30708723</v>
      </c>
      <c r="J681" t="s">
        <v>142</v>
      </c>
      <c r="K681">
        <v>614174.46</v>
      </c>
    </row>
    <row r="682" spans="1:11" x14ac:dyDescent="0.2">
      <c r="A682" s="37">
        <v>44304</v>
      </c>
      <c r="B682" t="s">
        <v>103</v>
      </c>
      <c r="C682" t="s">
        <v>154</v>
      </c>
      <c r="D682" t="s">
        <v>126</v>
      </c>
      <c r="E682" t="s">
        <v>133</v>
      </c>
      <c r="F682">
        <v>28059791</v>
      </c>
      <c r="G682">
        <v>7576704.7658200003</v>
      </c>
      <c r="H682">
        <v>0</v>
      </c>
      <c r="I682">
        <v>28059791</v>
      </c>
      <c r="J682" t="s">
        <v>164</v>
      </c>
      <c r="K682">
        <v>561.19582000000003</v>
      </c>
    </row>
    <row r="683" spans="1:11" x14ac:dyDescent="0.2">
      <c r="A683" s="37">
        <v>44304</v>
      </c>
      <c r="B683" t="s">
        <v>103</v>
      </c>
      <c r="C683" t="s">
        <v>154</v>
      </c>
      <c r="D683" t="s">
        <v>126</v>
      </c>
      <c r="E683" t="s">
        <v>133</v>
      </c>
      <c r="F683">
        <v>28059791</v>
      </c>
      <c r="G683">
        <v>7576704.7658200003</v>
      </c>
      <c r="H683">
        <v>0</v>
      </c>
      <c r="I683">
        <v>28059791</v>
      </c>
      <c r="J683" t="s">
        <v>141</v>
      </c>
      <c r="K683">
        <v>1402989.55</v>
      </c>
    </row>
    <row r="684" spans="1:11" x14ac:dyDescent="0.2">
      <c r="A684" s="37">
        <v>44304</v>
      </c>
      <c r="B684" t="s">
        <v>103</v>
      </c>
      <c r="C684" t="s">
        <v>154</v>
      </c>
      <c r="D684" t="s">
        <v>126</v>
      </c>
      <c r="E684" t="s">
        <v>133</v>
      </c>
      <c r="F684">
        <v>28059791</v>
      </c>
      <c r="G684">
        <v>7576704.7658200003</v>
      </c>
      <c r="H684">
        <v>0</v>
      </c>
      <c r="I684">
        <v>28059791</v>
      </c>
      <c r="J684" t="s">
        <v>140</v>
      </c>
      <c r="K684">
        <v>5611958.2000000002</v>
      </c>
    </row>
    <row r="685" spans="1:11" x14ac:dyDescent="0.2">
      <c r="A685" s="37">
        <v>44304</v>
      </c>
      <c r="B685" t="s">
        <v>103</v>
      </c>
      <c r="C685" t="s">
        <v>154</v>
      </c>
      <c r="D685" t="s">
        <v>126</v>
      </c>
      <c r="E685" t="s">
        <v>133</v>
      </c>
      <c r="F685">
        <v>28059791</v>
      </c>
      <c r="G685">
        <v>7576704.7658200003</v>
      </c>
      <c r="H685">
        <v>0</v>
      </c>
      <c r="I685">
        <v>28059791</v>
      </c>
      <c r="J685" t="s">
        <v>142</v>
      </c>
      <c r="K685">
        <v>561195.81999999995</v>
      </c>
    </row>
    <row r="686" spans="1:11" x14ac:dyDescent="0.2">
      <c r="A686" s="37">
        <v>44232</v>
      </c>
      <c r="B686" t="s">
        <v>104</v>
      </c>
      <c r="C686" t="s">
        <v>125</v>
      </c>
      <c r="D686" t="s">
        <v>127</v>
      </c>
      <c r="E686" t="s">
        <v>134</v>
      </c>
      <c r="F686">
        <v>43468488</v>
      </c>
      <c r="G686">
        <v>6955392.7648799997</v>
      </c>
      <c r="H686">
        <v>0</v>
      </c>
      <c r="I686">
        <v>43468488</v>
      </c>
      <c r="J686" t="s">
        <v>164</v>
      </c>
      <c r="K686">
        <v>434.68488000000002</v>
      </c>
    </row>
    <row r="687" spans="1:11" x14ac:dyDescent="0.2">
      <c r="A687" s="37">
        <v>44232</v>
      </c>
      <c r="B687" t="s">
        <v>104</v>
      </c>
      <c r="C687" t="s">
        <v>125</v>
      </c>
      <c r="D687" t="s">
        <v>127</v>
      </c>
      <c r="E687" t="s">
        <v>134</v>
      </c>
      <c r="F687">
        <v>43468488</v>
      </c>
      <c r="G687">
        <v>6955392.7648799997</v>
      </c>
      <c r="H687">
        <v>0</v>
      </c>
      <c r="I687">
        <v>43468488</v>
      </c>
      <c r="J687" t="s">
        <v>141</v>
      </c>
      <c r="K687">
        <v>434684.88</v>
      </c>
    </row>
    <row r="688" spans="1:11" x14ac:dyDescent="0.2">
      <c r="A688" s="37">
        <v>44232</v>
      </c>
      <c r="B688" t="s">
        <v>104</v>
      </c>
      <c r="C688" t="s">
        <v>125</v>
      </c>
      <c r="D688" t="s">
        <v>127</v>
      </c>
      <c r="E688" t="s">
        <v>134</v>
      </c>
      <c r="F688">
        <v>43468488</v>
      </c>
      <c r="G688">
        <v>6955392.7648799997</v>
      </c>
      <c r="H688">
        <v>0</v>
      </c>
      <c r="I688">
        <v>43468488</v>
      </c>
      <c r="J688" t="s">
        <v>140</v>
      </c>
      <c r="K688">
        <v>4781533.68</v>
      </c>
    </row>
    <row r="689" spans="1:11" x14ac:dyDescent="0.2">
      <c r="A689" s="37">
        <v>44232</v>
      </c>
      <c r="B689" t="s">
        <v>104</v>
      </c>
      <c r="C689" t="s">
        <v>125</v>
      </c>
      <c r="D689" t="s">
        <v>127</v>
      </c>
      <c r="E689" t="s">
        <v>134</v>
      </c>
      <c r="F689">
        <v>43468488</v>
      </c>
      <c r="G689">
        <v>6955392.7648799997</v>
      </c>
      <c r="H689">
        <v>0</v>
      </c>
      <c r="I689">
        <v>43468488</v>
      </c>
      <c r="J689" t="s">
        <v>142</v>
      </c>
      <c r="K689">
        <v>1738739.52</v>
      </c>
    </row>
    <row r="690" spans="1:11" x14ac:dyDescent="0.2">
      <c r="A690" s="37">
        <v>44759</v>
      </c>
      <c r="B690" t="s">
        <v>105</v>
      </c>
      <c r="C690" t="s">
        <v>154</v>
      </c>
      <c r="D690" t="s">
        <v>126</v>
      </c>
      <c r="E690" t="s">
        <v>135</v>
      </c>
      <c r="F690">
        <v>11906403</v>
      </c>
      <c r="G690">
        <v>2381399.6640300001</v>
      </c>
      <c r="H690">
        <v>2291982.5775000001</v>
      </c>
      <c r="I690">
        <v>14198385.577500001</v>
      </c>
      <c r="J690" t="s">
        <v>164</v>
      </c>
      <c r="K690">
        <v>119.06403</v>
      </c>
    </row>
    <row r="691" spans="1:11" x14ac:dyDescent="0.2">
      <c r="A691" s="37">
        <v>44759</v>
      </c>
      <c r="B691" t="s">
        <v>105</v>
      </c>
      <c r="C691" t="s">
        <v>154</v>
      </c>
      <c r="D691" t="s">
        <v>126</v>
      </c>
      <c r="E691" t="s">
        <v>135</v>
      </c>
      <c r="F691">
        <v>11906403</v>
      </c>
      <c r="G691">
        <v>2381399.6640300001</v>
      </c>
      <c r="H691">
        <v>2291982.5775000001</v>
      </c>
      <c r="I691">
        <v>14198385.577500001</v>
      </c>
      <c r="J691" t="s">
        <v>141</v>
      </c>
      <c r="K691">
        <v>238128.06</v>
      </c>
    </row>
    <row r="692" spans="1:11" x14ac:dyDescent="0.2">
      <c r="A692" s="37">
        <v>44759</v>
      </c>
      <c r="B692" t="s">
        <v>105</v>
      </c>
      <c r="C692" t="s">
        <v>154</v>
      </c>
      <c r="D692" t="s">
        <v>126</v>
      </c>
      <c r="E692" t="s">
        <v>135</v>
      </c>
      <c r="F692">
        <v>11906403</v>
      </c>
      <c r="G692">
        <v>2381399.6640300001</v>
      </c>
      <c r="H692">
        <v>2291982.5775000001</v>
      </c>
      <c r="I692">
        <v>14198385.577500001</v>
      </c>
      <c r="J692" t="s">
        <v>140</v>
      </c>
      <c r="K692">
        <v>1905024.48</v>
      </c>
    </row>
    <row r="693" spans="1:11" x14ac:dyDescent="0.2">
      <c r="A693" s="37">
        <v>44759</v>
      </c>
      <c r="B693" t="s">
        <v>105</v>
      </c>
      <c r="C693" t="s">
        <v>154</v>
      </c>
      <c r="D693" t="s">
        <v>126</v>
      </c>
      <c r="E693" t="s">
        <v>135</v>
      </c>
      <c r="F693">
        <v>11906403</v>
      </c>
      <c r="G693">
        <v>2381399.6640300001</v>
      </c>
      <c r="H693">
        <v>2291982.5775000001</v>
      </c>
      <c r="I693">
        <v>14198385.577500001</v>
      </c>
      <c r="J693" t="s">
        <v>142</v>
      </c>
      <c r="K693">
        <v>238128.06</v>
      </c>
    </row>
    <row r="694" spans="1:11" x14ac:dyDescent="0.2">
      <c r="A694" s="37">
        <v>44586</v>
      </c>
      <c r="B694" t="s">
        <v>106</v>
      </c>
      <c r="C694" t="s">
        <v>125</v>
      </c>
      <c r="D694" t="s">
        <v>128</v>
      </c>
      <c r="E694" t="s">
        <v>129</v>
      </c>
      <c r="F694">
        <v>7707663</v>
      </c>
      <c r="G694">
        <v>1156226.5266300002</v>
      </c>
      <c r="H694">
        <v>0</v>
      </c>
      <c r="I694">
        <v>7707663</v>
      </c>
      <c r="J694" t="s">
        <v>164</v>
      </c>
      <c r="K694">
        <v>77.076629999999994</v>
      </c>
    </row>
    <row r="695" spans="1:11" x14ac:dyDescent="0.2">
      <c r="A695" s="37">
        <v>44586</v>
      </c>
      <c r="B695" t="s">
        <v>106</v>
      </c>
      <c r="C695" t="s">
        <v>125</v>
      </c>
      <c r="D695" t="s">
        <v>128</v>
      </c>
      <c r="E695" t="s">
        <v>129</v>
      </c>
      <c r="F695">
        <v>7707663</v>
      </c>
      <c r="G695">
        <v>1156226.5266300002</v>
      </c>
      <c r="H695">
        <v>0</v>
      </c>
      <c r="I695">
        <v>7707663</v>
      </c>
      <c r="J695" t="s">
        <v>141</v>
      </c>
      <c r="K695">
        <v>308306.52</v>
      </c>
    </row>
    <row r="696" spans="1:11" x14ac:dyDescent="0.2">
      <c r="A696" s="37">
        <v>44586</v>
      </c>
      <c r="B696" t="s">
        <v>106</v>
      </c>
      <c r="C696" t="s">
        <v>125</v>
      </c>
      <c r="D696" t="s">
        <v>128</v>
      </c>
      <c r="E696" t="s">
        <v>129</v>
      </c>
      <c r="F696">
        <v>7707663</v>
      </c>
      <c r="G696">
        <v>1156226.5266300002</v>
      </c>
      <c r="H696">
        <v>0</v>
      </c>
      <c r="I696">
        <v>7707663</v>
      </c>
      <c r="J696" t="s">
        <v>140</v>
      </c>
      <c r="K696">
        <v>770766.3</v>
      </c>
    </row>
    <row r="697" spans="1:11" x14ac:dyDescent="0.2">
      <c r="A697" s="37">
        <v>44586</v>
      </c>
      <c r="B697" t="s">
        <v>106</v>
      </c>
      <c r="C697" t="s">
        <v>125</v>
      </c>
      <c r="D697" t="s">
        <v>128</v>
      </c>
      <c r="E697" t="s">
        <v>129</v>
      </c>
      <c r="F697">
        <v>7707663</v>
      </c>
      <c r="G697">
        <v>1156226.5266300002</v>
      </c>
      <c r="H697">
        <v>0</v>
      </c>
      <c r="I697">
        <v>7707663</v>
      </c>
      <c r="J697" t="s">
        <v>142</v>
      </c>
      <c r="K697">
        <v>77076.63</v>
      </c>
    </row>
    <row r="698" spans="1:11" x14ac:dyDescent="0.2">
      <c r="A698" s="37">
        <v>44637</v>
      </c>
      <c r="B698" t="s">
        <v>107</v>
      </c>
      <c r="C698" t="s">
        <v>153</v>
      </c>
      <c r="D698" t="s">
        <v>126</v>
      </c>
      <c r="E698" t="s">
        <v>130</v>
      </c>
      <c r="F698">
        <v>12700043</v>
      </c>
      <c r="G698">
        <v>2413389.17129</v>
      </c>
      <c r="H698">
        <v>0</v>
      </c>
      <c r="I698">
        <v>12700043</v>
      </c>
      <c r="J698" t="s">
        <v>164</v>
      </c>
      <c r="K698">
        <v>381.00128999999998</v>
      </c>
    </row>
    <row r="699" spans="1:11" x14ac:dyDescent="0.2">
      <c r="A699" s="37">
        <v>44637</v>
      </c>
      <c r="B699" t="s">
        <v>107</v>
      </c>
      <c r="C699" t="s">
        <v>153</v>
      </c>
      <c r="D699" t="s">
        <v>126</v>
      </c>
      <c r="E699" t="s">
        <v>130</v>
      </c>
      <c r="F699">
        <v>12700043</v>
      </c>
      <c r="G699">
        <v>2413389.17129</v>
      </c>
      <c r="H699">
        <v>0</v>
      </c>
      <c r="I699">
        <v>12700043</v>
      </c>
      <c r="J699" t="s">
        <v>141</v>
      </c>
      <c r="K699">
        <v>381001.29</v>
      </c>
    </row>
    <row r="700" spans="1:11" x14ac:dyDescent="0.2">
      <c r="A700" s="37">
        <v>44637</v>
      </c>
      <c r="B700" t="s">
        <v>107</v>
      </c>
      <c r="C700" t="s">
        <v>153</v>
      </c>
      <c r="D700" t="s">
        <v>126</v>
      </c>
      <c r="E700" t="s">
        <v>130</v>
      </c>
      <c r="F700">
        <v>12700043</v>
      </c>
      <c r="G700">
        <v>2413389.17129</v>
      </c>
      <c r="H700">
        <v>0</v>
      </c>
      <c r="I700">
        <v>12700043</v>
      </c>
      <c r="J700" t="s">
        <v>140</v>
      </c>
      <c r="K700">
        <v>1397004.73</v>
      </c>
    </row>
    <row r="701" spans="1:11" x14ac:dyDescent="0.2">
      <c r="A701" s="37">
        <v>44637</v>
      </c>
      <c r="B701" t="s">
        <v>107</v>
      </c>
      <c r="C701" t="s">
        <v>153</v>
      </c>
      <c r="D701" t="s">
        <v>126</v>
      </c>
      <c r="E701" t="s">
        <v>130</v>
      </c>
      <c r="F701">
        <v>12700043</v>
      </c>
      <c r="G701">
        <v>2413389.17129</v>
      </c>
      <c r="H701">
        <v>0</v>
      </c>
      <c r="I701">
        <v>12700043</v>
      </c>
      <c r="J701" t="s">
        <v>142</v>
      </c>
      <c r="K701">
        <v>635002.15</v>
      </c>
    </row>
    <row r="702" spans="1:11" x14ac:dyDescent="0.2">
      <c r="A702" s="37">
        <v>44246</v>
      </c>
      <c r="B702" t="s">
        <v>108</v>
      </c>
      <c r="C702" t="s">
        <v>125</v>
      </c>
      <c r="D702" t="s">
        <v>127</v>
      </c>
      <c r="E702" t="s">
        <v>131</v>
      </c>
      <c r="F702">
        <v>11308003</v>
      </c>
      <c r="G702">
        <v>2940306.9400599999</v>
      </c>
      <c r="H702">
        <v>0</v>
      </c>
      <c r="I702">
        <v>11308003</v>
      </c>
      <c r="J702" t="s">
        <v>164</v>
      </c>
      <c r="K702">
        <v>226.16005999999999</v>
      </c>
    </row>
    <row r="703" spans="1:11" x14ac:dyDescent="0.2">
      <c r="A703" s="37">
        <v>44246</v>
      </c>
      <c r="B703" t="s">
        <v>108</v>
      </c>
      <c r="C703" t="s">
        <v>125</v>
      </c>
      <c r="D703" t="s">
        <v>127</v>
      </c>
      <c r="E703" t="s">
        <v>131</v>
      </c>
      <c r="F703">
        <v>11308003</v>
      </c>
      <c r="G703">
        <v>2940306.9400599999</v>
      </c>
      <c r="H703">
        <v>0</v>
      </c>
      <c r="I703">
        <v>11308003</v>
      </c>
      <c r="J703" t="s">
        <v>141</v>
      </c>
      <c r="K703">
        <v>339240.09</v>
      </c>
    </row>
    <row r="704" spans="1:11" x14ac:dyDescent="0.2">
      <c r="A704" s="37">
        <v>44246</v>
      </c>
      <c r="B704" t="s">
        <v>108</v>
      </c>
      <c r="C704" t="s">
        <v>125</v>
      </c>
      <c r="D704" t="s">
        <v>127</v>
      </c>
      <c r="E704" t="s">
        <v>131</v>
      </c>
      <c r="F704">
        <v>11308003</v>
      </c>
      <c r="G704">
        <v>2940306.9400599999</v>
      </c>
      <c r="H704">
        <v>0</v>
      </c>
      <c r="I704">
        <v>11308003</v>
      </c>
      <c r="J704" t="s">
        <v>140</v>
      </c>
      <c r="K704">
        <v>2148520.5699999998</v>
      </c>
    </row>
    <row r="705" spans="1:11" x14ac:dyDescent="0.2">
      <c r="A705" s="37">
        <v>44246</v>
      </c>
      <c r="B705" t="s">
        <v>108</v>
      </c>
      <c r="C705" t="s">
        <v>125</v>
      </c>
      <c r="D705" t="s">
        <v>127</v>
      </c>
      <c r="E705" t="s">
        <v>131</v>
      </c>
      <c r="F705">
        <v>11308003</v>
      </c>
      <c r="G705">
        <v>2940306.9400599999</v>
      </c>
      <c r="H705">
        <v>0</v>
      </c>
      <c r="I705">
        <v>11308003</v>
      </c>
      <c r="J705" t="s">
        <v>142</v>
      </c>
      <c r="K705">
        <v>452320.12</v>
      </c>
    </row>
    <row r="706" spans="1:11" x14ac:dyDescent="0.2">
      <c r="A706" s="37">
        <v>44735</v>
      </c>
      <c r="B706" t="s">
        <v>109</v>
      </c>
      <c r="C706" t="s">
        <v>154</v>
      </c>
      <c r="D706" t="s">
        <v>126</v>
      </c>
      <c r="E706" t="s">
        <v>132</v>
      </c>
      <c r="F706">
        <v>4946302</v>
      </c>
      <c r="G706">
        <v>1335551.0030199999</v>
      </c>
      <c r="H706">
        <v>0</v>
      </c>
      <c r="I706">
        <v>4946302</v>
      </c>
      <c r="J706" t="s">
        <v>164</v>
      </c>
      <c r="K706">
        <v>49.46302</v>
      </c>
    </row>
    <row r="707" spans="1:11" x14ac:dyDescent="0.2">
      <c r="A707" s="37">
        <v>44735</v>
      </c>
      <c r="B707" t="s">
        <v>109</v>
      </c>
      <c r="C707" t="s">
        <v>154</v>
      </c>
      <c r="D707" t="s">
        <v>126</v>
      </c>
      <c r="E707" t="s">
        <v>132</v>
      </c>
      <c r="F707">
        <v>4946302</v>
      </c>
      <c r="G707">
        <v>1335551.0030199999</v>
      </c>
      <c r="H707">
        <v>0</v>
      </c>
      <c r="I707">
        <v>4946302</v>
      </c>
      <c r="J707" t="s">
        <v>141</v>
      </c>
      <c r="K707">
        <v>197852.08</v>
      </c>
    </row>
    <row r="708" spans="1:11" x14ac:dyDescent="0.2">
      <c r="A708" s="37">
        <v>44735</v>
      </c>
      <c r="B708" t="s">
        <v>109</v>
      </c>
      <c r="C708" t="s">
        <v>154</v>
      </c>
      <c r="D708" t="s">
        <v>126</v>
      </c>
      <c r="E708" t="s">
        <v>132</v>
      </c>
      <c r="F708">
        <v>4946302</v>
      </c>
      <c r="G708">
        <v>1335551.0030199999</v>
      </c>
      <c r="H708">
        <v>0</v>
      </c>
      <c r="I708">
        <v>4946302</v>
      </c>
      <c r="J708" t="s">
        <v>140</v>
      </c>
      <c r="K708">
        <v>890334.36</v>
      </c>
    </row>
    <row r="709" spans="1:11" x14ac:dyDescent="0.2">
      <c r="A709" s="37">
        <v>44735</v>
      </c>
      <c r="B709" t="s">
        <v>109</v>
      </c>
      <c r="C709" t="s">
        <v>154</v>
      </c>
      <c r="D709" t="s">
        <v>126</v>
      </c>
      <c r="E709" t="s">
        <v>132</v>
      </c>
      <c r="F709">
        <v>4946302</v>
      </c>
      <c r="G709">
        <v>1335551.0030199999</v>
      </c>
      <c r="H709">
        <v>0</v>
      </c>
      <c r="I709">
        <v>4946302</v>
      </c>
      <c r="J709" t="s">
        <v>142</v>
      </c>
      <c r="K709">
        <v>247315.1</v>
      </c>
    </row>
    <row r="710" spans="1:11" x14ac:dyDescent="0.2">
      <c r="A710" s="37">
        <v>44076</v>
      </c>
      <c r="B710" t="s">
        <v>110</v>
      </c>
      <c r="C710" t="s">
        <v>125</v>
      </c>
      <c r="D710" t="s">
        <v>128</v>
      </c>
      <c r="E710" t="s">
        <v>133</v>
      </c>
      <c r="F710">
        <v>20306498</v>
      </c>
      <c r="G710">
        <v>3858437.6849799999</v>
      </c>
      <c r="H710">
        <v>0</v>
      </c>
      <c r="I710">
        <v>20306498</v>
      </c>
      <c r="J710" t="s">
        <v>164</v>
      </c>
      <c r="K710">
        <v>203.06497999999999</v>
      </c>
    </row>
    <row r="711" spans="1:11" x14ac:dyDescent="0.2">
      <c r="A711" s="37">
        <v>44076</v>
      </c>
      <c r="B711" t="s">
        <v>110</v>
      </c>
      <c r="C711" t="s">
        <v>125</v>
      </c>
      <c r="D711" t="s">
        <v>128</v>
      </c>
      <c r="E711" t="s">
        <v>133</v>
      </c>
      <c r="F711">
        <v>20306498</v>
      </c>
      <c r="G711">
        <v>3858437.6849799999</v>
      </c>
      <c r="H711">
        <v>0</v>
      </c>
      <c r="I711">
        <v>20306498</v>
      </c>
      <c r="J711" t="s">
        <v>141</v>
      </c>
      <c r="K711">
        <v>812259.92</v>
      </c>
    </row>
    <row r="712" spans="1:11" x14ac:dyDescent="0.2">
      <c r="A712" s="37">
        <v>44076</v>
      </c>
      <c r="B712" t="s">
        <v>110</v>
      </c>
      <c r="C712" t="s">
        <v>125</v>
      </c>
      <c r="D712" t="s">
        <v>128</v>
      </c>
      <c r="E712" t="s">
        <v>133</v>
      </c>
      <c r="F712">
        <v>20306498</v>
      </c>
      <c r="G712">
        <v>3858437.6849799999</v>
      </c>
      <c r="H712">
        <v>0</v>
      </c>
      <c r="I712">
        <v>20306498</v>
      </c>
      <c r="J712" t="s">
        <v>140</v>
      </c>
      <c r="K712">
        <v>2639844.7400000002</v>
      </c>
    </row>
    <row r="713" spans="1:11" x14ac:dyDescent="0.2">
      <c r="A713" s="37">
        <v>44076</v>
      </c>
      <c r="B713" t="s">
        <v>110</v>
      </c>
      <c r="C713" t="s">
        <v>125</v>
      </c>
      <c r="D713" t="s">
        <v>128</v>
      </c>
      <c r="E713" t="s">
        <v>133</v>
      </c>
      <c r="F713">
        <v>20306498</v>
      </c>
      <c r="G713">
        <v>3858437.6849799999</v>
      </c>
      <c r="H713">
        <v>0</v>
      </c>
      <c r="I713">
        <v>20306498</v>
      </c>
      <c r="J713" t="s">
        <v>142</v>
      </c>
      <c r="K713">
        <v>406129.96</v>
      </c>
    </row>
    <row r="714" spans="1:11" x14ac:dyDescent="0.2">
      <c r="A714" s="37">
        <v>43946</v>
      </c>
      <c r="B714" t="s">
        <v>111</v>
      </c>
      <c r="C714" t="s">
        <v>153</v>
      </c>
      <c r="D714" t="s">
        <v>126</v>
      </c>
      <c r="E714" t="s">
        <v>134</v>
      </c>
      <c r="F714">
        <v>33463143</v>
      </c>
      <c r="G714">
        <v>6693297.8628599998</v>
      </c>
      <c r="H714">
        <v>0</v>
      </c>
      <c r="I714">
        <v>33463143</v>
      </c>
      <c r="J714" t="s">
        <v>164</v>
      </c>
      <c r="K714">
        <v>669.26286000000005</v>
      </c>
    </row>
    <row r="715" spans="1:11" x14ac:dyDescent="0.2">
      <c r="A715" s="37">
        <v>43946</v>
      </c>
      <c r="B715" t="s">
        <v>111</v>
      </c>
      <c r="C715" t="s">
        <v>153</v>
      </c>
      <c r="D715" t="s">
        <v>126</v>
      </c>
      <c r="E715" t="s">
        <v>134</v>
      </c>
      <c r="F715">
        <v>33463143</v>
      </c>
      <c r="G715">
        <v>6693297.8628599998</v>
      </c>
      <c r="H715">
        <v>0</v>
      </c>
      <c r="I715">
        <v>33463143</v>
      </c>
      <c r="J715" t="s">
        <v>141</v>
      </c>
      <c r="K715">
        <v>1338525.72</v>
      </c>
    </row>
    <row r="716" spans="1:11" x14ac:dyDescent="0.2">
      <c r="A716" s="37">
        <v>43946</v>
      </c>
      <c r="B716" t="s">
        <v>111</v>
      </c>
      <c r="C716" t="s">
        <v>153</v>
      </c>
      <c r="D716" t="s">
        <v>126</v>
      </c>
      <c r="E716" t="s">
        <v>134</v>
      </c>
      <c r="F716">
        <v>33463143</v>
      </c>
      <c r="G716">
        <v>6693297.8628599998</v>
      </c>
      <c r="H716">
        <v>0</v>
      </c>
      <c r="I716">
        <v>33463143</v>
      </c>
      <c r="J716" t="s">
        <v>140</v>
      </c>
      <c r="K716">
        <v>4684840.0199999996</v>
      </c>
    </row>
    <row r="717" spans="1:11" x14ac:dyDescent="0.2">
      <c r="A717" s="37">
        <v>43946</v>
      </c>
      <c r="B717" t="s">
        <v>111</v>
      </c>
      <c r="C717" t="s">
        <v>153</v>
      </c>
      <c r="D717" t="s">
        <v>126</v>
      </c>
      <c r="E717" t="s">
        <v>134</v>
      </c>
      <c r="F717">
        <v>33463143</v>
      </c>
      <c r="G717">
        <v>6693297.8628599998</v>
      </c>
      <c r="H717">
        <v>0</v>
      </c>
      <c r="I717">
        <v>33463143</v>
      </c>
      <c r="J717" t="s">
        <v>142</v>
      </c>
      <c r="K717">
        <v>669262.86</v>
      </c>
    </row>
    <row r="718" spans="1:11" x14ac:dyDescent="0.2">
      <c r="A718" s="37">
        <v>44472</v>
      </c>
      <c r="B718" t="s">
        <v>112</v>
      </c>
      <c r="C718" t="s">
        <v>125</v>
      </c>
      <c r="D718" t="s">
        <v>127</v>
      </c>
      <c r="E718" t="s">
        <v>135</v>
      </c>
      <c r="F718">
        <v>21024606</v>
      </c>
      <c r="G718">
        <v>5677274.3581800004</v>
      </c>
      <c r="H718">
        <v>4047236.6550000003</v>
      </c>
      <c r="I718">
        <v>25071842.655000001</v>
      </c>
      <c r="J718" t="s">
        <v>164</v>
      </c>
      <c r="K718">
        <v>630.73818000000006</v>
      </c>
    </row>
    <row r="719" spans="1:11" x14ac:dyDescent="0.2">
      <c r="A719" s="37">
        <v>44472</v>
      </c>
      <c r="B719" t="s">
        <v>112</v>
      </c>
      <c r="C719" t="s">
        <v>125</v>
      </c>
      <c r="D719" t="s">
        <v>127</v>
      </c>
      <c r="E719" t="s">
        <v>135</v>
      </c>
      <c r="F719">
        <v>21024606</v>
      </c>
      <c r="G719">
        <v>5677274.3581800004</v>
      </c>
      <c r="H719">
        <v>4047236.6550000003</v>
      </c>
      <c r="I719">
        <v>25071842.655000001</v>
      </c>
      <c r="J719" t="s">
        <v>141</v>
      </c>
      <c r="K719">
        <v>1051230.3</v>
      </c>
    </row>
    <row r="720" spans="1:11" x14ac:dyDescent="0.2">
      <c r="A720" s="37">
        <v>44472</v>
      </c>
      <c r="B720" t="s">
        <v>112</v>
      </c>
      <c r="C720" t="s">
        <v>125</v>
      </c>
      <c r="D720" t="s">
        <v>127</v>
      </c>
      <c r="E720" t="s">
        <v>135</v>
      </c>
      <c r="F720">
        <v>21024606</v>
      </c>
      <c r="G720">
        <v>5677274.3581800004</v>
      </c>
      <c r="H720">
        <v>4047236.6550000003</v>
      </c>
      <c r="I720">
        <v>25071842.655000001</v>
      </c>
      <c r="J720" t="s">
        <v>140</v>
      </c>
      <c r="K720">
        <v>3994675.14</v>
      </c>
    </row>
    <row r="721" spans="1:11" x14ac:dyDescent="0.2">
      <c r="A721" s="37">
        <v>44472</v>
      </c>
      <c r="B721" t="s">
        <v>112</v>
      </c>
      <c r="C721" t="s">
        <v>125</v>
      </c>
      <c r="D721" t="s">
        <v>127</v>
      </c>
      <c r="E721" t="s">
        <v>135</v>
      </c>
      <c r="F721">
        <v>21024606</v>
      </c>
      <c r="G721">
        <v>5677274.3581800004</v>
      </c>
      <c r="H721">
        <v>4047236.6550000003</v>
      </c>
      <c r="I721">
        <v>25071842.655000001</v>
      </c>
      <c r="J721" t="s">
        <v>142</v>
      </c>
      <c r="K721">
        <v>630738.18000000005</v>
      </c>
    </row>
    <row r="722" spans="1:11" x14ac:dyDescent="0.2">
      <c r="A722" s="37">
        <v>44483</v>
      </c>
      <c r="B722" t="s">
        <v>113</v>
      </c>
      <c r="C722" t="s">
        <v>154</v>
      </c>
      <c r="D722" t="s">
        <v>126</v>
      </c>
      <c r="E722" t="s">
        <v>129</v>
      </c>
      <c r="F722">
        <v>45974570</v>
      </c>
      <c r="G722">
        <v>11954767.437099999</v>
      </c>
      <c r="H722">
        <v>0</v>
      </c>
      <c r="I722">
        <v>45974570</v>
      </c>
      <c r="J722" t="s">
        <v>164</v>
      </c>
      <c r="K722">
        <v>1379.2371000000001</v>
      </c>
    </row>
    <row r="723" spans="1:11" x14ac:dyDescent="0.2">
      <c r="A723" s="37">
        <v>44483</v>
      </c>
      <c r="B723" t="s">
        <v>113</v>
      </c>
      <c r="C723" t="s">
        <v>154</v>
      </c>
      <c r="D723" t="s">
        <v>126</v>
      </c>
      <c r="E723" t="s">
        <v>129</v>
      </c>
      <c r="F723">
        <v>45974570</v>
      </c>
      <c r="G723">
        <v>11954767.437099999</v>
      </c>
      <c r="H723">
        <v>0</v>
      </c>
      <c r="I723">
        <v>45974570</v>
      </c>
      <c r="J723" t="s">
        <v>141</v>
      </c>
      <c r="K723">
        <v>1379237.1</v>
      </c>
    </row>
    <row r="724" spans="1:11" x14ac:dyDescent="0.2">
      <c r="A724" s="37">
        <v>44483</v>
      </c>
      <c r="B724" t="s">
        <v>113</v>
      </c>
      <c r="C724" t="s">
        <v>154</v>
      </c>
      <c r="D724" t="s">
        <v>126</v>
      </c>
      <c r="E724" t="s">
        <v>129</v>
      </c>
      <c r="F724">
        <v>45974570</v>
      </c>
      <c r="G724">
        <v>11954767.437099999</v>
      </c>
      <c r="H724">
        <v>0</v>
      </c>
      <c r="I724">
        <v>45974570</v>
      </c>
      <c r="J724" t="s">
        <v>140</v>
      </c>
      <c r="K724">
        <v>9194914</v>
      </c>
    </row>
    <row r="725" spans="1:11" x14ac:dyDescent="0.2">
      <c r="A725" s="37">
        <v>44483</v>
      </c>
      <c r="B725" t="s">
        <v>113</v>
      </c>
      <c r="C725" t="s">
        <v>154</v>
      </c>
      <c r="D725" t="s">
        <v>126</v>
      </c>
      <c r="E725" t="s">
        <v>129</v>
      </c>
      <c r="F725">
        <v>45974570</v>
      </c>
      <c r="G725">
        <v>11954767.437099999</v>
      </c>
      <c r="H725">
        <v>0</v>
      </c>
      <c r="I725">
        <v>45974570</v>
      </c>
      <c r="J725" t="s">
        <v>142</v>
      </c>
      <c r="K725">
        <v>1379237.1</v>
      </c>
    </row>
    <row r="726" spans="1:11" x14ac:dyDescent="0.2">
      <c r="A726" s="37">
        <v>43958</v>
      </c>
      <c r="B726" t="s">
        <v>114</v>
      </c>
      <c r="C726" t="s">
        <v>125</v>
      </c>
      <c r="D726" t="s">
        <v>128</v>
      </c>
      <c r="E726" t="s">
        <v>130</v>
      </c>
      <c r="F726">
        <v>33646069</v>
      </c>
      <c r="G726">
        <v>8075393.0206900006</v>
      </c>
      <c r="H726">
        <v>0</v>
      </c>
      <c r="I726">
        <v>33646069</v>
      </c>
      <c r="J726" t="s">
        <v>164</v>
      </c>
      <c r="K726">
        <v>336.46069</v>
      </c>
    </row>
    <row r="727" spans="1:11" x14ac:dyDescent="0.2">
      <c r="A727" s="37">
        <v>43958</v>
      </c>
      <c r="B727" t="s">
        <v>114</v>
      </c>
      <c r="C727" t="s">
        <v>125</v>
      </c>
      <c r="D727" t="s">
        <v>128</v>
      </c>
      <c r="E727" t="s">
        <v>130</v>
      </c>
      <c r="F727">
        <v>33646069</v>
      </c>
      <c r="G727">
        <v>8075393.0206900006</v>
      </c>
      <c r="H727">
        <v>0</v>
      </c>
      <c r="I727">
        <v>33646069</v>
      </c>
      <c r="J727" t="s">
        <v>141</v>
      </c>
      <c r="K727">
        <v>336460.69</v>
      </c>
    </row>
    <row r="728" spans="1:11" x14ac:dyDescent="0.2">
      <c r="A728" s="37">
        <v>43958</v>
      </c>
      <c r="B728" t="s">
        <v>114</v>
      </c>
      <c r="C728" t="s">
        <v>125</v>
      </c>
      <c r="D728" t="s">
        <v>128</v>
      </c>
      <c r="E728" t="s">
        <v>130</v>
      </c>
      <c r="F728">
        <v>33646069</v>
      </c>
      <c r="G728">
        <v>8075393.0206900006</v>
      </c>
      <c r="H728">
        <v>0</v>
      </c>
      <c r="I728">
        <v>33646069</v>
      </c>
      <c r="J728" t="s">
        <v>140</v>
      </c>
      <c r="K728">
        <v>6392753.1100000003</v>
      </c>
    </row>
    <row r="729" spans="1:11" x14ac:dyDescent="0.2">
      <c r="A729" s="37">
        <v>43958</v>
      </c>
      <c r="B729" t="s">
        <v>114</v>
      </c>
      <c r="C729" t="s">
        <v>125</v>
      </c>
      <c r="D729" t="s">
        <v>128</v>
      </c>
      <c r="E729" t="s">
        <v>130</v>
      </c>
      <c r="F729">
        <v>33646069</v>
      </c>
      <c r="G729">
        <v>8075393.0206900006</v>
      </c>
      <c r="H729">
        <v>0</v>
      </c>
      <c r="I729">
        <v>33646069</v>
      </c>
      <c r="J729" t="s">
        <v>142</v>
      </c>
      <c r="K729">
        <v>1345842.76</v>
      </c>
    </row>
    <row r="730" spans="1:11" x14ac:dyDescent="0.2">
      <c r="A730" s="37">
        <v>44116</v>
      </c>
      <c r="B730" t="s">
        <v>115</v>
      </c>
      <c r="C730" t="s">
        <v>153</v>
      </c>
      <c r="D730" t="s">
        <v>126</v>
      </c>
      <c r="E730" t="s">
        <v>131</v>
      </c>
      <c r="F730">
        <v>34937808</v>
      </c>
      <c r="G730">
        <v>8385772.6761600003</v>
      </c>
      <c r="H730">
        <v>0</v>
      </c>
      <c r="I730">
        <v>34937808</v>
      </c>
      <c r="J730" t="s">
        <v>164</v>
      </c>
      <c r="K730">
        <v>698.75616000000002</v>
      </c>
    </row>
    <row r="731" spans="1:11" x14ac:dyDescent="0.2">
      <c r="A731" s="37">
        <v>44116</v>
      </c>
      <c r="B731" t="s">
        <v>115</v>
      </c>
      <c r="C731" t="s">
        <v>153</v>
      </c>
      <c r="D731" t="s">
        <v>126</v>
      </c>
      <c r="E731" t="s">
        <v>131</v>
      </c>
      <c r="F731">
        <v>34937808</v>
      </c>
      <c r="G731">
        <v>8385772.6761600003</v>
      </c>
      <c r="H731">
        <v>0</v>
      </c>
      <c r="I731">
        <v>34937808</v>
      </c>
      <c r="J731" t="s">
        <v>141</v>
      </c>
      <c r="K731">
        <v>1048134.24</v>
      </c>
    </row>
    <row r="732" spans="1:11" x14ac:dyDescent="0.2">
      <c r="A732" s="37">
        <v>44116</v>
      </c>
      <c r="B732" t="s">
        <v>115</v>
      </c>
      <c r="C732" t="s">
        <v>153</v>
      </c>
      <c r="D732" t="s">
        <v>126</v>
      </c>
      <c r="E732" t="s">
        <v>131</v>
      </c>
      <c r="F732">
        <v>34937808</v>
      </c>
      <c r="G732">
        <v>8385772.6761600003</v>
      </c>
      <c r="H732">
        <v>0</v>
      </c>
      <c r="I732">
        <v>34937808</v>
      </c>
      <c r="J732" t="s">
        <v>140</v>
      </c>
      <c r="K732">
        <v>6987561.5999999996</v>
      </c>
    </row>
    <row r="733" spans="1:11" x14ac:dyDescent="0.2">
      <c r="A733" s="37">
        <v>44116</v>
      </c>
      <c r="B733" t="s">
        <v>115</v>
      </c>
      <c r="C733" t="s">
        <v>153</v>
      </c>
      <c r="D733" t="s">
        <v>126</v>
      </c>
      <c r="E733" t="s">
        <v>131</v>
      </c>
      <c r="F733">
        <v>34937808</v>
      </c>
      <c r="G733">
        <v>8385772.6761600003</v>
      </c>
      <c r="H733">
        <v>0</v>
      </c>
      <c r="I733">
        <v>34937808</v>
      </c>
      <c r="J733" t="s">
        <v>142</v>
      </c>
      <c r="K733">
        <v>349378.08</v>
      </c>
    </row>
    <row r="734" spans="1:11" x14ac:dyDescent="0.2">
      <c r="A734" s="37">
        <v>43925</v>
      </c>
      <c r="B734" t="s">
        <v>116</v>
      </c>
      <c r="C734" t="s">
        <v>125</v>
      </c>
      <c r="D734" t="s">
        <v>127</v>
      </c>
      <c r="E734" t="s">
        <v>132</v>
      </c>
      <c r="F734">
        <v>24905180</v>
      </c>
      <c r="G734">
        <v>6226793.1036</v>
      </c>
      <c r="H734">
        <v>0</v>
      </c>
      <c r="I734">
        <v>24905180</v>
      </c>
      <c r="J734" t="s">
        <v>164</v>
      </c>
      <c r="K734">
        <v>498.10359999999997</v>
      </c>
    </row>
    <row r="735" spans="1:11" x14ac:dyDescent="0.2">
      <c r="A735" s="37">
        <v>43925</v>
      </c>
      <c r="B735" t="s">
        <v>116</v>
      </c>
      <c r="C735" t="s">
        <v>125</v>
      </c>
      <c r="D735" t="s">
        <v>127</v>
      </c>
      <c r="E735" t="s">
        <v>132</v>
      </c>
      <c r="F735">
        <v>24905180</v>
      </c>
      <c r="G735">
        <v>6226793.1036</v>
      </c>
      <c r="H735">
        <v>0</v>
      </c>
      <c r="I735">
        <v>24905180</v>
      </c>
      <c r="J735" t="s">
        <v>141</v>
      </c>
      <c r="K735">
        <v>1245259</v>
      </c>
    </row>
    <row r="736" spans="1:11" x14ac:dyDescent="0.2">
      <c r="A736" s="37">
        <v>43925</v>
      </c>
      <c r="B736" t="s">
        <v>116</v>
      </c>
      <c r="C736" t="s">
        <v>125</v>
      </c>
      <c r="D736" t="s">
        <v>127</v>
      </c>
      <c r="E736" t="s">
        <v>132</v>
      </c>
      <c r="F736">
        <v>24905180</v>
      </c>
      <c r="G736">
        <v>6226793.1036</v>
      </c>
      <c r="H736">
        <v>0</v>
      </c>
      <c r="I736">
        <v>24905180</v>
      </c>
      <c r="J736" t="s">
        <v>140</v>
      </c>
      <c r="K736">
        <v>4731984.2</v>
      </c>
    </row>
    <row r="737" spans="1:11" x14ac:dyDescent="0.2">
      <c r="A737" s="37">
        <v>43925</v>
      </c>
      <c r="B737" t="s">
        <v>116</v>
      </c>
      <c r="C737" t="s">
        <v>125</v>
      </c>
      <c r="D737" t="s">
        <v>127</v>
      </c>
      <c r="E737" t="s">
        <v>132</v>
      </c>
      <c r="F737">
        <v>24905180</v>
      </c>
      <c r="G737">
        <v>6226793.1036</v>
      </c>
      <c r="H737">
        <v>0</v>
      </c>
      <c r="I737">
        <v>24905180</v>
      </c>
      <c r="J737" t="s">
        <v>142</v>
      </c>
      <c r="K737">
        <v>249051.8</v>
      </c>
    </row>
    <row r="738" spans="1:11" x14ac:dyDescent="0.2">
      <c r="A738" s="37">
        <v>43903</v>
      </c>
      <c r="B738" t="s">
        <v>117</v>
      </c>
      <c r="C738" t="s">
        <v>154</v>
      </c>
      <c r="D738" t="s">
        <v>126</v>
      </c>
      <c r="E738" t="s">
        <v>133</v>
      </c>
      <c r="F738">
        <v>40371843</v>
      </c>
      <c r="G738">
        <v>9689646.0384299997</v>
      </c>
      <c r="H738">
        <v>0</v>
      </c>
      <c r="I738">
        <v>40371843</v>
      </c>
      <c r="J738" t="s">
        <v>164</v>
      </c>
      <c r="K738">
        <v>403.71843000000001</v>
      </c>
    </row>
    <row r="739" spans="1:11" x14ac:dyDescent="0.2">
      <c r="A739" s="37">
        <v>43903</v>
      </c>
      <c r="B739" t="s">
        <v>117</v>
      </c>
      <c r="C739" t="s">
        <v>154</v>
      </c>
      <c r="D739" t="s">
        <v>126</v>
      </c>
      <c r="E739" t="s">
        <v>133</v>
      </c>
      <c r="F739">
        <v>40371843</v>
      </c>
      <c r="G739">
        <v>9689646.0384299997</v>
      </c>
      <c r="H739">
        <v>0</v>
      </c>
      <c r="I739">
        <v>40371843</v>
      </c>
      <c r="J739" t="s">
        <v>141</v>
      </c>
      <c r="K739">
        <v>1614873.72</v>
      </c>
    </row>
    <row r="740" spans="1:11" x14ac:dyDescent="0.2">
      <c r="A740" s="37">
        <v>43903</v>
      </c>
      <c r="B740" t="s">
        <v>117</v>
      </c>
      <c r="C740" t="s">
        <v>154</v>
      </c>
      <c r="D740" t="s">
        <v>126</v>
      </c>
      <c r="E740" t="s">
        <v>133</v>
      </c>
      <c r="F740">
        <v>40371843</v>
      </c>
      <c r="G740">
        <v>9689646.0384299997</v>
      </c>
      <c r="H740">
        <v>0</v>
      </c>
      <c r="I740">
        <v>40371843</v>
      </c>
      <c r="J740" t="s">
        <v>140</v>
      </c>
      <c r="K740">
        <v>6055776.4500000002</v>
      </c>
    </row>
    <row r="741" spans="1:11" x14ac:dyDescent="0.2">
      <c r="A741" s="37">
        <v>43903</v>
      </c>
      <c r="B741" t="s">
        <v>117</v>
      </c>
      <c r="C741" t="s">
        <v>154</v>
      </c>
      <c r="D741" t="s">
        <v>126</v>
      </c>
      <c r="E741" t="s">
        <v>133</v>
      </c>
      <c r="F741">
        <v>40371843</v>
      </c>
      <c r="G741">
        <v>9689646.0384299997</v>
      </c>
      <c r="H741">
        <v>0</v>
      </c>
      <c r="I741">
        <v>40371843</v>
      </c>
      <c r="J741" t="s">
        <v>142</v>
      </c>
      <c r="K741">
        <v>2018592.15</v>
      </c>
    </row>
    <row r="742" spans="1:11" x14ac:dyDescent="0.2">
      <c r="A742" s="37">
        <v>43971</v>
      </c>
      <c r="B742" t="s">
        <v>118</v>
      </c>
      <c r="C742" t="s">
        <v>125</v>
      </c>
      <c r="D742" t="s">
        <v>128</v>
      </c>
      <c r="E742" t="s">
        <v>134</v>
      </c>
      <c r="F742">
        <v>44139207</v>
      </c>
      <c r="G742">
        <v>7504106.5820700005</v>
      </c>
      <c r="H742">
        <v>0</v>
      </c>
      <c r="I742">
        <v>44139207</v>
      </c>
      <c r="J742" t="s">
        <v>164</v>
      </c>
      <c r="K742">
        <v>441.39206999999999</v>
      </c>
    </row>
    <row r="743" spans="1:11" x14ac:dyDescent="0.2">
      <c r="A743" s="37">
        <v>43971</v>
      </c>
      <c r="B743" t="s">
        <v>118</v>
      </c>
      <c r="C743" t="s">
        <v>125</v>
      </c>
      <c r="D743" t="s">
        <v>128</v>
      </c>
      <c r="E743" t="s">
        <v>134</v>
      </c>
      <c r="F743">
        <v>44139207</v>
      </c>
      <c r="G743">
        <v>7504106.5820700005</v>
      </c>
      <c r="H743">
        <v>0</v>
      </c>
      <c r="I743">
        <v>44139207</v>
      </c>
      <c r="J743" t="s">
        <v>141</v>
      </c>
      <c r="K743">
        <v>1765568.28</v>
      </c>
    </row>
    <row r="744" spans="1:11" x14ac:dyDescent="0.2">
      <c r="A744" s="37">
        <v>43971</v>
      </c>
      <c r="B744" t="s">
        <v>118</v>
      </c>
      <c r="C744" t="s">
        <v>125</v>
      </c>
      <c r="D744" t="s">
        <v>128</v>
      </c>
      <c r="E744" t="s">
        <v>134</v>
      </c>
      <c r="F744">
        <v>44139207</v>
      </c>
      <c r="G744">
        <v>7504106.5820700005</v>
      </c>
      <c r="H744">
        <v>0</v>
      </c>
      <c r="I744">
        <v>44139207</v>
      </c>
      <c r="J744" t="s">
        <v>140</v>
      </c>
      <c r="K744">
        <v>4413920.7</v>
      </c>
    </row>
    <row r="745" spans="1:11" x14ac:dyDescent="0.2">
      <c r="A745" s="37">
        <v>43971</v>
      </c>
      <c r="B745" t="s">
        <v>118</v>
      </c>
      <c r="C745" t="s">
        <v>125</v>
      </c>
      <c r="D745" t="s">
        <v>128</v>
      </c>
      <c r="E745" t="s">
        <v>134</v>
      </c>
      <c r="F745">
        <v>44139207</v>
      </c>
      <c r="G745">
        <v>7504106.5820700005</v>
      </c>
      <c r="H745">
        <v>0</v>
      </c>
      <c r="I745">
        <v>44139207</v>
      </c>
      <c r="J745" t="s">
        <v>142</v>
      </c>
      <c r="K745">
        <v>1324176.21</v>
      </c>
    </row>
    <row r="746" spans="1:11" x14ac:dyDescent="0.2">
      <c r="A746" s="37">
        <v>44258</v>
      </c>
      <c r="B746" t="s">
        <v>119</v>
      </c>
      <c r="C746" t="s">
        <v>154</v>
      </c>
      <c r="D746" t="s">
        <v>126</v>
      </c>
      <c r="E746" t="s">
        <v>135</v>
      </c>
      <c r="F746">
        <v>38274977</v>
      </c>
      <c r="G746">
        <v>8421260.4395399988</v>
      </c>
      <c r="H746">
        <v>7367933.0724999998</v>
      </c>
      <c r="I746">
        <v>45642910.072499998</v>
      </c>
      <c r="J746" t="s">
        <v>164</v>
      </c>
      <c r="K746">
        <v>765.49954000000002</v>
      </c>
    </row>
    <row r="747" spans="1:11" x14ac:dyDescent="0.2">
      <c r="A747" s="37">
        <v>44258</v>
      </c>
      <c r="B747" t="s">
        <v>119</v>
      </c>
      <c r="C747" t="s">
        <v>154</v>
      </c>
      <c r="D747" t="s">
        <v>126</v>
      </c>
      <c r="E747" t="s">
        <v>135</v>
      </c>
      <c r="F747">
        <v>38274977</v>
      </c>
      <c r="G747">
        <v>8421260.4395399988</v>
      </c>
      <c r="H747">
        <v>7367933.0724999998</v>
      </c>
      <c r="I747">
        <v>45642910.072499998</v>
      </c>
      <c r="J747" t="s">
        <v>141</v>
      </c>
      <c r="K747">
        <v>765499.54</v>
      </c>
    </row>
    <row r="748" spans="1:11" x14ac:dyDescent="0.2">
      <c r="A748" s="37">
        <v>44258</v>
      </c>
      <c r="B748" t="s">
        <v>119</v>
      </c>
      <c r="C748" t="s">
        <v>154</v>
      </c>
      <c r="D748" t="s">
        <v>126</v>
      </c>
      <c r="E748" t="s">
        <v>135</v>
      </c>
      <c r="F748">
        <v>38274977</v>
      </c>
      <c r="G748">
        <v>8421260.4395399988</v>
      </c>
      <c r="H748">
        <v>7367933.0724999998</v>
      </c>
      <c r="I748">
        <v>45642910.072499998</v>
      </c>
      <c r="J748" t="s">
        <v>140</v>
      </c>
      <c r="K748">
        <v>6506746.0899999999</v>
      </c>
    </row>
    <row r="749" spans="1:11" x14ac:dyDescent="0.2">
      <c r="A749" s="37">
        <v>44258</v>
      </c>
      <c r="B749" t="s">
        <v>119</v>
      </c>
      <c r="C749" t="s">
        <v>154</v>
      </c>
      <c r="D749" t="s">
        <v>126</v>
      </c>
      <c r="E749" t="s">
        <v>135</v>
      </c>
      <c r="F749">
        <v>38274977</v>
      </c>
      <c r="G749">
        <v>8421260.4395399988</v>
      </c>
      <c r="H749">
        <v>7367933.0724999998</v>
      </c>
      <c r="I749">
        <v>45642910.072499998</v>
      </c>
      <c r="J749" t="s">
        <v>142</v>
      </c>
      <c r="K749">
        <v>1148249.31</v>
      </c>
    </row>
    <row r="750" spans="1:11" x14ac:dyDescent="0.2">
      <c r="A750" s="37">
        <v>44605</v>
      </c>
      <c r="B750" t="s">
        <v>120</v>
      </c>
      <c r="C750" t="s">
        <v>125</v>
      </c>
      <c r="D750" t="s">
        <v>127</v>
      </c>
      <c r="E750" t="s">
        <v>129</v>
      </c>
      <c r="F750">
        <v>9979526</v>
      </c>
      <c r="G750">
        <v>2594976.1457799999</v>
      </c>
      <c r="H750">
        <v>0</v>
      </c>
      <c r="I750">
        <v>9979526</v>
      </c>
      <c r="J750" t="s">
        <v>164</v>
      </c>
      <c r="K750">
        <v>299.38578000000001</v>
      </c>
    </row>
    <row r="751" spans="1:11" x14ac:dyDescent="0.2">
      <c r="A751" s="37">
        <v>44605</v>
      </c>
      <c r="B751" t="s">
        <v>120</v>
      </c>
      <c r="C751" t="s">
        <v>125</v>
      </c>
      <c r="D751" t="s">
        <v>127</v>
      </c>
      <c r="E751" t="s">
        <v>129</v>
      </c>
      <c r="F751">
        <v>9979526</v>
      </c>
      <c r="G751">
        <v>2594976.1457799999</v>
      </c>
      <c r="H751">
        <v>0</v>
      </c>
      <c r="I751">
        <v>9979526</v>
      </c>
      <c r="J751" t="s">
        <v>141</v>
      </c>
      <c r="K751">
        <v>299385.78000000003</v>
      </c>
    </row>
    <row r="752" spans="1:11" x14ac:dyDescent="0.2">
      <c r="A752" s="37">
        <v>44605</v>
      </c>
      <c r="B752" t="s">
        <v>120</v>
      </c>
      <c r="C752" t="s">
        <v>125</v>
      </c>
      <c r="D752" t="s">
        <v>127</v>
      </c>
      <c r="E752" t="s">
        <v>129</v>
      </c>
      <c r="F752">
        <v>9979526</v>
      </c>
      <c r="G752">
        <v>2594976.1457799999</v>
      </c>
      <c r="H752">
        <v>0</v>
      </c>
      <c r="I752">
        <v>9979526</v>
      </c>
      <c r="J752" t="s">
        <v>140</v>
      </c>
      <c r="K752">
        <v>1995905.2</v>
      </c>
    </row>
    <row r="753" spans="1:11" x14ac:dyDescent="0.2">
      <c r="A753" s="37">
        <v>44605</v>
      </c>
      <c r="B753" t="s">
        <v>120</v>
      </c>
      <c r="C753" t="s">
        <v>125</v>
      </c>
      <c r="D753" t="s">
        <v>127</v>
      </c>
      <c r="E753" t="s">
        <v>129</v>
      </c>
      <c r="F753">
        <v>9979526</v>
      </c>
      <c r="G753">
        <v>2594976.1457799999</v>
      </c>
      <c r="H753">
        <v>0</v>
      </c>
      <c r="I753">
        <v>9979526</v>
      </c>
      <c r="J753" t="s">
        <v>142</v>
      </c>
      <c r="K753">
        <v>299385.78000000003</v>
      </c>
    </row>
    <row r="754" spans="1:11" x14ac:dyDescent="0.2">
      <c r="A754" s="37">
        <v>44431</v>
      </c>
      <c r="B754" t="s">
        <v>121</v>
      </c>
      <c r="C754" t="s">
        <v>154</v>
      </c>
      <c r="D754" t="s">
        <v>126</v>
      </c>
      <c r="E754" t="s">
        <v>130</v>
      </c>
      <c r="F754">
        <v>11618794</v>
      </c>
      <c r="G754">
        <v>2091615.2958799999</v>
      </c>
      <c r="H754">
        <v>0</v>
      </c>
      <c r="I754">
        <v>11618794</v>
      </c>
      <c r="J754" t="s">
        <v>164</v>
      </c>
      <c r="K754">
        <v>232.37588</v>
      </c>
    </row>
    <row r="755" spans="1:11" x14ac:dyDescent="0.2">
      <c r="A755" s="37">
        <v>44431</v>
      </c>
      <c r="B755" t="s">
        <v>121</v>
      </c>
      <c r="C755" t="s">
        <v>154</v>
      </c>
      <c r="D755" t="s">
        <v>126</v>
      </c>
      <c r="E755" t="s">
        <v>130</v>
      </c>
      <c r="F755">
        <v>11618794</v>
      </c>
      <c r="G755">
        <v>2091615.2958799999</v>
      </c>
      <c r="H755">
        <v>0</v>
      </c>
      <c r="I755">
        <v>11618794</v>
      </c>
      <c r="J755" t="s">
        <v>141</v>
      </c>
      <c r="K755">
        <v>580939.69999999995</v>
      </c>
    </row>
    <row r="756" spans="1:11" x14ac:dyDescent="0.2">
      <c r="A756" s="37">
        <v>44431</v>
      </c>
      <c r="B756" t="s">
        <v>121</v>
      </c>
      <c r="C756" t="s">
        <v>154</v>
      </c>
      <c r="D756" t="s">
        <v>126</v>
      </c>
      <c r="E756" t="s">
        <v>130</v>
      </c>
      <c r="F756">
        <v>11618794</v>
      </c>
      <c r="G756">
        <v>2091615.2958799999</v>
      </c>
      <c r="H756">
        <v>0</v>
      </c>
      <c r="I756">
        <v>11618794</v>
      </c>
      <c r="J756" t="s">
        <v>140</v>
      </c>
      <c r="K756">
        <v>1394255.28</v>
      </c>
    </row>
    <row r="757" spans="1:11" x14ac:dyDescent="0.2">
      <c r="A757" s="37">
        <v>44431</v>
      </c>
      <c r="B757" t="s">
        <v>121</v>
      </c>
      <c r="C757" t="s">
        <v>154</v>
      </c>
      <c r="D757" t="s">
        <v>126</v>
      </c>
      <c r="E757" t="s">
        <v>130</v>
      </c>
      <c r="F757">
        <v>11618794</v>
      </c>
      <c r="G757">
        <v>2091615.2958799999</v>
      </c>
      <c r="H757">
        <v>0</v>
      </c>
      <c r="I757">
        <v>11618794</v>
      </c>
      <c r="J757" t="s">
        <v>142</v>
      </c>
      <c r="K757">
        <v>116187.94</v>
      </c>
    </row>
    <row r="758" spans="1:11" x14ac:dyDescent="0.2">
      <c r="A758" s="37">
        <v>44700</v>
      </c>
      <c r="B758" t="s">
        <v>22</v>
      </c>
      <c r="C758" t="s">
        <v>125</v>
      </c>
      <c r="D758" t="s">
        <v>128</v>
      </c>
      <c r="E758" t="s">
        <v>129</v>
      </c>
      <c r="F758">
        <v>47981089</v>
      </c>
      <c r="G758">
        <v>6718312.0817799997</v>
      </c>
      <c r="H758">
        <v>0</v>
      </c>
      <c r="I758">
        <v>47981089</v>
      </c>
      <c r="J758" t="s">
        <v>164</v>
      </c>
      <c r="K758">
        <v>959.62177999999994</v>
      </c>
    </row>
    <row r="759" spans="1:11" x14ac:dyDescent="0.2">
      <c r="A759" s="37">
        <v>44700</v>
      </c>
      <c r="B759" t="s">
        <v>22</v>
      </c>
      <c r="C759" t="s">
        <v>125</v>
      </c>
      <c r="D759" t="s">
        <v>128</v>
      </c>
      <c r="E759" t="s">
        <v>129</v>
      </c>
      <c r="F759">
        <v>47981089</v>
      </c>
      <c r="G759">
        <v>6718312.0817799997</v>
      </c>
      <c r="H759">
        <v>0</v>
      </c>
      <c r="I759">
        <v>47981089</v>
      </c>
      <c r="J759" t="s">
        <v>141</v>
      </c>
      <c r="K759">
        <v>1439432.67</v>
      </c>
    </row>
    <row r="760" spans="1:11" x14ac:dyDescent="0.2">
      <c r="A760" s="37">
        <v>44700</v>
      </c>
      <c r="B760" t="s">
        <v>22</v>
      </c>
      <c r="C760" t="s">
        <v>125</v>
      </c>
      <c r="D760" t="s">
        <v>128</v>
      </c>
      <c r="E760" t="s">
        <v>129</v>
      </c>
      <c r="F760">
        <v>47981089</v>
      </c>
      <c r="G760">
        <v>6718312.0817799997</v>
      </c>
      <c r="H760">
        <v>0</v>
      </c>
      <c r="I760">
        <v>47981089</v>
      </c>
      <c r="J760" t="s">
        <v>140</v>
      </c>
      <c r="K760">
        <v>4798108.9000000004</v>
      </c>
    </row>
    <row r="761" spans="1:11" x14ac:dyDescent="0.2">
      <c r="A761" s="37">
        <v>44700</v>
      </c>
      <c r="B761" t="s">
        <v>22</v>
      </c>
      <c r="C761" t="s">
        <v>125</v>
      </c>
      <c r="D761" t="s">
        <v>128</v>
      </c>
      <c r="E761" t="s">
        <v>129</v>
      </c>
      <c r="F761">
        <v>47981089</v>
      </c>
      <c r="G761">
        <v>6718312.0817799997</v>
      </c>
      <c r="H761">
        <v>0</v>
      </c>
      <c r="I761">
        <v>47981089</v>
      </c>
      <c r="J761" t="s">
        <v>142</v>
      </c>
      <c r="K761">
        <v>479810.89</v>
      </c>
    </row>
    <row r="762" spans="1:11" x14ac:dyDescent="0.2">
      <c r="A762" s="37">
        <v>44827</v>
      </c>
      <c r="B762" t="s">
        <v>23</v>
      </c>
      <c r="C762" t="s">
        <v>153</v>
      </c>
      <c r="D762" t="s">
        <v>126</v>
      </c>
      <c r="E762" t="s">
        <v>130</v>
      </c>
      <c r="F762">
        <v>37208240</v>
      </c>
      <c r="G762">
        <v>8931093.8472000007</v>
      </c>
      <c r="H762">
        <v>0</v>
      </c>
      <c r="I762">
        <v>37208240</v>
      </c>
      <c r="J762" t="s">
        <v>164</v>
      </c>
      <c r="K762">
        <v>1116.2472</v>
      </c>
    </row>
    <row r="763" spans="1:11" x14ac:dyDescent="0.2">
      <c r="A763" s="37">
        <v>44827</v>
      </c>
      <c r="B763" t="s">
        <v>23</v>
      </c>
      <c r="C763" t="s">
        <v>153</v>
      </c>
      <c r="D763" t="s">
        <v>126</v>
      </c>
      <c r="E763" t="s">
        <v>130</v>
      </c>
      <c r="F763">
        <v>37208240</v>
      </c>
      <c r="G763">
        <v>8931093.8472000007</v>
      </c>
      <c r="H763">
        <v>0</v>
      </c>
      <c r="I763">
        <v>37208240</v>
      </c>
      <c r="J763" t="s">
        <v>141</v>
      </c>
      <c r="K763">
        <v>1488329.6</v>
      </c>
    </row>
    <row r="764" spans="1:11" x14ac:dyDescent="0.2">
      <c r="A764" s="37">
        <v>44827</v>
      </c>
      <c r="B764" t="s">
        <v>23</v>
      </c>
      <c r="C764" t="s">
        <v>153</v>
      </c>
      <c r="D764" t="s">
        <v>126</v>
      </c>
      <c r="E764" t="s">
        <v>130</v>
      </c>
      <c r="F764">
        <v>37208240</v>
      </c>
      <c r="G764">
        <v>8931093.8472000007</v>
      </c>
      <c r="H764">
        <v>0</v>
      </c>
      <c r="I764">
        <v>37208240</v>
      </c>
      <c r="J764" t="s">
        <v>140</v>
      </c>
      <c r="K764">
        <v>6697483.2000000002</v>
      </c>
    </row>
    <row r="765" spans="1:11" x14ac:dyDescent="0.2">
      <c r="A765" s="37">
        <v>44827</v>
      </c>
      <c r="B765" t="s">
        <v>23</v>
      </c>
      <c r="C765" t="s">
        <v>153</v>
      </c>
      <c r="D765" t="s">
        <v>126</v>
      </c>
      <c r="E765" t="s">
        <v>130</v>
      </c>
      <c r="F765">
        <v>37208240</v>
      </c>
      <c r="G765">
        <v>8931093.8472000007</v>
      </c>
      <c r="H765">
        <v>0</v>
      </c>
      <c r="I765">
        <v>37208240</v>
      </c>
      <c r="J765" t="s">
        <v>142</v>
      </c>
      <c r="K765">
        <v>744164.8</v>
      </c>
    </row>
    <row r="766" spans="1:11" x14ac:dyDescent="0.2">
      <c r="A766" s="37">
        <v>44392</v>
      </c>
      <c r="B766" t="s">
        <v>24</v>
      </c>
      <c r="C766" t="s">
        <v>125</v>
      </c>
      <c r="D766" t="s">
        <v>127</v>
      </c>
      <c r="E766" t="s">
        <v>131</v>
      </c>
      <c r="F766">
        <v>39972368</v>
      </c>
      <c r="G766">
        <v>7994873.3236799994</v>
      </c>
      <c r="H766">
        <v>0</v>
      </c>
      <c r="I766">
        <v>39972368</v>
      </c>
      <c r="J766" t="s">
        <v>164</v>
      </c>
      <c r="K766">
        <v>399.72368</v>
      </c>
    </row>
    <row r="767" spans="1:11" x14ac:dyDescent="0.2">
      <c r="A767" s="37">
        <v>44392</v>
      </c>
      <c r="B767" t="s">
        <v>24</v>
      </c>
      <c r="C767" t="s">
        <v>125</v>
      </c>
      <c r="D767" t="s">
        <v>127</v>
      </c>
      <c r="E767" t="s">
        <v>131</v>
      </c>
      <c r="F767">
        <v>39972368</v>
      </c>
      <c r="G767">
        <v>7994873.3236799994</v>
      </c>
      <c r="H767">
        <v>0</v>
      </c>
      <c r="I767">
        <v>39972368</v>
      </c>
      <c r="J767" t="s">
        <v>141</v>
      </c>
      <c r="K767">
        <v>399723.68</v>
      </c>
    </row>
    <row r="768" spans="1:11" x14ac:dyDescent="0.2">
      <c r="A768" s="37">
        <v>44392</v>
      </c>
      <c r="B768" t="s">
        <v>24</v>
      </c>
      <c r="C768" t="s">
        <v>125</v>
      </c>
      <c r="D768" t="s">
        <v>127</v>
      </c>
      <c r="E768" t="s">
        <v>131</v>
      </c>
      <c r="F768">
        <v>39972368</v>
      </c>
      <c r="G768">
        <v>7994873.3236799994</v>
      </c>
      <c r="H768">
        <v>0</v>
      </c>
      <c r="I768">
        <v>39972368</v>
      </c>
      <c r="J768" t="s">
        <v>140</v>
      </c>
      <c r="K768">
        <v>6795302.5599999996</v>
      </c>
    </row>
    <row r="769" spans="1:11" x14ac:dyDescent="0.2">
      <c r="A769" s="37">
        <v>44392</v>
      </c>
      <c r="B769" t="s">
        <v>24</v>
      </c>
      <c r="C769" t="s">
        <v>125</v>
      </c>
      <c r="D769" t="s">
        <v>127</v>
      </c>
      <c r="E769" t="s">
        <v>131</v>
      </c>
      <c r="F769">
        <v>39972368</v>
      </c>
      <c r="G769">
        <v>7994873.3236799994</v>
      </c>
      <c r="H769">
        <v>0</v>
      </c>
      <c r="I769">
        <v>39972368</v>
      </c>
      <c r="J769" t="s">
        <v>142</v>
      </c>
      <c r="K769">
        <v>799447.36</v>
      </c>
    </row>
    <row r="770" spans="1:11" x14ac:dyDescent="0.2">
      <c r="A770" s="37">
        <v>43952</v>
      </c>
      <c r="B770" t="s">
        <v>25</v>
      </c>
      <c r="C770" t="s">
        <v>154</v>
      </c>
      <c r="D770" t="s">
        <v>126</v>
      </c>
      <c r="E770" t="s">
        <v>132</v>
      </c>
      <c r="F770">
        <v>47003121</v>
      </c>
      <c r="G770">
        <v>8461971.8736300003</v>
      </c>
      <c r="H770">
        <v>0</v>
      </c>
      <c r="I770">
        <v>47003121</v>
      </c>
      <c r="J770" t="s">
        <v>164</v>
      </c>
      <c r="K770">
        <v>1410.0936300000001</v>
      </c>
    </row>
    <row r="771" spans="1:11" x14ac:dyDescent="0.2">
      <c r="A771" s="37">
        <v>43952</v>
      </c>
      <c r="B771" t="s">
        <v>25</v>
      </c>
      <c r="C771" t="s">
        <v>154</v>
      </c>
      <c r="D771" t="s">
        <v>126</v>
      </c>
      <c r="E771" t="s">
        <v>132</v>
      </c>
      <c r="F771">
        <v>47003121</v>
      </c>
      <c r="G771">
        <v>8461971.8736300003</v>
      </c>
      <c r="H771">
        <v>0</v>
      </c>
      <c r="I771">
        <v>47003121</v>
      </c>
      <c r="J771" t="s">
        <v>141</v>
      </c>
      <c r="K771">
        <v>470031.21</v>
      </c>
    </row>
    <row r="772" spans="1:11" x14ac:dyDescent="0.2">
      <c r="A772" s="37">
        <v>43952</v>
      </c>
      <c r="B772" t="s">
        <v>25</v>
      </c>
      <c r="C772" t="s">
        <v>154</v>
      </c>
      <c r="D772" t="s">
        <v>126</v>
      </c>
      <c r="E772" t="s">
        <v>132</v>
      </c>
      <c r="F772">
        <v>47003121</v>
      </c>
      <c r="G772">
        <v>8461971.8736300003</v>
      </c>
      <c r="H772">
        <v>0</v>
      </c>
      <c r="I772">
        <v>47003121</v>
      </c>
      <c r="J772" t="s">
        <v>140</v>
      </c>
      <c r="K772">
        <v>6580436.9400000004</v>
      </c>
    </row>
    <row r="773" spans="1:11" x14ac:dyDescent="0.2">
      <c r="A773" s="37">
        <v>43952</v>
      </c>
      <c r="B773" t="s">
        <v>25</v>
      </c>
      <c r="C773" t="s">
        <v>154</v>
      </c>
      <c r="D773" t="s">
        <v>126</v>
      </c>
      <c r="E773" t="s">
        <v>132</v>
      </c>
      <c r="F773">
        <v>47003121</v>
      </c>
      <c r="G773">
        <v>8461971.8736300003</v>
      </c>
      <c r="H773">
        <v>0</v>
      </c>
      <c r="I773">
        <v>47003121</v>
      </c>
      <c r="J773" t="s">
        <v>142</v>
      </c>
      <c r="K773">
        <v>1410093.63</v>
      </c>
    </row>
    <row r="774" spans="1:11" x14ac:dyDescent="0.2">
      <c r="A774" s="37">
        <v>44819</v>
      </c>
      <c r="B774" t="s">
        <v>26</v>
      </c>
      <c r="C774" t="s">
        <v>125</v>
      </c>
      <c r="D774" t="s">
        <v>128</v>
      </c>
      <c r="E774" t="s">
        <v>133</v>
      </c>
      <c r="F774">
        <v>19696193</v>
      </c>
      <c r="G774">
        <v>4136791.4157900005</v>
      </c>
      <c r="H774">
        <v>0</v>
      </c>
      <c r="I774">
        <v>19696193</v>
      </c>
      <c r="J774" t="s">
        <v>164</v>
      </c>
      <c r="K774">
        <v>590.88579000000004</v>
      </c>
    </row>
    <row r="775" spans="1:11" x14ac:dyDescent="0.2">
      <c r="A775" s="37">
        <v>44819</v>
      </c>
      <c r="B775" t="s">
        <v>26</v>
      </c>
      <c r="C775" t="s">
        <v>125</v>
      </c>
      <c r="D775" t="s">
        <v>128</v>
      </c>
      <c r="E775" t="s">
        <v>133</v>
      </c>
      <c r="F775">
        <v>19696193</v>
      </c>
      <c r="G775">
        <v>4136791.4157900005</v>
      </c>
      <c r="H775">
        <v>0</v>
      </c>
      <c r="I775">
        <v>19696193</v>
      </c>
      <c r="J775" t="s">
        <v>141</v>
      </c>
      <c r="K775">
        <v>590885.79</v>
      </c>
    </row>
    <row r="776" spans="1:11" x14ac:dyDescent="0.2">
      <c r="A776" s="37">
        <v>44819</v>
      </c>
      <c r="B776" t="s">
        <v>26</v>
      </c>
      <c r="C776" t="s">
        <v>125</v>
      </c>
      <c r="D776" t="s">
        <v>128</v>
      </c>
      <c r="E776" t="s">
        <v>133</v>
      </c>
      <c r="F776">
        <v>19696193</v>
      </c>
      <c r="G776">
        <v>4136791.4157900005</v>
      </c>
      <c r="H776">
        <v>0</v>
      </c>
      <c r="I776">
        <v>19696193</v>
      </c>
      <c r="J776" t="s">
        <v>140</v>
      </c>
      <c r="K776">
        <v>2757467.02</v>
      </c>
    </row>
    <row r="777" spans="1:11" x14ac:dyDescent="0.2">
      <c r="A777" s="37">
        <v>44819</v>
      </c>
      <c r="B777" t="s">
        <v>26</v>
      </c>
      <c r="C777" t="s">
        <v>125</v>
      </c>
      <c r="D777" t="s">
        <v>128</v>
      </c>
      <c r="E777" t="s">
        <v>133</v>
      </c>
      <c r="F777">
        <v>19696193</v>
      </c>
      <c r="G777">
        <v>4136791.4157900005</v>
      </c>
      <c r="H777">
        <v>0</v>
      </c>
      <c r="I777">
        <v>19696193</v>
      </c>
      <c r="J777" t="s">
        <v>142</v>
      </c>
      <c r="K777">
        <v>787847.72</v>
      </c>
    </row>
    <row r="778" spans="1:11" x14ac:dyDescent="0.2">
      <c r="A778" s="37">
        <v>43897</v>
      </c>
      <c r="B778" t="s">
        <v>27</v>
      </c>
      <c r="C778" t="s">
        <v>154</v>
      </c>
      <c r="D778" t="s">
        <v>126</v>
      </c>
      <c r="E778" t="s">
        <v>134</v>
      </c>
      <c r="F778">
        <v>19767432</v>
      </c>
      <c r="G778">
        <v>4942451.0229599988</v>
      </c>
      <c r="H778">
        <v>0</v>
      </c>
      <c r="I778">
        <v>19767432</v>
      </c>
      <c r="J778" t="s">
        <v>164</v>
      </c>
      <c r="K778">
        <v>593.02296000000001</v>
      </c>
    </row>
    <row r="779" spans="1:11" x14ac:dyDescent="0.2">
      <c r="A779" s="37">
        <v>43897</v>
      </c>
      <c r="B779" t="s">
        <v>27</v>
      </c>
      <c r="C779" t="s">
        <v>154</v>
      </c>
      <c r="D779" t="s">
        <v>126</v>
      </c>
      <c r="E779" t="s">
        <v>134</v>
      </c>
      <c r="F779">
        <v>19767432</v>
      </c>
      <c r="G779">
        <v>4942451.0229599988</v>
      </c>
      <c r="H779">
        <v>0</v>
      </c>
      <c r="I779">
        <v>19767432</v>
      </c>
      <c r="J779" t="s">
        <v>141</v>
      </c>
      <c r="K779">
        <v>593022.96</v>
      </c>
    </row>
    <row r="780" spans="1:11" x14ac:dyDescent="0.2">
      <c r="A780" s="37">
        <v>43897</v>
      </c>
      <c r="B780" t="s">
        <v>27</v>
      </c>
      <c r="C780" t="s">
        <v>154</v>
      </c>
      <c r="D780" t="s">
        <v>126</v>
      </c>
      <c r="E780" t="s">
        <v>134</v>
      </c>
      <c r="F780">
        <v>19767432</v>
      </c>
      <c r="G780">
        <v>4942451.0229599988</v>
      </c>
      <c r="H780">
        <v>0</v>
      </c>
      <c r="I780">
        <v>19767432</v>
      </c>
      <c r="J780" t="s">
        <v>140</v>
      </c>
      <c r="K780">
        <v>3953486.4</v>
      </c>
    </row>
    <row r="781" spans="1:11" x14ac:dyDescent="0.2">
      <c r="A781" s="37">
        <v>43897</v>
      </c>
      <c r="B781" t="s">
        <v>27</v>
      </c>
      <c r="C781" t="s">
        <v>154</v>
      </c>
      <c r="D781" t="s">
        <v>126</v>
      </c>
      <c r="E781" t="s">
        <v>134</v>
      </c>
      <c r="F781">
        <v>19767432</v>
      </c>
      <c r="G781">
        <v>4942451.0229599988</v>
      </c>
      <c r="H781">
        <v>0</v>
      </c>
      <c r="I781">
        <v>19767432</v>
      </c>
      <c r="J781" t="s">
        <v>142</v>
      </c>
      <c r="K781">
        <v>395348.64</v>
      </c>
    </row>
    <row r="782" spans="1:11" x14ac:dyDescent="0.2">
      <c r="A782" s="37">
        <v>44241</v>
      </c>
      <c r="B782" t="s">
        <v>28</v>
      </c>
      <c r="C782" t="s">
        <v>125</v>
      </c>
      <c r="D782" t="s">
        <v>127</v>
      </c>
      <c r="E782" t="s">
        <v>135</v>
      </c>
      <c r="F782">
        <v>31021424</v>
      </c>
      <c r="G782">
        <v>7755976.4284799993</v>
      </c>
      <c r="H782">
        <v>5971624.1200000001</v>
      </c>
      <c r="I782">
        <v>36993048.119999997</v>
      </c>
      <c r="J782" t="s">
        <v>164</v>
      </c>
      <c r="K782">
        <v>620.42848000000004</v>
      </c>
    </row>
    <row r="783" spans="1:11" x14ac:dyDescent="0.2">
      <c r="A783" s="37">
        <v>44241</v>
      </c>
      <c r="B783" t="s">
        <v>28</v>
      </c>
      <c r="C783" t="s">
        <v>125</v>
      </c>
      <c r="D783" t="s">
        <v>127</v>
      </c>
      <c r="E783" t="s">
        <v>135</v>
      </c>
      <c r="F783">
        <v>31021424</v>
      </c>
      <c r="G783">
        <v>7755976.4284799993</v>
      </c>
      <c r="H783">
        <v>5971624.1200000001</v>
      </c>
      <c r="I783">
        <v>36993048.119999997</v>
      </c>
      <c r="J783" t="s">
        <v>141</v>
      </c>
      <c r="K783">
        <v>620428.48</v>
      </c>
    </row>
    <row r="784" spans="1:11" x14ac:dyDescent="0.2">
      <c r="A784" s="37">
        <v>44241</v>
      </c>
      <c r="B784" t="s">
        <v>28</v>
      </c>
      <c r="C784" t="s">
        <v>125</v>
      </c>
      <c r="D784" t="s">
        <v>127</v>
      </c>
      <c r="E784" t="s">
        <v>135</v>
      </c>
      <c r="F784">
        <v>31021424</v>
      </c>
      <c r="G784">
        <v>7755976.4284799993</v>
      </c>
      <c r="H784">
        <v>5971624.1200000001</v>
      </c>
      <c r="I784">
        <v>36993048.119999997</v>
      </c>
      <c r="J784" t="s">
        <v>140</v>
      </c>
      <c r="K784">
        <v>6204284.7999999998</v>
      </c>
    </row>
    <row r="785" spans="1:11" x14ac:dyDescent="0.2">
      <c r="A785" s="37">
        <v>44241</v>
      </c>
      <c r="B785" t="s">
        <v>28</v>
      </c>
      <c r="C785" t="s">
        <v>125</v>
      </c>
      <c r="D785" t="s">
        <v>127</v>
      </c>
      <c r="E785" t="s">
        <v>135</v>
      </c>
      <c r="F785">
        <v>31021424</v>
      </c>
      <c r="G785">
        <v>7755976.4284799993</v>
      </c>
      <c r="H785">
        <v>5971624.1200000001</v>
      </c>
      <c r="I785">
        <v>36993048.119999997</v>
      </c>
      <c r="J785" t="s">
        <v>142</v>
      </c>
      <c r="K785">
        <v>930642.72</v>
      </c>
    </row>
    <row r="786" spans="1:11" x14ac:dyDescent="0.2">
      <c r="A786" s="37">
        <v>44155</v>
      </c>
      <c r="B786" t="s">
        <v>29</v>
      </c>
      <c r="C786" t="s">
        <v>154</v>
      </c>
      <c r="D786" t="s">
        <v>126</v>
      </c>
      <c r="E786" t="s">
        <v>129</v>
      </c>
      <c r="F786">
        <v>44868873</v>
      </c>
      <c r="G786">
        <v>10320738.167459998</v>
      </c>
      <c r="H786">
        <v>0</v>
      </c>
      <c r="I786">
        <v>44868873</v>
      </c>
      <c r="J786" t="s">
        <v>164</v>
      </c>
      <c r="K786">
        <v>897.37746000000004</v>
      </c>
    </row>
    <row r="787" spans="1:11" x14ac:dyDescent="0.2">
      <c r="A787" s="37">
        <v>44155</v>
      </c>
      <c r="B787" t="s">
        <v>29</v>
      </c>
      <c r="C787" t="s">
        <v>154</v>
      </c>
      <c r="D787" t="s">
        <v>126</v>
      </c>
      <c r="E787" t="s">
        <v>129</v>
      </c>
      <c r="F787">
        <v>44868873</v>
      </c>
      <c r="G787">
        <v>10320738.167459998</v>
      </c>
      <c r="H787">
        <v>0</v>
      </c>
      <c r="I787">
        <v>44868873</v>
      </c>
      <c r="J787" t="s">
        <v>141</v>
      </c>
      <c r="K787">
        <v>897377.46</v>
      </c>
    </row>
    <row r="788" spans="1:11" x14ac:dyDescent="0.2">
      <c r="A788" s="37">
        <v>44155</v>
      </c>
      <c r="B788" t="s">
        <v>29</v>
      </c>
      <c r="C788" t="s">
        <v>154</v>
      </c>
      <c r="D788" t="s">
        <v>126</v>
      </c>
      <c r="E788" t="s">
        <v>129</v>
      </c>
      <c r="F788">
        <v>44868873</v>
      </c>
      <c r="G788">
        <v>10320738.167459998</v>
      </c>
      <c r="H788">
        <v>0</v>
      </c>
      <c r="I788">
        <v>44868873</v>
      </c>
      <c r="J788" t="s">
        <v>140</v>
      </c>
      <c r="K788">
        <v>7179019.6799999997</v>
      </c>
    </row>
    <row r="789" spans="1:11" x14ac:dyDescent="0.2">
      <c r="A789" s="37">
        <v>44155</v>
      </c>
      <c r="B789" t="s">
        <v>29</v>
      </c>
      <c r="C789" t="s">
        <v>154</v>
      </c>
      <c r="D789" t="s">
        <v>126</v>
      </c>
      <c r="E789" t="s">
        <v>129</v>
      </c>
      <c r="F789">
        <v>44868873</v>
      </c>
      <c r="G789">
        <v>10320738.167459998</v>
      </c>
      <c r="H789">
        <v>0</v>
      </c>
      <c r="I789">
        <v>44868873</v>
      </c>
      <c r="J789" t="s">
        <v>142</v>
      </c>
      <c r="K789">
        <v>2243443.65</v>
      </c>
    </row>
    <row r="790" spans="1:11" x14ac:dyDescent="0.2">
      <c r="A790" s="37">
        <v>44608</v>
      </c>
      <c r="B790" t="s">
        <v>30</v>
      </c>
      <c r="C790" t="s">
        <v>125</v>
      </c>
      <c r="D790" t="s">
        <v>128</v>
      </c>
      <c r="E790" t="s">
        <v>130</v>
      </c>
      <c r="F790">
        <v>21191363</v>
      </c>
      <c r="G790">
        <v>4026782.7972600004</v>
      </c>
      <c r="H790">
        <v>0</v>
      </c>
      <c r="I790">
        <v>21191363</v>
      </c>
      <c r="J790" t="s">
        <v>164</v>
      </c>
      <c r="K790">
        <v>423.82726000000002</v>
      </c>
    </row>
    <row r="791" spans="1:11" x14ac:dyDescent="0.2">
      <c r="A791" s="37">
        <v>44608</v>
      </c>
      <c r="B791" t="s">
        <v>30</v>
      </c>
      <c r="C791" t="s">
        <v>125</v>
      </c>
      <c r="D791" t="s">
        <v>128</v>
      </c>
      <c r="E791" t="s">
        <v>130</v>
      </c>
      <c r="F791">
        <v>21191363</v>
      </c>
      <c r="G791">
        <v>4026782.7972600004</v>
      </c>
      <c r="H791">
        <v>0</v>
      </c>
      <c r="I791">
        <v>21191363</v>
      </c>
      <c r="J791" t="s">
        <v>141</v>
      </c>
      <c r="K791">
        <v>635740.89</v>
      </c>
    </row>
    <row r="792" spans="1:11" x14ac:dyDescent="0.2">
      <c r="A792" s="37">
        <v>44608</v>
      </c>
      <c r="B792" t="s">
        <v>30</v>
      </c>
      <c r="C792" t="s">
        <v>125</v>
      </c>
      <c r="D792" t="s">
        <v>128</v>
      </c>
      <c r="E792" t="s">
        <v>130</v>
      </c>
      <c r="F792">
        <v>21191363</v>
      </c>
      <c r="G792">
        <v>4026782.7972600004</v>
      </c>
      <c r="H792">
        <v>0</v>
      </c>
      <c r="I792">
        <v>21191363</v>
      </c>
      <c r="J792" t="s">
        <v>140</v>
      </c>
      <c r="K792">
        <v>3178704.45</v>
      </c>
    </row>
    <row r="793" spans="1:11" x14ac:dyDescent="0.2">
      <c r="A793" s="37">
        <v>44608</v>
      </c>
      <c r="B793" t="s">
        <v>30</v>
      </c>
      <c r="C793" t="s">
        <v>125</v>
      </c>
      <c r="D793" t="s">
        <v>128</v>
      </c>
      <c r="E793" t="s">
        <v>130</v>
      </c>
      <c r="F793">
        <v>21191363</v>
      </c>
      <c r="G793">
        <v>4026782.7972600004</v>
      </c>
      <c r="H793">
        <v>0</v>
      </c>
      <c r="I793">
        <v>21191363</v>
      </c>
      <c r="J793" t="s">
        <v>142</v>
      </c>
      <c r="K793">
        <v>211913.63</v>
      </c>
    </row>
    <row r="794" spans="1:11" x14ac:dyDescent="0.2">
      <c r="A794" s="37">
        <v>44812</v>
      </c>
      <c r="B794" t="s">
        <v>31</v>
      </c>
      <c r="C794" t="s">
        <v>154</v>
      </c>
      <c r="D794" t="s">
        <v>126</v>
      </c>
      <c r="E794" t="s">
        <v>131</v>
      </c>
      <c r="F794">
        <v>1547596</v>
      </c>
      <c r="G794">
        <v>309534.67596000008</v>
      </c>
      <c r="H794">
        <v>0</v>
      </c>
      <c r="I794">
        <v>1547596</v>
      </c>
      <c r="J794" t="s">
        <v>164</v>
      </c>
      <c r="K794">
        <v>15.475960000000001</v>
      </c>
    </row>
    <row r="795" spans="1:11" x14ac:dyDescent="0.2">
      <c r="A795" s="37">
        <v>44812</v>
      </c>
      <c r="B795" t="s">
        <v>31</v>
      </c>
      <c r="C795" t="s">
        <v>154</v>
      </c>
      <c r="D795" t="s">
        <v>126</v>
      </c>
      <c r="E795" t="s">
        <v>131</v>
      </c>
      <c r="F795">
        <v>1547596</v>
      </c>
      <c r="G795">
        <v>309534.67596000008</v>
      </c>
      <c r="H795">
        <v>0</v>
      </c>
      <c r="I795">
        <v>1547596</v>
      </c>
      <c r="J795" t="s">
        <v>141</v>
      </c>
      <c r="K795">
        <v>15475.96</v>
      </c>
    </row>
    <row r="796" spans="1:11" x14ac:dyDescent="0.2">
      <c r="A796" s="37">
        <v>44812</v>
      </c>
      <c r="B796" t="s">
        <v>31</v>
      </c>
      <c r="C796" t="s">
        <v>154</v>
      </c>
      <c r="D796" t="s">
        <v>126</v>
      </c>
      <c r="E796" t="s">
        <v>131</v>
      </c>
      <c r="F796">
        <v>1547596</v>
      </c>
      <c r="G796">
        <v>309534.67596000008</v>
      </c>
      <c r="H796">
        <v>0</v>
      </c>
      <c r="I796">
        <v>1547596</v>
      </c>
      <c r="J796" t="s">
        <v>140</v>
      </c>
      <c r="K796">
        <v>278567.28000000003</v>
      </c>
    </row>
    <row r="797" spans="1:11" x14ac:dyDescent="0.2">
      <c r="A797" s="37">
        <v>44812</v>
      </c>
      <c r="B797" t="s">
        <v>31</v>
      </c>
      <c r="C797" t="s">
        <v>154</v>
      </c>
      <c r="D797" t="s">
        <v>126</v>
      </c>
      <c r="E797" t="s">
        <v>131</v>
      </c>
      <c r="F797">
        <v>1547596</v>
      </c>
      <c r="G797">
        <v>309534.67596000008</v>
      </c>
      <c r="H797">
        <v>0</v>
      </c>
      <c r="I797">
        <v>1547596</v>
      </c>
      <c r="J797" t="s">
        <v>142</v>
      </c>
      <c r="K797">
        <v>15475.96</v>
      </c>
    </row>
    <row r="798" spans="1:11" x14ac:dyDescent="0.2">
      <c r="A798" s="37">
        <v>44219</v>
      </c>
      <c r="B798" t="s">
        <v>32</v>
      </c>
      <c r="C798" t="s">
        <v>125</v>
      </c>
      <c r="D798" t="s">
        <v>127</v>
      </c>
      <c r="E798" t="s">
        <v>132</v>
      </c>
      <c r="F798">
        <v>19310799</v>
      </c>
      <c r="G798">
        <v>4634784.8679900002</v>
      </c>
      <c r="H798">
        <v>0</v>
      </c>
      <c r="I798">
        <v>19310799</v>
      </c>
      <c r="J798" t="s">
        <v>164</v>
      </c>
      <c r="K798">
        <v>193.10799</v>
      </c>
    </row>
    <row r="799" spans="1:11" x14ac:dyDescent="0.2">
      <c r="A799" s="37">
        <v>44219</v>
      </c>
      <c r="B799" t="s">
        <v>32</v>
      </c>
      <c r="C799" t="s">
        <v>125</v>
      </c>
      <c r="D799" t="s">
        <v>127</v>
      </c>
      <c r="E799" t="s">
        <v>132</v>
      </c>
      <c r="F799">
        <v>19310799</v>
      </c>
      <c r="G799">
        <v>4634784.8679900002</v>
      </c>
      <c r="H799">
        <v>0</v>
      </c>
      <c r="I799">
        <v>19310799</v>
      </c>
      <c r="J799" t="s">
        <v>141</v>
      </c>
      <c r="K799">
        <v>386215.98</v>
      </c>
    </row>
    <row r="800" spans="1:11" x14ac:dyDescent="0.2">
      <c r="A800" s="37">
        <v>44219</v>
      </c>
      <c r="B800" t="s">
        <v>32</v>
      </c>
      <c r="C800" t="s">
        <v>125</v>
      </c>
      <c r="D800" t="s">
        <v>127</v>
      </c>
      <c r="E800" t="s">
        <v>132</v>
      </c>
      <c r="F800">
        <v>19310799</v>
      </c>
      <c r="G800">
        <v>4634784.8679900002</v>
      </c>
      <c r="H800">
        <v>0</v>
      </c>
      <c r="I800">
        <v>19310799</v>
      </c>
      <c r="J800" t="s">
        <v>140</v>
      </c>
      <c r="K800">
        <v>3475943.82</v>
      </c>
    </row>
    <row r="801" spans="1:11" x14ac:dyDescent="0.2">
      <c r="A801" s="37">
        <v>44219</v>
      </c>
      <c r="B801" t="s">
        <v>32</v>
      </c>
      <c r="C801" t="s">
        <v>125</v>
      </c>
      <c r="D801" t="s">
        <v>127</v>
      </c>
      <c r="E801" t="s">
        <v>132</v>
      </c>
      <c r="F801">
        <v>19310799</v>
      </c>
      <c r="G801">
        <v>4634784.8679900002</v>
      </c>
      <c r="H801">
        <v>0</v>
      </c>
      <c r="I801">
        <v>19310799</v>
      </c>
      <c r="J801" t="s">
        <v>142</v>
      </c>
      <c r="K801">
        <v>772431.96</v>
      </c>
    </row>
    <row r="802" spans="1:11" x14ac:dyDescent="0.2">
      <c r="A802" s="37">
        <v>43999</v>
      </c>
      <c r="B802" t="s">
        <v>33</v>
      </c>
      <c r="C802" t="s">
        <v>154</v>
      </c>
      <c r="D802" t="s">
        <v>126</v>
      </c>
      <c r="E802" t="s">
        <v>133</v>
      </c>
      <c r="F802">
        <v>9512598</v>
      </c>
      <c r="G802">
        <v>1522110.8059799999</v>
      </c>
      <c r="H802">
        <v>0</v>
      </c>
      <c r="I802">
        <v>9512598</v>
      </c>
      <c r="J802" t="s">
        <v>164</v>
      </c>
      <c r="K802">
        <v>95.125979999999998</v>
      </c>
    </row>
    <row r="803" spans="1:11" x14ac:dyDescent="0.2">
      <c r="A803" s="37">
        <v>43999</v>
      </c>
      <c r="B803" t="s">
        <v>33</v>
      </c>
      <c r="C803" t="s">
        <v>154</v>
      </c>
      <c r="D803" t="s">
        <v>126</v>
      </c>
      <c r="E803" t="s">
        <v>133</v>
      </c>
      <c r="F803">
        <v>9512598</v>
      </c>
      <c r="G803">
        <v>1522110.8059799999</v>
      </c>
      <c r="H803">
        <v>0</v>
      </c>
      <c r="I803">
        <v>9512598</v>
      </c>
      <c r="J803" t="s">
        <v>141</v>
      </c>
      <c r="K803">
        <v>285377.94</v>
      </c>
    </row>
    <row r="804" spans="1:11" x14ac:dyDescent="0.2">
      <c r="A804" s="37">
        <v>43999</v>
      </c>
      <c r="B804" t="s">
        <v>33</v>
      </c>
      <c r="C804" t="s">
        <v>154</v>
      </c>
      <c r="D804" t="s">
        <v>126</v>
      </c>
      <c r="E804" t="s">
        <v>133</v>
      </c>
      <c r="F804">
        <v>9512598</v>
      </c>
      <c r="G804">
        <v>1522110.8059799999</v>
      </c>
      <c r="H804">
        <v>0</v>
      </c>
      <c r="I804">
        <v>9512598</v>
      </c>
      <c r="J804" t="s">
        <v>140</v>
      </c>
      <c r="K804">
        <v>1141511.76</v>
      </c>
    </row>
    <row r="805" spans="1:11" x14ac:dyDescent="0.2">
      <c r="A805" s="37">
        <v>43999</v>
      </c>
      <c r="B805" t="s">
        <v>33</v>
      </c>
      <c r="C805" t="s">
        <v>154</v>
      </c>
      <c r="D805" t="s">
        <v>126</v>
      </c>
      <c r="E805" t="s">
        <v>133</v>
      </c>
      <c r="F805">
        <v>9512598</v>
      </c>
      <c r="G805">
        <v>1522110.8059799999</v>
      </c>
      <c r="H805">
        <v>0</v>
      </c>
      <c r="I805">
        <v>9512598</v>
      </c>
      <c r="J805" t="s">
        <v>142</v>
      </c>
      <c r="K805">
        <v>95125.98</v>
      </c>
    </row>
    <row r="806" spans="1:11" x14ac:dyDescent="0.2">
      <c r="A806" s="37">
        <v>44635</v>
      </c>
      <c r="B806" t="s">
        <v>34</v>
      </c>
      <c r="C806" t="s">
        <v>125</v>
      </c>
      <c r="D806" t="s">
        <v>128</v>
      </c>
      <c r="E806" t="s">
        <v>134</v>
      </c>
      <c r="F806">
        <v>15069879</v>
      </c>
      <c r="G806">
        <v>2712728.91879</v>
      </c>
      <c r="H806">
        <v>0</v>
      </c>
      <c r="I806">
        <v>15069879</v>
      </c>
      <c r="J806" t="s">
        <v>164</v>
      </c>
      <c r="K806">
        <v>150.69879</v>
      </c>
    </row>
    <row r="807" spans="1:11" x14ac:dyDescent="0.2">
      <c r="A807" s="37">
        <v>44635</v>
      </c>
      <c r="B807" t="s">
        <v>34</v>
      </c>
      <c r="C807" t="s">
        <v>125</v>
      </c>
      <c r="D807" t="s">
        <v>128</v>
      </c>
      <c r="E807" t="s">
        <v>134</v>
      </c>
      <c r="F807">
        <v>15069879</v>
      </c>
      <c r="G807">
        <v>2712728.91879</v>
      </c>
      <c r="H807">
        <v>0</v>
      </c>
      <c r="I807">
        <v>15069879</v>
      </c>
      <c r="J807" t="s">
        <v>141</v>
      </c>
      <c r="K807">
        <v>150698.79</v>
      </c>
    </row>
    <row r="808" spans="1:11" x14ac:dyDescent="0.2">
      <c r="A808" s="37">
        <v>44635</v>
      </c>
      <c r="B808" t="s">
        <v>34</v>
      </c>
      <c r="C808" t="s">
        <v>125</v>
      </c>
      <c r="D808" t="s">
        <v>128</v>
      </c>
      <c r="E808" t="s">
        <v>134</v>
      </c>
      <c r="F808">
        <v>15069879</v>
      </c>
      <c r="G808">
        <v>2712728.91879</v>
      </c>
      <c r="H808">
        <v>0</v>
      </c>
      <c r="I808">
        <v>15069879</v>
      </c>
      <c r="J808" t="s">
        <v>140</v>
      </c>
      <c r="K808">
        <v>1959084.27</v>
      </c>
    </row>
    <row r="809" spans="1:11" x14ac:dyDescent="0.2">
      <c r="A809" s="37">
        <v>44635</v>
      </c>
      <c r="B809" t="s">
        <v>34</v>
      </c>
      <c r="C809" t="s">
        <v>125</v>
      </c>
      <c r="D809" t="s">
        <v>128</v>
      </c>
      <c r="E809" t="s">
        <v>134</v>
      </c>
      <c r="F809">
        <v>15069879</v>
      </c>
      <c r="G809">
        <v>2712728.91879</v>
      </c>
      <c r="H809">
        <v>0</v>
      </c>
      <c r="I809">
        <v>15069879</v>
      </c>
      <c r="J809" t="s">
        <v>142</v>
      </c>
      <c r="K809">
        <v>602795.16</v>
      </c>
    </row>
    <row r="810" spans="1:11" x14ac:dyDescent="0.2">
      <c r="A810" s="37">
        <v>44806</v>
      </c>
      <c r="B810" t="s">
        <v>35</v>
      </c>
      <c r="C810" t="s">
        <v>153</v>
      </c>
      <c r="D810" t="s">
        <v>126</v>
      </c>
      <c r="E810" t="s">
        <v>135</v>
      </c>
      <c r="F810">
        <v>39752386</v>
      </c>
      <c r="G810">
        <v>8348796.1077200007</v>
      </c>
      <c r="H810">
        <v>7652334.3050000006</v>
      </c>
      <c r="I810">
        <v>47404720.305</v>
      </c>
      <c r="J810" t="s">
        <v>164</v>
      </c>
      <c r="K810">
        <v>795.04772000000003</v>
      </c>
    </row>
    <row r="811" spans="1:11" x14ac:dyDescent="0.2">
      <c r="A811" s="37">
        <v>44806</v>
      </c>
      <c r="B811" t="s">
        <v>35</v>
      </c>
      <c r="C811" t="s">
        <v>153</v>
      </c>
      <c r="D811" t="s">
        <v>126</v>
      </c>
      <c r="E811" t="s">
        <v>135</v>
      </c>
      <c r="F811">
        <v>39752386</v>
      </c>
      <c r="G811">
        <v>8348796.1077200007</v>
      </c>
      <c r="H811">
        <v>7652334.3050000006</v>
      </c>
      <c r="I811">
        <v>47404720.305</v>
      </c>
      <c r="J811" t="s">
        <v>141</v>
      </c>
      <c r="K811">
        <v>1590095.44</v>
      </c>
    </row>
    <row r="812" spans="1:11" x14ac:dyDescent="0.2">
      <c r="A812" s="37">
        <v>44806</v>
      </c>
      <c r="B812" t="s">
        <v>35</v>
      </c>
      <c r="C812" t="s">
        <v>153</v>
      </c>
      <c r="D812" t="s">
        <v>126</v>
      </c>
      <c r="E812" t="s">
        <v>135</v>
      </c>
      <c r="F812">
        <v>39752386</v>
      </c>
      <c r="G812">
        <v>8348796.1077200007</v>
      </c>
      <c r="H812">
        <v>7652334.3050000006</v>
      </c>
      <c r="I812">
        <v>47404720.305</v>
      </c>
      <c r="J812" t="s">
        <v>140</v>
      </c>
      <c r="K812">
        <v>5565334.04</v>
      </c>
    </row>
    <row r="813" spans="1:11" x14ac:dyDescent="0.2">
      <c r="A813" s="37">
        <v>44806</v>
      </c>
      <c r="B813" t="s">
        <v>35</v>
      </c>
      <c r="C813" t="s">
        <v>153</v>
      </c>
      <c r="D813" t="s">
        <v>126</v>
      </c>
      <c r="E813" t="s">
        <v>135</v>
      </c>
      <c r="F813">
        <v>39752386</v>
      </c>
      <c r="G813">
        <v>8348796.1077200007</v>
      </c>
      <c r="H813">
        <v>7652334.3050000006</v>
      </c>
      <c r="I813">
        <v>47404720.305</v>
      </c>
      <c r="J813" t="s">
        <v>142</v>
      </c>
      <c r="K813">
        <v>1192571.58</v>
      </c>
    </row>
    <row r="814" spans="1:11" x14ac:dyDescent="0.2">
      <c r="A814" s="37">
        <v>44049</v>
      </c>
      <c r="B814" t="s">
        <v>36</v>
      </c>
      <c r="C814" t="s">
        <v>125</v>
      </c>
      <c r="D814" t="s">
        <v>127</v>
      </c>
      <c r="E814" t="s">
        <v>129</v>
      </c>
      <c r="F814">
        <v>47318833</v>
      </c>
      <c r="G814">
        <v>9464239.7883299999</v>
      </c>
      <c r="H814">
        <v>0</v>
      </c>
      <c r="I814">
        <v>47318833</v>
      </c>
      <c r="J814" t="s">
        <v>164</v>
      </c>
      <c r="K814">
        <v>473.18833000000001</v>
      </c>
    </row>
    <row r="815" spans="1:11" x14ac:dyDescent="0.2">
      <c r="A815" s="37">
        <v>44049</v>
      </c>
      <c r="B815" t="s">
        <v>36</v>
      </c>
      <c r="C815" t="s">
        <v>125</v>
      </c>
      <c r="D815" t="s">
        <v>127</v>
      </c>
      <c r="E815" t="s">
        <v>129</v>
      </c>
      <c r="F815">
        <v>47318833</v>
      </c>
      <c r="G815">
        <v>9464239.7883299999</v>
      </c>
      <c r="H815">
        <v>0</v>
      </c>
      <c r="I815">
        <v>47318833</v>
      </c>
      <c r="J815" t="s">
        <v>141</v>
      </c>
      <c r="K815">
        <v>473188.33</v>
      </c>
    </row>
    <row r="816" spans="1:11" x14ac:dyDescent="0.2">
      <c r="A816" s="37">
        <v>44049</v>
      </c>
      <c r="B816" t="s">
        <v>36</v>
      </c>
      <c r="C816" t="s">
        <v>125</v>
      </c>
      <c r="D816" t="s">
        <v>127</v>
      </c>
      <c r="E816" t="s">
        <v>129</v>
      </c>
      <c r="F816">
        <v>47318833</v>
      </c>
      <c r="G816">
        <v>9464239.7883299999</v>
      </c>
      <c r="H816">
        <v>0</v>
      </c>
      <c r="I816">
        <v>47318833</v>
      </c>
      <c r="J816" t="s">
        <v>140</v>
      </c>
      <c r="K816">
        <v>8517389.9399999995</v>
      </c>
    </row>
    <row r="817" spans="1:11" x14ac:dyDescent="0.2">
      <c r="A817" s="37">
        <v>44049</v>
      </c>
      <c r="B817" t="s">
        <v>36</v>
      </c>
      <c r="C817" t="s">
        <v>125</v>
      </c>
      <c r="D817" t="s">
        <v>127</v>
      </c>
      <c r="E817" t="s">
        <v>129</v>
      </c>
      <c r="F817">
        <v>47318833</v>
      </c>
      <c r="G817">
        <v>9464239.7883299999</v>
      </c>
      <c r="H817">
        <v>0</v>
      </c>
      <c r="I817">
        <v>47318833</v>
      </c>
      <c r="J817" t="s">
        <v>142</v>
      </c>
      <c r="K817">
        <v>473188.33</v>
      </c>
    </row>
    <row r="818" spans="1:11" x14ac:dyDescent="0.2">
      <c r="A818" s="37">
        <v>44014</v>
      </c>
      <c r="B818" t="s">
        <v>37</v>
      </c>
      <c r="C818" t="s">
        <v>153</v>
      </c>
      <c r="D818" t="s">
        <v>126</v>
      </c>
      <c r="E818" t="s">
        <v>130</v>
      </c>
      <c r="F818">
        <v>17063059</v>
      </c>
      <c r="G818">
        <v>2388998.89059</v>
      </c>
      <c r="H818">
        <v>0</v>
      </c>
      <c r="I818">
        <v>17063059</v>
      </c>
      <c r="J818" t="s">
        <v>164</v>
      </c>
      <c r="K818">
        <v>170.63059000000001</v>
      </c>
    </row>
    <row r="819" spans="1:11" x14ac:dyDescent="0.2">
      <c r="A819" s="37">
        <v>44014</v>
      </c>
      <c r="B819" t="s">
        <v>37</v>
      </c>
      <c r="C819" t="s">
        <v>153</v>
      </c>
      <c r="D819" t="s">
        <v>126</v>
      </c>
      <c r="E819" t="s">
        <v>130</v>
      </c>
      <c r="F819">
        <v>17063059</v>
      </c>
      <c r="G819">
        <v>2388998.89059</v>
      </c>
      <c r="H819">
        <v>0</v>
      </c>
      <c r="I819">
        <v>17063059</v>
      </c>
      <c r="J819" t="s">
        <v>141</v>
      </c>
      <c r="K819">
        <v>341261.18</v>
      </c>
    </row>
    <row r="820" spans="1:11" x14ac:dyDescent="0.2">
      <c r="A820" s="37">
        <v>44014</v>
      </c>
      <c r="B820" t="s">
        <v>37</v>
      </c>
      <c r="C820" t="s">
        <v>153</v>
      </c>
      <c r="D820" t="s">
        <v>126</v>
      </c>
      <c r="E820" t="s">
        <v>130</v>
      </c>
      <c r="F820">
        <v>17063059</v>
      </c>
      <c r="G820">
        <v>2388998.89059</v>
      </c>
      <c r="H820">
        <v>0</v>
      </c>
      <c r="I820">
        <v>17063059</v>
      </c>
      <c r="J820" t="s">
        <v>140</v>
      </c>
      <c r="K820">
        <v>1706305.9</v>
      </c>
    </row>
    <row r="821" spans="1:11" x14ac:dyDescent="0.2">
      <c r="A821" s="37">
        <v>44014</v>
      </c>
      <c r="B821" t="s">
        <v>37</v>
      </c>
      <c r="C821" t="s">
        <v>153</v>
      </c>
      <c r="D821" t="s">
        <v>126</v>
      </c>
      <c r="E821" t="s">
        <v>130</v>
      </c>
      <c r="F821">
        <v>17063059</v>
      </c>
      <c r="G821">
        <v>2388998.89059</v>
      </c>
      <c r="H821">
        <v>0</v>
      </c>
      <c r="I821">
        <v>17063059</v>
      </c>
      <c r="J821" t="s">
        <v>142</v>
      </c>
      <c r="K821">
        <v>341261.18</v>
      </c>
    </row>
    <row r="822" spans="1:11" x14ac:dyDescent="0.2">
      <c r="A822" s="37">
        <v>44201</v>
      </c>
      <c r="B822" t="s">
        <v>38</v>
      </c>
      <c r="C822" t="s">
        <v>125</v>
      </c>
      <c r="D822" t="s">
        <v>128</v>
      </c>
      <c r="E822" t="s">
        <v>131</v>
      </c>
      <c r="F822">
        <v>31430022</v>
      </c>
      <c r="G822">
        <v>5658032.5604400001</v>
      </c>
      <c r="H822">
        <v>0</v>
      </c>
      <c r="I822">
        <v>31430022</v>
      </c>
      <c r="J822" t="s">
        <v>164</v>
      </c>
      <c r="K822">
        <v>628.60044000000005</v>
      </c>
    </row>
    <row r="823" spans="1:11" x14ac:dyDescent="0.2">
      <c r="A823" s="37">
        <v>44201</v>
      </c>
      <c r="B823" t="s">
        <v>38</v>
      </c>
      <c r="C823" t="s">
        <v>125</v>
      </c>
      <c r="D823" t="s">
        <v>128</v>
      </c>
      <c r="E823" t="s">
        <v>131</v>
      </c>
      <c r="F823">
        <v>31430022</v>
      </c>
      <c r="G823">
        <v>5658032.5604400001</v>
      </c>
      <c r="H823">
        <v>0</v>
      </c>
      <c r="I823">
        <v>31430022</v>
      </c>
      <c r="J823" t="s">
        <v>141</v>
      </c>
      <c r="K823">
        <v>942900.66</v>
      </c>
    </row>
    <row r="824" spans="1:11" x14ac:dyDescent="0.2">
      <c r="A824" s="37">
        <v>44201</v>
      </c>
      <c r="B824" t="s">
        <v>38</v>
      </c>
      <c r="C824" t="s">
        <v>125</v>
      </c>
      <c r="D824" t="s">
        <v>128</v>
      </c>
      <c r="E824" t="s">
        <v>131</v>
      </c>
      <c r="F824">
        <v>31430022</v>
      </c>
      <c r="G824">
        <v>5658032.5604400001</v>
      </c>
      <c r="H824">
        <v>0</v>
      </c>
      <c r="I824">
        <v>31430022</v>
      </c>
      <c r="J824" t="s">
        <v>140</v>
      </c>
      <c r="K824">
        <v>3771602.64</v>
      </c>
    </row>
    <row r="825" spans="1:11" x14ac:dyDescent="0.2">
      <c r="A825" s="37">
        <v>44201</v>
      </c>
      <c r="B825" t="s">
        <v>38</v>
      </c>
      <c r="C825" t="s">
        <v>125</v>
      </c>
      <c r="D825" t="s">
        <v>128</v>
      </c>
      <c r="E825" t="s">
        <v>131</v>
      </c>
      <c r="F825">
        <v>31430022</v>
      </c>
      <c r="G825">
        <v>5658032.5604400001</v>
      </c>
      <c r="H825">
        <v>0</v>
      </c>
      <c r="I825">
        <v>31430022</v>
      </c>
      <c r="J825" t="s">
        <v>142</v>
      </c>
      <c r="K825">
        <v>942900.66</v>
      </c>
    </row>
    <row r="826" spans="1:11" x14ac:dyDescent="0.2">
      <c r="A826" s="37">
        <v>44600</v>
      </c>
      <c r="B826" t="s">
        <v>39</v>
      </c>
      <c r="C826" t="s">
        <v>153</v>
      </c>
      <c r="D826" t="s">
        <v>126</v>
      </c>
      <c r="E826" t="s">
        <v>132</v>
      </c>
      <c r="F826">
        <v>15010360</v>
      </c>
      <c r="G826">
        <v>3002222.1036</v>
      </c>
      <c r="H826">
        <v>0</v>
      </c>
      <c r="I826">
        <v>15010360</v>
      </c>
      <c r="J826" t="s">
        <v>164</v>
      </c>
      <c r="K826">
        <v>150.1036</v>
      </c>
    </row>
    <row r="827" spans="1:11" x14ac:dyDescent="0.2">
      <c r="A827" s="37">
        <v>44600</v>
      </c>
      <c r="B827" t="s">
        <v>39</v>
      </c>
      <c r="C827" t="s">
        <v>153</v>
      </c>
      <c r="D827" t="s">
        <v>126</v>
      </c>
      <c r="E827" t="s">
        <v>132</v>
      </c>
      <c r="F827">
        <v>15010360</v>
      </c>
      <c r="G827">
        <v>3002222.1036</v>
      </c>
      <c r="H827">
        <v>0</v>
      </c>
      <c r="I827">
        <v>15010360</v>
      </c>
      <c r="J827" t="s">
        <v>141</v>
      </c>
      <c r="K827">
        <v>150103.6</v>
      </c>
    </row>
    <row r="828" spans="1:11" x14ac:dyDescent="0.2">
      <c r="A828" s="37">
        <v>44600</v>
      </c>
      <c r="B828" t="s">
        <v>39</v>
      </c>
      <c r="C828" t="s">
        <v>153</v>
      </c>
      <c r="D828" t="s">
        <v>126</v>
      </c>
      <c r="E828" t="s">
        <v>132</v>
      </c>
      <c r="F828">
        <v>15010360</v>
      </c>
      <c r="G828">
        <v>3002222.1036</v>
      </c>
      <c r="H828">
        <v>0</v>
      </c>
      <c r="I828">
        <v>15010360</v>
      </c>
      <c r="J828" t="s">
        <v>140</v>
      </c>
      <c r="K828">
        <v>2101450.4</v>
      </c>
    </row>
    <row r="829" spans="1:11" x14ac:dyDescent="0.2">
      <c r="A829" s="37">
        <v>44600</v>
      </c>
      <c r="B829" t="s">
        <v>39</v>
      </c>
      <c r="C829" t="s">
        <v>153</v>
      </c>
      <c r="D829" t="s">
        <v>126</v>
      </c>
      <c r="E829" t="s">
        <v>132</v>
      </c>
      <c r="F829">
        <v>15010360</v>
      </c>
      <c r="G829">
        <v>3002222.1036</v>
      </c>
      <c r="H829">
        <v>0</v>
      </c>
      <c r="I829">
        <v>15010360</v>
      </c>
      <c r="J829" t="s">
        <v>142</v>
      </c>
      <c r="K829">
        <v>750518</v>
      </c>
    </row>
    <row r="830" spans="1:11" x14ac:dyDescent="0.2">
      <c r="A830" s="37">
        <v>43877</v>
      </c>
      <c r="B830" t="s">
        <v>40</v>
      </c>
      <c r="C830" t="s">
        <v>125</v>
      </c>
      <c r="D830" t="s">
        <v>127</v>
      </c>
      <c r="E830" t="s">
        <v>133</v>
      </c>
      <c r="F830">
        <v>39650436</v>
      </c>
      <c r="G830">
        <v>6344466.2643599994</v>
      </c>
      <c r="H830">
        <v>0</v>
      </c>
      <c r="I830">
        <v>39650436</v>
      </c>
      <c r="J830" t="s">
        <v>164</v>
      </c>
      <c r="K830">
        <v>396.50436000000002</v>
      </c>
    </row>
    <row r="831" spans="1:11" x14ac:dyDescent="0.2">
      <c r="A831" s="37">
        <v>43877</v>
      </c>
      <c r="B831" t="s">
        <v>40</v>
      </c>
      <c r="C831" t="s">
        <v>125</v>
      </c>
      <c r="D831" t="s">
        <v>127</v>
      </c>
      <c r="E831" t="s">
        <v>133</v>
      </c>
      <c r="F831">
        <v>39650436</v>
      </c>
      <c r="G831">
        <v>6344466.2643599994</v>
      </c>
      <c r="H831">
        <v>0</v>
      </c>
      <c r="I831">
        <v>39650436</v>
      </c>
      <c r="J831" t="s">
        <v>141</v>
      </c>
      <c r="K831">
        <v>1189513.08</v>
      </c>
    </row>
    <row r="832" spans="1:11" x14ac:dyDescent="0.2">
      <c r="A832" s="37">
        <v>43877</v>
      </c>
      <c r="B832" t="s">
        <v>40</v>
      </c>
      <c r="C832" t="s">
        <v>125</v>
      </c>
      <c r="D832" t="s">
        <v>127</v>
      </c>
      <c r="E832" t="s">
        <v>133</v>
      </c>
      <c r="F832">
        <v>39650436</v>
      </c>
      <c r="G832">
        <v>6344466.2643599994</v>
      </c>
      <c r="H832">
        <v>0</v>
      </c>
      <c r="I832">
        <v>39650436</v>
      </c>
      <c r="J832" t="s">
        <v>140</v>
      </c>
      <c r="K832">
        <v>4361547.96</v>
      </c>
    </row>
    <row r="833" spans="1:11" x14ac:dyDescent="0.2">
      <c r="A833" s="37">
        <v>43877</v>
      </c>
      <c r="B833" t="s">
        <v>40</v>
      </c>
      <c r="C833" t="s">
        <v>125</v>
      </c>
      <c r="D833" t="s">
        <v>127</v>
      </c>
      <c r="E833" t="s">
        <v>133</v>
      </c>
      <c r="F833">
        <v>39650436</v>
      </c>
      <c r="G833">
        <v>6344466.2643599994</v>
      </c>
      <c r="H833">
        <v>0</v>
      </c>
      <c r="I833">
        <v>39650436</v>
      </c>
      <c r="J833" t="s">
        <v>142</v>
      </c>
      <c r="K833">
        <v>793008.72</v>
      </c>
    </row>
    <row r="834" spans="1:11" x14ac:dyDescent="0.2">
      <c r="A834" s="37">
        <v>44299</v>
      </c>
      <c r="B834" t="s">
        <v>41</v>
      </c>
      <c r="C834" t="s">
        <v>154</v>
      </c>
      <c r="D834" t="s">
        <v>126</v>
      </c>
      <c r="E834" t="s">
        <v>134</v>
      </c>
      <c r="F834">
        <v>28718695</v>
      </c>
      <c r="G834">
        <v>6318974.4608499995</v>
      </c>
      <c r="H834">
        <v>0</v>
      </c>
      <c r="I834">
        <v>28718695</v>
      </c>
      <c r="J834" t="s">
        <v>164</v>
      </c>
      <c r="K834">
        <v>861.56084999999996</v>
      </c>
    </row>
    <row r="835" spans="1:11" x14ac:dyDescent="0.2">
      <c r="A835" s="37">
        <v>44299</v>
      </c>
      <c r="B835" t="s">
        <v>41</v>
      </c>
      <c r="C835" t="s">
        <v>154</v>
      </c>
      <c r="D835" t="s">
        <v>126</v>
      </c>
      <c r="E835" t="s">
        <v>134</v>
      </c>
      <c r="F835">
        <v>28718695</v>
      </c>
      <c r="G835">
        <v>6318974.4608499995</v>
      </c>
      <c r="H835">
        <v>0</v>
      </c>
      <c r="I835">
        <v>28718695</v>
      </c>
      <c r="J835" t="s">
        <v>141</v>
      </c>
      <c r="K835">
        <v>861560.85</v>
      </c>
    </row>
    <row r="836" spans="1:11" x14ac:dyDescent="0.2">
      <c r="A836" s="37">
        <v>44299</v>
      </c>
      <c r="B836" t="s">
        <v>41</v>
      </c>
      <c r="C836" t="s">
        <v>154</v>
      </c>
      <c r="D836" t="s">
        <v>126</v>
      </c>
      <c r="E836" t="s">
        <v>134</v>
      </c>
      <c r="F836">
        <v>28718695</v>
      </c>
      <c r="G836">
        <v>6318974.4608499995</v>
      </c>
      <c r="H836">
        <v>0</v>
      </c>
      <c r="I836">
        <v>28718695</v>
      </c>
      <c r="J836" t="s">
        <v>140</v>
      </c>
      <c r="K836">
        <v>4594991.2</v>
      </c>
    </row>
    <row r="837" spans="1:11" x14ac:dyDescent="0.2">
      <c r="A837" s="37">
        <v>44299</v>
      </c>
      <c r="B837" t="s">
        <v>41</v>
      </c>
      <c r="C837" t="s">
        <v>154</v>
      </c>
      <c r="D837" t="s">
        <v>126</v>
      </c>
      <c r="E837" t="s">
        <v>134</v>
      </c>
      <c r="F837">
        <v>28718695</v>
      </c>
      <c r="G837">
        <v>6318974.4608499995</v>
      </c>
      <c r="H837">
        <v>0</v>
      </c>
      <c r="I837">
        <v>28718695</v>
      </c>
      <c r="J837" t="s">
        <v>142</v>
      </c>
      <c r="K837">
        <v>861560.85</v>
      </c>
    </row>
    <row r="838" spans="1:11" x14ac:dyDescent="0.2">
      <c r="A838" s="37">
        <v>44088</v>
      </c>
      <c r="B838" t="s">
        <v>42</v>
      </c>
      <c r="C838" t="s">
        <v>125</v>
      </c>
      <c r="D838" t="s">
        <v>128</v>
      </c>
      <c r="E838" t="s">
        <v>135</v>
      </c>
      <c r="F838">
        <v>38989215</v>
      </c>
      <c r="G838">
        <v>7799012.6764500001</v>
      </c>
      <c r="H838">
        <v>7505423.8875000002</v>
      </c>
      <c r="I838">
        <v>46494638.887500003</v>
      </c>
      <c r="J838" t="s">
        <v>164</v>
      </c>
      <c r="K838">
        <v>1169.6764499999999</v>
      </c>
    </row>
    <row r="839" spans="1:11" x14ac:dyDescent="0.2">
      <c r="A839" s="37">
        <v>44088</v>
      </c>
      <c r="B839" t="s">
        <v>42</v>
      </c>
      <c r="C839" t="s">
        <v>125</v>
      </c>
      <c r="D839" t="s">
        <v>128</v>
      </c>
      <c r="E839" t="s">
        <v>135</v>
      </c>
      <c r="F839">
        <v>38989215</v>
      </c>
      <c r="G839">
        <v>7799012.6764500001</v>
      </c>
      <c r="H839">
        <v>7505423.8875000002</v>
      </c>
      <c r="I839">
        <v>46494638.887500003</v>
      </c>
      <c r="J839" t="s">
        <v>141</v>
      </c>
      <c r="K839">
        <v>1559568.6</v>
      </c>
    </row>
    <row r="840" spans="1:11" x14ac:dyDescent="0.2">
      <c r="A840" s="37">
        <v>44088</v>
      </c>
      <c r="B840" t="s">
        <v>42</v>
      </c>
      <c r="C840" t="s">
        <v>125</v>
      </c>
      <c r="D840" t="s">
        <v>128</v>
      </c>
      <c r="E840" t="s">
        <v>135</v>
      </c>
      <c r="F840">
        <v>38989215</v>
      </c>
      <c r="G840">
        <v>7799012.6764500001</v>
      </c>
      <c r="H840">
        <v>7505423.8875000002</v>
      </c>
      <c r="I840">
        <v>46494638.887500003</v>
      </c>
      <c r="J840" t="s">
        <v>140</v>
      </c>
      <c r="K840">
        <v>4288813.6500000004</v>
      </c>
    </row>
    <row r="841" spans="1:11" x14ac:dyDescent="0.2">
      <c r="A841" s="37">
        <v>44088</v>
      </c>
      <c r="B841" t="s">
        <v>42</v>
      </c>
      <c r="C841" t="s">
        <v>125</v>
      </c>
      <c r="D841" t="s">
        <v>128</v>
      </c>
      <c r="E841" t="s">
        <v>135</v>
      </c>
      <c r="F841">
        <v>38989215</v>
      </c>
      <c r="G841">
        <v>7799012.6764500001</v>
      </c>
      <c r="H841">
        <v>7505423.8875000002</v>
      </c>
      <c r="I841">
        <v>46494638.887500003</v>
      </c>
      <c r="J841" t="s">
        <v>142</v>
      </c>
      <c r="K841">
        <v>1949460.75</v>
      </c>
    </row>
    <row r="842" spans="1:11" x14ac:dyDescent="0.2">
      <c r="A842" s="37">
        <v>44609</v>
      </c>
      <c r="B842" t="s">
        <v>43</v>
      </c>
      <c r="C842" t="s">
        <v>153</v>
      </c>
      <c r="D842" t="s">
        <v>126</v>
      </c>
      <c r="E842" t="s">
        <v>129</v>
      </c>
      <c r="F842">
        <v>37836804</v>
      </c>
      <c r="G842">
        <v>9838704.1441199984</v>
      </c>
      <c r="H842">
        <v>0</v>
      </c>
      <c r="I842">
        <v>37836804</v>
      </c>
      <c r="J842" t="s">
        <v>164</v>
      </c>
      <c r="K842">
        <v>1135.10412</v>
      </c>
    </row>
    <row r="843" spans="1:11" x14ac:dyDescent="0.2">
      <c r="A843" s="37">
        <v>44609</v>
      </c>
      <c r="B843" t="s">
        <v>43</v>
      </c>
      <c r="C843" t="s">
        <v>153</v>
      </c>
      <c r="D843" t="s">
        <v>126</v>
      </c>
      <c r="E843" t="s">
        <v>129</v>
      </c>
      <c r="F843">
        <v>37836804</v>
      </c>
      <c r="G843">
        <v>9838704.1441199984</v>
      </c>
      <c r="H843">
        <v>0</v>
      </c>
      <c r="I843">
        <v>37836804</v>
      </c>
      <c r="J843" t="s">
        <v>141</v>
      </c>
      <c r="K843">
        <v>756736.08</v>
      </c>
    </row>
    <row r="844" spans="1:11" x14ac:dyDescent="0.2">
      <c r="A844" s="37">
        <v>44609</v>
      </c>
      <c r="B844" t="s">
        <v>43</v>
      </c>
      <c r="C844" t="s">
        <v>153</v>
      </c>
      <c r="D844" t="s">
        <v>126</v>
      </c>
      <c r="E844" t="s">
        <v>129</v>
      </c>
      <c r="F844">
        <v>37836804</v>
      </c>
      <c r="G844">
        <v>9838704.1441199984</v>
      </c>
      <c r="H844">
        <v>0</v>
      </c>
      <c r="I844">
        <v>37836804</v>
      </c>
      <c r="J844" t="s">
        <v>140</v>
      </c>
      <c r="K844">
        <v>7567360.7999999998</v>
      </c>
    </row>
    <row r="845" spans="1:11" x14ac:dyDescent="0.2">
      <c r="A845" s="37">
        <v>44609</v>
      </c>
      <c r="B845" t="s">
        <v>43</v>
      </c>
      <c r="C845" t="s">
        <v>153</v>
      </c>
      <c r="D845" t="s">
        <v>126</v>
      </c>
      <c r="E845" t="s">
        <v>129</v>
      </c>
      <c r="F845">
        <v>37836804</v>
      </c>
      <c r="G845">
        <v>9838704.1441199984</v>
      </c>
      <c r="H845">
        <v>0</v>
      </c>
      <c r="I845">
        <v>37836804</v>
      </c>
      <c r="J845" t="s">
        <v>142</v>
      </c>
      <c r="K845">
        <v>1513472.16</v>
      </c>
    </row>
    <row r="846" spans="1:11" x14ac:dyDescent="0.2">
      <c r="A846" s="37">
        <v>44821</v>
      </c>
      <c r="B846" t="s">
        <v>44</v>
      </c>
      <c r="C846" t="s">
        <v>125</v>
      </c>
      <c r="D846" t="s">
        <v>127</v>
      </c>
      <c r="E846" t="s">
        <v>130</v>
      </c>
      <c r="F846">
        <v>13067474</v>
      </c>
      <c r="G846">
        <v>2875105.6294800001</v>
      </c>
      <c r="H846">
        <v>0</v>
      </c>
      <c r="I846">
        <v>13067474</v>
      </c>
      <c r="J846" t="s">
        <v>164</v>
      </c>
      <c r="K846">
        <v>261.34948000000003</v>
      </c>
    </row>
    <row r="847" spans="1:11" x14ac:dyDescent="0.2">
      <c r="A847" s="37">
        <v>44821</v>
      </c>
      <c r="B847" t="s">
        <v>44</v>
      </c>
      <c r="C847" t="s">
        <v>125</v>
      </c>
      <c r="D847" t="s">
        <v>127</v>
      </c>
      <c r="E847" t="s">
        <v>130</v>
      </c>
      <c r="F847">
        <v>13067474</v>
      </c>
      <c r="G847">
        <v>2875105.6294800001</v>
      </c>
      <c r="H847">
        <v>0</v>
      </c>
      <c r="I847">
        <v>13067474</v>
      </c>
      <c r="J847" t="s">
        <v>141</v>
      </c>
      <c r="K847">
        <v>522698.96</v>
      </c>
    </row>
    <row r="848" spans="1:11" x14ac:dyDescent="0.2">
      <c r="A848" s="37">
        <v>44821</v>
      </c>
      <c r="B848" t="s">
        <v>44</v>
      </c>
      <c r="C848" t="s">
        <v>125</v>
      </c>
      <c r="D848" t="s">
        <v>127</v>
      </c>
      <c r="E848" t="s">
        <v>130</v>
      </c>
      <c r="F848">
        <v>13067474</v>
      </c>
      <c r="G848">
        <v>2875105.6294800001</v>
      </c>
      <c r="H848">
        <v>0</v>
      </c>
      <c r="I848">
        <v>13067474</v>
      </c>
      <c r="J848" t="s">
        <v>140</v>
      </c>
      <c r="K848">
        <v>2221470.58</v>
      </c>
    </row>
    <row r="849" spans="1:11" x14ac:dyDescent="0.2">
      <c r="A849" s="37">
        <v>44821</v>
      </c>
      <c r="B849" t="s">
        <v>44</v>
      </c>
      <c r="C849" t="s">
        <v>125</v>
      </c>
      <c r="D849" t="s">
        <v>127</v>
      </c>
      <c r="E849" t="s">
        <v>130</v>
      </c>
      <c r="F849">
        <v>13067474</v>
      </c>
      <c r="G849">
        <v>2875105.6294800001</v>
      </c>
      <c r="H849">
        <v>0</v>
      </c>
      <c r="I849">
        <v>13067474</v>
      </c>
      <c r="J849" t="s">
        <v>142</v>
      </c>
      <c r="K849">
        <v>130674.74</v>
      </c>
    </row>
    <row r="850" spans="1:11" x14ac:dyDescent="0.2">
      <c r="A850" s="37">
        <v>44234</v>
      </c>
      <c r="B850" t="s">
        <v>45</v>
      </c>
      <c r="C850" t="s">
        <v>154</v>
      </c>
      <c r="D850" t="s">
        <v>126</v>
      </c>
      <c r="E850" t="s">
        <v>131</v>
      </c>
      <c r="F850">
        <v>28491417</v>
      </c>
      <c r="G850">
        <v>4274282.3783399994</v>
      </c>
      <c r="H850">
        <v>0</v>
      </c>
      <c r="I850">
        <v>28491417</v>
      </c>
      <c r="J850" t="s">
        <v>164</v>
      </c>
      <c r="K850">
        <v>569.82834000000003</v>
      </c>
    </row>
    <row r="851" spans="1:11" x14ac:dyDescent="0.2">
      <c r="A851" s="37">
        <v>44234</v>
      </c>
      <c r="B851" t="s">
        <v>45</v>
      </c>
      <c r="C851" t="s">
        <v>154</v>
      </c>
      <c r="D851" t="s">
        <v>126</v>
      </c>
      <c r="E851" t="s">
        <v>131</v>
      </c>
      <c r="F851">
        <v>28491417</v>
      </c>
      <c r="G851">
        <v>4274282.3783399994</v>
      </c>
      <c r="H851">
        <v>0</v>
      </c>
      <c r="I851">
        <v>28491417</v>
      </c>
      <c r="J851" t="s">
        <v>141</v>
      </c>
      <c r="K851">
        <v>569828.34</v>
      </c>
    </row>
    <row r="852" spans="1:11" x14ac:dyDescent="0.2">
      <c r="A852" s="37">
        <v>44234</v>
      </c>
      <c r="B852" t="s">
        <v>45</v>
      </c>
      <c r="C852" t="s">
        <v>154</v>
      </c>
      <c r="D852" t="s">
        <v>126</v>
      </c>
      <c r="E852" t="s">
        <v>131</v>
      </c>
      <c r="F852">
        <v>28491417</v>
      </c>
      <c r="G852">
        <v>4274282.3783399994</v>
      </c>
      <c r="H852">
        <v>0</v>
      </c>
      <c r="I852">
        <v>28491417</v>
      </c>
      <c r="J852" t="s">
        <v>140</v>
      </c>
      <c r="K852">
        <v>3418970.04</v>
      </c>
    </row>
    <row r="853" spans="1:11" x14ac:dyDescent="0.2">
      <c r="A853" s="37">
        <v>44234</v>
      </c>
      <c r="B853" t="s">
        <v>45</v>
      </c>
      <c r="C853" t="s">
        <v>154</v>
      </c>
      <c r="D853" t="s">
        <v>126</v>
      </c>
      <c r="E853" t="s">
        <v>131</v>
      </c>
      <c r="F853">
        <v>28491417</v>
      </c>
      <c r="G853">
        <v>4274282.3783399994</v>
      </c>
      <c r="H853">
        <v>0</v>
      </c>
      <c r="I853">
        <v>28491417</v>
      </c>
      <c r="J853" t="s">
        <v>142</v>
      </c>
      <c r="K853">
        <v>284914.17</v>
      </c>
    </row>
    <row r="854" spans="1:11" x14ac:dyDescent="0.2">
      <c r="A854" s="37">
        <v>44180</v>
      </c>
      <c r="B854" t="s">
        <v>46</v>
      </c>
      <c r="C854" t="s">
        <v>125</v>
      </c>
      <c r="D854" t="s">
        <v>128</v>
      </c>
      <c r="E854" t="s">
        <v>132</v>
      </c>
      <c r="F854">
        <v>21556258</v>
      </c>
      <c r="G854">
        <v>3880557.5651599998</v>
      </c>
      <c r="H854">
        <v>0</v>
      </c>
      <c r="I854">
        <v>21556258</v>
      </c>
      <c r="J854" t="s">
        <v>164</v>
      </c>
      <c r="K854">
        <v>431.12515999999999</v>
      </c>
    </row>
    <row r="855" spans="1:11" x14ac:dyDescent="0.2">
      <c r="A855" s="37">
        <v>44180</v>
      </c>
      <c r="B855" t="s">
        <v>46</v>
      </c>
      <c r="C855" t="s">
        <v>125</v>
      </c>
      <c r="D855" t="s">
        <v>128</v>
      </c>
      <c r="E855" t="s">
        <v>132</v>
      </c>
      <c r="F855">
        <v>21556258</v>
      </c>
      <c r="G855">
        <v>3880557.5651599998</v>
      </c>
      <c r="H855">
        <v>0</v>
      </c>
      <c r="I855">
        <v>21556258</v>
      </c>
      <c r="J855" t="s">
        <v>141</v>
      </c>
      <c r="K855">
        <v>215562.58</v>
      </c>
    </row>
    <row r="856" spans="1:11" x14ac:dyDescent="0.2">
      <c r="A856" s="37">
        <v>44180</v>
      </c>
      <c r="B856" t="s">
        <v>46</v>
      </c>
      <c r="C856" t="s">
        <v>125</v>
      </c>
      <c r="D856" t="s">
        <v>128</v>
      </c>
      <c r="E856" t="s">
        <v>132</v>
      </c>
      <c r="F856">
        <v>21556258</v>
      </c>
      <c r="G856">
        <v>3880557.5651599998</v>
      </c>
      <c r="H856">
        <v>0</v>
      </c>
      <c r="I856">
        <v>21556258</v>
      </c>
      <c r="J856" t="s">
        <v>140</v>
      </c>
      <c r="K856">
        <v>3449001.28</v>
      </c>
    </row>
    <row r="857" spans="1:11" x14ac:dyDescent="0.2">
      <c r="A857" s="37">
        <v>44180</v>
      </c>
      <c r="B857" t="s">
        <v>46</v>
      </c>
      <c r="C857" t="s">
        <v>125</v>
      </c>
      <c r="D857" t="s">
        <v>128</v>
      </c>
      <c r="E857" t="s">
        <v>132</v>
      </c>
      <c r="F857">
        <v>21556258</v>
      </c>
      <c r="G857">
        <v>3880557.5651599998</v>
      </c>
      <c r="H857">
        <v>0</v>
      </c>
      <c r="I857">
        <v>21556258</v>
      </c>
      <c r="J857" t="s">
        <v>142</v>
      </c>
      <c r="K857">
        <v>215562.58</v>
      </c>
    </row>
    <row r="858" spans="1:11" x14ac:dyDescent="0.2">
      <c r="A858" s="37">
        <v>44593</v>
      </c>
      <c r="B858" t="s">
        <v>47</v>
      </c>
      <c r="C858" t="s">
        <v>153</v>
      </c>
      <c r="D858" t="s">
        <v>126</v>
      </c>
      <c r="E858" t="s">
        <v>133</v>
      </c>
      <c r="F858">
        <v>30234400</v>
      </c>
      <c r="G858">
        <v>7256558.3439999996</v>
      </c>
      <c r="H858">
        <v>0</v>
      </c>
      <c r="I858">
        <v>30234400</v>
      </c>
      <c r="J858" t="s">
        <v>164</v>
      </c>
      <c r="K858">
        <v>302.34399999999999</v>
      </c>
    </row>
    <row r="859" spans="1:11" x14ac:dyDescent="0.2">
      <c r="A859" s="37">
        <v>44593</v>
      </c>
      <c r="B859" t="s">
        <v>47</v>
      </c>
      <c r="C859" t="s">
        <v>153</v>
      </c>
      <c r="D859" t="s">
        <v>126</v>
      </c>
      <c r="E859" t="s">
        <v>133</v>
      </c>
      <c r="F859">
        <v>30234400</v>
      </c>
      <c r="G859">
        <v>7256558.3439999996</v>
      </c>
      <c r="H859">
        <v>0</v>
      </c>
      <c r="I859">
        <v>30234400</v>
      </c>
      <c r="J859" t="s">
        <v>141</v>
      </c>
      <c r="K859">
        <v>302344</v>
      </c>
    </row>
    <row r="860" spans="1:11" x14ac:dyDescent="0.2">
      <c r="A860" s="37">
        <v>44593</v>
      </c>
      <c r="B860" t="s">
        <v>47</v>
      </c>
      <c r="C860" t="s">
        <v>153</v>
      </c>
      <c r="D860" t="s">
        <v>126</v>
      </c>
      <c r="E860" t="s">
        <v>133</v>
      </c>
      <c r="F860">
        <v>30234400</v>
      </c>
      <c r="G860">
        <v>7256558.3439999996</v>
      </c>
      <c r="H860">
        <v>0</v>
      </c>
      <c r="I860">
        <v>30234400</v>
      </c>
      <c r="J860" t="s">
        <v>140</v>
      </c>
      <c r="K860">
        <v>5442192</v>
      </c>
    </row>
    <row r="861" spans="1:11" x14ac:dyDescent="0.2">
      <c r="A861" s="37">
        <v>44593</v>
      </c>
      <c r="B861" t="s">
        <v>47</v>
      </c>
      <c r="C861" t="s">
        <v>153</v>
      </c>
      <c r="D861" t="s">
        <v>126</v>
      </c>
      <c r="E861" t="s">
        <v>133</v>
      </c>
      <c r="F861">
        <v>30234400</v>
      </c>
      <c r="G861">
        <v>7256558.3439999996</v>
      </c>
      <c r="H861">
        <v>0</v>
      </c>
      <c r="I861">
        <v>30234400</v>
      </c>
      <c r="J861" t="s">
        <v>142</v>
      </c>
      <c r="K861">
        <v>1511720</v>
      </c>
    </row>
    <row r="862" spans="1:11" x14ac:dyDescent="0.2">
      <c r="A862" s="37">
        <v>44058</v>
      </c>
      <c r="B862" t="s">
        <v>48</v>
      </c>
      <c r="C862" t="s">
        <v>125</v>
      </c>
      <c r="D862" t="s">
        <v>127</v>
      </c>
      <c r="E862" t="s">
        <v>134</v>
      </c>
      <c r="F862">
        <v>26874470</v>
      </c>
      <c r="G862">
        <v>6988168.4341000002</v>
      </c>
      <c r="H862">
        <v>0</v>
      </c>
      <c r="I862">
        <v>26874470</v>
      </c>
      <c r="J862" t="s">
        <v>164</v>
      </c>
      <c r="K862">
        <v>806.23410000000001</v>
      </c>
    </row>
    <row r="863" spans="1:11" x14ac:dyDescent="0.2">
      <c r="A863" s="37">
        <v>44058</v>
      </c>
      <c r="B863" t="s">
        <v>48</v>
      </c>
      <c r="C863" t="s">
        <v>125</v>
      </c>
      <c r="D863" t="s">
        <v>127</v>
      </c>
      <c r="E863" t="s">
        <v>134</v>
      </c>
      <c r="F863">
        <v>26874470</v>
      </c>
      <c r="G863">
        <v>6988168.4341000002</v>
      </c>
      <c r="H863">
        <v>0</v>
      </c>
      <c r="I863">
        <v>26874470</v>
      </c>
      <c r="J863" t="s">
        <v>141</v>
      </c>
      <c r="K863">
        <v>1343723.5</v>
      </c>
    </row>
    <row r="864" spans="1:11" x14ac:dyDescent="0.2">
      <c r="A864" s="37">
        <v>44058</v>
      </c>
      <c r="B864" t="s">
        <v>48</v>
      </c>
      <c r="C864" t="s">
        <v>125</v>
      </c>
      <c r="D864" t="s">
        <v>127</v>
      </c>
      <c r="E864" t="s">
        <v>134</v>
      </c>
      <c r="F864">
        <v>26874470</v>
      </c>
      <c r="G864">
        <v>6988168.4341000002</v>
      </c>
      <c r="H864">
        <v>0</v>
      </c>
      <c r="I864">
        <v>26874470</v>
      </c>
      <c r="J864" t="s">
        <v>140</v>
      </c>
      <c r="K864">
        <v>5374894</v>
      </c>
    </row>
    <row r="865" spans="1:11" x14ac:dyDescent="0.2">
      <c r="A865" s="37">
        <v>44058</v>
      </c>
      <c r="B865" t="s">
        <v>48</v>
      </c>
      <c r="C865" t="s">
        <v>125</v>
      </c>
      <c r="D865" t="s">
        <v>127</v>
      </c>
      <c r="E865" t="s">
        <v>134</v>
      </c>
      <c r="F865">
        <v>26874470</v>
      </c>
      <c r="G865">
        <v>6988168.4341000002</v>
      </c>
      <c r="H865">
        <v>0</v>
      </c>
      <c r="I865">
        <v>26874470</v>
      </c>
      <c r="J865" t="s">
        <v>142</v>
      </c>
      <c r="K865">
        <v>268744.7</v>
      </c>
    </row>
    <row r="866" spans="1:11" x14ac:dyDescent="0.2">
      <c r="A866" s="37">
        <v>44572</v>
      </c>
      <c r="B866" t="s">
        <v>49</v>
      </c>
      <c r="C866" t="s">
        <v>154</v>
      </c>
      <c r="D866" t="s">
        <v>126</v>
      </c>
      <c r="E866" t="s">
        <v>135</v>
      </c>
      <c r="F866">
        <v>30723707</v>
      </c>
      <c r="G866">
        <v>6760137.2512100013</v>
      </c>
      <c r="H866">
        <v>5914313.5975000001</v>
      </c>
      <c r="I866">
        <v>36638020.597499996</v>
      </c>
      <c r="J866" t="s">
        <v>164</v>
      </c>
      <c r="K866">
        <v>921.71121000000005</v>
      </c>
    </row>
    <row r="867" spans="1:11" x14ac:dyDescent="0.2">
      <c r="A867" s="37">
        <v>44572</v>
      </c>
      <c r="B867" t="s">
        <v>49</v>
      </c>
      <c r="C867" t="s">
        <v>154</v>
      </c>
      <c r="D867" t="s">
        <v>126</v>
      </c>
      <c r="E867" t="s">
        <v>135</v>
      </c>
      <c r="F867">
        <v>30723707</v>
      </c>
      <c r="G867">
        <v>6760137.2512100013</v>
      </c>
      <c r="H867">
        <v>5914313.5975000001</v>
      </c>
      <c r="I867">
        <v>36638020.597499996</v>
      </c>
      <c r="J867" t="s">
        <v>141</v>
      </c>
      <c r="K867">
        <v>921711.21</v>
      </c>
    </row>
    <row r="868" spans="1:11" x14ac:dyDescent="0.2">
      <c r="A868" s="37">
        <v>44572</v>
      </c>
      <c r="B868" t="s">
        <v>49</v>
      </c>
      <c r="C868" t="s">
        <v>154</v>
      </c>
      <c r="D868" t="s">
        <v>126</v>
      </c>
      <c r="E868" t="s">
        <v>135</v>
      </c>
      <c r="F868">
        <v>30723707</v>
      </c>
      <c r="G868">
        <v>6760137.2512100013</v>
      </c>
      <c r="H868">
        <v>5914313.5975000001</v>
      </c>
      <c r="I868">
        <v>36638020.597499996</v>
      </c>
      <c r="J868" t="s">
        <v>140</v>
      </c>
      <c r="K868">
        <v>4301318.9800000004</v>
      </c>
    </row>
    <row r="869" spans="1:11" x14ac:dyDescent="0.2">
      <c r="A869" s="37">
        <v>44572</v>
      </c>
      <c r="B869" t="s">
        <v>49</v>
      </c>
      <c r="C869" t="s">
        <v>154</v>
      </c>
      <c r="D869" t="s">
        <v>126</v>
      </c>
      <c r="E869" t="s">
        <v>135</v>
      </c>
      <c r="F869">
        <v>30723707</v>
      </c>
      <c r="G869">
        <v>6760137.2512100013</v>
      </c>
      <c r="H869">
        <v>5914313.5975000001</v>
      </c>
      <c r="I869">
        <v>36638020.597499996</v>
      </c>
      <c r="J869" t="s">
        <v>142</v>
      </c>
      <c r="K869">
        <v>1536185.35</v>
      </c>
    </row>
    <row r="870" spans="1:11" x14ac:dyDescent="0.2">
      <c r="A870" s="37">
        <v>44204</v>
      </c>
      <c r="B870" t="s">
        <v>50</v>
      </c>
      <c r="C870" t="s">
        <v>125</v>
      </c>
      <c r="D870" t="s">
        <v>128</v>
      </c>
      <c r="E870" t="s">
        <v>129</v>
      </c>
      <c r="F870">
        <v>26430783</v>
      </c>
      <c r="G870">
        <v>5286949.5234899996</v>
      </c>
      <c r="H870">
        <v>0</v>
      </c>
      <c r="I870">
        <v>26430783</v>
      </c>
      <c r="J870" t="s">
        <v>164</v>
      </c>
      <c r="K870">
        <v>792.92349000000002</v>
      </c>
    </row>
    <row r="871" spans="1:11" x14ac:dyDescent="0.2">
      <c r="A871" s="37">
        <v>44204</v>
      </c>
      <c r="B871" t="s">
        <v>50</v>
      </c>
      <c r="C871" t="s">
        <v>125</v>
      </c>
      <c r="D871" t="s">
        <v>128</v>
      </c>
      <c r="E871" t="s">
        <v>129</v>
      </c>
      <c r="F871">
        <v>26430783</v>
      </c>
      <c r="G871">
        <v>5286949.5234899996</v>
      </c>
      <c r="H871">
        <v>0</v>
      </c>
      <c r="I871">
        <v>26430783</v>
      </c>
      <c r="J871" t="s">
        <v>141</v>
      </c>
      <c r="K871">
        <v>264307.83</v>
      </c>
    </row>
    <row r="872" spans="1:11" x14ac:dyDescent="0.2">
      <c r="A872" s="37">
        <v>44204</v>
      </c>
      <c r="B872" t="s">
        <v>50</v>
      </c>
      <c r="C872" t="s">
        <v>125</v>
      </c>
      <c r="D872" t="s">
        <v>128</v>
      </c>
      <c r="E872" t="s">
        <v>129</v>
      </c>
      <c r="F872">
        <v>26430783</v>
      </c>
      <c r="G872">
        <v>5286949.5234899996</v>
      </c>
      <c r="H872">
        <v>0</v>
      </c>
      <c r="I872">
        <v>26430783</v>
      </c>
      <c r="J872" t="s">
        <v>140</v>
      </c>
      <c r="K872">
        <v>3700309.62</v>
      </c>
    </row>
    <row r="873" spans="1:11" x14ac:dyDescent="0.2">
      <c r="A873" s="37">
        <v>44204</v>
      </c>
      <c r="B873" t="s">
        <v>50</v>
      </c>
      <c r="C873" t="s">
        <v>125</v>
      </c>
      <c r="D873" t="s">
        <v>128</v>
      </c>
      <c r="E873" t="s">
        <v>129</v>
      </c>
      <c r="F873">
        <v>26430783</v>
      </c>
      <c r="G873">
        <v>5286949.5234899996</v>
      </c>
      <c r="H873">
        <v>0</v>
      </c>
      <c r="I873">
        <v>26430783</v>
      </c>
      <c r="J873" t="s">
        <v>142</v>
      </c>
      <c r="K873">
        <v>1321539.1499999999</v>
      </c>
    </row>
    <row r="874" spans="1:11" x14ac:dyDescent="0.2">
      <c r="A874" s="37">
        <v>44547</v>
      </c>
      <c r="B874" t="s">
        <v>51</v>
      </c>
      <c r="C874" t="s">
        <v>154</v>
      </c>
      <c r="D874" t="s">
        <v>126</v>
      </c>
      <c r="E874" t="s">
        <v>130</v>
      </c>
      <c r="F874">
        <v>44775179</v>
      </c>
      <c r="G874">
        <v>8955483.5517900009</v>
      </c>
      <c r="H874">
        <v>0</v>
      </c>
      <c r="I874">
        <v>44775179</v>
      </c>
      <c r="J874" t="s">
        <v>164</v>
      </c>
      <c r="K874">
        <v>447.75179000000003</v>
      </c>
    </row>
    <row r="875" spans="1:11" x14ac:dyDescent="0.2">
      <c r="A875" s="37">
        <v>44547</v>
      </c>
      <c r="B875" t="s">
        <v>51</v>
      </c>
      <c r="C875" t="s">
        <v>154</v>
      </c>
      <c r="D875" t="s">
        <v>126</v>
      </c>
      <c r="E875" t="s">
        <v>130</v>
      </c>
      <c r="F875">
        <v>44775179</v>
      </c>
      <c r="G875">
        <v>8955483.5517900009</v>
      </c>
      <c r="H875">
        <v>0</v>
      </c>
      <c r="I875">
        <v>44775179</v>
      </c>
      <c r="J875" t="s">
        <v>141</v>
      </c>
      <c r="K875">
        <v>1791007.16</v>
      </c>
    </row>
    <row r="876" spans="1:11" x14ac:dyDescent="0.2">
      <c r="A876" s="37">
        <v>44547</v>
      </c>
      <c r="B876" t="s">
        <v>51</v>
      </c>
      <c r="C876" t="s">
        <v>154</v>
      </c>
      <c r="D876" t="s">
        <v>126</v>
      </c>
      <c r="E876" t="s">
        <v>130</v>
      </c>
      <c r="F876">
        <v>44775179</v>
      </c>
      <c r="G876">
        <v>8955483.5517900009</v>
      </c>
      <c r="H876">
        <v>0</v>
      </c>
      <c r="I876">
        <v>44775179</v>
      </c>
      <c r="J876" t="s">
        <v>140</v>
      </c>
      <c r="K876">
        <v>5820773.2699999996</v>
      </c>
    </row>
    <row r="877" spans="1:11" x14ac:dyDescent="0.2">
      <c r="A877" s="37">
        <v>44547</v>
      </c>
      <c r="B877" t="s">
        <v>51</v>
      </c>
      <c r="C877" t="s">
        <v>154</v>
      </c>
      <c r="D877" t="s">
        <v>126</v>
      </c>
      <c r="E877" t="s">
        <v>130</v>
      </c>
      <c r="F877">
        <v>44775179</v>
      </c>
      <c r="G877">
        <v>8955483.5517900009</v>
      </c>
      <c r="H877">
        <v>0</v>
      </c>
      <c r="I877">
        <v>44775179</v>
      </c>
      <c r="J877" t="s">
        <v>142</v>
      </c>
      <c r="K877">
        <v>1343255.37</v>
      </c>
    </row>
    <row r="878" spans="1:11" x14ac:dyDescent="0.2">
      <c r="A878" s="37">
        <v>44726</v>
      </c>
      <c r="B878" t="s">
        <v>52</v>
      </c>
      <c r="C878" t="s">
        <v>125</v>
      </c>
      <c r="D878" t="s">
        <v>127</v>
      </c>
      <c r="E878" t="s">
        <v>131</v>
      </c>
      <c r="F878">
        <v>25566852</v>
      </c>
      <c r="G878">
        <v>4346620.5085199997</v>
      </c>
      <c r="H878">
        <v>0</v>
      </c>
      <c r="I878">
        <v>25566852</v>
      </c>
      <c r="J878" t="s">
        <v>164</v>
      </c>
      <c r="K878">
        <v>255.66852</v>
      </c>
    </row>
    <row r="879" spans="1:11" x14ac:dyDescent="0.2">
      <c r="A879" s="37">
        <v>44726</v>
      </c>
      <c r="B879" t="s">
        <v>52</v>
      </c>
      <c r="C879" t="s">
        <v>125</v>
      </c>
      <c r="D879" t="s">
        <v>127</v>
      </c>
      <c r="E879" t="s">
        <v>131</v>
      </c>
      <c r="F879">
        <v>25566852</v>
      </c>
      <c r="G879">
        <v>4346620.5085199997</v>
      </c>
      <c r="H879">
        <v>0</v>
      </c>
      <c r="I879">
        <v>25566852</v>
      </c>
      <c r="J879" t="s">
        <v>141</v>
      </c>
      <c r="K879">
        <v>255668.52</v>
      </c>
    </row>
    <row r="880" spans="1:11" x14ac:dyDescent="0.2">
      <c r="A880" s="37">
        <v>44726</v>
      </c>
      <c r="B880" t="s">
        <v>52</v>
      </c>
      <c r="C880" t="s">
        <v>125</v>
      </c>
      <c r="D880" t="s">
        <v>127</v>
      </c>
      <c r="E880" t="s">
        <v>131</v>
      </c>
      <c r="F880">
        <v>25566852</v>
      </c>
      <c r="G880">
        <v>4346620.5085199997</v>
      </c>
      <c r="H880">
        <v>0</v>
      </c>
      <c r="I880">
        <v>25566852</v>
      </c>
      <c r="J880" t="s">
        <v>140</v>
      </c>
      <c r="K880">
        <v>2812353.72</v>
      </c>
    </row>
    <row r="881" spans="1:11" x14ac:dyDescent="0.2">
      <c r="A881" s="37">
        <v>44726</v>
      </c>
      <c r="B881" t="s">
        <v>52</v>
      </c>
      <c r="C881" t="s">
        <v>125</v>
      </c>
      <c r="D881" t="s">
        <v>127</v>
      </c>
      <c r="E881" t="s">
        <v>131</v>
      </c>
      <c r="F881">
        <v>25566852</v>
      </c>
      <c r="G881">
        <v>4346620.5085199997</v>
      </c>
      <c r="H881">
        <v>0</v>
      </c>
      <c r="I881">
        <v>25566852</v>
      </c>
      <c r="J881" t="s">
        <v>142</v>
      </c>
      <c r="K881">
        <v>1278342.6000000001</v>
      </c>
    </row>
    <row r="882" spans="1:11" x14ac:dyDescent="0.2">
      <c r="A882" s="37">
        <v>44668</v>
      </c>
      <c r="B882" t="s">
        <v>53</v>
      </c>
      <c r="C882" t="s">
        <v>154</v>
      </c>
      <c r="D882" t="s">
        <v>126</v>
      </c>
      <c r="E882" t="s">
        <v>132</v>
      </c>
      <c r="F882">
        <v>48173161</v>
      </c>
      <c r="G882">
        <v>7226455.8816100005</v>
      </c>
      <c r="H882">
        <v>0</v>
      </c>
      <c r="I882">
        <v>48173161</v>
      </c>
      <c r="J882" t="s">
        <v>164</v>
      </c>
      <c r="K882">
        <v>481.73160999999999</v>
      </c>
    </row>
    <row r="883" spans="1:11" x14ac:dyDescent="0.2">
      <c r="A883" s="37">
        <v>44668</v>
      </c>
      <c r="B883" t="s">
        <v>53</v>
      </c>
      <c r="C883" t="s">
        <v>154</v>
      </c>
      <c r="D883" t="s">
        <v>126</v>
      </c>
      <c r="E883" t="s">
        <v>132</v>
      </c>
      <c r="F883">
        <v>48173161</v>
      </c>
      <c r="G883">
        <v>7226455.8816100005</v>
      </c>
      <c r="H883">
        <v>0</v>
      </c>
      <c r="I883">
        <v>48173161</v>
      </c>
      <c r="J883" t="s">
        <v>141</v>
      </c>
      <c r="K883">
        <v>481731.61</v>
      </c>
    </row>
    <row r="884" spans="1:11" x14ac:dyDescent="0.2">
      <c r="A884" s="37">
        <v>44668</v>
      </c>
      <c r="B884" t="s">
        <v>53</v>
      </c>
      <c r="C884" t="s">
        <v>154</v>
      </c>
      <c r="D884" t="s">
        <v>126</v>
      </c>
      <c r="E884" t="s">
        <v>132</v>
      </c>
      <c r="F884">
        <v>48173161</v>
      </c>
      <c r="G884">
        <v>7226455.8816100005</v>
      </c>
      <c r="H884">
        <v>0</v>
      </c>
      <c r="I884">
        <v>48173161</v>
      </c>
      <c r="J884" t="s">
        <v>140</v>
      </c>
      <c r="K884">
        <v>6262510.9299999997</v>
      </c>
    </row>
    <row r="885" spans="1:11" x14ac:dyDescent="0.2">
      <c r="A885" s="37">
        <v>44668</v>
      </c>
      <c r="B885" t="s">
        <v>53</v>
      </c>
      <c r="C885" t="s">
        <v>154</v>
      </c>
      <c r="D885" t="s">
        <v>126</v>
      </c>
      <c r="E885" t="s">
        <v>132</v>
      </c>
      <c r="F885">
        <v>48173161</v>
      </c>
      <c r="G885">
        <v>7226455.8816100005</v>
      </c>
      <c r="H885">
        <v>0</v>
      </c>
      <c r="I885">
        <v>48173161</v>
      </c>
      <c r="J885" t="s">
        <v>142</v>
      </c>
      <c r="K885">
        <v>481731.61</v>
      </c>
    </row>
    <row r="886" spans="1:11" x14ac:dyDescent="0.2">
      <c r="A886" s="37">
        <v>44732</v>
      </c>
      <c r="B886" t="s">
        <v>54</v>
      </c>
      <c r="C886" t="s">
        <v>125</v>
      </c>
      <c r="D886" t="s">
        <v>128</v>
      </c>
      <c r="E886" t="s">
        <v>133</v>
      </c>
      <c r="F886">
        <v>13492738</v>
      </c>
      <c r="G886">
        <v>1889253.1747600001</v>
      </c>
      <c r="H886">
        <v>0</v>
      </c>
      <c r="I886">
        <v>13492738</v>
      </c>
      <c r="J886" t="s">
        <v>164</v>
      </c>
      <c r="K886">
        <v>269.85476</v>
      </c>
    </row>
    <row r="887" spans="1:11" x14ac:dyDescent="0.2">
      <c r="A887" s="37">
        <v>44732</v>
      </c>
      <c r="B887" t="s">
        <v>54</v>
      </c>
      <c r="C887" t="s">
        <v>125</v>
      </c>
      <c r="D887" t="s">
        <v>128</v>
      </c>
      <c r="E887" t="s">
        <v>133</v>
      </c>
      <c r="F887">
        <v>13492738</v>
      </c>
      <c r="G887">
        <v>1889253.1747600001</v>
      </c>
      <c r="H887">
        <v>0</v>
      </c>
      <c r="I887">
        <v>13492738</v>
      </c>
      <c r="J887" t="s">
        <v>141</v>
      </c>
      <c r="K887">
        <v>269854.76</v>
      </c>
    </row>
    <row r="888" spans="1:11" x14ac:dyDescent="0.2">
      <c r="A888" s="37">
        <v>44732</v>
      </c>
      <c r="B888" t="s">
        <v>54</v>
      </c>
      <c r="C888" t="s">
        <v>125</v>
      </c>
      <c r="D888" t="s">
        <v>128</v>
      </c>
      <c r="E888" t="s">
        <v>133</v>
      </c>
      <c r="F888">
        <v>13492738</v>
      </c>
      <c r="G888">
        <v>1889253.1747600001</v>
      </c>
      <c r="H888">
        <v>0</v>
      </c>
      <c r="I888">
        <v>13492738</v>
      </c>
      <c r="J888" t="s">
        <v>140</v>
      </c>
      <c r="K888">
        <v>1349273.8</v>
      </c>
    </row>
    <row r="889" spans="1:11" x14ac:dyDescent="0.2">
      <c r="A889" s="37">
        <v>44732</v>
      </c>
      <c r="B889" t="s">
        <v>54</v>
      </c>
      <c r="C889" t="s">
        <v>125</v>
      </c>
      <c r="D889" t="s">
        <v>128</v>
      </c>
      <c r="E889" t="s">
        <v>133</v>
      </c>
      <c r="F889">
        <v>13492738</v>
      </c>
      <c r="G889">
        <v>1889253.1747600001</v>
      </c>
      <c r="H889">
        <v>0</v>
      </c>
      <c r="I889">
        <v>13492738</v>
      </c>
      <c r="J889" t="s">
        <v>142</v>
      </c>
      <c r="K889">
        <v>269854.76</v>
      </c>
    </row>
    <row r="890" spans="1:11" x14ac:dyDescent="0.2">
      <c r="A890" s="37">
        <v>44688</v>
      </c>
      <c r="B890" t="s">
        <v>55</v>
      </c>
      <c r="C890" t="s">
        <v>153</v>
      </c>
      <c r="D890" t="s">
        <v>126</v>
      </c>
      <c r="E890" t="s">
        <v>134</v>
      </c>
      <c r="F890">
        <v>45921359</v>
      </c>
      <c r="G890">
        <v>10104076.62077</v>
      </c>
      <c r="H890">
        <v>0</v>
      </c>
      <c r="I890">
        <v>45921359</v>
      </c>
      <c r="J890" t="s">
        <v>164</v>
      </c>
      <c r="K890">
        <v>1377.64077</v>
      </c>
    </row>
    <row r="891" spans="1:11" x14ac:dyDescent="0.2">
      <c r="A891" s="37">
        <v>44688</v>
      </c>
      <c r="B891" t="s">
        <v>55</v>
      </c>
      <c r="C891" t="s">
        <v>153</v>
      </c>
      <c r="D891" t="s">
        <v>126</v>
      </c>
      <c r="E891" t="s">
        <v>134</v>
      </c>
      <c r="F891">
        <v>45921359</v>
      </c>
      <c r="G891">
        <v>10104076.62077</v>
      </c>
      <c r="H891">
        <v>0</v>
      </c>
      <c r="I891">
        <v>45921359</v>
      </c>
      <c r="J891" t="s">
        <v>141</v>
      </c>
      <c r="K891">
        <v>459213.59</v>
      </c>
    </row>
    <row r="892" spans="1:11" x14ac:dyDescent="0.2">
      <c r="A892" s="37">
        <v>44688</v>
      </c>
      <c r="B892" t="s">
        <v>55</v>
      </c>
      <c r="C892" t="s">
        <v>153</v>
      </c>
      <c r="D892" t="s">
        <v>126</v>
      </c>
      <c r="E892" t="s">
        <v>134</v>
      </c>
      <c r="F892">
        <v>45921359</v>
      </c>
      <c r="G892">
        <v>10104076.62077</v>
      </c>
      <c r="H892">
        <v>0</v>
      </c>
      <c r="I892">
        <v>45921359</v>
      </c>
      <c r="J892" t="s">
        <v>140</v>
      </c>
      <c r="K892">
        <v>8265844.6200000001</v>
      </c>
    </row>
    <row r="893" spans="1:11" x14ac:dyDescent="0.2">
      <c r="A893" s="37">
        <v>44688</v>
      </c>
      <c r="B893" t="s">
        <v>55</v>
      </c>
      <c r="C893" t="s">
        <v>153</v>
      </c>
      <c r="D893" t="s">
        <v>126</v>
      </c>
      <c r="E893" t="s">
        <v>134</v>
      </c>
      <c r="F893">
        <v>45921359</v>
      </c>
      <c r="G893">
        <v>10104076.62077</v>
      </c>
      <c r="H893">
        <v>0</v>
      </c>
      <c r="I893">
        <v>45921359</v>
      </c>
      <c r="J893" t="s">
        <v>142</v>
      </c>
      <c r="K893">
        <v>1377640.77</v>
      </c>
    </row>
    <row r="894" spans="1:11" x14ac:dyDescent="0.2">
      <c r="A894" s="37">
        <v>44268</v>
      </c>
      <c r="B894" t="s">
        <v>56</v>
      </c>
      <c r="C894" t="s">
        <v>125</v>
      </c>
      <c r="D894" t="s">
        <v>127</v>
      </c>
      <c r="E894" t="s">
        <v>135</v>
      </c>
      <c r="F894">
        <v>46672974</v>
      </c>
      <c r="G894">
        <v>12603103.169220001</v>
      </c>
      <c r="H894">
        <v>8984547.495000001</v>
      </c>
      <c r="I894">
        <v>55657521.495000005</v>
      </c>
      <c r="J894" t="s">
        <v>164</v>
      </c>
      <c r="K894">
        <v>1400.18922</v>
      </c>
    </row>
    <row r="895" spans="1:11" x14ac:dyDescent="0.2">
      <c r="A895" s="37">
        <v>44268</v>
      </c>
      <c r="B895" t="s">
        <v>56</v>
      </c>
      <c r="C895" t="s">
        <v>125</v>
      </c>
      <c r="D895" t="s">
        <v>127</v>
      </c>
      <c r="E895" t="s">
        <v>135</v>
      </c>
      <c r="F895">
        <v>46672974</v>
      </c>
      <c r="G895">
        <v>12603103.169220001</v>
      </c>
      <c r="H895">
        <v>8984547.495000001</v>
      </c>
      <c r="I895">
        <v>55657521.495000005</v>
      </c>
      <c r="J895" t="s">
        <v>141</v>
      </c>
      <c r="K895">
        <v>1400189.22</v>
      </c>
    </row>
    <row r="896" spans="1:11" x14ac:dyDescent="0.2">
      <c r="A896" s="37">
        <v>44268</v>
      </c>
      <c r="B896" t="s">
        <v>56</v>
      </c>
      <c r="C896" t="s">
        <v>125</v>
      </c>
      <c r="D896" t="s">
        <v>127</v>
      </c>
      <c r="E896" t="s">
        <v>135</v>
      </c>
      <c r="F896">
        <v>46672974</v>
      </c>
      <c r="G896">
        <v>12603103.169220001</v>
      </c>
      <c r="H896">
        <v>8984547.495000001</v>
      </c>
      <c r="I896">
        <v>55657521.495000005</v>
      </c>
      <c r="J896" t="s">
        <v>140</v>
      </c>
      <c r="K896">
        <v>8867865.0600000005</v>
      </c>
    </row>
    <row r="897" spans="1:11" x14ac:dyDescent="0.2">
      <c r="A897" s="37">
        <v>44268</v>
      </c>
      <c r="B897" t="s">
        <v>56</v>
      </c>
      <c r="C897" t="s">
        <v>125</v>
      </c>
      <c r="D897" t="s">
        <v>127</v>
      </c>
      <c r="E897" t="s">
        <v>135</v>
      </c>
      <c r="F897">
        <v>46672974</v>
      </c>
      <c r="G897">
        <v>12603103.169220001</v>
      </c>
      <c r="H897">
        <v>8984547.495000001</v>
      </c>
      <c r="I897">
        <v>55657521.495000005</v>
      </c>
      <c r="J897" t="s">
        <v>142</v>
      </c>
      <c r="K897">
        <v>2333648.7000000002</v>
      </c>
    </row>
    <row r="898" spans="1:11" x14ac:dyDescent="0.2">
      <c r="A898" s="37">
        <v>43975</v>
      </c>
      <c r="B898" t="s">
        <v>57</v>
      </c>
      <c r="C898" t="s">
        <v>154</v>
      </c>
      <c r="D898" t="s">
        <v>126</v>
      </c>
      <c r="E898" t="s">
        <v>129</v>
      </c>
      <c r="F898">
        <v>27177490</v>
      </c>
      <c r="G898">
        <v>5164538.4246999994</v>
      </c>
      <c r="H898">
        <v>0</v>
      </c>
      <c r="I898">
        <v>27177490</v>
      </c>
      <c r="J898" t="s">
        <v>164</v>
      </c>
      <c r="K898">
        <v>815.32470000000001</v>
      </c>
    </row>
    <row r="899" spans="1:11" x14ac:dyDescent="0.2">
      <c r="A899" s="37">
        <v>43975</v>
      </c>
      <c r="B899" t="s">
        <v>57</v>
      </c>
      <c r="C899" t="s">
        <v>154</v>
      </c>
      <c r="D899" t="s">
        <v>126</v>
      </c>
      <c r="E899" t="s">
        <v>129</v>
      </c>
      <c r="F899">
        <v>27177490</v>
      </c>
      <c r="G899">
        <v>5164538.4246999994</v>
      </c>
      <c r="H899">
        <v>0</v>
      </c>
      <c r="I899">
        <v>27177490</v>
      </c>
      <c r="J899" t="s">
        <v>141</v>
      </c>
      <c r="K899">
        <v>815324.7</v>
      </c>
    </row>
    <row r="900" spans="1:11" x14ac:dyDescent="0.2">
      <c r="A900" s="37">
        <v>43975</v>
      </c>
      <c r="B900" t="s">
        <v>57</v>
      </c>
      <c r="C900" t="s">
        <v>154</v>
      </c>
      <c r="D900" t="s">
        <v>126</v>
      </c>
      <c r="E900" t="s">
        <v>129</v>
      </c>
      <c r="F900">
        <v>27177490</v>
      </c>
      <c r="G900">
        <v>5164538.4246999994</v>
      </c>
      <c r="H900">
        <v>0</v>
      </c>
      <c r="I900">
        <v>27177490</v>
      </c>
      <c r="J900" t="s">
        <v>140</v>
      </c>
      <c r="K900">
        <v>3804848.6</v>
      </c>
    </row>
    <row r="901" spans="1:11" x14ac:dyDescent="0.2">
      <c r="A901" s="37">
        <v>43975</v>
      </c>
      <c r="B901" t="s">
        <v>57</v>
      </c>
      <c r="C901" t="s">
        <v>154</v>
      </c>
      <c r="D901" t="s">
        <v>126</v>
      </c>
      <c r="E901" t="s">
        <v>129</v>
      </c>
      <c r="F901">
        <v>27177490</v>
      </c>
      <c r="G901">
        <v>5164538.4246999994</v>
      </c>
      <c r="H901">
        <v>0</v>
      </c>
      <c r="I901">
        <v>27177490</v>
      </c>
      <c r="J901" t="s">
        <v>142</v>
      </c>
      <c r="K901">
        <v>543549.80000000005</v>
      </c>
    </row>
    <row r="902" spans="1:11" x14ac:dyDescent="0.2">
      <c r="A902" s="37">
        <v>44826</v>
      </c>
      <c r="B902" t="s">
        <v>58</v>
      </c>
      <c r="C902" t="s">
        <v>125</v>
      </c>
      <c r="D902" t="s">
        <v>128</v>
      </c>
      <c r="E902" t="s">
        <v>130</v>
      </c>
      <c r="F902">
        <v>35170016</v>
      </c>
      <c r="G902">
        <v>8089455.3801599992</v>
      </c>
      <c r="H902">
        <v>0</v>
      </c>
      <c r="I902">
        <v>35170016</v>
      </c>
      <c r="J902" t="s">
        <v>164</v>
      </c>
      <c r="K902">
        <v>351.70015999999998</v>
      </c>
    </row>
    <row r="903" spans="1:11" x14ac:dyDescent="0.2">
      <c r="A903" s="37">
        <v>44826</v>
      </c>
      <c r="B903" t="s">
        <v>58</v>
      </c>
      <c r="C903" t="s">
        <v>125</v>
      </c>
      <c r="D903" t="s">
        <v>128</v>
      </c>
      <c r="E903" t="s">
        <v>130</v>
      </c>
      <c r="F903">
        <v>35170016</v>
      </c>
      <c r="G903">
        <v>8089455.3801599992</v>
      </c>
      <c r="H903">
        <v>0</v>
      </c>
      <c r="I903">
        <v>35170016</v>
      </c>
      <c r="J903" t="s">
        <v>141</v>
      </c>
      <c r="K903">
        <v>1758500.8</v>
      </c>
    </row>
    <row r="904" spans="1:11" x14ac:dyDescent="0.2">
      <c r="A904" s="37">
        <v>44826</v>
      </c>
      <c r="B904" t="s">
        <v>58</v>
      </c>
      <c r="C904" t="s">
        <v>125</v>
      </c>
      <c r="D904" t="s">
        <v>128</v>
      </c>
      <c r="E904" t="s">
        <v>130</v>
      </c>
      <c r="F904">
        <v>35170016</v>
      </c>
      <c r="G904">
        <v>8089455.3801599992</v>
      </c>
      <c r="H904">
        <v>0</v>
      </c>
      <c r="I904">
        <v>35170016</v>
      </c>
      <c r="J904" t="s">
        <v>140</v>
      </c>
      <c r="K904">
        <v>4923802.24</v>
      </c>
    </row>
    <row r="905" spans="1:11" x14ac:dyDescent="0.2">
      <c r="A905" s="37">
        <v>44826</v>
      </c>
      <c r="B905" t="s">
        <v>58</v>
      </c>
      <c r="C905" t="s">
        <v>125</v>
      </c>
      <c r="D905" t="s">
        <v>128</v>
      </c>
      <c r="E905" t="s">
        <v>130</v>
      </c>
      <c r="F905">
        <v>35170016</v>
      </c>
      <c r="G905">
        <v>8089455.3801599992</v>
      </c>
      <c r="H905">
        <v>0</v>
      </c>
      <c r="I905">
        <v>35170016</v>
      </c>
      <c r="J905" t="s">
        <v>142</v>
      </c>
      <c r="K905">
        <v>1406800.64</v>
      </c>
    </row>
    <row r="906" spans="1:11" x14ac:dyDescent="0.2">
      <c r="A906" s="37">
        <v>44071</v>
      </c>
      <c r="B906" t="s">
        <v>59</v>
      </c>
      <c r="C906" t="s">
        <v>154</v>
      </c>
      <c r="D906" t="s">
        <v>126</v>
      </c>
      <c r="E906" t="s">
        <v>131</v>
      </c>
      <c r="F906">
        <v>4629410</v>
      </c>
      <c r="G906">
        <v>833386.38819999993</v>
      </c>
      <c r="H906">
        <v>0</v>
      </c>
      <c r="I906">
        <v>4629410</v>
      </c>
      <c r="J906" t="s">
        <v>164</v>
      </c>
      <c r="K906">
        <v>92.588200000000001</v>
      </c>
    </row>
    <row r="907" spans="1:11" x14ac:dyDescent="0.2">
      <c r="A907" s="37">
        <v>44071</v>
      </c>
      <c r="B907" t="s">
        <v>59</v>
      </c>
      <c r="C907" t="s">
        <v>154</v>
      </c>
      <c r="D907" t="s">
        <v>126</v>
      </c>
      <c r="E907" t="s">
        <v>131</v>
      </c>
      <c r="F907">
        <v>4629410</v>
      </c>
      <c r="G907">
        <v>833386.38819999993</v>
      </c>
      <c r="H907">
        <v>0</v>
      </c>
      <c r="I907">
        <v>4629410</v>
      </c>
      <c r="J907" t="s">
        <v>141</v>
      </c>
      <c r="K907">
        <v>231470.5</v>
      </c>
    </row>
    <row r="908" spans="1:11" x14ac:dyDescent="0.2">
      <c r="A908" s="37">
        <v>44071</v>
      </c>
      <c r="B908" t="s">
        <v>59</v>
      </c>
      <c r="C908" t="s">
        <v>154</v>
      </c>
      <c r="D908" t="s">
        <v>126</v>
      </c>
      <c r="E908" t="s">
        <v>131</v>
      </c>
      <c r="F908">
        <v>4629410</v>
      </c>
      <c r="G908">
        <v>833386.38819999993</v>
      </c>
      <c r="H908">
        <v>0</v>
      </c>
      <c r="I908">
        <v>4629410</v>
      </c>
      <c r="J908" t="s">
        <v>140</v>
      </c>
      <c r="K908">
        <v>509235.1</v>
      </c>
    </row>
    <row r="909" spans="1:11" x14ac:dyDescent="0.2">
      <c r="A909" s="37">
        <v>44071</v>
      </c>
      <c r="B909" t="s">
        <v>59</v>
      </c>
      <c r="C909" t="s">
        <v>154</v>
      </c>
      <c r="D909" t="s">
        <v>126</v>
      </c>
      <c r="E909" t="s">
        <v>131</v>
      </c>
      <c r="F909">
        <v>4629410</v>
      </c>
      <c r="G909">
        <v>833386.38819999993</v>
      </c>
      <c r="H909">
        <v>0</v>
      </c>
      <c r="I909">
        <v>4629410</v>
      </c>
      <c r="J909" t="s">
        <v>142</v>
      </c>
      <c r="K909">
        <v>92588.2</v>
      </c>
    </row>
    <row r="910" spans="1:11" x14ac:dyDescent="0.2">
      <c r="A910" s="37">
        <v>44078</v>
      </c>
      <c r="B910" t="s">
        <v>60</v>
      </c>
      <c r="C910" t="s">
        <v>125</v>
      </c>
      <c r="D910" t="s">
        <v>127</v>
      </c>
      <c r="E910" t="s">
        <v>132</v>
      </c>
      <c r="F910">
        <v>17340120</v>
      </c>
      <c r="G910">
        <v>2774766.0024000001</v>
      </c>
      <c r="H910">
        <v>0</v>
      </c>
      <c r="I910">
        <v>17340120</v>
      </c>
      <c r="J910" t="s">
        <v>164</v>
      </c>
      <c r="K910">
        <v>346.80239999999998</v>
      </c>
    </row>
    <row r="911" spans="1:11" x14ac:dyDescent="0.2">
      <c r="A911" s="37">
        <v>44078</v>
      </c>
      <c r="B911" t="s">
        <v>60</v>
      </c>
      <c r="C911" t="s">
        <v>125</v>
      </c>
      <c r="D911" t="s">
        <v>127</v>
      </c>
      <c r="E911" t="s">
        <v>132</v>
      </c>
      <c r="F911">
        <v>17340120</v>
      </c>
      <c r="G911">
        <v>2774766.0024000001</v>
      </c>
      <c r="H911">
        <v>0</v>
      </c>
      <c r="I911">
        <v>17340120</v>
      </c>
      <c r="J911" t="s">
        <v>141</v>
      </c>
      <c r="K911">
        <v>867006</v>
      </c>
    </row>
    <row r="912" spans="1:11" x14ac:dyDescent="0.2">
      <c r="A912" s="37">
        <v>44078</v>
      </c>
      <c r="B912" t="s">
        <v>60</v>
      </c>
      <c r="C912" t="s">
        <v>125</v>
      </c>
      <c r="D912" t="s">
        <v>127</v>
      </c>
      <c r="E912" t="s">
        <v>132</v>
      </c>
      <c r="F912">
        <v>17340120</v>
      </c>
      <c r="G912">
        <v>2774766.0024000001</v>
      </c>
      <c r="H912">
        <v>0</v>
      </c>
      <c r="I912">
        <v>17340120</v>
      </c>
      <c r="J912" t="s">
        <v>140</v>
      </c>
      <c r="K912">
        <v>1734012</v>
      </c>
    </row>
    <row r="913" spans="1:11" x14ac:dyDescent="0.2">
      <c r="A913" s="37">
        <v>44078</v>
      </c>
      <c r="B913" t="s">
        <v>60</v>
      </c>
      <c r="C913" t="s">
        <v>125</v>
      </c>
      <c r="D913" t="s">
        <v>127</v>
      </c>
      <c r="E913" t="s">
        <v>132</v>
      </c>
      <c r="F913">
        <v>17340120</v>
      </c>
      <c r="G913">
        <v>2774766.0024000001</v>
      </c>
      <c r="H913">
        <v>0</v>
      </c>
      <c r="I913">
        <v>17340120</v>
      </c>
      <c r="J913" t="s">
        <v>142</v>
      </c>
      <c r="K913">
        <v>173401.2</v>
      </c>
    </row>
    <row r="914" spans="1:11" x14ac:dyDescent="0.2">
      <c r="A914" s="37">
        <v>44604</v>
      </c>
      <c r="B914" t="s">
        <v>61</v>
      </c>
      <c r="C914" t="s">
        <v>154</v>
      </c>
      <c r="D914" t="s">
        <v>126</v>
      </c>
      <c r="E914" t="s">
        <v>133</v>
      </c>
      <c r="F914">
        <v>49703956</v>
      </c>
      <c r="G914">
        <v>12924519.678679999</v>
      </c>
      <c r="H914">
        <v>0</v>
      </c>
      <c r="I914">
        <v>49703956</v>
      </c>
      <c r="J914" t="s">
        <v>164</v>
      </c>
      <c r="K914">
        <v>1491.11868</v>
      </c>
    </row>
    <row r="915" spans="1:11" x14ac:dyDescent="0.2">
      <c r="A915" s="37">
        <v>44604</v>
      </c>
      <c r="B915" t="s">
        <v>61</v>
      </c>
      <c r="C915" t="s">
        <v>154</v>
      </c>
      <c r="D915" t="s">
        <v>126</v>
      </c>
      <c r="E915" t="s">
        <v>133</v>
      </c>
      <c r="F915">
        <v>49703956</v>
      </c>
      <c r="G915">
        <v>12924519.678679999</v>
      </c>
      <c r="H915">
        <v>0</v>
      </c>
      <c r="I915">
        <v>49703956</v>
      </c>
      <c r="J915" t="s">
        <v>141</v>
      </c>
      <c r="K915">
        <v>497039.56</v>
      </c>
    </row>
    <row r="916" spans="1:11" x14ac:dyDescent="0.2">
      <c r="A916" s="37">
        <v>44604</v>
      </c>
      <c r="B916" t="s">
        <v>61</v>
      </c>
      <c r="C916" t="s">
        <v>154</v>
      </c>
      <c r="D916" t="s">
        <v>126</v>
      </c>
      <c r="E916" t="s">
        <v>133</v>
      </c>
      <c r="F916">
        <v>49703956</v>
      </c>
      <c r="G916">
        <v>12924519.678679999</v>
      </c>
      <c r="H916">
        <v>0</v>
      </c>
      <c r="I916">
        <v>49703956</v>
      </c>
      <c r="J916" t="s">
        <v>140</v>
      </c>
      <c r="K916">
        <v>9940791.1999999993</v>
      </c>
    </row>
    <row r="917" spans="1:11" x14ac:dyDescent="0.2">
      <c r="A917" s="37">
        <v>44604</v>
      </c>
      <c r="B917" t="s">
        <v>61</v>
      </c>
      <c r="C917" t="s">
        <v>154</v>
      </c>
      <c r="D917" t="s">
        <v>126</v>
      </c>
      <c r="E917" t="s">
        <v>133</v>
      </c>
      <c r="F917">
        <v>49703956</v>
      </c>
      <c r="G917">
        <v>12924519.678679999</v>
      </c>
      <c r="H917">
        <v>0</v>
      </c>
      <c r="I917">
        <v>49703956</v>
      </c>
      <c r="J917" t="s">
        <v>142</v>
      </c>
      <c r="K917">
        <v>2485197.7999999998</v>
      </c>
    </row>
    <row r="918" spans="1:11" x14ac:dyDescent="0.2">
      <c r="A918" s="37">
        <v>44615</v>
      </c>
      <c r="B918" t="s">
        <v>62</v>
      </c>
      <c r="C918" t="s">
        <v>125</v>
      </c>
      <c r="D918" t="s">
        <v>128</v>
      </c>
      <c r="E918" t="s">
        <v>134</v>
      </c>
      <c r="F918">
        <v>40127677</v>
      </c>
      <c r="G918">
        <v>8026337.9535400001</v>
      </c>
      <c r="H918">
        <v>0</v>
      </c>
      <c r="I918">
        <v>40127677</v>
      </c>
      <c r="J918" t="s">
        <v>164</v>
      </c>
      <c r="K918">
        <v>802.55354</v>
      </c>
    </row>
    <row r="919" spans="1:11" x14ac:dyDescent="0.2">
      <c r="A919" s="37">
        <v>44615</v>
      </c>
      <c r="B919" t="s">
        <v>62</v>
      </c>
      <c r="C919" t="s">
        <v>125</v>
      </c>
      <c r="D919" t="s">
        <v>128</v>
      </c>
      <c r="E919" t="s">
        <v>134</v>
      </c>
      <c r="F919">
        <v>40127677</v>
      </c>
      <c r="G919">
        <v>8026337.9535400001</v>
      </c>
      <c r="H919">
        <v>0</v>
      </c>
      <c r="I919">
        <v>40127677</v>
      </c>
      <c r="J919" t="s">
        <v>141</v>
      </c>
      <c r="K919">
        <v>802553.54</v>
      </c>
    </row>
    <row r="920" spans="1:11" x14ac:dyDescent="0.2">
      <c r="A920" s="37">
        <v>44615</v>
      </c>
      <c r="B920" t="s">
        <v>62</v>
      </c>
      <c r="C920" t="s">
        <v>125</v>
      </c>
      <c r="D920" t="s">
        <v>128</v>
      </c>
      <c r="E920" t="s">
        <v>134</v>
      </c>
      <c r="F920">
        <v>40127677</v>
      </c>
      <c r="G920">
        <v>8026337.9535400001</v>
      </c>
      <c r="H920">
        <v>0</v>
      </c>
      <c r="I920">
        <v>40127677</v>
      </c>
      <c r="J920" t="s">
        <v>140</v>
      </c>
      <c r="K920">
        <v>5216598.01</v>
      </c>
    </row>
    <row r="921" spans="1:11" x14ac:dyDescent="0.2">
      <c r="A921" s="37">
        <v>44615</v>
      </c>
      <c r="B921" t="s">
        <v>62</v>
      </c>
      <c r="C921" t="s">
        <v>125</v>
      </c>
      <c r="D921" t="s">
        <v>128</v>
      </c>
      <c r="E921" t="s">
        <v>134</v>
      </c>
      <c r="F921">
        <v>40127677</v>
      </c>
      <c r="G921">
        <v>8026337.9535400001</v>
      </c>
      <c r="H921">
        <v>0</v>
      </c>
      <c r="I921">
        <v>40127677</v>
      </c>
      <c r="J921" t="s">
        <v>142</v>
      </c>
      <c r="K921">
        <v>2006383.85</v>
      </c>
    </row>
    <row r="922" spans="1:11" x14ac:dyDescent="0.2">
      <c r="A922" s="37">
        <v>44501</v>
      </c>
      <c r="B922" t="s">
        <v>63</v>
      </c>
      <c r="C922" t="s">
        <v>154</v>
      </c>
      <c r="D922" t="s">
        <v>126</v>
      </c>
      <c r="E922" t="s">
        <v>135</v>
      </c>
      <c r="F922">
        <v>16486551</v>
      </c>
      <c r="G922">
        <v>2473312.3810200002</v>
      </c>
      <c r="H922">
        <v>3173661.0674999999</v>
      </c>
      <c r="I922">
        <v>19660212.067499999</v>
      </c>
      <c r="J922" t="s">
        <v>164</v>
      </c>
      <c r="K922">
        <v>329.73102</v>
      </c>
    </row>
    <row r="923" spans="1:11" x14ac:dyDescent="0.2">
      <c r="A923" s="37">
        <v>44501</v>
      </c>
      <c r="B923" t="s">
        <v>63</v>
      </c>
      <c r="C923" t="s">
        <v>154</v>
      </c>
      <c r="D923" t="s">
        <v>126</v>
      </c>
      <c r="E923" t="s">
        <v>135</v>
      </c>
      <c r="F923">
        <v>16486551</v>
      </c>
      <c r="G923">
        <v>2473312.3810200002</v>
      </c>
      <c r="H923">
        <v>3173661.0674999999</v>
      </c>
      <c r="I923">
        <v>19660212.067499999</v>
      </c>
      <c r="J923" t="s">
        <v>141</v>
      </c>
      <c r="K923">
        <v>164865.51</v>
      </c>
    </row>
    <row r="924" spans="1:11" x14ac:dyDescent="0.2">
      <c r="A924" s="37">
        <v>44501</v>
      </c>
      <c r="B924" t="s">
        <v>63</v>
      </c>
      <c r="C924" t="s">
        <v>154</v>
      </c>
      <c r="D924" t="s">
        <v>126</v>
      </c>
      <c r="E924" t="s">
        <v>135</v>
      </c>
      <c r="F924">
        <v>16486551</v>
      </c>
      <c r="G924">
        <v>2473312.3810200002</v>
      </c>
      <c r="H924">
        <v>3173661.0674999999</v>
      </c>
      <c r="I924">
        <v>19660212.067499999</v>
      </c>
      <c r="J924" t="s">
        <v>140</v>
      </c>
      <c r="K924">
        <v>1813520.61</v>
      </c>
    </row>
    <row r="925" spans="1:11" x14ac:dyDescent="0.2">
      <c r="A925" s="37">
        <v>44501</v>
      </c>
      <c r="B925" t="s">
        <v>63</v>
      </c>
      <c r="C925" t="s">
        <v>154</v>
      </c>
      <c r="D925" t="s">
        <v>126</v>
      </c>
      <c r="E925" t="s">
        <v>135</v>
      </c>
      <c r="F925">
        <v>16486551</v>
      </c>
      <c r="G925">
        <v>2473312.3810200002</v>
      </c>
      <c r="H925">
        <v>3173661.0674999999</v>
      </c>
      <c r="I925">
        <v>19660212.067499999</v>
      </c>
      <c r="J925" t="s">
        <v>142</v>
      </c>
      <c r="K925">
        <v>494596.53</v>
      </c>
    </row>
    <row r="926" spans="1:11" x14ac:dyDescent="0.2">
      <c r="A926" s="37">
        <v>44309</v>
      </c>
      <c r="B926" t="s">
        <v>64</v>
      </c>
      <c r="C926" t="s">
        <v>125</v>
      </c>
      <c r="D926" t="s">
        <v>127</v>
      </c>
      <c r="E926" t="s">
        <v>129</v>
      </c>
      <c r="F926">
        <v>25279970</v>
      </c>
      <c r="G926">
        <v>6067445.5997000001</v>
      </c>
      <c r="H926">
        <v>0</v>
      </c>
      <c r="I926">
        <v>25279970</v>
      </c>
      <c r="J926" t="s">
        <v>164</v>
      </c>
      <c r="K926">
        <v>252.7997</v>
      </c>
    </row>
    <row r="927" spans="1:11" x14ac:dyDescent="0.2">
      <c r="A927" s="37">
        <v>44309</v>
      </c>
      <c r="B927" t="s">
        <v>64</v>
      </c>
      <c r="C927" t="s">
        <v>125</v>
      </c>
      <c r="D927" t="s">
        <v>127</v>
      </c>
      <c r="E927" t="s">
        <v>129</v>
      </c>
      <c r="F927">
        <v>25279970</v>
      </c>
      <c r="G927">
        <v>6067445.5997000001</v>
      </c>
      <c r="H927">
        <v>0</v>
      </c>
      <c r="I927">
        <v>25279970</v>
      </c>
      <c r="J927" t="s">
        <v>141</v>
      </c>
      <c r="K927">
        <v>1263998.5</v>
      </c>
    </row>
    <row r="928" spans="1:11" x14ac:dyDescent="0.2">
      <c r="A928" s="37">
        <v>44309</v>
      </c>
      <c r="B928" t="s">
        <v>64</v>
      </c>
      <c r="C928" t="s">
        <v>125</v>
      </c>
      <c r="D928" t="s">
        <v>127</v>
      </c>
      <c r="E928" t="s">
        <v>129</v>
      </c>
      <c r="F928">
        <v>25279970</v>
      </c>
      <c r="G928">
        <v>6067445.5997000001</v>
      </c>
      <c r="H928">
        <v>0</v>
      </c>
      <c r="I928">
        <v>25279970</v>
      </c>
      <c r="J928" t="s">
        <v>140</v>
      </c>
      <c r="K928">
        <v>4550394.5999999996</v>
      </c>
    </row>
    <row r="929" spans="1:11" x14ac:dyDescent="0.2">
      <c r="A929" s="37">
        <v>44309</v>
      </c>
      <c r="B929" t="s">
        <v>64</v>
      </c>
      <c r="C929" t="s">
        <v>125</v>
      </c>
      <c r="D929" t="s">
        <v>127</v>
      </c>
      <c r="E929" t="s">
        <v>129</v>
      </c>
      <c r="F929">
        <v>25279970</v>
      </c>
      <c r="G929">
        <v>6067445.5997000001</v>
      </c>
      <c r="H929">
        <v>0</v>
      </c>
      <c r="I929">
        <v>25279970</v>
      </c>
      <c r="J929" t="s">
        <v>142</v>
      </c>
      <c r="K929">
        <v>252799.7</v>
      </c>
    </row>
    <row r="930" spans="1:11" x14ac:dyDescent="0.2">
      <c r="A930" s="37">
        <v>43936</v>
      </c>
      <c r="B930" t="s">
        <v>65</v>
      </c>
      <c r="C930" t="s">
        <v>154</v>
      </c>
      <c r="D930" t="s">
        <v>126</v>
      </c>
      <c r="E930" t="s">
        <v>130</v>
      </c>
      <c r="F930">
        <v>23069494</v>
      </c>
      <c r="G930">
        <v>4153201.0048199999</v>
      </c>
      <c r="H930">
        <v>0</v>
      </c>
      <c r="I930">
        <v>23069494</v>
      </c>
      <c r="J930" t="s">
        <v>164</v>
      </c>
      <c r="K930">
        <v>692.08482000000004</v>
      </c>
    </row>
    <row r="931" spans="1:11" x14ac:dyDescent="0.2">
      <c r="A931" s="37">
        <v>43936</v>
      </c>
      <c r="B931" t="s">
        <v>65</v>
      </c>
      <c r="C931" t="s">
        <v>154</v>
      </c>
      <c r="D931" t="s">
        <v>126</v>
      </c>
      <c r="E931" t="s">
        <v>130</v>
      </c>
      <c r="F931">
        <v>23069494</v>
      </c>
      <c r="G931">
        <v>4153201.0048199999</v>
      </c>
      <c r="H931">
        <v>0</v>
      </c>
      <c r="I931">
        <v>23069494</v>
      </c>
      <c r="J931" t="s">
        <v>141</v>
      </c>
      <c r="K931">
        <v>230694.94</v>
      </c>
    </row>
    <row r="932" spans="1:11" x14ac:dyDescent="0.2">
      <c r="A932" s="37">
        <v>43936</v>
      </c>
      <c r="B932" t="s">
        <v>65</v>
      </c>
      <c r="C932" t="s">
        <v>154</v>
      </c>
      <c r="D932" t="s">
        <v>126</v>
      </c>
      <c r="E932" t="s">
        <v>130</v>
      </c>
      <c r="F932">
        <v>23069494</v>
      </c>
      <c r="G932">
        <v>4153201.0048199999</v>
      </c>
      <c r="H932">
        <v>0</v>
      </c>
      <c r="I932">
        <v>23069494</v>
      </c>
      <c r="J932" t="s">
        <v>140</v>
      </c>
      <c r="K932">
        <v>3691119.04</v>
      </c>
    </row>
    <row r="933" spans="1:11" x14ac:dyDescent="0.2">
      <c r="A933" s="37">
        <v>43936</v>
      </c>
      <c r="B933" t="s">
        <v>65</v>
      </c>
      <c r="C933" t="s">
        <v>154</v>
      </c>
      <c r="D933" t="s">
        <v>126</v>
      </c>
      <c r="E933" t="s">
        <v>130</v>
      </c>
      <c r="F933">
        <v>23069494</v>
      </c>
      <c r="G933">
        <v>4153201.0048199999</v>
      </c>
      <c r="H933">
        <v>0</v>
      </c>
      <c r="I933">
        <v>23069494</v>
      </c>
      <c r="J933" t="s">
        <v>142</v>
      </c>
      <c r="K933">
        <v>230694.94</v>
      </c>
    </row>
    <row r="934" spans="1:11" x14ac:dyDescent="0.2">
      <c r="A934" s="37">
        <v>44558</v>
      </c>
      <c r="B934" t="s">
        <v>66</v>
      </c>
      <c r="C934" t="s">
        <v>125</v>
      </c>
      <c r="D934" t="s">
        <v>128</v>
      </c>
      <c r="E934" t="s">
        <v>131</v>
      </c>
      <c r="F934">
        <v>15795649</v>
      </c>
      <c r="G934">
        <v>3791429.6294699996</v>
      </c>
      <c r="H934">
        <v>0</v>
      </c>
      <c r="I934">
        <v>15795649</v>
      </c>
      <c r="J934" t="s">
        <v>164</v>
      </c>
      <c r="K934">
        <v>473.86946999999998</v>
      </c>
    </row>
    <row r="935" spans="1:11" x14ac:dyDescent="0.2">
      <c r="A935" s="37">
        <v>44558</v>
      </c>
      <c r="B935" t="s">
        <v>66</v>
      </c>
      <c r="C935" t="s">
        <v>125</v>
      </c>
      <c r="D935" t="s">
        <v>128</v>
      </c>
      <c r="E935" t="s">
        <v>131</v>
      </c>
      <c r="F935">
        <v>15795649</v>
      </c>
      <c r="G935">
        <v>3791429.6294699996</v>
      </c>
      <c r="H935">
        <v>0</v>
      </c>
      <c r="I935">
        <v>15795649</v>
      </c>
      <c r="J935" t="s">
        <v>141</v>
      </c>
      <c r="K935">
        <v>789782.45</v>
      </c>
    </row>
    <row r="936" spans="1:11" x14ac:dyDescent="0.2">
      <c r="A936" s="37">
        <v>44558</v>
      </c>
      <c r="B936" t="s">
        <v>66</v>
      </c>
      <c r="C936" t="s">
        <v>125</v>
      </c>
      <c r="D936" t="s">
        <v>128</v>
      </c>
      <c r="E936" t="s">
        <v>131</v>
      </c>
      <c r="F936">
        <v>15795649</v>
      </c>
      <c r="G936">
        <v>3791429.6294699996</v>
      </c>
      <c r="H936">
        <v>0</v>
      </c>
      <c r="I936">
        <v>15795649</v>
      </c>
      <c r="J936" t="s">
        <v>140</v>
      </c>
      <c r="K936">
        <v>2843216.82</v>
      </c>
    </row>
    <row r="937" spans="1:11" x14ac:dyDescent="0.2">
      <c r="A937" s="37">
        <v>44558</v>
      </c>
      <c r="B937" t="s">
        <v>66</v>
      </c>
      <c r="C937" t="s">
        <v>125</v>
      </c>
      <c r="D937" t="s">
        <v>128</v>
      </c>
      <c r="E937" t="s">
        <v>131</v>
      </c>
      <c r="F937">
        <v>15795649</v>
      </c>
      <c r="G937">
        <v>3791429.6294699996</v>
      </c>
      <c r="H937">
        <v>0</v>
      </c>
      <c r="I937">
        <v>15795649</v>
      </c>
      <c r="J937" t="s">
        <v>142</v>
      </c>
      <c r="K937">
        <v>157956.49</v>
      </c>
    </row>
    <row r="938" spans="1:11" x14ac:dyDescent="0.2">
      <c r="A938" s="37">
        <v>44253</v>
      </c>
      <c r="B938" t="s">
        <v>67</v>
      </c>
      <c r="C938" t="s">
        <v>153</v>
      </c>
      <c r="D938" t="s">
        <v>126</v>
      </c>
      <c r="E938" t="s">
        <v>132</v>
      </c>
      <c r="F938">
        <v>44412946</v>
      </c>
      <c r="G938">
        <v>10659551.169459999</v>
      </c>
      <c r="H938">
        <v>0</v>
      </c>
      <c r="I938">
        <v>44412946</v>
      </c>
      <c r="J938" t="s">
        <v>164</v>
      </c>
      <c r="K938">
        <v>444.12945999999999</v>
      </c>
    </row>
    <row r="939" spans="1:11" x14ac:dyDescent="0.2">
      <c r="A939" s="37">
        <v>44253</v>
      </c>
      <c r="B939" t="s">
        <v>67</v>
      </c>
      <c r="C939" t="s">
        <v>153</v>
      </c>
      <c r="D939" t="s">
        <v>126</v>
      </c>
      <c r="E939" t="s">
        <v>132</v>
      </c>
      <c r="F939">
        <v>44412946</v>
      </c>
      <c r="G939">
        <v>10659551.169459999</v>
      </c>
      <c r="H939">
        <v>0</v>
      </c>
      <c r="I939">
        <v>44412946</v>
      </c>
      <c r="J939" t="s">
        <v>141</v>
      </c>
      <c r="K939">
        <v>2220647.2999999998</v>
      </c>
    </row>
    <row r="940" spans="1:11" x14ac:dyDescent="0.2">
      <c r="A940" s="37">
        <v>44253</v>
      </c>
      <c r="B940" t="s">
        <v>67</v>
      </c>
      <c r="C940" t="s">
        <v>153</v>
      </c>
      <c r="D940" t="s">
        <v>126</v>
      </c>
      <c r="E940" t="s">
        <v>132</v>
      </c>
      <c r="F940">
        <v>44412946</v>
      </c>
      <c r="G940">
        <v>10659551.169459999</v>
      </c>
      <c r="H940">
        <v>0</v>
      </c>
      <c r="I940">
        <v>44412946</v>
      </c>
      <c r="J940" t="s">
        <v>140</v>
      </c>
      <c r="K940">
        <v>7106071.3600000003</v>
      </c>
    </row>
    <row r="941" spans="1:11" x14ac:dyDescent="0.2">
      <c r="A941" s="37">
        <v>44253</v>
      </c>
      <c r="B941" t="s">
        <v>67</v>
      </c>
      <c r="C941" t="s">
        <v>153</v>
      </c>
      <c r="D941" t="s">
        <v>126</v>
      </c>
      <c r="E941" t="s">
        <v>132</v>
      </c>
      <c r="F941">
        <v>44412946</v>
      </c>
      <c r="G941">
        <v>10659551.169459999</v>
      </c>
      <c r="H941">
        <v>0</v>
      </c>
      <c r="I941">
        <v>44412946</v>
      </c>
      <c r="J941" t="s">
        <v>142</v>
      </c>
      <c r="K941">
        <v>1332388.3799999999</v>
      </c>
    </row>
    <row r="942" spans="1:11" x14ac:dyDescent="0.2">
      <c r="A942" s="37">
        <v>44637</v>
      </c>
      <c r="B942" t="s">
        <v>68</v>
      </c>
      <c r="C942" t="s">
        <v>125</v>
      </c>
      <c r="D942" t="s">
        <v>127</v>
      </c>
      <c r="E942" t="s">
        <v>133</v>
      </c>
      <c r="F942">
        <v>21132137</v>
      </c>
      <c r="G942">
        <v>3592674.6113700001</v>
      </c>
      <c r="H942">
        <v>0</v>
      </c>
      <c r="I942">
        <v>21132137</v>
      </c>
      <c r="J942" t="s">
        <v>164</v>
      </c>
      <c r="K942">
        <v>211.32137</v>
      </c>
    </row>
    <row r="943" spans="1:11" x14ac:dyDescent="0.2">
      <c r="A943" s="37">
        <v>44637</v>
      </c>
      <c r="B943" t="s">
        <v>68</v>
      </c>
      <c r="C943" t="s">
        <v>125</v>
      </c>
      <c r="D943" t="s">
        <v>127</v>
      </c>
      <c r="E943" t="s">
        <v>133</v>
      </c>
      <c r="F943">
        <v>21132137</v>
      </c>
      <c r="G943">
        <v>3592674.6113700001</v>
      </c>
      <c r="H943">
        <v>0</v>
      </c>
      <c r="I943">
        <v>21132137</v>
      </c>
      <c r="J943" t="s">
        <v>141</v>
      </c>
      <c r="K943">
        <v>211321.37</v>
      </c>
    </row>
    <row r="944" spans="1:11" x14ac:dyDescent="0.2">
      <c r="A944" s="37">
        <v>44637</v>
      </c>
      <c r="B944" t="s">
        <v>68</v>
      </c>
      <c r="C944" t="s">
        <v>125</v>
      </c>
      <c r="D944" t="s">
        <v>127</v>
      </c>
      <c r="E944" t="s">
        <v>133</v>
      </c>
      <c r="F944">
        <v>21132137</v>
      </c>
      <c r="G944">
        <v>3592674.6113700001</v>
      </c>
      <c r="H944">
        <v>0</v>
      </c>
      <c r="I944">
        <v>21132137</v>
      </c>
      <c r="J944" t="s">
        <v>140</v>
      </c>
      <c r="K944">
        <v>2535856.44</v>
      </c>
    </row>
    <row r="945" spans="1:11" x14ac:dyDescent="0.2">
      <c r="A945" s="37">
        <v>44637</v>
      </c>
      <c r="B945" t="s">
        <v>68</v>
      </c>
      <c r="C945" t="s">
        <v>125</v>
      </c>
      <c r="D945" t="s">
        <v>127</v>
      </c>
      <c r="E945" t="s">
        <v>133</v>
      </c>
      <c r="F945">
        <v>21132137</v>
      </c>
      <c r="G945">
        <v>3592674.6113700001</v>
      </c>
      <c r="H945">
        <v>0</v>
      </c>
      <c r="I945">
        <v>21132137</v>
      </c>
      <c r="J945" t="s">
        <v>142</v>
      </c>
      <c r="K945">
        <v>845285.48</v>
      </c>
    </row>
    <row r="946" spans="1:11" x14ac:dyDescent="0.2">
      <c r="A946" s="37">
        <v>44162</v>
      </c>
      <c r="B946" t="s">
        <v>69</v>
      </c>
      <c r="C946" t="s">
        <v>153</v>
      </c>
      <c r="D946" t="s">
        <v>126</v>
      </c>
      <c r="E946" t="s">
        <v>134</v>
      </c>
      <c r="F946">
        <v>27063790</v>
      </c>
      <c r="G946">
        <v>5142390.7379000001</v>
      </c>
      <c r="H946">
        <v>0</v>
      </c>
      <c r="I946">
        <v>27063790</v>
      </c>
      <c r="J946" t="s">
        <v>164</v>
      </c>
      <c r="K946">
        <v>270.6379</v>
      </c>
    </row>
    <row r="947" spans="1:11" x14ac:dyDescent="0.2">
      <c r="A947" s="37">
        <v>44162</v>
      </c>
      <c r="B947" t="s">
        <v>69</v>
      </c>
      <c r="C947" t="s">
        <v>153</v>
      </c>
      <c r="D947" t="s">
        <v>126</v>
      </c>
      <c r="E947" t="s">
        <v>134</v>
      </c>
      <c r="F947">
        <v>27063790</v>
      </c>
      <c r="G947">
        <v>5142390.7379000001</v>
      </c>
      <c r="H947">
        <v>0</v>
      </c>
      <c r="I947">
        <v>27063790</v>
      </c>
      <c r="J947" t="s">
        <v>141</v>
      </c>
      <c r="K947">
        <v>1082551.6000000001</v>
      </c>
    </row>
    <row r="948" spans="1:11" x14ac:dyDescent="0.2">
      <c r="A948" s="37">
        <v>44162</v>
      </c>
      <c r="B948" t="s">
        <v>69</v>
      </c>
      <c r="C948" t="s">
        <v>153</v>
      </c>
      <c r="D948" t="s">
        <v>126</v>
      </c>
      <c r="E948" t="s">
        <v>134</v>
      </c>
      <c r="F948">
        <v>27063790</v>
      </c>
      <c r="G948">
        <v>5142390.7379000001</v>
      </c>
      <c r="H948">
        <v>0</v>
      </c>
      <c r="I948">
        <v>27063790</v>
      </c>
      <c r="J948" t="s">
        <v>140</v>
      </c>
      <c r="K948">
        <v>2706379</v>
      </c>
    </row>
    <row r="949" spans="1:11" x14ac:dyDescent="0.2">
      <c r="A949" s="37">
        <v>44162</v>
      </c>
      <c r="B949" t="s">
        <v>69</v>
      </c>
      <c r="C949" t="s">
        <v>153</v>
      </c>
      <c r="D949" t="s">
        <v>126</v>
      </c>
      <c r="E949" t="s">
        <v>134</v>
      </c>
      <c r="F949">
        <v>27063790</v>
      </c>
      <c r="G949">
        <v>5142390.7379000001</v>
      </c>
      <c r="H949">
        <v>0</v>
      </c>
      <c r="I949">
        <v>27063790</v>
      </c>
      <c r="J949" t="s">
        <v>142</v>
      </c>
      <c r="K949">
        <v>1353189.5</v>
      </c>
    </row>
    <row r="950" spans="1:11" x14ac:dyDescent="0.2">
      <c r="A950" s="37">
        <v>43952</v>
      </c>
      <c r="B950" t="s">
        <v>70</v>
      </c>
      <c r="C950" t="s">
        <v>125</v>
      </c>
      <c r="D950" t="s">
        <v>128</v>
      </c>
      <c r="E950" t="s">
        <v>135</v>
      </c>
      <c r="F950">
        <v>4223613</v>
      </c>
      <c r="G950">
        <v>1140502.2183900001</v>
      </c>
      <c r="H950">
        <v>813045.50250000006</v>
      </c>
      <c r="I950">
        <v>5036658.5025000004</v>
      </c>
      <c r="J950" t="s">
        <v>164</v>
      </c>
      <c r="K950">
        <v>126.70838999999999</v>
      </c>
    </row>
    <row r="951" spans="1:11" x14ac:dyDescent="0.2">
      <c r="A951" s="37">
        <v>43952</v>
      </c>
      <c r="B951" t="s">
        <v>70</v>
      </c>
      <c r="C951" t="s">
        <v>125</v>
      </c>
      <c r="D951" t="s">
        <v>128</v>
      </c>
      <c r="E951" t="s">
        <v>135</v>
      </c>
      <c r="F951">
        <v>4223613</v>
      </c>
      <c r="G951">
        <v>1140502.2183900001</v>
      </c>
      <c r="H951">
        <v>813045.50250000006</v>
      </c>
      <c r="I951">
        <v>5036658.5025000004</v>
      </c>
      <c r="J951" t="s">
        <v>141</v>
      </c>
      <c r="K951">
        <v>211180.65</v>
      </c>
    </row>
    <row r="952" spans="1:11" x14ac:dyDescent="0.2">
      <c r="A952" s="37">
        <v>43952</v>
      </c>
      <c r="B952" t="s">
        <v>70</v>
      </c>
      <c r="C952" t="s">
        <v>125</v>
      </c>
      <c r="D952" t="s">
        <v>128</v>
      </c>
      <c r="E952" t="s">
        <v>135</v>
      </c>
      <c r="F952">
        <v>4223613</v>
      </c>
      <c r="G952">
        <v>1140502.2183900001</v>
      </c>
      <c r="H952">
        <v>813045.50250000006</v>
      </c>
      <c r="I952">
        <v>5036658.5025000004</v>
      </c>
      <c r="J952" t="s">
        <v>140</v>
      </c>
      <c r="K952">
        <v>760250.34</v>
      </c>
    </row>
    <row r="953" spans="1:11" x14ac:dyDescent="0.2">
      <c r="A953" s="37">
        <v>43952</v>
      </c>
      <c r="B953" t="s">
        <v>70</v>
      </c>
      <c r="C953" t="s">
        <v>125</v>
      </c>
      <c r="D953" t="s">
        <v>128</v>
      </c>
      <c r="E953" t="s">
        <v>135</v>
      </c>
      <c r="F953">
        <v>4223613</v>
      </c>
      <c r="G953">
        <v>1140502.2183900001</v>
      </c>
      <c r="H953">
        <v>813045.50250000006</v>
      </c>
      <c r="I953">
        <v>5036658.5025000004</v>
      </c>
      <c r="J953" t="s">
        <v>142</v>
      </c>
      <c r="K953">
        <v>168944.52</v>
      </c>
    </row>
    <row r="954" spans="1:11" x14ac:dyDescent="0.2">
      <c r="A954" s="37">
        <v>44045</v>
      </c>
      <c r="B954" t="s">
        <v>71</v>
      </c>
      <c r="C954" t="s">
        <v>154</v>
      </c>
      <c r="D954" t="s">
        <v>126</v>
      </c>
      <c r="E954" t="s">
        <v>129</v>
      </c>
      <c r="F954">
        <v>22416092</v>
      </c>
      <c r="G954">
        <v>3363086.2827599999</v>
      </c>
      <c r="H954">
        <v>0</v>
      </c>
      <c r="I954">
        <v>22416092</v>
      </c>
      <c r="J954" t="s">
        <v>164</v>
      </c>
      <c r="K954">
        <v>672.48275999999998</v>
      </c>
    </row>
    <row r="955" spans="1:11" x14ac:dyDescent="0.2">
      <c r="A955" s="37">
        <v>44045</v>
      </c>
      <c r="B955" t="s">
        <v>71</v>
      </c>
      <c r="C955" t="s">
        <v>154</v>
      </c>
      <c r="D955" t="s">
        <v>126</v>
      </c>
      <c r="E955" t="s">
        <v>129</v>
      </c>
      <c r="F955">
        <v>22416092</v>
      </c>
      <c r="G955">
        <v>3363086.2827599999</v>
      </c>
      <c r="H955">
        <v>0</v>
      </c>
      <c r="I955">
        <v>22416092</v>
      </c>
      <c r="J955" t="s">
        <v>141</v>
      </c>
      <c r="K955">
        <v>448321.84</v>
      </c>
    </row>
    <row r="956" spans="1:11" x14ac:dyDescent="0.2">
      <c r="A956" s="37">
        <v>44045</v>
      </c>
      <c r="B956" t="s">
        <v>71</v>
      </c>
      <c r="C956" t="s">
        <v>154</v>
      </c>
      <c r="D956" t="s">
        <v>126</v>
      </c>
      <c r="E956" t="s">
        <v>129</v>
      </c>
      <c r="F956">
        <v>22416092</v>
      </c>
      <c r="G956">
        <v>3363086.2827599999</v>
      </c>
      <c r="H956">
        <v>0</v>
      </c>
      <c r="I956">
        <v>22416092</v>
      </c>
      <c r="J956" t="s">
        <v>140</v>
      </c>
      <c r="K956">
        <v>2241609.2000000002</v>
      </c>
    </row>
    <row r="957" spans="1:11" x14ac:dyDescent="0.2">
      <c r="A957" s="37">
        <v>44045</v>
      </c>
      <c r="B957" t="s">
        <v>71</v>
      </c>
      <c r="C957" t="s">
        <v>154</v>
      </c>
      <c r="D957" t="s">
        <v>126</v>
      </c>
      <c r="E957" t="s">
        <v>129</v>
      </c>
      <c r="F957">
        <v>22416092</v>
      </c>
      <c r="G957">
        <v>3363086.2827599999</v>
      </c>
      <c r="H957">
        <v>0</v>
      </c>
      <c r="I957">
        <v>22416092</v>
      </c>
      <c r="J957" t="s">
        <v>142</v>
      </c>
      <c r="K957">
        <v>672482.76</v>
      </c>
    </row>
    <row r="958" spans="1:11" x14ac:dyDescent="0.2">
      <c r="A958" s="37">
        <v>44147</v>
      </c>
      <c r="B958" t="s">
        <v>72</v>
      </c>
      <c r="C958" t="s">
        <v>125</v>
      </c>
      <c r="D958" t="s">
        <v>127</v>
      </c>
      <c r="E958" t="s">
        <v>130</v>
      </c>
      <c r="F958">
        <v>5602904</v>
      </c>
      <c r="G958">
        <v>1008690.80712</v>
      </c>
      <c r="H958">
        <v>0</v>
      </c>
      <c r="I958">
        <v>5602904</v>
      </c>
      <c r="J958" t="s">
        <v>164</v>
      </c>
      <c r="K958">
        <v>168.08712</v>
      </c>
    </row>
    <row r="959" spans="1:11" x14ac:dyDescent="0.2">
      <c r="A959" s="37">
        <v>44147</v>
      </c>
      <c r="B959" t="s">
        <v>72</v>
      </c>
      <c r="C959" t="s">
        <v>125</v>
      </c>
      <c r="D959" t="s">
        <v>127</v>
      </c>
      <c r="E959" t="s">
        <v>130</v>
      </c>
      <c r="F959">
        <v>5602904</v>
      </c>
      <c r="G959">
        <v>1008690.80712</v>
      </c>
      <c r="H959">
        <v>0</v>
      </c>
      <c r="I959">
        <v>5602904</v>
      </c>
      <c r="J959" t="s">
        <v>141</v>
      </c>
      <c r="K959">
        <v>168087.12</v>
      </c>
    </row>
    <row r="960" spans="1:11" x14ac:dyDescent="0.2">
      <c r="A960" s="37">
        <v>44147</v>
      </c>
      <c r="B960" t="s">
        <v>72</v>
      </c>
      <c r="C960" t="s">
        <v>125</v>
      </c>
      <c r="D960" t="s">
        <v>127</v>
      </c>
      <c r="E960" t="s">
        <v>130</v>
      </c>
      <c r="F960">
        <v>5602904</v>
      </c>
      <c r="G960">
        <v>1008690.80712</v>
      </c>
      <c r="H960">
        <v>0</v>
      </c>
      <c r="I960">
        <v>5602904</v>
      </c>
      <c r="J960" t="s">
        <v>140</v>
      </c>
      <c r="K960">
        <v>672348.48</v>
      </c>
    </row>
    <row r="961" spans="1:11" x14ac:dyDescent="0.2">
      <c r="A961" s="37">
        <v>44147</v>
      </c>
      <c r="B961" t="s">
        <v>72</v>
      </c>
      <c r="C961" t="s">
        <v>125</v>
      </c>
      <c r="D961" t="s">
        <v>127</v>
      </c>
      <c r="E961" t="s">
        <v>130</v>
      </c>
      <c r="F961">
        <v>5602904</v>
      </c>
      <c r="G961">
        <v>1008690.80712</v>
      </c>
      <c r="H961">
        <v>0</v>
      </c>
      <c r="I961">
        <v>5602904</v>
      </c>
      <c r="J961" t="s">
        <v>142</v>
      </c>
      <c r="K961">
        <v>168087.12</v>
      </c>
    </row>
    <row r="962" spans="1:11" x14ac:dyDescent="0.2">
      <c r="A962" s="37">
        <v>43890</v>
      </c>
      <c r="B962" t="s">
        <v>73</v>
      </c>
      <c r="C962" t="s">
        <v>154</v>
      </c>
      <c r="D962" t="s">
        <v>126</v>
      </c>
      <c r="E962" t="s">
        <v>131</v>
      </c>
      <c r="F962">
        <v>14120312</v>
      </c>
      <c r="G962">
        <v>3671704.7293600002</v>
      </c>
      <c r="H962">
        <v>0</v>
      </c>
      <c r="I962">
        <v>14120312</v>
      </c>
      <c r="J962" t="s">
        <v>164</v>
      </c>
      <c r="K962">
        <v>423.60935999999998</v>
      </c>
    </row>
    <row r="963" spans="1:11" x14ac:dyDescent="0.2">
      <c r="A963" s="37">
        <v>43890</v>
      </c>
      <c r="B963" t="s">
        <v>73</v>
      </c>
      <c r="C963" t="s">
        <v>154</v>
      </c>
      <c r="D963" t="s">
        <v>126</v>
      </c>
      <c r="E963" t="s">
        <v>131</v>
      </c>
      <c r="F963">
        <v>14120312</v>
      </c>
      <c r="G963">
        <v>3671704.7293600002</v>
      </c>
      <c r="H963">
        <v>0</v>
      </c>
      <c r="I963">
        <v>14120312</v>
      </c>
      <c r="J963" t="s">
        <v>141</v>
      </c>
      <c r="K963">
        <v>141203.12</v>
      </c>
    </row>
    <row r="964" spans="1:11" x14ac:dyDescent="0.2">
      <c r="A964" s="37">
        <v>43890</v>
      </c>
      <c r="B964" t="s">
        <v>73</v>
      </c>
      <c r="C964" t="s">
        <v>154</v>
      </c>
      <c r="D964" t="s">
        <v>126</v>
      </c>
      <c r="E964" t="s">
        <v>131</v>
      </c>
      <c r="F964">
        <v>14120312</v>
      </c>
      <c r="G964">
        <v>3671704.7293600002</v>
      </c>
      <c r="H964">
        <v>0</v>
      </c>
      <c r="I964">
        <v>14120312</v>
      </c>
      <c r="J964" t="s">
        <v>140</v>
      </c>
      <c r="K964">
        <v>2824062.4</v>
      </c>
    </row>
    <row r="965" spans="1:11" x14ac:dyDescent="0.2">
      <c r="A965" s="37">
        <v>43890</v>
      </c>
      <c r="B965" t="s">
        <v>73</v>
      </c>
      <c r="C965" t="s">
        <v>154</v>
      </c>
      <c r="D965" t="s">
        <v>126</v>
      </c>
      <c r="E965" t="s">
        <v>131</v>
      </c>
      <c r="F965">
        <v>14120312</v>
      </c>
      <c r="G965">
        <v>3671704.7293600002</v>
      </c>
      <c r="H965">
        <v>0</v>
      </c>
      <c r="I965">
        <v>14120312</v>
      </c>
      <c r="J965" t="s">
        <v>142</v>
      </c>
      <c r="K965">
        <v>706015.6</v>
      </c>
    </row>
    <row r="966" spans="1:11" x14ac:dyDescent="0.2">
      <c r="A966" s="37">
        <v>44798</v>
      </c>
      <c r="B966" t="s">
        <v>74</v>
      </c>
      <c r="C966" t="s">
        <v>125</v>
      </c>
      <c r="D966" t="s">
        <v>128</v>
      </c>
      <c r="E966" t="s">
        <v>132</v>
      </c>
      <c r="F966">
        <v>1698281</v>
      </c>
      <c r="G966">
        <v>492552.43842999998</v>
      </c>
      <c r="H966">
        <v>0</v>
      </c>
      <c r="I966">
        <v>1698281</v>
      </c>
      <c r="J966" t="s">
        <v>164</v>
      </c>
      <c r="K966">
        <v>50.948430000000002</v>
      </c>
    </row>
    <row r="967" spans="1:11" x14ac:dyDescent="0.2">
      <c r="A967" s="37">
        <v>44798</v>
      </c>
      <c r="B967" t="s">
        <v>74</v>
      </c>
      <c r="C967" t="s">
        <v>125</v>
      </c>
      <c r="D967" t="s">
        <v>128</v>
      </c>
      <c r="E967" t="s">
        <v>132</v>
      </c>
      <c r="F967">
        <v>1698281</v>
      </c>
      <c r="G967">
        <v>492552.43842999998</v>
      </c>
      <c r="H967">
        <v>0</v>
      </c>
      <c r="I967">
        <v>1698281</v>
      </c>
      <c r="J967" t="s">
        <v>141</v>
      </c>
      <c r="K967">
        <v>84914.05</v>
      </c>
    </row>
    <row r="968" spans="1:11" x14ac:dyDescent="0.2">
      <c r="A968" s="37">
        <v>44798</v>
      </c>
      <c r="B968" t="s">
        <v>74</v>
      </c>
      <c r="C968" t="s">
        <v>125</v>
      </c>
      <c r="D968" t="s">
        <v>128</v>
      </c>
      <c r="E968" t="s">
        <v>132</v>
      </c>
      <c r="F968">
        <v>1698281</v>
      </c>
      <c r="G968">
        <v>492552.43842999998</v>
      </c>
      <c r="H968">
        <v>0</v>
      </c>
      <c r="I968">
        <v>1698281</v>
      </c>
      <c r="J968" t="s">
        <v>140</v>
      </c>
      <c r="K968">
        <v>339656.2</v>
      </c>
    </row>
    <row r="969" spans="1:11" x14ac:dyDescent="0.2">
      <c r="A969" s="37">
        <v>44798</v>
      </c>
      <c r="B969" t="s">
        <v>74</v>
      </c>
      <c r="C969" t="s">
        <v>125</v>
      </c>
      <c r="D969" t="s">
        <v>128</v>
      </c>
      <c r="E969" t="s">
        <v>132</v>
      </c>
      <c r="F969">
        <v>1698281</v>
      </c>
      <c r="G969">
        <v>492552.43842999998</v>
      </c>
      <c r="H969">
        <v>0</v>
      </c>
      <c r="I969">
        <v>1698281</v>
      </c>
      <c r="J969" t="s">
        <v>142</v>
      </c>
      <c r="K969">
        <v>67931.240000000005</v>
      </c>
    </row>
    <row r="970" spans="1:11" x14ac:dyDescent="0.2">
      <c r="A970" s="37">
        <v>44462</v>
      </c>
      <c r="B970" t="s">
        <v>75</v>
      </c>
      <c r="C970" t="s">
        <v>154</v>
      </c>
      <c r="D970" t="s">
        <v>126</v>
      </c>
      <c r="E970" t="s">
        <v>133</v>
      </c>
      <c r="F970">
        <v>25507672</v>
      </c>
      <c r="G970">
        <v>6377683.2301599998</v>
      </c>
      <c r="H970">
        <v>0</v>
      </c>
      <c r="I970">
        <v>25507672</v>
      </c>
      <c r="J970" t="s">
        <v>164</v>
      </c>
      <c r="K970">
        <v>765.23015999999996</v>
      </c>
    </row>
    <row r="971" spans="1:11" x14ac:dyDescent="0.2">
      <c r="A971" s="37">
        <v>44462</v>
      </c>
      <c r="B971" t="s">
        <v>75</v>
      </c>
      <c r="C971" t="s">
        <v>154</v>
      </c>
      <c r="D971" t="s">
        <v>126</v>
      </c>
      <c r="E971" t="s">
        <v>133</v>
      </c>
      <c r="F971">
        <v>25507672</v>
      </c>
      <c r="G971">
        <v>6377683.2301599998</v>
      </c>
      <c r="H971">
        <v>0</v>
      </c>
      <c r="I971">
        <v>25507672</v>
      </c>
      <c r="J971" t="s">
        <v>141</v>
      </c>
      <c r="K971">
        <v>1020306.88</v>
      </c>
    </row>
    <row r="972" spans="1:11" x14ac:dyDescent="0.2">
      <c r="A972" s="37">
        <v>44462</v>
      </c>
      <c r="B972" t="s">
        <v>75</v>
      </c>
      <c r="C972" t="s">
        <v>154</v>
      </c>
      <c r="D972" t="s">
        <v>126</v>
      </c>
      <c r="E972" t="s">
        <v>133</v>
      </c>
      <c r="F972">
        <v>25507672</v>
      </c>
      <c r="G972">
        <v>6377683.2301599998</v>
      </c>
      <c r="H972">
        <v>0</v>
      </c>
      <c r="I972">
        <v>25507672</v>
      </c>
      <c r="J972" t="s">
        <v>140</v>
      </c>
      <c r="K972">
        <v>5101534.4000000004</v>
      </c>
    </row>
    <row r="973" spans="1:11" x14ac:dyDescent="0.2">
      <c r="A973" s="37">
        <v>44462</v>
      </c>
      <c r="B973" t="s">
        <v>75</v>
      </c>
      <c r="C973" t="s">
        <v>154</v>
      </c>
      <c r="D973" t="s">
        <v>126</v>
      </c>
      <c r="E973" t="s">
        <v>133</v>
      </c>
      <c r="F973">
        <v>25507672</v>
      </c>
      <c r="G973">
        <v>6377683.2301599998</v>
      </c>
      <c r="H973">
        <v>0</v>
      </c>
      <c r="I973">
        <v>25507672</v>
      </c>
      <c r="J973" t="s">
        <v>142</v>
      </c>
      <c r="K973">
        <v>255076.72</v>
      </c>
    </row>
    <row r="974" spans="1:11" x14ac:dyDescent="0.2">
      <c r="A974" s="37">
        <v>44630</v>
      </c>
      <c r="B974" t="s">
        <v>76</v>
      </c>
      <c r="C974" t="s">
        <v>125</v>
      </c>
      <c r="D974" t="s">
        <v>127</v>
      </c>
      <c r="E974" t="s">
        <v>134</v>
      </c>
      <c r="F974">
        <v>44434826</v>
      </c>
      <c r="G974">
        <v>11110039.544779997</v>
      </c>
      <c r="H974">
        <v>0</v>
      </c>
      <c r="I974">
        <v>44434826</v>
      </c>
      <c r="J974" t="s">
        <v>164</v>
      </c>
      <c r="K974">
        <v>1333.0447799999999</v>
      </c>
    </row>
    <row r="975" spans="1:11" x14ac:dyDescent="0.2">
      <c r="A975" s="37">
        <v>44630</v>
      </c>
      <c r="B975" t="s">
        <v>76</v>
      </c>
      <c r="C975" t="s">
        <v>125</v>
      </c>
      <c r="D975" t="s">
        <v>127</v>
      </c>
      <c r="E975" t="s">
        <v>134</v>
      </c>
      <c r="F975">
        <v>44434826</v>
      </c>
      <c r="G975">
        <v>11110039.544779997</v>
      </c>
      <c r="H975">
        <v>0</v>
      </c>
      <c r="I975">
        <v>44434826</v>
      </c>
      <c r="J975" t="s">
        <v>141</v>
      </c>
      <c r="K975">
        <v>1333044.78</v>
      </c>
    </row>
    <row r="976" spans="1:11" x14ac:dyDescent="0.2">
      <c r="A976" s="37">
        <v>44630</v>
      </c>
      <c r="B976" t="s">
        <v>76</v>
      </c>
      <c r="C976" t="s">
        <v>125</v>
      </c>
      <c r="D976" t="s">
        <v>127</v>
      </c>
      <c r="E976" t="s">
        <v>134</v>
      </c>
      <c r="F976">
        <v>44434826</v>
      </c>
      <c r="G976">
        <v>11110039.544779997</v>
      </c>
      <c r="H976">
        <v>0</v>
      </c>
      <c r="I976">
        <v>44434826</v>
      </c>
      <c r="J976" t="s">
        <v>140</v>
      </c>
      <c r="K976">
        <v>8886965.1999999993</v>
      </c>
    </row>
    <row r="977" spans="1:11" x14ac:dyDescent="0.2">
      <c r="A977" s="37">
        <v>44630</v>
      </c>
      <c r="B977" t="s">
        <v>76</v>
      </c>
      <c r="C977" t="s">
        <v>125</v>
      </c>
      <c r="D977" t="s">
        <v>127</v>
      </c>
      <c r="E977" t="s">
        <v>134</v>
      </c>
      <c r="F977">
        <v>44434826</v>
      </c>
      <c r="G977">
        <v>11110039.544779997</v>
      </c>
      <c r="H977">
        <v>0</v>
      </c>
      <c r="I977">
        <v>44434826</v>
      </c>
      <c r="J977" t="s">
        <v>142</v>
      </c>
      <c r="K977">
        <v>888696.52</v>
      </c>
    </row>
    <row r="978" spans="1:11" x14ac:dyDescent="0.2">
      <c r="A978" s="37">
        <v>44061</v>
      </c>
      <c r="B978" t="s">
        <v>77</v>
      </c>
      <c r="C978" t="s">
        <v>153</v>
      </c>
      <c r="D978" t="s">
        <v>126</v>
      </c>
      <c r="E978" t="s">
        <v>135</v>
      </c>
      <c r="F978">
        <v>8343095</v>
      </c>
      <c r="G978">
        <v>1335145.49285</v>
      </c>
      <c r="H978">
        <v>1606045.7875000001</v>
      </c>
      <c r="I978">
        <v>9949140.7874999996</v>
      </c>
      <c r="J978" t="s">
        <v>164</v>
      </c>
      <c r="K978">
        <v>250.29284999999999</v>
      </c>
    </row>
    <row r="979" spans="1:11" x14ac:dyDescent="0.2">
      <c r="A979" s="37">
        <v>44061</v>
      </c>
      <c r="B979" t="s">
        <v>77</v>
      </c>
      <c r="C979" t="s">
        <v>153</v>
      </c>
      <c r="D979" t="s">
        <v>126</v>
      </c>
      <c r="E979" t="s">
        <v>135</v>
      </c>
      <c r="F979">
        <v>8343095</v>
      </c>
      <c r="G979">
        <v>1335145.49285</v>
      </c>
      <c r="H979">
        <v>1606045.7875000001</v>
      </c>
      <c r="I979">
        <v>9949140.7874999996</v>
      </c>
      <c r="J979" t="s">
        <v>141</v>
      </c>
      <c r="K979">
        <v>166861.9</v>
      </c>
    </row>
    <row r="980" spans="1:11" x14ac:dyDescent="0.2">
      <c r="A980" s="37">
        <v>44061</v>
      </c>
      <c r="B980" t="s">
        <v>77</v>
      </c>
      <c r="C980" t="s">
        <v>153</v>
      </c>
      <c r="D980" t="s">
        <v>126</v>
      </c>
      <c r="E980" t="s">
        <v>135</v>
      </c>
      <c r="F980">
        <v>8343095</v>
      </c>
      <c r="G980">
        <v>1335145.49285</v>
      </c>
      <c r="H980">
        <v>1606045.7875000001</v>
      </c>
      <c r="I980">
        <v>9949140.7874999996</v>
      </c>
      <c r="J980" t="s">
        <v>140</v>
      </c>
      <c r="K980">
        <v>834309.5</v>
      </c>
    </row>
    <row r="981" spans="1:11" x14ac:dyDescent="0.2">
      <c r="A981" s="37">
        <v>44061</v>
      </c>
      <c r="B981" t="s">
        <v>77</v>
      </c>
      <c r="C981" t="s">
        <v>153</v>
      </c>
      <c r="D981" t="s">
        <v>126</v>
      </c>
      <c r="E981" t="s">
        <v>135</v>
      </c>
      <c r="F981">
        <v>8343095</v>
      </c>
      <c r="G981">
        <v>1335145.49285</v>
      </c>
      <c r="H981">
        <v>1606045.7875000001</v>
      </c>
      <c r="I981">
        <v>9949140.7874999996</v>
      </c>
      <c r="J981" t="s">
        <v>142</v>
      </c>
      <c r="K981">
        <v>333723.8</v>
      </c>
    </row>
    <row r="982" spans="1:11" x14ac:dyDescent="0.2">
      <c r="A982" s="37">
        <v>43885</v>
      </c>
      <c r="B982" t="s">
        <v>78</v>
      </c>
      <c r="C982" t="s">
        <v>125</v>
      </c>
      <c r="D982" t="s">
        <v>128</v>
      </c>
      <c r="E982" t="s">
        <v>129</v>
      </c>
      <c r="F982">
        <v>42484900</v>
      </c>
      <c r="G982">
        <v>7648556.5470000003</v>
      </c>
      <c r="H982">
        <v>0</v>
      </c>
      <c r="I982">
        <v>42484900</v>
      </c>
      <c r="J982" t="s">
        <v>164</v>
      </c>
      <c r="K982">
        <v>1274.547</v>
      </c>
    </row>
    <row r="983" spans="1:11" x14ac:dyDescent="0.2">
      <c r="A983" s="37">
        <v>43885</v>
      </c>
      <c r="B983" t="s">
        <v>78</v>
      </c>
      <c r="C983" t="s">
        <v>125</v>
      </c>
      <c r="D983" t="s">
        <v>128</v>
      </c>
      <c r="E983" t="s">
        <v>129</v>
      </c>
      <c r="F983">
        <v>42484900</v>
      </c>
      <c r="G983">
        <v>7648556.5470000003</v>
      </c>
      <c r="H983">
        <v>0</v>
      </c>
      <c r="I983">
        <v>42484900</v>
      </c>
      <c r="J983" t="s">
        <v>141</v>
      </c>
      <c r="K983">
        <v>424849</v>
      </c>
    </row>
    <row r="984" spans="1:11" x14ac:dyDescent="0.2">
      <c r="A984" s="37">
        <v>43885</v>
      </c>
      <c r="B984" t="s">
        <v>78</v>
      </c>
      <c r="C984" t="s">
        <v>125</v>
      </c>
      <c r="D984" t="s">
        <v>128</v>
      </c>
      <c r="E984" t="s">
        <v>129</v>
      </c>
      <c r="F984">
        <v>42484900</v>
      </c>
      <c r="G984">
        <v>7648556.5470000003</v>
      </c>
      <c r="H984">
        <v>0</v>
      </c>
      <c r="I984">
        <v>42484900</v>
      </c>
      <c r="J984" t="s">
        <v>140</v>
      </c>
      <c r="K984">
        <v>5947886</v>
      </c>
    </row>
    <row r="985" spans="1:11" x14ac:dyDescent="0.2">
      <c r="A985" s="37">
        <v>43885</v>
      </c>
      <c r="B985" t="s">
        <v>78</v>
      </c>
      <c r="C985" t="s">
        <v>125</v>
      </c>
      <c r="D985" t="s">
        <v>128</v>
      </c>
      <c r="E985" t="s">
        <v>129</v>
      </c>
      <c r="F985">
        <v>42484900</v>
      </c>
      <c r="G985">
        <v>7648556.5470000003</v>
      </c>
      <c r="H985">
        <v>0</v>
      </c>
      <c r="I985">
        <v>42484900</v>
      </c>
      <c r="J985" t="s">
        <v>142</v>
      </c>
      <c r="K985">
        <v>1274547</v>
      </c>
    </row>
    <row r="986" spans="1:11" x14ac:dyDescent="0.2">
      <c r="A986" s="37">
        <v>44754</v>
      </c>
      <c r="B986" t="s">
        <v>79</v>
      </c>
      <c r="C986" t="s">
        <v>154</v>
      </c>
      <c r="D986" t="s">
        <v>126</v>
      </c>
      <c r="E986" t="s">
        <v>130</v>
      </c>
      <c r="F986">
        <v>28761599</v>
      </c>
      <c r="G986">
        <v>8053822.9519799994</v>
      </c>
      <c r="H986">
        <v>0</v>
      </c>
      <c r="I986">
        <v>28761599</v>
      </c>
      <c r="J986" t="s">
        <v>164</v>
      </c>
      <c r="K986">
        <v>575.23198000000002</v>
      </c>
    </row>
    <row r="987" spans="1:11" x14ac:dyDescent="0.2">
      <c r="A987" s="37">
        <v>44754</v>
      </c>
      <c r="B987" t="s">
        <v>79</v>
      </c>
      <c r="C987" t="s">
        <v>154</v>
      </c>
      <c r="D987" t="s">
        <v>126</v>
      </c>
      <c r="E987" t="s">
        <v>130</v>
      </c>
      <c r="F987">
        <v>28761599</v>
      </c>
      <c r="G987">
        <v>8053822.9519799994</v>
      </c>
      <c r="H987">
        <v>0</v>
      </c>
      <c r="I987">
        <v>28761599</v>
      </c>
      <c r="J987" t="s">
        <v>141</v>
      </c>
      <c r="K987">
        <v>862847.97</v>
      </c>
    </row>
    <row r="988" spans="1:11" x14ac:dyDescent="0.2">
      <c r="A988" s="37">
        <v>44754</v>
      </c>
      <c r="B988" t="s">
        <v>79</v>
      </c>
      <c r="C988" t="s">
        <v>154</v>
      </c>
      <c r="D988" t="s">
        <v>126</v>
      </c>
      <c r="E988" t="s">
        <v>130</v>
      </c>
      <c r="F988">
        <v>28761599</v>
      </c>
      <c r="G988">
        <v>8053822.9519799994</v>
      </c>
      <c r="H988">
        <v>0</v>
      </c>
      <c r="I988">
        <v>28761599</v>
      </c>
      <c r="J988" t="s">
        <v>140</v>
      </c>
      <c r="K988">
        <v>5752319.7999999998</v>
      </c>
    </row>
    <row r="989" spans="1:11" x14ac:dyDescent="0.2">
      <c r="A989" s="37">
        <v>44754</v>
      </c>
      <c r="B989" t="s">
        <v>79</v>
      </c>
      <c r="C989" t="s">
        <v>154</v>
      </c>
      <c r="D989" t="s">
        <v>126</v>
      </c>
      <c r="E989" t="s">
        <v>130</v>
      </c>
      <c r="F989">
        <v>28761599</v>
      </c>
      <c r="G989">
        <v>8053822.9519799994</v>
      </c>
      <c r="H989">
        <v>0</v>
      </c>
      <c r="I989">
        <v>28761599</v>
      </c>
      <c r="J989" t="s">
        <v>142</v>
      </c>
      <c r="K989">
        <v>1438079.95</v>
      </c>
    </row>
    <row r="990" spans="1:11" x14ac:dyDescent="0.2">
      <c r="A990" s="37">
        <v>44150</v>
      </c>
      <c r="B990" t="s">
        <v>80</v>
      </c>
      <c r="C990" t="s">
        <v>125</v>
      </c>
      <c r="D990" t="s">
        <v>127</v>
      </c>
      <c r="E990" t="s">
        <v>131</v>
      </c>
      <c r="F990">
        <v>28525297</v>
      </c>
      <c r="G990">
        <v>5420091.6829699995</v>
      </c>
      <c r="H990">
        <v>0</v>
      </c>
      <c r="I990">
        <v>28525297</v>
      </c>
      <c r="J990" t="s">
        <v>164</v>
      </c>
      <c r="K990">
        <v>285.25297</v>
      </c>
    </row>
    <row r="991" spans="1:11" x14ac:dyDescent="0.2">
      <c r="A991" s="37">
        <v>44150</v>
      </c>
      <c r="B991" t="s">
        <v>80</v>
      </c>
      <c r="C991" t="s">
        <v>125</v>
      </c>
      <c r="D991" t="s">
        <v>127</v>
      </c>
      <c r="E991" t="s">
        <v>131</v>
      </c>
      <c r="F991">
        <v>28525297</v>
      </c>
      <c r="G991">
        <v>5420091.6829699995</v>
      </c>
      <c r="H991">
        <v>0</v>
      </c>
      <c r="I991">
        <v>28525297</v>
      </c>
      <c r="J991" t="s">
        <v>141</v>
      </c>
      <c r="K991">
        <v>855758.91</v>
      </c>
    </row>
    <row r="992" spans="1:11" x14ac:dyDescent="0.2">
      <c r="A992" s="37">
        <v>44150</v>
      </c>
      <c r="B992" t="s">
        <v>80</v>
      </c>
      <c r="C992" t="s">
        <v>125</v>
      </c>
      <c r="D992" t="s">
        <v>127</v>
      </c>
      <c r="E992" t="s">
        <v>131</v>
      </c>
      <c r="F992">
        <v>28525297</v>
      </c>
      <c r="G992">
        <v>5420091.6829699995</v>
      </c>
      <c r="H992">
        <v>0</v>
      </c>
      <c r="I992">
        <v>28525297</v>
      </c>
      <c r="J992" t="s">
        <v>140</v>
      </c>
      <c r="K992">
        <v>3708288.61</v>
      </c>
    </row>
    <row r="993" spans="1:11" x14ac:dyDescent="0.2">
      <c r="A993" s="37">
        <v>44150</v>
      </c>
      <c r="B993" t="s">
        <v>80</v>
      </c>
      <c r="C993" t="s">
        <v>125</v>
      </c>
      <c r="D993" t="s">
        <v>127</v>
      </c>
      <c r="E993" t="s">
        <v>131</v>
      </c>
      <c r="F993">
        <v>28525297</v>
      </c>
      <c r="G993">
        <v>5420091.6829699995</v>
      </c>
      <c r="H993">
        <v>0</v>
      </c>
      <c r="I993">
        <v>28525297</v>
      </c>
      <c r="J993" t="s">
        <v>142</v>
      </c>
      <c r="K993">
        <v>855758.91</v>
      </c>
    </row>
    <row r="994" spans="1:11" x14ac:dyDescent="0.2">
      <c r="A994" s="37">
        <v>44276</v>
      </c>
      <c r="B994" t="s">
        <v>81</v>
      </c>
      <c r="C994" t="s">
        <v>154</v>
      </c>
      <c r="D994" t="s">
        <v>126</v>
      </c>
      <c r="E994" t="s">
        <v>132</v>
      </c>
      <c r="F994">
        <v>6193065</v>
      </c>
      <c r="G994">
        <v>1300605.5806499999</v>
      </c>
      <c r="H994">
        <v>0</v>
      </c>
      <c r="I994">
        <v>6193065</v>
      </c>
      <c r="J994" t="s">
        <v>164</v>
      </c>
      <c r="K994">
        <v>61.93065</v>
      </c>
    </row>
    <row r="995" spans="1:11" x14ac:dyDescent="0.2">
      <c r="A995" s="37">
        <v>44276</v>
      </c>
      <c r="B995" t="s">
        <v>81</v>
      </c>
      <c r="C995" t="s">
        <v>154</v>
      </c>
      <c r="D995" t="s">
        <v>126</v>
      </c>
      <c r="E995" t="s">
        <v>132</v>
      </c>
      <c r="F995">
        <v>6193065</v>
      </c>
      <c r="G995">
        <v>1300605.5806499999</v>
      </c>
      <c r="H995">
        <v>0</v>
      </c>
      <c r="I995">
        <v>6193065</v>
      </c>
      <c r="J995" t="s">
        <v>141</v>
      </c>
      <c r="K995">
        <v>61930.65</v>
      </c>
    </row>
    <row r="996" spans="1:11" x14ac:dyDescent="0.2">
      <c r="A996" s="37">
        <v>44276</v>
      </c>
      <c r="B996" t="s">
        <v>81</v>
      </c>
      <c r="C996" t="s">
        <v>154</v>
      </c>
      <c r="D996" t="s">
        <v>126</v>
      </c>
      <c r="E996" t="s">
        <v>132</v>
      </c>
      <c r="F996">
        <v>6193065</v>
      </c>
      <c r="G996">
        <v>1300605.5806499999</v>
      </c>
      <c r="H996">
        <v>0</v>
      </c>
      <c r="I996">
        <v>6193065</v>
      </c>
      <c r="J996" t="s">
        <v>140</v>
      </c>
      <c r="K996">
        <v>1114751.7</v>
      </c>
    </row>
    <row r="997" spans="1:11" x14ac:dyDescent="0.2">
      <c r="A997" s="37">
        <v>44276</v>
      </c>
      <c r="B997" t="s">
        <v>81</v>
      </c>
      <c r="C997" t="s">
        <v>154</v>
      </c>
      <c r="D997" t="s">
        <v>126</v>
      </c>
      <c r="E997" t="s">
        <v>132</v>
      </c>
      <c r="F997">
        <v>6193065</v>
      </c>
      <c r="G997">
        <v>1300605.5806499999</v>
      </c>
      <c r="H997">
        <v>0</v>
      </c>
      <c r="I997">
        <v>6193065</v>
      </c>
      <c r="J997" t="s">
        <v>142</v>
      </c>
      <c r="K997">
        <v>123861.3</v>
      </c>
    </row>
    <row r="998" spans="1:11" x14ac:dyDescent="0.2">
      <c r="A998" s="37">
        <v>43915</v>
      </c>
      <c r="B998" t="s">
        <v>82</v>
      </c>
      <c r="C998" t="s">
        <v>125</v>
      </c>
      <c r="D998" t="s">
        <v>128</v>
      </c>
      <c r="E998" t="s">
        <v>133</v>
      </c>
      <c r="F998">
        <v>12641121</v>
      </c>
      <c r="G998">
        <v>2655014.6436300003</v>
      </c>
      <c r="H998">
        <v>0</v>
      </c>
      <c r="I998">
        <v>12641121</v>
      </c>
      <c r="J998" t="s">
        <v>164</v>
      </c>
      <c r="K998">
        <v>379.23363000000001</v>
      </c>
    </row>
    <row r="999" spans="1:11" x14ac:dyDescent="0.2">
      <c r="A999" s="37">
        <v>43915</v>
      </c>
      <c r="B999" t="s">
        <v>82</v>
      </c>
      <c r="C999" t="s">
        <v>125</v>
      </c>
      <c r="D999" t="s">
        <v>128</v>
      </c>
      <c r="E999" t="s">
        <v>133</v>
      </c>
      <c r="F999">
        <v>12641121</v>
      </c>
      <c r="G999">
        <v>2655014.6436300003</v>
      </c>
      <c r="H999">
        <v>0</v>
      </c>
      <c r="I999">
        <v>12641121</v>
      </c>
      <c r="J999" t="s">
        <v>141</v>
      </c>
      <c r="K999">
        <v>252822.42</v>
      </c>
    </row>
    <row r="1000" spans="1:11" x14ac:dyDescent="0.2">
      <c r="A1000" s="37">
        <v>43915</v>
      </c>
      <c r="B1000" t="s">
        <v>82</v>
      </c>
      <c r="C1000" t="s">
        <v>125</v>
      </c>
      <c r="D1000" t="s">
        <v>128</v>
      </c>
      <c r="E1000" t="s">
        <v>133</v>
      </c>
      <c r="F1000">
        <v>12641121</v>
      </c>
      <c r="G1000">
        <v>2655014.6436300003</v>
      </c>
      <c r="H1000">
        <v>0</v>
      </c>
      <c r="I1000">
        <v>12641121</v>
      </c>
      <c r="J1000" t="s">
        <v>140</v>
      </c>
      <c r="K1000">
        <v>2022579.36</v>
      </c>
    </row>
    <row r="1001" spans="1:11" x14ac:dyDescent="0.2">
      <c r="A1001" s="37">
        <v>43915</v>
      </c>
      <c r="B1001" t="s">
        <v>82</v>
      </c>
      <c r="C1001" t="s">
        <v>125</v>
      </c>
      <c r="D1001" t="s">
        <v>128</v>
      </c>
      <c r="E1001" t="s">
        <v>133</v>
      </c>
      <c r="F1001">
        <v>12641121</v>
      </c>
      <c r="G1001">
        <v>2655014.6436300003</v>
      </c>
      <c r="H1001">
        <v>0</v>
      </c>
      <c r="I1001">
        <v>12641121</v>
      </c>
      <c r="J1001" t="s">
        <v>142</v>
      </c>
      <c r="K1001">
        <v>379233.63</v>
      </c>
    </row>
    <row r="1002" spans="1:11" x14ac:dyDescent="0.2">
      <c r="A1002" s="37">
        <v>44579</v>
      </c>
      <c r="B1002" t="s">
        <v>83</v>
      </c>
      <c r="C1002" t="s">
        <v>154</v>
      </c>
      <c r="D1002" t="s">
        <v>126</v>
      </c>
      <c r="E1002" t="s">
        <v>134</v>
      </c>
      <c r="F1002">
        <v>16104359</v>
      </c>
      <c r="G1002">
        <v>2576858.4835899998</v>
      </c>
      <c r="H1002">
        <v>0</v>
      </c>
      <c r="I1002">
        <v>16104359</v>
      </c>
      <c r="J1002" t="s">
        <v>164</v>
      </c>
      <c r="K1002">
        <v>161.04358999999999</v>
      </c>
    </row>
    <row r="1003" spans="1:11" x14ac:dyDescent="0.2">
      <c r="A1003" s="37">
        <v>44579</v>
      </c>
      <c r="B1003" t="s">
        <v>83</v>
      </c>
      <c r="C1003" t="s">
        <v>154</v>
      </c>
      <c r="D1003" t="s">
        <v>126</v>
      </c>
      <c r="E1003" t="s">
        <v>134</v>
      </c>
      <c r="F1003">
        <v>16104359</v>
      </c>
      <c r="G1003">
        <v>2576858.4835899998</v>
      </c>
      <c r="H1003">
        <v>0</v>
      </c>
      <c r="I1003">
        <v>16104359</v>
      </c>
      <c r="J1003" t="s">
        <v>141</v>
      </c>
      <c r="K1003">
        <v>161043.59</v>
      </c>
    </row>
    <row r="1004" spans="1:11" x14ac:dyDescent="0.2">
      <c r="A1004" s="37">
        <v>44579</v>
      </c>
      <c r="B1004" t="s">
        <v>83</v>
      </c>
      <c r="C1004" t="s">
        <v>154</v>
      </c>
      <c r="D1004" t="s">
        <v>126</v>
      </c>
      <c r="E1004" t="s">
        <v>134</v>
      </c>
      <c r="F1004">
        <v>16104359</v>
      </c>
      <c r="G1004">
        <v>2576858.4835899998</v>
      </c>
      <c r="H1004">
        <v>0</v>
      </c>
      <c r="I1004">
        <v>16104359</v>
      </c>
      <c r="J1004" t="s">
        <v>140</v>
      </c>
      <c r="K1004">
        <v>2093566.67</v>
      </c>
    </row>
    <row r="1005" spans="1:11" x14ac:dyDescent="0.2">
      <c r="A1005" s="37">
        <v>44579</v>
      </c>
      <c r="B1005" t="s">
        <v>83</v>
      </c>
      <c r="C1005" t="s">
        <v>154</v>
      </c>
      <c r="D1005" t="s">
        <v>126</v>
      </c>
      <c r="E1005" t="s">
        <v>134</v>
      </c>
      <c r="F1005">
        <v>16104359</v>
      </c>
      <c r="G1005">
        <v>2576858.4835899998</v>
      </c>
      <c r="H1005">
        <v>0</v>
      </c>
      <c r="I1005">
        <v>16104359</v>
      </c>
      <c r="J1005" t="s">
        <v>142</v>
      </c>
      <c r="K1005">
        <v>322087.18</v>
      </c>
    </row>
    <row r="1006" spans="1:11" x14ac:dyDescent="0.2">
      <c r="A1006" s="37">
        <v>44375</v>
      </c>
      <c r="B1006" t="s">
        <v>84</v>
      </c>
      <c r="C1006" t="s">
        <v>125</v>
      </c>
      <c r="D1006" t="s">
        <v>127</v>
      </c>
      <c r="E1006" t="s">
        <v>135</v>
      </c>
      <c r="F1006">
        <v>8994682</v>
      </c>
      <c r="G1006">
        <v>2518600.9068200001</v>
      </c>
      <c r="H1006">
        <v>1731476.2850000001</v>
      </c>
      <c r="I1006">
        <v>10726158.285</v>
      </c>
      <c r="J1006" t="s">
        <v>164</v>
      </c>
      <c r="K1006">
        <v>89.946820000000002</v>
      </c>
    </row>
    <row r="1007" spans="1:11" x14ac:dyDescent="0.2">
      <c r="A1007" s="37">
        <v>44375</v>
      </c>
      <c r="B1007" t="s">
        <v>84</v>
      </c>
      <c r="C1007" t="s">
        <v>125</v>
      </c>
      <c r="D1007" t="s">
        <v>127</v>
      </c>
      <c r="E1007" t="s">
        <v>135</v>
      </c>
      <c r="F1007">
        <v>8994682</v>
      </c>
      <c r="G1007">
        <v>2518600.9068200001</v>
      </c>
      <c r="H1007">
        <v>1731476.2850000001</v>
      </c>
      <c r="I1007">
        <v>10726158.285</v>
      </c>
      <c r="J1007" t="s">
        <v>141</v>
      </c>
      <c r="K1007">
        <v>449734.1</v>
      </c>
    </row>
    <row r="1008" spans="1:11" x14ac:dyDescent="0.2">
      <c r="A1008" s="37">
        <v>44375</v>
      </c>
      <c r="B1008" t="s">
        <v>84</v>
      </c>
      <c r="C1008" t="s">
        <v>125</v>
      </c>
      <c r="D1008" t="s">
        <v>127</v>
      </c>
      <c r="E1008" t="s">
        <v>135</v>
      </c>
      <c r="F1008">
        <v>8994682</v>
      </c>
      <c r="G1008">
        <v>2518600.9068200001</v>
      </c>
      <c r="H1008">
        <v>1731476.2850000001</v>
      </c>
      <c r="I1008">
        <v>10726158.285</v>
      </c>
      <c r="J1008" t="s">
        <v>140</v>
      </c>
      <c r="K1008">
        <v>1708989.58</v>
      </c>
    </row>
    <row r="1009" spans="1:11" x14ac:dyDescent="0.2">
      <c r="A1009" s="37">
        <v>44375</v>
      </c>
      <c r="B1009" t="s">
        <v>84</v>
      </c>
      <c r="C1009" t="s">
        <v>125</v>
      </c>
      <c r="D1009" t="s">
        <v>127</v>
      </c>
      <c r="E1009" t="s">
        <v>135</v>
      </c>
      <c r="F1009">
        <v>8994682</v>
      </c>
      <c r="G1009">
        <v>2518600.9068200001</v>
      </c>
      <c r="H1009">
        <v>1731476.2850000001</v>
      </c>
      <c r="I1009">
        <v>10726158.285</v>
      </c>
      <c r="J1009" t="s">
        <v>142</v>
      </c>
      <c r="K1009">
        <v>359787.28</v>
      </c>
    </row>
    <row r="1010" spans="1:11" x14ac:dyDescent="0.2">
      <c r="A1010" s="37">
        <v>44446</v>
      </c>
      <c r="B1010" t="s">
        <v>85</v>
      </c>
      <c r="C1010" t="s">
        <v>153</v>
      </c>
      <c r="D1010" t="s">
        <v>126</v>
      </c>
      <c r="E1010" t="s">
        <v>129</v>
      </c>
      <c r="F1010">
        <v>13988960</v>
      </c>
      <c r="G1010">
        <v>2798071.7792000002</v>
      </c>
      <c r="H1010">
        <v>0</v>
      </c>
      <c r="I1010">
        <v>13988960</v>
      </c>
      <c r="J1010" t="s">
        <v>164</v>
      </c>
      <c r="K1010">
        <v>279.7792</v>
      </c>
    </row>
    <row r="1011" spans="1:11" x14ac:dyDescent="0.2">
      <c r="A1011" s="37">
        <v>44446</v>
      </c>
      <c r="B1011" t="s">
        <v>85</v>
      </c>
      <c r="C1011" t="s">
        <v>153</v>
      </c>
      <c r="D1011" t="s">
        <v>126</v>
      </c>
      <c r="E1011" t="s">
        <v>129</v>
      </c>
      <c r="F1011">
        <v>13988960</v>
      </c>
      <c r="G1011">
        <v>2798071.7792000002</v>
      </c>
      <c r="H1011">
        <v>0</v>
      </c>
      <c r="I1011">
        <v>13988960</v>
      </c>
      <c r="J1011" t="s">
        <v>141</v>
      </c>
      <c r="K1011">
        <v>419668.8</v>
      </c>
    </row>
    <row r="1012" spans="1:11" x14ac:dyDescent="0.2">
      <c r="A1012" s="37">
        <v>44446</v>
      </c>
      <c r="B1012" t="s">
        <v>85</v>
      </c>
      <c r="C1012" t="s">
        <v>153</v>
      </c>
      <c r="D1012" t="s">
        <v>126</v>
      </c>
      <c r="E1012" t="s">
        <v>129</v>
      </c>
      <c r="F1012">
        <v>13988960</v>
      </c>
      <c r="G1012">
        <v>2798071.7792000002</v>
      </c>
      <c r="H1012">
        <v>0</v>
      </c>
      <c r="I1012">
        <v>13988960</v>
      </c>
      <c r="J1012" t="s">
        <v>140</v>
      </c>
      <c r="K1012">
        <v>1678675.2</v>
      </c>
    </row>
    <row r="1013" spans="1:11" x14ac:dyDescent="0.2">
      <c r="A1013" s="37">
        <v>44446</v>
      </c>
      <c r="B1013" t="s">
        <v>85</v>
      </c>
      <c r="C1013" t="s">
        <v>153</v>
      </c>
      <c r="D1013" t="s">
        <v>126</v>
      </c>
      <c r="E1013" t="s">
        <v>129</v>
      </c>
      <c r="F1013">
        <v>13988960</v>
      </c>
      <c r="G1013">
        <v>2798071.7792000002</v>
      </c>
      <c r="H1013">
        <v>0</v>
      </c>
      <c r="I1013">
        <v>13988960</v>
      </c>
      <c r="J1013" t="s">
        <v>142</v>
      </c>
      <c r="K1013">
        <v>699448</v>
      </c>
    </row>
    <row r="1014" spans="1:11" x14ac:dyDescent="0.2">
      <c r="A1014" s="37">
        <v>44186</v>
      </c>
      <c r="B1014" t="s">
        <v>86</v>
      </c>
      <c r="C1014" t="s">
        <v>125</v>
      </c>
      <c r="D1014" t="s">
        <v>128</v>
      </c>
      <c r="E1014" t="s">
        <v>130</v>
      </c>
      <c r="F1014">
        <v>43982916</v>
      </c>
      <c r="G1014">
        <v>10556339.669159999</v>
      </c>
      <c r="H1014">
        <v>0</v>
      </c>
      <c r="I1014">
        <v>43982916</v>
      </c>
      <c r="J1014" t="s">
        <v>164</v>
      </c>
      <c r="K1014">
        <v>439.82916</v>
      </c>
    </row>
    <row r="1015" spans="1:11" x14ac:dyDescent="0.2">
      <c r="A1015" s="37">
        <v>44186</v>
      </c>
      <c r="B1015" t="s">
        <v>86</v>
      </c>
      <c r="C1015" t="s">
        <v>125</v>
      </c>
      <c r="D1015" t="s">
        <v>128</v>
      </c>
      <c r="E1015" t="s">
        <v>130</v>
      </c>
      <c r="F1015">
        <v>43982916</v>
      </c>
      <c r="G1015">
        <v>10556339.669159999</v>
      </c>
      <c r="H1015">
        <v>0</v>
      </c>
      <c r="I1015">
        <v>43982916</v>
      </c>
      <c r="J1015" t="s">
        <v>141</v>
      </c>
      <c r="K1015">
        <v>1759316.64</v>
      </c>
    </row>
    <row r="1016" spans="1:11" x14ac:dyDescent="0.2">
      <c r="A1016" s="37">
        <v>44186</v>
      </c>
      <c r="B1016" t="s">
        <v>86</v>
      </c>
      <c r="C1016" t="s">
        <v>125</v>
      </c>
      <c r="D1016" t="s">
        <v>128</v>
      </c>
      <c r="E1016" t="s">
        <v>130</v>
      </c>
      <c r="F1016">
        <v>43982916</v>
      </c>
      <c r="G1016">
        <v>10556339.669159999</v>
      </c>
      <c r="H1016">
        <v>0</v>
      </c>
      <c r="I1016">
        <v>43982916</v>
      </c>
      <c r="J1016" t="s">
        <v>140</v>
      </c>
      <c r="K1016">
        <v>7477095.7199999997</v>
      </c>
    </row>
    <row r="1017" spans="1:11" x14ac:dyDescent="0.2">
      <c r="A1017" s="37">
        <v>44186</v>
      </c>
      <c r="B1017" t="s">
        <v>86</v>
      </c>
      <c r="C1017" t="s">
        <v>125</v>
      </c>
      <c r="D1017" t="s">
        <v>128</v>
      </c>
      <c r="E1017" t="s">
        <v>130</v>
      </c>
      <c r="F1017">
        <v>43982916</v>
      </c>
      <c r="G1017">
        <v>10556339.669159999</v>
      </c>
      <c r="H1017">
        <v>0</v>
      </c>
      <c r="I1017">
        <v>43982916</v>
      </c>
      <c r="J1017" t="s">
        <v>142</v>
      </c>
      <c r="K1017">
        <v>1319487.48</v>
      </c>
    </row>
    <row r="1018" spans="1:11" x14ac:dyDescent="0.2">
      <c r="A1018" s="37">
        <v>44165</v>
      </c>
      <c r="B1018" t="s">
        <v>87</v>
      </c>
      <c r="C1018" t="s">
        <v>154</v>
      </c>
      <c r="D1018" t="s">
        <v>126</v>
      </c>
      <c r="E1018" t="s">
        <v>131</v>
      </c>
      <c r="F1018">
        <v>40595080</v>
      </c>
      <c r="G1018">
        <v>10555938.6524</v>
      </c>
      <c r="H1018">
        <v>0</v>
      </c>
      <c r="I1018">
        <v>40595080</v>
      </c>
      <c r="J1018" t="s">
        <v>164</v>
      </c>
      <c r="K1018">
        <v>1217.8524</v>
      </c>
    </row>
    <row r="1019" spans="1:11" x14ac:dyDescent="0.2">
      <c r="A1019" s="37">
        <v>44165</v>
      </c>
      <c r="B1019" t="s">
        <v>87</v>
      </c>
      <c r="C1019" t="s">
        <v>154</v>
      </c>
      <c r="D1019" t="s">
        <v>126</v>
      </c>
      <c r="E1019" t="s">
        <v>131</v>
      </c>
      <c r="F1019">
        <v>40595080</v>
      </c>
      <c r="G1019">
        <v>10555938.6524</v>
      </c>
      <c r="H1019">
        <v>0</v>
      </c>
      <c r="I1019">
        <v>40595080</v>
      </c>
      <c r="J1019" t="s">
        <v>141</v>
      </c>
      <c r="K1019">
        <v>1217852.3999999999</v>
      </c>
    </row>
    <row r="1020" spans="1:11" x14ac:dyDescent="0.2">
      <c r="A1020" s="37">
        <v>44165</v>
      </c>
      <c r="B1020" t="s">
        <v>87</v>
      </c>
      <c r="C1020" t="s">
        <v>154</v>
      </c>
      <c r="D1020" t="s">
        <v>126</v>
      </c>
      <c r="E1020" t="s">
        <v>131</v>
      </c>
      <c r="F1020">
        <v>40595080</v>
      </c>
      <c r="G1020">
        <v>10555938.6524</v>
      </c>
      <c r="H1020">
        <v>0</v>
      </c>
      <c r="I1020">
        <v>40595080</v>
      </c>
      <c r="J1020" t="s">
        <v>140</v>
      </c>
      <c r="K1020">
        <v>7307114.4000000004</v>
      </c>
    </row>
    <row r="1021" spans="1:11" x14ac:dyDescent="0.2">
      <c r="A1021" s="37">
        <v>44165</v>
      </c>
      <c r="B1021" t="s">
        <v>87</v>
      </c>
      <c r="C1021" t="s">
        <v>154</v>
      </c>
      <c r="D1021" t="s">
        <v>126</v>
      </c>
      <c r="E1021" t="s">
        <v>131</v>
      </c>
      <c r="F1021">
        <v>40595080</v>
      </c>
      <c r="G1021">
        <v>10555938.6524</v>
      </c>
      <c r="H1021">
        <v>0</v>
      </c>
      <c r="I1021">
        <v>40595080</v>
      </c>
      <c r="J1021" t="s">
        <v>142</v>
      </c>
      <c r="K1021">
        <v>2029754</v>
      </c>
    </row>
    <row r="1022" spans="1:11" x14ac:dyDescent="0.2">
      <c r="A1022" s="37">
        <v>44004</v>
      </c>
      <c r="B1022" t="s">
        <v>88</v>
      </c>
      <c r="C1022" t="s">
        <v>125</v>
      </c>
      <c r="D1022" t="s">
        <v>127</v>
      </c>
      <c r="E1022" t="s">
        <v>132</v>
      </c>
      <c r="F1022">
        <v>14088878</v>
      </c>
      <c r="G1022">
        <v>3240864.6063399999</v>
      </c>
      <c r="H1022">
        <v>0</v>
      </c>
      <c r="I1022">
        <v>14088878</v>
      </c>
      <c r="J1022" t="s">
        <v>164</v>
      </c>
      <c r="K1022">
        <v>422.66633999999999</v>
      </c>
    </row>
    <row r="1023" spans="1:11" x14ac:dyDescent="0.2">
      <c r="A1023" s="37">
        <v>44004</v>
      </c>
      <c r="B1023" t="s">
        <v>88</v>
      </c>
      <c r="C1023" t="s">
        <v>125</v>
      </c>
      <c r="D1023" t="s">
        <v>127</v>
      </c>
      <c r="E1023" t="s">
        <v>132</v>
      </c>
      <c r="F1023">
        <v>14088878</v>
      </c>
      <c r="G1023">
        <v>3240864.6063399999</v>
      </c>
      <c r="H1023">
        <v>0</v>
      </c>
      <c r="I1023">
        <v>14088878</v>
      </c>
      <c r="J1023" t="s">
        <v>141</v>
      </c>
      <c r="K1023">
        <v>281777.56</v>
      </c>
    </row>
    <row r="1024" spans="1:11" x14ac:dyDescent="0.2">
      <c r="A1024" s="37">
        <v>44004</v>
      </c>
      <c r="B1024" t="s">
        <v>88</v>
      </c>
      <c r="C1024" t="s">
        <v>125</v>
      </c>
      <c r="D1024" t="s">
        <v>127</v>
      </c>
      <c r="E1024" t="s">
        <v>132</v>
      </c>
      <c r="F1024">
        <v>14088878</v>
      </c>
      <c r="G1024">
        <v>3240864.6063399999</v>
      </c>
      <c r="H1024">
        <v>0</v>
      </c>
      <c r="I1024">
        <v>14088878</v>
      </c>
      <c r="J1024" t="s">
        <v>140</v>
      </c>
      <c r="K1024">
        <v>2676886.8199999998</v>
      </c>
    </row>
    <row r="1025" spans="1:11" x14ac:dyDescent="0.2">
      <c r="A1025" s="37">
        <v>44004</v>
      </c>
      <c r="B1025" t="s">
        <v>88</v>
      </c>
      <c r="C1025" t="s">
        <v>125</v>
      </c>
      <c r="D1025" t="s">
        <v>127</v>
      </c>
      <c r="E1025" t="s">
        <v>132</v>
      </c>
      <c r="F1025">
        <v>14088878</v>
      </c>
      <c r="G1025">
        <v>3240864.6063399999</v>
      </c>
      <c r="H1025">
        <v>0</v>
      </c>
      <c r="I1025">
        <v>14088878</v>
      </c>
      <c r="J1025" t="s">
        <v>142</v>
      </c>
      <c r="K1025">
        <v>281777.56</v>
      </c>
    </row>
    <row r="1026" spans="1:11" x14ac:dyDescent="0.2">
      <c r="A1026" s="37">
        <v>43890</v>
      </c>
      <c r="B1026" t="s">
        <v>89</v>
      </c>
      <c r="C1026" t="s">
        <v>154</v>
      </c>
      <c r="D1026" t="s">
        <v>126</v>
      </c>
      <c r="E1026" t="s">
        <v>133</v>
      </c>
      <c r="F1026">
        <v>20477785</v>
      </c>
      <c r="G1026">
        <v>5119651.0278500002</v>
      </c>
      <c r="H1026">
        <v>0</v>
      </c>
      <c r="I1026">
        <v>20477785</v>
      </c>
      <c r="J1026" t="s">
        <v>164</v>
      </c>
      <c r="K1026">
        <v>204.77785</v>
      </c>
    </row>
    <row r="1027" spans="1:11" x14ac:dyDescent="0.2">
      <c r="A1027" s="37">
        <v>43890</v>
      </c>
      <c r="B1027" t="s">
        <v>89</v>
      </c>
      <c r="C1027" t="s">
        <v>154</v>
      </c>
      <c r="D1027" t="s">
        <v>126</v>
      </c>
      <c r="E1027" t="s">
        <v>133</v>
      </c>
      <c r="F1027">
        <v>20477785</v>
      </c>
      <c r="G1027">
        <v>5119651.0278500002</v>
      </c>
      <c r="H1027">
        <v>0</v>
      </c>
      <c r="I1027">
        <v>20477785</v>
      </c>
      <c r="J1027" t="s">
        <v>141</v>
      </c>
      <c r="K1027">
        <v>819111.4</v>
      </c>
    </row>
    <row r="1028" spans="1:11" x14ac:dyDescent="0.2">
      <c r="A1028" s="37">
        <v>43890</v>
      </c>
      <c r="B1028" t="s">
        <v>89</v>
      </c>
      <c r="C1028" t="s">
        <v>154</v>
      </c>
      <c r="D1028" t="s">
        <v>126</v>
      </c>
      <c r="E1028" t="s">
        <v>133</v>
      </c>
      <c r="F1028">
        <v>20477785</v>
      </c>
      <c r="G1028">
        <v>5119651.0278500002</v>
      </c>
      <c r="H1028">
        <v>0</v>
      </c>
      <c r="I1028">
        <v>20477785</v>
      </c>
      <c r="J1028" t="s">
        <v>140</v>
      </c>
      <c r="K1028">
        <v>4095557</v>
      </c>
    </row>
    <row r="1029" spans="1:11" x14ac:dyDescent="0.2">
      <c r="A1029" s="37">
        <v>43890</v>
      </c>
      <c r="B1029" t="s">
        <v>89</v>
      </c>
      <c r="C1029" t="s">
        <v>154</v>
      </c>
      <c r="D1029" t="s">
        <v>126</v>
      </c>
      <c r="E1029" t="s">
        <v>133</v>
      </c>
      <c r="F1029">
        <v>20477785</v>
      </c>
      <c r="G1029">
        <v>5119651.0278500002</v>
      </c>
      <c r="H1029">
        <v>0</v>
      </c>
      <c r="I1029">
        <v>20477785</v>
      </c>
      <c r="J1029" t="s">
        <v>142</v>
      </c>
      <c r="K1029">
        <v>204777.85</v>
      </c>
    </row>
    <row r="1030" spans="1:11" x14ac:dyDescent="0.2">
      <c r="A1030" s="37">
        <v>43876</v>
      </c>
      <c r="B1030" t="s">
        <v>90</v>
      </c>
      <c r="C1030" t="s">
        <v>125</v>
      </c>
      <c r="D1030" t="s">
        <v>128</v>
      </c>
      <c r="E1030" t="s">
        <v>134</v>
      </c>
      <c r="F1030">
        <v>30679731</v>
      </c>
      <c r="G1030">
        <v>4295469.1373100001</v>
      </c>
      <c r="H1030">
        <v>0</v>
      </c>
      <c r="I1030">
        <v>30679731</v>
      </c>
      <c r="J1030" t="s">
        <v>164</v>
      </c>
      <c r="K1030">
        <v>306.79730999999998</v>
      </c>
    </row>
    <row r="1031" spans="1:11" x14ac:dyDescent="0.2">
      <c r="A1031" s="37">
        <v>43876</v>
      </c>
      <c r="B1031" t="s">
        <v>90</v>
      </c>
      <c r="C1031" t="s">
        <v>125</v>
      </c>
      <c r="D1031" t="s">
        <v>128</v>
      </c>
      <c r="E1031" t="s">
        <v>134</v>
      </c>
      <c r="F1031">
        <v>30679731</v>
      </c>
      <c r="G1031">
        <v>4295469.1373100001</v>
      </c>
      <c r="H1031">
        <v>0</v>
      </c>
      <c r="I1031">
        <v>30679731</v>
      </c>
      <c r="J1031" t="s">
        <v>141</v>
      </c>
      <c r="K1031">
        <v>613594.62</v>
      </c>
    </row>
    <row r="1032" spans="1:11" x14ac:dyDescent="0.2">
      <c r="A1032" s="37">
        <v>43876</v>
      </c>
      <c r="B1032" t="s">
        <v>90</v>
      </c>
      <c r="C1032" t="s">
        <v>125</v>
      </c>
      <c r="D1032" t="s">
        <v>128</v>
      </c>
      <c r="E1032" t="s">
        <v>134</v>
      </c>
      <c r="F1032">
        <v>30679731</v>
      </c>
      <c r="G1032">
        <v>4295469.1373100001</v>
      </c>
      <c r="H1032">
        <v>0</v>
      </c>
      <c r="I1032">
        <v>30679731</v>
      </c>
      <c r="J1032" t="s">
        <v>140</v>
      </c>
      <c r="K1032">
        <v>3374770.41</v>
      </c>
    </row>
    <row r="1033" spans="1:11" x14ac:dyDescent="0.2">
      <c r="A1033" s="37">
        <v>43876</v>
      </c>
      <c r="B1033" t="s">
        <v>90</v>
      </c>
      <c r="C1033" t="s">
        <v>125</v>
      </c>
      <c r="D1033" t="s">
        <v>128</v>
      </c>
      <c r="E1033" t="s">
        <v>134</v>
      </c>
      <c r="F1033">
        <v>30679731</v>
      </c>
      <c r="G1033">
        <v>4295469.1373100001</v>
      </c>
      <c r="H1033">
        <v>0</v>
      </c>
      <c r="I1033">
        <v>30679731</v>
      </c>
      <c r="J1033" t="s">
        <v>142</v>
      </c>
      <c r="K1033">
        <v>306797.31</v>
      </c>
    </row>
    <row r="1034" spans="1:11" x14ac:dyDescent="0.2">
      <c r="A1034" s="37">
        <v>44460</v>
      </c>
      <c r="B1034" t="s">
        <v>91</v>
      </c>
      <c r="C1034" t="s">
        <v>154</v>
      </c>
      <c r="D1034" t="s">
        <v>126</v>
      </c>
      <c r="E1034" t="s">
        <v>135</v>
      </c>
      <c r="F1034">
        <v>30674444</v>
      </c>
      <c r="G1034">
        <v>7362786.7933200002</v>
      </c>
      <c r="H1034">
        <v>5904830.4699999997</v>
      </c>
      <c r="I1034">
        <v>36579274.469999999</v>
      </c>
      <c r="J1034" t="s">
        <v>164</v>
      </c>
      <c r="K1034">
        <v>920.23332000000005</v>
      </c>
    </row>
    <row r="1035" spans="1:11" x14ac:dyDescent="0.2">
      <c r="A1035" s="37">
        <v>44460</v>
      </c>
      <c r="B1035" t="s">
        <v>91</v>
      </c>
      <c r="C1035" t="s">
        <v>154</v>
      </c>
      <c r="D1035" t="s">
        <v>126</v>
      </c>
      <c r="E1035" t="s">
        <v>135</v>
      </c>
      <c r="F1035">
        <v>30674444</v>
      </c>
      <c r="G1035">
        <v>7362786.7933200002</v>
      </c>
      <c r="H1035">
        <v>5904830.4699999997</v>
      </c>
      <c r="I1035">
        <v>36579274.469999999</v>
      </c>
      <c r="J1035" t="s">
        <v>141</v>
      </c>
      <c r="K1035">
        <v>306744.44</v>
      </c>
    </row>
    <row r="1036" spans="1:11" x14ac:dyDescent="0.2">
      <c r="A1036" s="37">
        <v>44460</v>
      </c>
      <c r="B1036" t="s">
        <v>91</v>
      </c>
      <c r="C1036" t="s">
        <v>154</v>
      </c>
      <c r="D1036" t="s">
        <v>126</v>
      </c>
      <c r="E1036" t="s">
        <v>135</v>
      </c>
      <c r="F1036">
        <v>30674444</v>
      </c>
      <c r="G1036">
        <v>7362786.7933200002</v>
      </c>
      <c r="H1036">
        <v>5904830.4699999997</v>
      </c>
      <c r="I1036">
        <v>36579274.469999999</v>
      </c>
      <c r="J1036" t="s">
        <v>140</v>
      </c>
      <c r="K1036">
        <v>5828144.3600000003</v>
      </c>
    </row>
    <row r="1037" spans="1:11" x14ac:dyDescent="0.2">
      <c r="A1037" s="37">
        <v>44460</v>
      </c>
      <c r="B1037" t="s">
        <v>91</v>
      </c>
      <c r="C1037" t="s">
        <v>154</v>
      </c>
      <c r="D1037" t="s">
        <v>126</v>
      </c>
      <c r="E1037" t="s">
        <v>135</v>
      </c>
      <c r="F1037">
        <v>30674444</v>
      </c>
      <c r="G1037">
        <v>7362786.7933200002</v>
      </c>
      <c r="H1037">
        <v>5904830.4699999997</v>
      </c>
      <c r="I1037">
        <v>36579274.469999999</v>
      </c>
      <c r="J1037" t="s">
        <v>142</v>
      </c>
      <c r="K1037">
        <v>1226977.76</v>
      </c>
    </row>
    <row r="1038" spans="1:11" x14ac:dyDescent="0.2">
      <c r="A1038" s="37">
        <v>44181</v>
      </c>
      <c r="B1038" t="s">
        <v>92</v>
      </c>
      <c r="C1038" t="s">
        <v>125</v>
      </c>
      <c r="D1038" t="s">
        <v>127</v>
      </c>
      <c r="E1038" t="s">
        <v>129</v>
      </c>
      <c r="F1038">
        <v>42958570</v>
      </c>
      <c r="G1038">
        <v>8163417.0570999999</v>
      </c>
      <c r="H1038">
        <v>0</v>
      </c>
      <c r="I1038">
        <v>42958570</v>
      </c>
      <c r="J1038" t="s">
        <v>164</v>
      </c>
      <c r="K1038">
        <v>1288.7571</v>
      </c>
    </row>
    <row r="1039" spans="1:11" x14ac:dyDescent="0.2">
      <c r="A1039" s="37">
        <v>44181</v>
      </c>
      <c r="B1039" t="s">
        <v>92</v>
      </c>
      <c r="C1039" t="s">
        <v>125</v>
      </c>
      <c r="D1039" t="s">
        <v>127</v>
      </c>
      <c r="E1039" t="s">
        <v>129</v>
      </c>
      <c r="F1039">
        <v>42958570</v>
      </c>
      <c r="G1039">
        <v>8163417.0570999999</v>
      </c>
      <c r="H1039">
        <v>0</v>
      </c>
      <c r="I1039">
        <v>42958570</v>
      </c>
      <c r="J1039" t="s">
        <v>141</v>
      </c>
      <c r="K1039">
        <v>1288757.1000000001</v>
      </c>
    </row>
    <row r="1040" spans="1:11" x14ac:dyDescent="0.2">
      <c r="A1040" s="37">
        <v>44181</v>
      </c>
      <c r="B1040" t="s">
        <v>92</v>
      </c>
      <c r="C1040" t="s">
        <v>125</v>
      </c>
      <c r="D1040" t="s">
        <v>127</v>
      </c>
      <c r="E1040" t="s">
        <v>129</v>
      </c>
      <c r="F1040">
        <v>42958570</v>
      </c>
      <c r="G1040">
        <v>8163417.0570999999</v>
      </c>
      <c r="H1040">
        <v>0</v>
      </c>
      <c r="I1040">
        <v>42958570</v>
      </c>
      <c r="J1040" t="s">
        <v>140</v>
      </c>
      <c r="K1040">
        <v>6443785.5</v>
      </c>
    </row>
    <row r="1041" spans="1:11" x14ac:dyDescent="0.2">
      <c r="A1041" s="37">
        <v>44181</v>
      </c>
      <c r="B1041" t="s">
        <v>92</v>
      </c>
      <c r="C1041" t="s">
        <v>125</v>
      </c>
      <c r="D1041" t="s">
        <v>127</v>
      </c>
      <c r="E1041" t="s">
        <v>129</v>
      </c>
      <c r="F1041">
        <v>42958570</v>
      </c>
      <c r="G1041">
        <v>8163417.0570999999</v>
      </c>
      <c r="H1041">
        <v>0</v>
      </c>
      <c r="I1041">
        <v>42958570</v>
      </c>
      <c r="J1041" t="s">
        <v>142</v>
      </c>
      <c r="K1041">
        <v>429585.7</v>
      </c>
    </row>
    <row r="1042" spans="1:11" x14ac:dyDescent="0.2">
      <c r="A1042" s="37">
        <v>44196</v>
      </c>
      <c r="B1042" t="s">
        <v>93</v>
      </c>
      <c r="C1042" t="s">
        <v>154</v>
      </c>
      <c r="D1042" t="s">
        <v>126</v>
      </c>
      <c r="E1042" t="s">
        <v>130</v>
      </c>
      <c r="F1042">
        <v>11541103</v>
      </c>
      <c r="G1042">
        <v>1846691.8910300001</v>
      </c>
      <c r="H1042">
        <v>0</v>
      </c>
      <c r="I1042">
        <v>11541103</v>
      </c>
      <c r="J1042" t="s">
        <v>164</v>
      </c>
      <c r="K1042">
        <v>115.41103</v>
      </c>
    </row>
    <row r="1043" spans="1:11" x14ac:dyDescent="0.2">
      <c r="A1043" s="37">
        <v>44196</v>
      </c>
      <c r="B1043" t="s">
        <v>93</v>
      </c>
      <c r="C1043" t="s">
        <v>154</v>
      </c>
      <c r="D1043" t="s">
        <v>126</v>
      </c>
      <c r="E1043" t="s">
        <v>130</v>
      </c>
      <c r="F1043">
        <v>11541103</v>
      </c>
      <c r="G1043">
        <v>1846691.8910300001</v>
      </c>
      <c r="H1043">
        <v>0</v>
      </c>
      <c r="I1043">
        <v>11541103</v>
      </c>
      <c r="J1043" t="s">
        <v>141</v>
      </c>
      <c r="K1043">
        <v>115411.03</v>
      </c>
    </row>
    <row r="1044" spans="1:11" x14ac:dyDescent="0.2">
      <c r="A1044" s="37">
        <v>44196</v>
      </c>
      <c r="B1044" t="s">
        <v>93</v>
      </c>
      <c r="C1044" t="s">
        <v>154</v>
      </c>
      <c r="D1044" t="s">
        <v>126</v>
      </c>
      <c r="E1044" t="s">
        <v>130</v>
      </c>
      <c r="F1044">
        <v>11541103</v>
      </c>
      <c r="G1044">
        <v>1846691.8910300001</v>
      </c>
      <c r="H1044">
        <v>0</v>
      </c>
      <c r="I1044">
        <v>11541103</v>
      </c>
      <c r="J1044" t="s">
        <v>140</v>
      </c>
      <c r="K1044">
        <v>1615754.42</v>
      </c>
    </row>
    <row r="1045" spans="1:11" x14ac:dyDescent="0.2">
      <c r="A1045" s="37">
        <v>44196</v>
      </c>
      <c r="B1045" t="s">
        <v>93</v>
      </c>
      <c r="C1045" t="s">
        <v>154</v>
      </c>
      <c r="D1045" t="s">
        <v>126</v>
      </c>
      <c r="E1045" t="s">
        <v>130</v>
      </c>
      <c r="F1045">
        <v>11541103</v>
      </c>
      <c r="G1045">
        <v>1846691.8910300001</v>
      </c>
      <c r="H1045">
        <v>0</v>
      </c>
      <c r="I1045">
        <v>11541103</v>
      </c>
      <c r="J1045" t="s">
        <v>142</v>
      </c>
      <c r="K1045">
        <v>115411.03</v>
      </c>
    </row>
    <row r="1046" spans="1:11" x14ac:dyDescent="0.2">
      <c r="A1046" s="37">
        <v>44742</v>
      </c>
      <c r="B1046" t="s">
        <v>94</v>
      </c>
      <c r="C1046" t="s">
        <v>125</v>
      </c>
      <c r="D1046" t="s">
        <v>128</v>
      </c>
      <c r="E1046" t="s">
        <v>131</v>
      </c>
      <c r="F1046">
        <v>42243118</v>
      </c>
      <c r="G1046">
        <v>10562046.793540001</v>
      </c>
      <c r="H1046">
        <v>0</v>
      </c>
      <c r="I1046">
        <v>42243118</v>
      </c>
      <c r="J1046" t="s">
        <v>164</v>
      </c>
      <c r="K1046">
        <v>1267.2935399999999</v>
      </c>
    </row>
    <row r="1047" spans="1:11" x14ac:dyDescent="0.2">
      <c r="A1047" s="37">
        <v>44742</v>
      </c>
      <c r="B1047" t="s">
        <v>94</v>
      </c>
      <c r="C1047" t="s">
        <v>125</v>
      </c>
      <c r="D1047" t="s">
        <v>128</v>
      </c>
      <c r="E1047" t="s">
        <v>131</v>
      </c>
      <c r="F1047">
        <v>42243118</v>
      </c>
      <c r="G1047">
        <v>10562046.793540001</v>
      </c>
      <c r="H1047">
        <v>0</v>
      </c>
      <c r="I1047">
        <v>42243118</v>
      </c>
      <c r="J1047" t="s">
        <v>141</v>
      </c>
      <c r="K1047">
        <v>2112155.9</v>
      </c>
    </row>
    <row r="1048" spans="1:11" x14ac:dyDescent="0.2">
      <c r="A1048" s="37">
        <v>44742</v>
      </c>
      <c r="B1048" t="s">
        <v>94</v>
      </c>
      <c r="C1048" t="s">
        <v>125</v>
      </c>
      <c r="D1048" t="s">
        <v>128</v>
      </c>
      <c r="E1048" t="s">
        <v>131</v>
      </c>
      <c r="F1048">
        <v>42243118</v>
      </c>
      <c r="G1048">
        <v>10562046.793540001</v>
      </c>
      <c r="H1048">
        <v>0</v>
      </c>
      <c r="I1048">
        <v>42243118</v>
      </c>
      <c r="J1048" t="s">
        <v>140</v>
      </c>
      <c r="K1048">
        <v>7603761.2400000002</v>
      </c>
    </row>
    <row r="1049" spans="1:11" x14ac:dyDescent="0.2">
      <c r="A1049" s="37">
        <v>44742</v>
      </c>
      <c r="B1049" t="s">
        <v>94</v>
      </c>
      <c r="C1049" t="s">
        <v>125</v>
      </c>
      <c r="D1049" t="s">
        <v>128</v>
      </c>
      <c r="E1049" t="s">
        <v>131</v>
      </c>
      <c r="F1049">
        <v>42243118</v>
      </c>
      <c r="G1049">
        <v>10562046.793540001</v>
      </c>
      <c r="H1049">
        <v>0</v>
      </c>
      <c r="I1049">
        <v>42243118</v>
      </c>
      <c r="J1049" t="s">
        <v>142</v>
      </c>
      <c r="K1049">
        <v>844862.36</v>
      </c>
    </row>
    <row r="1050" spans="1:11" x14ac:dyDescent="0.2">
      <c r="A1050" s="37">
        <v>43881</v>
      </c>
      <c r="B1050" t="s">
        <v>95</v>
      </c>
      <c r="C1050" t="s">
        <v>154</v>
      </c>
      <c r="D1050" t="s">
        <v>126</v>
      </c>
      <c r="E1050" t="s">
        <v>132</v>
      </c>
      <c r="F1050">
        <v>3549549</v>
      </c>
      <c r="G1050">
        <v>922918.23548999999</v>
      </c>
      <c r="H1050">
        <v>0</v>
      </c>
      <c r="I1050">
        <v>3549549</v>
      </c>
      <c r="J1050" t="s">
        <v>164</v>
      </c>
      <c r="K1050">
        <v>35.495489999999997</v>
      </c>
    </row>
    <row r="1051" spans="1:11" x14ac:dyDescent="0.2">
      <c r="A1051" s="37">
        <v>43881</v>
      </c>
      <c r="B1051" t="s">
        <v>95</v>
      </c>
      <c r="C1051" t="s">
        <v>154</v>
      </c>
      <c r="D1051" t="s">
        <v>126</v>
      </c>
      <c r="E1051" t="s">
        <v>132</v>
      </c>
      <c r="F1051">
        <v>3549549</v>
      </c>
      <c r="G1051">
        <v>922918.23548999999</v>
      </c>
      <c r="H1051">
        <v>0</v>
      </c>
      <c r="I1051">
        <v>3549549</v>
      </c>
      <c r="J1051" t="s">
        <v>141</v>
      </c>
      <c r="K1051">
        <v>106486.47</v>
      </c>
    </row>
    <row r="1052" spans="1:11" x14ac:dyDescent="0.2">
      <c r="A1052" s="37">
        <v>43881</v>
      </c>
      <c r="B1052" t="s">
        <v>95</v>
      </c>
      <c r="C1052" t="s">
        <v>154</v>
      </c>
      <c r="D1052" t="s">
        <v>126</v>
      </c>
      <c r="E1052" t="s">
        <v>132</v>
      </c>
      <c r="F1052">
        <v>3549549</v>
      </c>
      <c r="G1052">
        <v>922918.23548999999</v>
      </c>
      <c r="H1052">
        <v>0</v>
      </c>
      <c r="I1052">
        <v>3549549</v>
      </c>
      <c r="J1052" t="s">
        <v>140</v>
      </c>
      <c r="K1052">
        <v>674414.31</v>
      </c>
    </row>
    <row r="1053" spans="1:11" x14ac:dyDescent="0.2">
      <c r="A1053" s="37">
        <v>43881</v>
      </c>
      <c r="B1053" t="s">
        <v>95</v>
      </c>
      <c r="C1053" t="s">
        <v>154</v>
      </c>
      <c r="D1053" t="s">
        <v>126</v>
      </c>
      <c r="E1053" t="s">
        <v>132</v>
      </c>
      <c r="F1053">
        <v>3549549</v>
      </c>
      <c r="G1053">
        <v>922918.23548999999</v>
      </c>
      <c r="H1053">
        <v>0</v>
      </c>
      <c r="I1053">
        <v>3549549</v>
      </c>
      <c r="J1053" t="s">
        <v>142</v>
      </c>
      <c r="K1053">
        <v>141981.96</v>
      </c>
    </row>
    <row r="1054" spans="1:11" x14ac:dyDescent="0.2">
      <c r="A1054" s="37">
        <v>44834</v>
      </c>
      <c r="B1054" t="s">
        <v>96</v>
      </c>
      <c r="C1054" t="s">
        <v>125</v>
      </c>
      <c r="D1054" t="s">
        <v>127</v>
      </c>
      <c r="E1054" t="s">
        <v>133</v>
      </c>
      <c r="F1054">
        <v>6004141</v>
      </c>
      <c r="G1054">
        <v>1080865.4628199998</v>
      </c>
      <c r="H1054">
        <v>0</v>
      </c>
      <c r="I1054">
        <v>6004141</v>
      </c>
      <c r="J1054" t="s">
        <v>164</v>
      </c>
      <c r="K1054">
        <v>120.08282</v>
      </c>
    </row>
    <row r="1055" spans="1:11" x14ac:dyDescent="0.2">
      <c r="A1055" s="37">
        <v>44834</v>
      </c>
      <c r="B1055" t="s">
        <v>96</v>
      </c>
      <c r="C1055" t="s">
        <v>125</v>
      </c>
      <c r="D1055" t="s">
        <v>127</v>
      </c>
      <c r="E1055" t="s">
        <v>133</v>
      </c>
      <c r="F1055">
        <v>6004141</v>
      </c>
      <c r="G1055">
        <v>1080865.4628199998</v>
      </c>
      <c r="H1055">
        <v>0</v>
      </c>
      <c r="I1055">
        <v>6004141</v>
      </c>
      <c r="J1055" t="s">
        <v>141</v>
      </c>
      <c r="K1055">
        <v>120082.82</v>
      </c>
    </row>
    <row r="1056" spans="1:11" x14ac:dyDescent="0.2">
      <c r="A1056" s="37">
        <v>44834</v>
      </c>
      <c r="B1056" t="s">
        <v>96</v>
      </c>
      <c r="C1056" t="s">
        <v>125</v>
      </c>
      <c r="D1056" t="s">
        <v>127</v>
      </c>
      <c r="E1056" t="s">
        <v>133</v>
      </c>
      <c r="F1056">
        <v>6004141</v>
      </c>
      <c r="G1056">
        <v>1080865.4628199998</v>
      </c>
      <c r="H1056">
        <v>0</v>
      </c>
      <c r="I1056">
        <v>6004141</v>
      </c>
      <c r="J1056" t="s">
        <v>140</v>
      </c>
      <c r="K1056">
        <v>900621.15</v>
      </c>
    </row>
    <row r="1057" spans="1:11" x14ac:dyDescent="0.2">
      <c r="A1057" s="37">
        <v>44834</v>
      </c>
      <c r="B1057" t="s">
        <v>96</v>
      </c>
      <c r="C1057" t="s">
        <v>125</v>
      </c>
      <c r="D1057" t="s">
        <v>127</v>
      </c>
      <c r="E1057" t="s">
        <v>133</v>
      </c>
      <c r="F1057">
        <v>6004141</v>
      </c>
      <c r="G1057">
        <v>1080865.4628199998</v>
      </c>
      <c r="H1057">
        <v>0</v>
      </c>
      <c r="I1057">
        <v>6004141</v>
      </c>
      <c r="J1057" t="s">
        <v>142</v>
      </c>
      <c r="K1057">
        <v>60041.41</v>
      </c>
    </row>
    <row r="1058" spans="1:11" x14ac:dyDescent="0.2">
      <c r="A1058" s="37">
        <v>44143</v>
      </c>
      <c r="B1058" t="s">
        <v>97</v>
      </c>
      <c r="C1058" t="s">
        <v>154</v>
      </c>
      <c r="D1058" t="s">
        <v>126</v>
      </c>
      <c r="E1058" t="s">
        <v>134</v>
      </c>
      <c r="F1058">
        <v>31946884</v>
      </c>
      <c r="G1058">
        <v>7348422.2576799998</v>
      </c>
      <c r="H1058">
        <v>0</v>
      </c>
      <c r="I1058">
        <v>31946884</v>
      </c>
      <c r="J1058" t="s">
        <v>164</v>
      </c>
      <c r="K1058">
        <v>638.93768</v>
      </c>
    </row>
    <row r="1059" spans="1:11" x14ac:dyDescent="0.2">
      <c r="A1059" s="37">
        <v>44143</v>
      </c>
      <c r="B1059" t="s">
        <v>97</v>
      </c>
      <c r="C1059" t="s">
        <v>154</v>
      </c>
      <c r="D1059" t="s">
        <v>126</v>
      </c>
      <c r="E1059" t="s">
        <v>134</v>
      </c>
      <c r="F1059">
        <v>31946884</v>
      </c>
      <c r="G1059">
        <v>7348422.2576799998</v>
      </c>
      <c r="H1059">
        <v>0</v>
      </c>
      <c r="I1059">
        <v>31946884</v>
      </c>
      <c r="J1059" t="s">
        <v>141</v>
      </c>
      <c r="K1059">
        <v>319468.84000000003</v>
      </c>
    </row>
    <row r="1060" spans="1:11" x14ac:dyDescent="0.2">
      <c r="A1060" s="37">
        <v>44143</v>
      </c>
      <c r="B1060" t="s">
        <v>97</v>
      </c>
      <c r="C1060" t="s">
        <v>154</v>
      </c>
      <c r="D1060" t="s">
        <v>126</v>
      </c>
      <c r="E1060" t="s">
        <v>134</v>
      </c>
      <c r="F1060">
        <v>31946884</v>
      </c>
      <c r="G1060">
        <v>7348422.2576799998</v>
      </c>
      <c r="H1060">
        <v>0</v>
      </c>
      <c r="I1060">
        <v>31946884</v>
      </c>
      <c r="J1060" t="s">
        <v>140</v>
      </c>
      <c r="K1060">
        <v>6389376.7999999998</v>
      </c>
    </row>
    <row r="1061" spans="1:11" x14ac:dyDescent="0.2">
      <c r="A1061" s="37">
        <v>44143</v>
      </c>
      <c r="B1061" t="s">
        <v>97</v>
      </c>
      <c r="C1061" t="s">
        <v>154</v>
      </c>
      <c r="D1061" t="s">
        <v>126</v>
      </c>
      <c r="E1061" t="s">
        <v>134</v>
      </c>
      <c r="F1061">
        <v>31946884</v>
      </c>
      <c r="G1061">
        <v>7348422.2576799998</v>
      </c>
      <c r="H1061">
        <v>0</v>
      </c>
      <c r="I1061">
        <v>31946884</v>
      </c>
      <c r="J1061" t="s">
        <v>142</v>
      </c>
      <c r="K1061">
        <v>638937.68000000005</v>
      </c>
    </row>
    <row r="1062" spans="1:11" x14ac:dyDescent="0.2">
      <c r="A1062" s="37">
        <v>44305</v>
      </c>
      <c r="B1062" t="s">
        <v>98</v>
      </c>
      <c r="C1062" t="s">
        <v>125</v>
      </c>
      <c r="D1062" t="s">
        <v>128</v>
      </c>
      <c r="E1062" t="s">
        <v>135</v>
      </c>
      <c r="F1062">
        <v>2080966</v>
      </c>
      <c r="G1062">
        <v>333016.98898000002</v>
      </c>
      <c r="H1062">
        <v>400585.95500000002</v>
      </c>
      <c r="I1062">
        <v>2481551.9550000001</v>
      </c>
      <c r="J1062" t="s">
        <v>164</v>
      </c>
      <c r="K1062">
        <v>62.428980000000003</v>
      </c>
    </row>
    <row r="1063" spans="1:11" x14ac:dyDescent="0.2">
      <c r="A1063" s="37">
        <v>44305</v>
      </c>
      <c r="B1063" t="s">
        <v>98</v>
      </c>
      <c r="C1063" t="s">
        <v>125</v>
      </c>
      <c r="D1063" t="s">
        <v>128</v>
      </c>
      <c r="E1063" t="s">
        <v>135</v>
      </c>
      <c r="F1063">
        <v>2080966</v>
      </c>
      <c r="G1063">
        <v>333016.98898000002</v>
      </c>
      <c r="H1063">
        <v>400585.95500000002</v>
      </c>
      <c r="I1063">
        <v>2481551.9550000001</v>
      </c>
      <c r="J1063" t="s">
        <v>141</v>
      </c>
      <c r="K1063">
        <v>20809.66</v>
      </c>
    </row>
    <row r="1064" spans="1:11" x14ac:dyDescent="0.2">
      <c r="A1064" s="37">
        <v>44305</v>
      </c>
      <c r="B1064" t="s">
        <v>98</v>
      </c>
      <c r="C1064" t="s">
        <v>125</v>
      </c>
      <c r="D1064" t="s">
        <v>128</v>
      </c>
      <c r="E1064" t="s">
        <v>135</v>
      </c>
      <c r="F1064">
        <v>2080966</v>
      </c>
      <c r="G1064">
        <v>333016.98898000002</v>
      </c>
      <c r="H1064">
        <v>400585.95500000002</v>
      </c>
      <c r="I1064">
        <v>2481551.9550000001</v>
      </c>
      <c r="J1064" t="s">
        <v>140</v>
      </c>
      <c r="K1064">
        <v>228906.26</v>
      </c>
    </row>
    <row r="1065" spans="1:11" x14ac:dyDescent="0.2">
      <c r="A1065" s="37">
        <v>44305</v>
      </c>
      <c r="B1065" t="s">
        <v>98</v>
      </c>
      <c r="C1065" t="s">
        <v>125</v>
      </c>
      <c r="D1065" t="s">
        <v>128</v>
      </c>
      <c r="E1065" t="s">
        <v>135</v>
      </c>
      <c r="F1065">
        <v>2080966</v>
      </c>
      <c r="G1065">
        <v>333016.98898000002</v>
      </c>
      <c r="H1065">
        <v>400585.95500000002</v>
      </c>
      <c r="I1065">
        <v>2481551.9550000001</v>
      </c>
      <c r="J1065" t="s">
        <v>142</v>
      </c>
      <c r="K1065">
        <v>83238.64</v>
      </c>
    </row>
    <row r="1066" spans="1:11" x14ac:dyDescent="0.2">
      <c r="A1066" s="37">
        <v>44112</v>
      </c>
      <c r="B1066" t="s">
        <v>99</v>
      </c>
      <c r="C1066" t="s">
        <v>154</v>
      </c>
      <c r="D1066" t="s">
        <v>126</v>
      </c>
      <c r="E1066" t="s">
        <v>129</v>
      </c>
      <c r="F1066">
        <v>35196231</v>
      </c>
      <c r="G1066">
        <v>8799409.7123099994</v>
      </c>
      <c r="H1066">
        <v>0</v>
      </c>
      <c r="I1066">
        <v>35196231</v>
      </c>
      <c r="J1066" t="s">
        <v>164</v>
      </c>
      <c r="K1066">
        <v>351.96231</v>
      </c>
    </row>
    <row r="1067" spans="1:11" x14ac:dyDescent="0.2">
      <c r="A1067" s="37">
        <v>44112</v>
      </c>
      <c r="B1067" t="s">
        <v>99</v>
      </c>
      <c r="C1067" t="s">
        <v>154</v>
      </c>
      <c r="D1067" t="s">
        <v>126</v>
      </c>
      <c r="E1067" t="s">
        <v>129</v>
      </c>
      <c r="F1067">
        <v>35196231</v>
      </c>
      <c r="G1067">
        <v>8799409.7123099994</v>
      </c>
      <c r="H1067">
        <v>0</v>
      </c>
      <c r="I1067">
        <v>35196231</v>
      </c>
      <c r="J1067" t="s">
        <v>141</v>
      </c>
      <c r="K1067">
        <v>1759811.55</v>
      </c>
    </row>
    <row r="1068" spans="1:11" x14ac:dyDescent="0.2">
      <c r="A1068" s="37">
        <v>44112</v>
      </c>
      <c r="B1068" t="s">
        <v>99</v>
      </c>
      <c r="C1068" t="s">
        <v>154</v>
      </c>
      <c r="D1068" t="s">
        <v>126</v>
      </c>
      <c r="E1068" t="s">
        <v>129</v>
      </c>
      <c r="F1068">
        <v>35196231</v>
      </c>
      <c r="G1068">
        <v>8799409.7123099994</v>
      </c>
      <c r="H1068">
        <v>0</v>
      </c>
      <c r="I1068">
        <v>35196231</v>
      </c>
      <c r="J1068" t="s">
        <v>140</v>
      </c>
      <c r="K1068">
        <v>5631396.96</v>
      </c>
    </row>
    <row r="1069" spans="1:11" x14ac:dyDescent="0.2">
      <c r="A1069" s="37">
        <v>44112</v>
      </c>
      <c r="B1069" t="s">
        <v>99</v>
      </c>
      <c r="C1069" t="s">
        <v>154</v>
      </c>
      <c r="D1069" t="s">
        <v>126</v>
      </c>
      <c r="E1069" t="s">
        <v>129</v>
      </c>
      <c r="F1069">
        <v>35196231</v>
      </c>
      <c r="G1069">
        <v>8799409.7123099994</v>
      </c>
      <c r="H1069">
        <v>0</v>
      </c>
      <c r="I1069">
        <v>35196231</v>
      </c>
      <c r="J1069" t="s">
        <v>142</v>
      </c>
      <c r="K1069">
        <v>1407849.24</v>
      </c>
    </row>
    <row r="1070" spans="1:11" x14ac:dyDescent="0.2">
      <c r="A1070" s="37">
        <v>44410</v>
      </c>
      <c r="B1070" t="s">
        <v>100</v>
      </c>
      <c r="C1070" t="s">
        <v>125</v>
      </c>
      <c r="D1070" t="s">
        <v>127</v>
      </c>
      <c r="E1070" t="s">
        <v>130</v>
      </c>
      <c r="F1070">
        <v>17312316</v>
      </c>
      <c r="G1070">
        <v>3289513.1631600005</v>
      </c>
      <c r="H1070">
        <v>0</v>
      </c>
      <c r="I1070">
        <v>17312316</v>
      </c>
      <c r="J1070" t="s">
        <v>164</v>
      </c>
      <c r="K1070">
        <v>173.12316000000001</v>
      </c>
    </row>
    <row r="1071" spans="1:11" x14ac:dyDescent="0.2">
      <c r="A1071" s="37">
        <v>44410</v>
      </c>
      <c r="B1071" t="s">
        <v>100</v>
      </c>
      <c r="C1071" t="s">
        <v>125</v>
      </c>
      <c r="D1071" t="s">
        <v>127</v>
      </c>
      <c r="E1071" t="s">
        <v>130</v>
      </c>
      <c r="F1071">
        <v>17312316</v>
      </c>
      <c r="G1071">
        <v>3289513.1631600005</v>
      </c>
      <c r="H1071">
        <v>0</v>
      </c>
      <c r="I1071">
        <v>17312316</v>
      </c>
      <c r="J1071" t="s">
        <v>141</v>
      </c>
      <c r="K1071">
        <v>173123.16</v>
      </c>
    </row>
    <row r="1072" spans="1:11" x14ac:dyDescent="0.2">
      <c r="A1072" s="37">
        <v>44410</v>
      </c>
      <c r="B1072" t="s">
        <v>100</v>
      </c>
      <c r="C1072" t="s">
        <v>125</v>
      </c>
      <c r="D1072" t="s">
        <v>127</v>
      </c>
      <c r="E1072" t="s">
        <v>130</v>
      </c>
      <c r="F1072">
        <v>17312316</v>
      </c>
      <c r="G1072">
        <v>3289513.1631600005</v>
      </c>
      <c r="H1072">
        <v>0</v>
      </c>
      <c r="I1072">
        <v>17312316</v>
      </c>
      <c r="J1072" t="s">
        <v>140</v>
      </c>
      <c r="K1072">
        <v>2423724.2400000002</v>
      </c>
    </row>
    <row r="1073" spans="1:11" x14ac:dyDescent="0.2">
      <c r="A1073" s="37">
        <v>44410</v>
      </c>
      <c r="B1073" t="s">
        <v>100</v>
      </c>
      <c r="C1073" t="s">
        <v>125</v>
      </c>
      <c r="D1073" t="s">
        <v>127</v>
      </c>
      <c r="E1073" t="s">
        <v>130</v>
      </c>
      <c r="F1073">
        <v>17312316</v>
      </c>
      <c r="G1073">
        <v>3289513.1631600005</v>
      </c>
      <c r="H1073">
        <v>0</v>
      </c>
      <c r="I1073">
        <v>17312316</v>
      </c>
      <c r="J1073" t="s">
        <v>142</v>
      </c>
      <c r="K1073">
        <v>692492.64</v>
      </c>
    </row>
    <row r="1074" spans="1:11" x14ac:dyDescent="0.2">
      <c r="A1074" s="37">
        <v>44743</v>
      </c>
      <c r="B1074" t="s">
        <v>101</v>
      </c>
      <c r="C1074" t="s">
        <v>154</v>
      </c>
      <c r="D1074" t="s">
        <v>126</v>
      </c>
      <c r="E1074" t="s">
        <v>131</v>
      </c>
      <c r="F1074">
        <v>39883533</v>
      </c>
      <c r="G1074">
        <v>6381764.1153299995</v>
      </c>
      <c r="H1074">
        <v>0</v>
      </c>
      <c r="I1074">
        <v>39883533</v>
      </c>
      <c r="J1074" t="s">
        <v>164</v>
      </c>
      <c r="K1074">
        <v>398.83533</v>
      </c>
    </row>
    <row r="1075" spans="1:11" x14ac:dyDescent="0.2">
      <c r="A1075" s="37">
        <v>44743</v>
      </c>
      <c r="B1075" t="s">
        <v>101</v>
      </c>
      <c r="C1075" t="s">
        <v>154</v>
      </c>
      <c r="D1075" t="s">
        <v>126</v>
      </c>
      <c r="E1075" t="s">
        <v>131</v>
      </c>
      <c r="F1075">
        <v>39883533</v>
      </c>
      <c r="G1075">
        <v>6381764.1153299995</v>
      </c>
      <c r="H1075">
        <v>0</v>
      </c>
      <c r="I1075">
        <v>39883533</v>
      </c>
      <c r="J1075" t="s">
        <v>141</v>
      </c>
      <c r="K1075">
        <v>398835.33</v>
      </c>
    </row>
    <row r="1076" spans="1:11" x14ac:dyDescent="0.2">
      <c r="A1076" s="37">
        <v>44743</v>
      </c>
      <c r="B1076" t="s">
        <v>101</v>
      </c>
      <c r="C1076" t="s">
        <v>154</v>
      </c>
      <c r="D1076" t="s">
        <v>126</v>
      </c>
      <c r="E1076" t="s">
        <v>131</v>
      </c>
      <c r="F1076">
        <v>39883533</v>
      </c>
      <c r="G1076">
        <v>6381764.1153299995</v>
      </c>
      <c r="H1076">
        <v>0</v>
      </c>
      <c r="I1076">
        <v>39883533</v>
      </c>
      <c r="J1076" t="s">
        <v>140</v>
      </c>
      <c r="K1076">
        <v>3988353.3</v>
      </c>
    </row>
    <row r="1077" spans="1:11" x14ac:dyDescent="0.2">
      <c r="A1077" s="37">
        <v>44743</v>
      </c>
      <c r="B1077" t="s">
        <v>101</v>
      </c>
      <c r="C1077" t="s">
        <v>154</v>
      </c>
      <c r="D1077" t="s">
        <v>126</v>
      </c>
      <c r="E1077" t="s">
        <v>131</v>
      </c>
      <c r="F1077">
        <v>39883533</v>
      </c>
      <c r="G1077">
        <v>6381764.1153299995</v>
      </c>
      <c r="H1077">
        <v>0</v>
      </c>
      <c r="I1077">
        <v>39883533</v>
      </c>
      <c r="J1077" t="s">
        <v>142</v>
      </c>
      <c r="K1077">
        <v>1994176.65</v>
      </c>
    </row>
    <row r="1078" spans="1:11" x14ac:dyDescent="0.2">
      <c r="A1078" s="37">
        <v>44524</v>
      </c>
      <c r="B1078" t="s">
        <v>102</v>
      </c>
      <c r="C1078" t="s">
        <v>125</v>
      </c>
      <c r="D1078" t="s">
        <v>128</v>
      </c>
      <c r="E1078" t="s">
        <v>132</v>
      </c>
      <c r="F1078">
        <v>25707547</v>
      </c>
      <c r="G1078">
        <v>6170325.4309400013</v>
      </c>
      <c r="H1078">
        <v>0</v>
      </c>
      <c r="I1078">
        <v>25707547</v>
      </c>
      <c r="J1078" t="s">
        <v>164</v>
      </c>
      <c r="K1078">
        <v>514.15093999999999</v>
      </c>
    </row>
    <row r="1079" spans="1:11" x14ac:dyDescent="0.2">
      <c r="A1079" s="37">
        <v>44524</v>
      </c>
      <c r="B1079" t="s">
        <v>102</v>
      </c>
      <c r="C1079" t="s">
        <v>125</v>
      </c>
      <c r="D1079" t="s">
        <v>128</v>
      </c>
      <c r="E1079" t="s">
        <v>132</v>
      </c>
      <c r="F1079">
        <v>25707547</v>
      </c>
      <c r="G1079">
        <v>6170325.4309400013</v>
      </c>
      <c r="H1079">
        <v>0</v>
      </c>
      <c r="I1079">
        <v>25707547</v>
      </c>
      <c r="J1079" t="s">
        <v>141</v>
      </c>
      <c r="K1079">
        <v>514150.94</v>
      </c>
    </row>
    <row r="1080" spans="1:11" x14ac:dyDescent="0.2">
      <c r="A1080" s="37">
        <v>44524</v>
      </c>
      <c r="B1080" t="s">
        <v>102</v>
      </c>
      <c r="C1080" t="s">
        <v>125</v>
      </c>
      <c r="D1080" t="s">
        <v>128</v>
      </c>
      <c r="E1080" t="s">
        <v>132</v>
      </c>
      <c r="F1080">
        <v>25707547</v>
      </c>
      <c r="G1080">
        <v>6170325.4309400013</v>
      </c>
      <c r="H1080">
        <v>0</v>
      </c>
      <c r="I1080">
        <v>25707547</v>
      </c>
      <c r="J1080" t="s">
        <v>140</v>
      </c>
      <c r="K1080">
        <v>5141509.4000000004</v>
      </c>
    </row>
    <row r="1081" spans="1:11" x14ac:dyDescent="0.2">
      <c r="A1081" s="37">
        <v>44524</v>
      </c>
      <c r="B1081" t="s">
        <v>102</v>
      </c>
      <c r="C1081" t="s">
        <v>125</v>
      </c>
      <c r="D1081" t="s">
        <v>128</v>
      </c>
      <c r="E1081" t="s">
        <v>132</v>
      </c>
      <c r="F1081">
        <v>25707547</v>
      </c>
      <c r="G1081">
        <v>6170325.4309400013</v>
      </c>
      <c r="H1081">
        <v>0</v>
      </c>
      <c r="I1081">
        <v>25707547</v>
      </c>
      <c r="J1081" t="s">
        <v>142</v>
      </c>
      <c r="K1081">
        <v>514150.94</v>
      </c>
    </row>
    <row r="1082" spans="1:11" x14ac:dyDescent="0.2">
      <c r="A1082" s="37">
        <v>44285</v>
      </c>
      <c r="B1082" t="s">
        <v>103</v>
      </c>
      <c r="C1082" t="s">
        <v>154</v>
      </c>
      <c r="D1082" t="s">
        <v>126</v>
      </c>
      <c r="E1082" t="s">
        <v>133</v>
      </c>
      <c r="F1082">
        <v>2311850</v>
      </c>
      <c r="G1082">
        <v>439274.61849999998</v>
      </c>
      <c r="H1082">
        <v>0</v>
      </c>
      <c r="I1082">
        <v>2311850</v>
      </c>
      <c r="J1082" t="s">
        <v>164</v>
      </c>
      <c r="K1082">
        <v>23.118500000000001</v>
      </c>
    </row>
    <row r="1083" spans="1:11" x14ac:dyDescent="0.2">
      <c r="A1083" s="37">
        <v>44285</v>
      </c>
      <c r="B1083" t="s">
        <v>103</v>
      </c>
      <c r="C1083" t="s">
        <v>154</v>
      </c>
      <c r="D1083" t="s">
        <v>126</v>
      </c>
      <c r="E1083" t="s">
        <v>133</v>
      </c>
      <c r="F1083">
        <v>2311850</v>
      </c>
      <c r="G1083">
        <v>439274.61849999998</v>
      </c>
      <c r="H1083">
        <v>0</v>
      </c>
      <c r="I1083">
        <v>2311850</v>
      </c>
      <c r="J1083" t="s">
        <v>141</v>
      </c>
      <c r="K1083">
        <v>115592.5</v>
      </c>
    </row>
    <row r="1084" spans="1:11" x14ac:dyDescent="0.2">
      <c r="A1084" s="37">
        <v>44285</v>
      </c>
      <c r="B1084" t="s">
        <v>103</v>
      </c>
      <c r="C1084" t="s">
        <v>154</v>
      </c>
      <c r="D1084" t="s">
        <v>126</v>
      </c>
      <c r="E1084" t="s">
        <v>133</v>
      </c>
      <c r="F1084">
        <v>2311850</v>
      </c>
      <c r="G1084">
        <v>439274.61849999998</v>
      </c>
      <c r="H1084">
        <v>0</v>
      </c>
      <c r="I1084">
        <v>2311850</v>
      </c>
      <c r="J1084" t="s">
        <v>140</v>
      </c>
      <c r="K1084">
        <v>254303.5</v>
      </c>
    </row>
    <row r="1085" spans="1:11" x14ac:dyDescent="0.2">
      <c r="A1085" s="37">
        <v>44285</v>
      </c>
      <c r="B1085" t="s">
        <v>103</v>
      </c>
      <c r="C1085" t="s">
        <v>154</v>
      </c>
      <c r="D1085" t="s">
        <v>126</v>
      </c>
      <c r="E1085" t="s">
        <v>133</v>
      </c>
      <c r="F1085">
        <v>2311850</v>
      </c>
      <c r="G1085">
        <v>439274.61849999998</v>
      </c>
      <c r="H1085">
        <v>0</v>
      </c>
      <c r="I1085">
        <v>2311850</v>
      </c>
      <c r="J1085" t="s">
        <v>142</v>
      </c>
      <c r="K1085">
        <v>69355.5</v>
      </c>
    </row>
    <row r="1086" spans="1:11" x14ac:dyDescent="0.2">
      <c r="A1086" s="37">
        <v>44525</v>
      </c>
      <c r="B1086" t="s">
        <v>104</v>
      </c>
      <c r="C1086" t="s">
        <v>125</v>
      </c>
      <c r="D1086" t="s">
        <v>127</v>
      </c>
      <c r="E1086" t="s">
        <v>134</v>
      </c>
      <c r="F1086">
        <v>39902864</v>
      </c>
      <c r="G1086">
        <v>9577884.4459199999</v>
      </c>
      <c r="H1086">
        <v>0</v>
      </c>
      <c r="I1086">
        <v>39902864</v>
      </c>
      <c r="J1086" t="s">
        <v>164</v>
      </c>
      <c r="K1086">
        <v>1197.08592</v>
      </c>
    </row>
    <row r="1087" spans="1:11" x14ac:dyDescent="0.2">
      <c r="A1087" s="37">
        <v>44525</v>
      </c>
      <c r="B1087" t="s">
        <v>104</v>
      </c>
      <c r="C1087" t="s">
        <v>125</v>
      </c>
      <c r="D1087" t="s">
        <v>127</v>
      </c>
      <c r="E1087" t="s">
        <v>134</v>
      </c>
      <c r="F1087">
        <v>39902864</v>
      </c>
      <c r="G1087">
        <v>9577884.4459199999</v>
      </c>
      <c r="H1087">
        <v>0</v>
      </c>
      <c r="I1087">
        <v>39902864</v>
      </c>
      <c r="J1087" t="s">
        <v>141</v>
      </c>
      <c r="K1087">
        <v>399028.64</v>
      </c>
    </row>
    <row r="1088" spans="1:11" x14ac:dyDescent="0.2">
      <c r="A1088" s="37">
        <v>44525</v>
      </c>
      <c r="B1088" t="s">
        <v>104</v>
      </c>
      <c r="C1088" t="s">
        <v>125</v>
      </c>
      <c r="D1088" t="s">
        <v>127</v>
      </c>
      <c r="E1088" t="s">
        <v>134</v>
      </c>
      <c r="F1088">
        <v>39902864</v>
      </c>
      <c r="G1088">
        <v>9577884.4459199999</v>
      </c>
      <c r="H1088">
        <v>0</v>
      </c>
      <c r="I1088">
        <v>39902864</v>
      </c>
      <c r="J1088" t="s">
        <v>140</v>
      </c>
      <c r="K1088">
        <v>7182515.5199999996</v>
      </c>
    </row>
    <row r="1089" spans="1:11" x14ac:dyDescent="0.2">
      <c r="A1089" s="37">
        <v>44525</v>
      </c>
      <c r="B1089" t="s">
        <v>104</v>
      </c>
      <c r="C1089" t="s">
        <v>125</v>
      </c>
      <c r="D1089" t="s">
        <v>127</v>
      </c>
      <c r="E1089" t="s">
        <v>134</v>
      </c>
      <c r="F1089">
        <v>39902864</v>
      </c>
      <c r="G1089">
        <v>9577884.4459199999</v>
      </c>
      <c r="H1089">
        <v>0</v>
      </c>
      <c r="I1089">
        <v>39902864</v>
      </c>
      <c r="J1089" t="s">
        <v>142</v>
      </c>
      <c r="K1089">
        <v>1995143.2</v>
      </c>
    </row>
    <row r="1090" spans="1:11" x14ac:dyDescent="0.2">
      <c r="A1090" s="37">
        <v>44000</v>
      </c>
      <c r="B1090" t="s">
        <v>105</v>
      </c>
      <c r="C1090" t="s">
        <v>154</v>
      </c>
      <c r="D1090" t="s">
        <v>126</v>
      </c>
      <c r="E1090" t="s">
        <v>135</v>
      </c>
      <c r="F1090">
        <v>2379849</v>
      </c>
      <c r="G1090">
        <v>475993.59849</v>
      </c>
      <c r="H1090">
        <v>458120.9325</v>
      </c>
      <c r="I1090">
        <v>2837969.9325000001</v>
      </c>
      <c r="J1090" t="s">
        <v>164</v>
      </c>
      <c r="K1090">
        <v>23.798490000000001</v>
      </c>
    </row>
    <row r="1091" spans="1:11" x14ac:dyDescent="0.2">
      <c r="A1091" s="37">
        <v>44000</v>
      </c>
      <c r="B1091" t="s">
        <v>105</v>
      </c>
      <c r="C1091" t="s">
        <v>154</v>
      </c>
      <c r="D1091" t="s">
        <v>126</v>
      </c>
      <c r="E1091" t="s">
        <v>135</v>
      </c>
      <c r="F1091">
        <v>2379849</v>
      </c>
      <c r="G1091">
        <v>475993.59849</v>
      </c>
      <c r="H1091">
        <v>458120.9325</v>
      </c>
      <c r="I1091">
        <v>2837969.9325000001</v>
      </c>
      <c r="J1091" t="s">
        <v>141</v>
      </c>
      <c r="K1091">
        <v>118992.45</v>
      </c>
    </row>
    <row r="1092" spans="1:11" x14ac:dyDescent="0.2">
      <c r="A1092" s="37">
        <v>44000</v>
      </c>
      <c r="B1092" t="s">
        <v>105</v>
      </c>
      <c r="C1092" t="s">
        <v>154</v>
      </c>
      <c r="D1092" t="s">
        <v>126</v>
      </c>
      <c r="E1092" t="s">
        <v>135</v>
      </c>
      <c r="F1092">
        <v>2379849</v>
      </c>
      <c r="G1092">
        <v>475993.59849</v>
      </c>
      <c r="H1092">
        <v>458120.9325</v>
      </c>
      <c r="I1092">
        <v>2837969.9325000001</v>
      </c>
      <c r="J1092" t="s">
        <v>140</v>
      </c>
      <c r="K1092">
        <v>333178.86</v>
      </c>
    </row>
    <row r="1093" spans="1:11" x14ac:dyDescent="0.2">
      <c r="A1093" s="37">
        <v>44000</v>
      </c>
      <c r="B1093" t="s">
        <v>105</v>
      </c>
      <c r="C1093" t="s">
        <v>154</v>
      </c>
      <c r="D1093" t="s">
        <v>126</v>
      </c>
      <c r="E1093" t="s">
        <v>135</v>
      </c>
      <c r="F1093">
        <v>2379849</v>
      </c>
      <c r="G1093">
        <v>475993.59849</v>
      </c>
      <c r="H1093">
        <v>458120.9325</v>
      </c>
      <c r="I1093">
        <v>2837969.9325000001</v>
      </c>
      <c r="J1093" t="s">
        <v>142</v>
      </c>
      <c r="K1093">
        <v>23798.49</v>
      </c>
    </row>
    <row r="1094" spans="1:11" x14ac:dyDescent="0.2">
      <c r="A1094" s="37">
        <v>44029</v>
      </c>
      <c r="B1094" t="s">
        <v>106</v>
      </c>
      <c r="C1094" t="s">
        <v>125</v>
      </c>
      <c r="D1094" t="s">
        <v>128</v>
      </c>
      <c r="E1094" t="s">
        <v>129</v>
      </c>
      <c r="F1094">
        <v>4846003</v>
      </c>
      <c r="G1094">
        <v>969345.98008999997</v>
      </c>
      <c r="H1094">
        <v>0</v>
      </c>
      <c r="I1094">
        <v>4846003</v>
      </c>
      <c r="J1094" t="s">
        <v>164</v>
      </c>
      <c r="K1094">
        <v>145.38009</v>
      </c>
    </row>
    <row r="1095" spans="1:11" x14ac:dyDescent="0.2">
      <c r="A1095" s="37">
        <v>44029</v>
      </c>
      <c r="B1095" t="s">
        <v>106</v>
      </c>
      <c r="C1095" t="s">
        <v>125</v>
      </c>
      <c r="D1095" t="s">
        <v>128</v>
      </c>
      <c r="E1095" t="s">
        <v>129</v>
      </c>
      <c r="F1095">
        <v>4846003</v>
      </c>
      <c r="G1095">
        <v>969345.98008999997</v>
      </c>
      <c r="H1095">
        <v>0</v>
      </c>
      <c r="I1095">
        <v>4846003</v>
      </c>
      <c r="J1095" t="s">
        <v>141</v>
      </c>
      <c r="K1095">
        <v>242300.15</v>
      </c>
    </row>
    <row r="1096" spans="1:11" x14ac:dyDescent="0.2">
      <c r="A1096" s="37">
        <v>44029</v>
      </c>
      <c r="B1096" t="s">
        <v>106</v>
      </c>
      <c r="C1096" t="s">
        <v>125</v>
      </c>
      <c r="D1096" t="s">
        <v>128</v>
      </c>
      <c r="E1096" t="s">
        <v>129</v>
      </c>
      <c r="F1096">
        <v>4846003</v>
      </c>
      <c r="G1096">
        <v>969345.98008999997</v>
      </c>
      <c r="H1096">
        <v>0</v>
      </c>
      <c r="I1096">
        <v>4846003</v>
      </c>
      <c r="J1096" t="s">
        <v>140</v>
      </c>
      <c r="K1096">
        <v>581520.36</v>
      </c>
    </row>
    <row r="1097" spans="1:11" x14ac:dyDescent="0.2">
      <c r="A1097" s="37">
        <v>44029</v>
      </c>
      <c r="B1097" t="s">
        <v>106</v>
      </c>
      <c r="C1097" t="s">
        <v>125</v>
      </c>
      <c r="D1097" t="s">
        <v>128</v>
      </c>
      <c r="E1097" t="s">
        <v>129</v>
      </c>
      <c r="F1097">
        <v>4846003</v>
      </c>
      <c r="G1097">
        <v>969345.98008999997</v>
      </c>
      <c r="H1097">
        <v>0</v>
      </c>
      <c r="I1097">
        <v>4846003</v>
      </c>
      <c r="J1097" t="s">
        <v>142</v>
      </c>
      <c r="K1097">
        <v>145380.09</v>
      </c>
    </row>
    <row r="1098" spans="1:11" x14ac:dyDescent="0.2">
      <c r="A1098" s="37">
        <v>44325</v>
      </c>
      <c r="B1098" t="s">
        <v>107</v>
      </c>
      <c r="C1098" t="s">
        <v>153</v>
      </c>
      <c r="D1098" t="s">
        <v>126</v>
      </c>
      <c r="E1098" t="s">
        <v>130</v>
      </c>
      <c r="F1098">
        <v>21097668</v>
      </c>
      <c r="G1098">
        <v>5485815.6333599994</v>
      </c>
      <c r="H1098">
        <v>0</v>
      </c>
      <c r="I1098">
        <v>21097668</v>
      </c>
      <c r="J1098" t="s">
        <v>164</v>
      </c>
      <c r="K1098">
        <v>421.95335999999998</v>
      </c>
    </row>
    <row r="1099" spans="1:11" x14ac:dyDescent="0.2">
      <c r="A1099" s="37">
        <v>44325</v>
      </c>
      <c r="B1099" t="s">
        <v>107</v>
      </c>
      <c r="C1099" t="s">
        <v>153</v>
      </c>
      <c r="D1099" t="s">
        <v>126</v>
      </c>
      <c r="E1099" t="s">
        <v>130</v>
      </c>
      <c r="F1099">
        <v>21097668</v>
      </c>
      <c r="G1099">
        <v>5485815.6333599994</v>
      </c>
      <c r="H1099">
        <v>0</v>
      </c>
      <c r="I1099">
        <v>21097668</v>
      </c>
      <c r="J1099" t="s">
        <v>141</v>
      </c>
      <c r="K1099">
        <v>843906.72</v>
      </c>
    </row>
    <row r="1100" spans="1:11" x14ac:dyDescent="0.2">
      <c r="A1100" s="37">
        <v>44325</v>
      </c>
      <c r="B1100" t="s">
        <v>107</v>
      </c>
      <c r="C1100" t="s">
        <v>153</v>
      </c>
      <c r="D1100" t="s">
        <v>126</v>
      </c>
      <c r="E1100" t="s">
        <v>130</v>
      </c>
      <c r="F1100">
        <v>21097668</v>
      </c>
      <c r="G1100">
        <v>5485815.6333599994</v>
      </c>
      <c r="H1100">
        <v>0</v>
      </c>
      <c r="I1100">
        <v>21097668</v>
      </c>
      <c r="J1100" t="s">
        <v>140</v>
      </c>
      <c r="K1100">
        <v>4219533.5999999996</v>
      </c>
    </row>
    <row r="1101" spans="1:11" x14ac:dyDescent="0.2">
      <c r="A1101" s="37">
        <v>44325</v>
      </c>
      <c r="B1101" t="s">
        <v>107</v>
      </c>
      <c r="C1101" t="s">
        <v>153</v>
      </c>
      <c r="D1101" t="s">
        <v>126</v>
      </c>
      <c r="E1101" t="s">
        <v>130</v>
      </c>
      <c r="F1101">
        <v>21097668</v>
      </c>
      <c r="G1101">
        <v>5485815.6333599994</v>
      </c>
      <c r="H1101">
        <v>0</v>
      </c>
      <c r="I1101">
        <v>21097668</v>
      </c>
      <c r="J1101" t="s">
        <v>142</v>
      </c>
      <c r="K1101">
        <v>421953.36</v>
      </c>
    </row>
    <row r="1102" spans="1:11" x14ac:dyDescent="0.2">
      <c r="A1102" s="37">
        <v>44645</v>
      </c>
      <c r="B1102" t="s">
        <v>108</v>
      </c>
      <c r="C1102" t="s">
        <v>125</v>
      </c>
      <c r="D1102" t="s">
        <v>127</v>
      </c>
      <c r="E1102" t="s">
        <v>131</v>
      </c>
      <c r="F1102">
        <v>22830095</v>
      </c>
      <c r="G1102">
        <v>5707980.3518999992</v>
      </c>
      <c r="H1102">
        <v>0</v>
      </c>
      <c r="I1102">
        <v>22830095</v>
      </c>
      <c r="J1102" t="s">
        <v>164</v>
      </c>
      <c r="K1102">
        <v>456.6019</v>
      </c>
    </row>
    <row r="1103" spans="1:11" x14ac:dyDescent="0.2">
      <c r="A1103" s="37">
        <v>44645</v>
      </c>
      <c r="B1103" t="s">
        <v>108</v>
      </c>
      <c r="C1103" t="s">
        <v>125</v>
      </c>
      <c r="D1103" t="s">
        <v>127</v>
      </c>
      <c r="E1103" t="s">
        <v>131</v>
      </c>
      <c r="F1103">
        <v>22830095</v>
      </c>
      <c r="G1103">
        <v>5707980.3518999992</v>
      </c>
      <c r="H1103">
        <v>0</v>
      </c>
      <c r="I1103">
        <v>22830095</v>
      </c>
      <c r="J1103" t="s">
        <v>141</v>
      </c>
      <c r="K1103">
        <v>684902.85</v>
      </c>
    </row>
    <row r="1104" spans="1:11" x14ac:dyDescent="0.2">
      <c r="A1104" s="37">
        <v>44645</v>
      </c>
      <c r="B1104" t="s">
        <v>108</v>
      </c>
      <c r="C1104" t="s">
        <v>125</v>
      </c>
      <c r="D1104" t="s">
        <v>127</v>
      </c>
      <c r="E1104" t="s">
        <v>131</v>
      </c>
      <c r="F1104">
        <v>22830095</v>
      </c>
      <c r="G1104">
        <v>5707980.3518999992</v>
      </c>
      <c r="H1104">
        <v>0</v>
      </c>
      <c r="I1104">
        <v>22830095</v>
      </c>
      <c r="J1104" t="s">
        <v>140</v>
      </c>
      <c r="K1104">
        <v>4337718.05</v>
      </c>
    </row>
    <row r="1105" spans="1:11" x14ac:dyDescent="0.2">
      <c r="A1105" s="37">
        <v>44645</v>
      </c>
      <c r="B1105" t="s">
        <v>108</v>
      </c>
      <c r="C1105" t="s">
        <v>125</v>
      </c>
      <c r="D1105" t="s">
        <v>127</v>
      </c>
      <c r="E1105" t="s">
        <v>131</v>
      </c>
      <c r="F1105">
        <v>22830095</v>
      </c>
      <c r="G1105">
        <v>5707980.3518999992</v>
      </c>
      <c r="H1105">
        <v>0</v>
      </c>
      <c r="I1105">
        <v>22830095</v>
      </c>
      <c r="J1105" t="s">
        <v>142</v>
      </c>
      <c r="K1105">
        <v>684902.85</v>
      </c>
    </row>
    <row r="1106" spans="1:11" x14ac:dyDescent="0.2">
      <c r="A1106" s="37">
        <v>44659</v>
      </c>
      <c r="B1106" t="s">
        <v>109</v>
      </c>
      <c r="C1106" t="s">
        <v>154</v>
      </c>
      <c r="D1106" t="s">
        <v>126</v>
      </c>
      <c r="E1106" t="s">
        <v>132</v>
      </c>
      <c r="F1106">
        <v>24596243</v>
      </c>
      <c r="G1106">
        <v>5903836.2072900003</v>
      </c>
      <c r="H1106">
        <v>0</v>
      </c>
      <c r="I1106">
        <v>24596243</v>
      </c>
      <c r="J1106" t="s">
        <v>164</v>
      </c>
      <c r="K1106">
        <v>737.88729000000001</v>
      </c>
    </row>
    <row r="1107" spans="1:11" x14ac:dyDescent="0.2">
      <c r="A1107" s="37">
        <v>44659</v>
      </c>
      <c r="B1107" t="s">
        <v>109</v>
      </c>
      <c r="C1107" t="s">
        <v>154</v>
      </c>
      <c r="D1107" t="s">
        <v>126</v>
      </c>
      <c r="E1107" t="s">
        <v>132</v>
      </c>
      <c r="F1107">
        <v>24596243</v>
      </c>
      <c r="G1107">
        <v>5903836.2072900003</v>
      </c>
      <c r="H1107">
        <v>0</v>
      </c>
      <c r="I1107">
        <v>24596243</v>
      </c>
      <c r="J1107" t="s">
        <v>141</v>
      </c>
      <c r="K1107">
        <v>737887.29</v>
      </c>
    </row>
    <row r="1108" spans="1:11" x14ac:dyDescent="0.2">
      <c r="A1108" s="37">
        <v>44659</v>
      </c>
      <c r="B1108" t="s">
        <v>109</v>
      </c>
      <c r="C1108" t="s">
        <v>154</v>
      </c>
      <c r="D1108" t="s">
        <v>126</v>
      </c>
      <c r="E1108" t="s">
        <v>132</v>
      </c>
      <c r="F1108">
        <v>24596243</v>
      </c>
      <c r="G1108">
        <v>5903836.2072900003</v>
      </c>
      <c r="H1108">
        <v>0</v>
      </c>
      <c r="I1108">
        <v>24596243</v>
      </c>
      <c r="J1108" t="s">
        <v>140</v>
      </c>
      <c r="K1108">
        <v>4427323.74</v>
      </c>
    </row>
    <row r="1109" spans="1:11" x14ac:dyDescent="0.2">
      <c r="A1109" s="37">
        <v>44659</v>
      </c>
      <c r="B1109" t="s">
        <v>109</v>
      </c>
      <c r="C1109" t="s">
        <v>154</v>
      </c>
      <c r="D1109" t="s">
        <v>126</v>
      </c>
      <c r="E1109" t="s">
        <v>132</v>
      </c>
      <c r="F1109">
        <v>24596243</v>
      </c>
      <c r="G1109">
        <v>5903836.2072900003</v>
      </c>
      <c r="H1109">
        <v>0</v>
      </c>
      <c r="I1109">
        <v>24596243</v>
      </c>
      <c r="J1109" t="s">
        <v>142</v>
      </c>
      <c r="K1109">
        <v>737887.29</v>
      </c>
    </row>
    <row r="1110" spans="1:11" x14ac:dyDescent="0.2">
      <c r="A1110" s="37">
        <v>44808</v>
      </c>
      <c r="B1110" t="s">
        <v>110</v>
      </c>
      <c r="C1110" t="s">
        <v>125</v>
      </c>
      <c r="D1110" t="s">
        <v>128</v>
      </c>
      <c r="E1110" t="s">
        <v>133</v>
      </c>
      <c r="F1110">
        <v>44393169</v>
      </c>
      <c r="G1110">
        <v>10211316.733380001</v>
      </c>
      <c r="H1110">
        <v>0</v>
      </c>
      <c r="I1110">
        <v>44393169</v>
      </c>
      <c r="J1110" t="s">
        <v>164</v>
      </c>
      <c r="K1110">
        <v>887.86338000000001</v>
      </c>
    </row>
    <row r="1111" spans="1:11" x14ac:dyDescent="0.2">
      <c r="A1111" s="37">
        <v>44808</v>
      </c>
      <c r="B1111" t="s">
        <v>110</v>
      </c>
      <c r="C1111" t="s">
        <v>125</v>
      </c>
      <c r="D1111" t="s">
        <v>128</v>
      </c>
      <c r="E1111" t="s">
        <v>133</v>
      </c>
      <c r="F1111">
        <v>44393169</v>
      </c>
      <c r="G1111">
        <v>10211316.733380001</v>
      </c>
      <c r="H1111">
        <v>0</v>
      </c>
      <c r="I1111">
        <v>44393169</v>
      </c>
      <c r="J1111" t="s">
        <v>141</v>
      </c>
      <c r="K1111">
        <v>887863.38</v>
      </c>
    </row>
    <row r="1112" spans="1:11" x14ac:dyDescent="0.2">
      <c r="A1112" s="37">
        <v>44808</v>
      </c>
      <c r="B1112" t="s">
        <v>110</v>
      </c>
      <c r="C1112" t="s">
        <v>125</v>
      </c>
      <c r="D1112" t="s">
        <v>128</v>
      </c>
      <c r="E1112" t="s">
        <v>133</v>
      </c>
      <c r="F1112">
        <v>44393169</v>
      </c>
      <c r="G1112">
        <v>10211316.733380001</v>
      </c>
      <c r="H1112">
        <v>0</v>
      </c>
      <c r="I1112">
        <v>44393169</v>
      </c>
      <c r="J1112" t="s">
        <v>140</v>
      </c>
      <c r="K1112">
        <v>7990770.4199999999</v>
      </c>
    </row>
    <row r="1113" spans="1:11" x14ac:dyDescent="0.2">
      <c r="A1113" s="37">
        <v>44808</v>
      </c>
      <c r="B1113" t="s">
        <v>110</v>
      </c>
      <c r="C1113" t="s">
        <v>125</v>
      </c>
      <c r="D1113" t="s">
        <v>128</v>
      </c>
      <c r="E1113" t="s">
        <v>133</v>
      </c>
      <c r="F1113">
        <v>44393169</v>
      </c>
      <c r="G1113">
        <v>10211316.733380001</v>
      </c>
      <c r="H1113">
        <v>0</v>
      </c>
      <c r="I1113">
        <v>44393169</v>
      </c>
      <c r="J1113" t="s">
        <v>142</v>
      </c>
      <c r="K1113">
        <v>1331795.07</v>
      </c>
    </row>
    <row r="1114" spans="1:11" x14ac:dyDescent="0.2">
      <c r="A1114" s="37">
        <v>43902</v>
      </c>
      <c r="B1114" t="s">
        <v>120</v>
      </c>
      <c r="C1114" t="s">
        <v>125</v>
      </c>
      <c r="D1114" t="s">
        <v>127</v>
      </c>
      <c r="E1114" t="s">
        <v>129</v>
      </c>
      <c r="F1114">
        <v>48846319</v>
      </c>
      <c r="G1114">
        <v>11235630.29638</v>
      </c>
      <c r="H1114">
        <v>0</v>
      </c>
      <c r="I1114">
        <v>48846319</v>
      </c>
      <c r="J1114" t="s">
        <v>164</v>
      </c>
      <c r="K1114">
        <v>976.92637999999999</v>
      </c>
    </row>
    <row r="1115" spans="1:11" x14ac:dyDescent="0.2">
      <c r="A1115" s="37">
        <v>43902</v>
      </c>
      <c r="B1115" t="s">
        <v>120</v>
      </c>
      <c r="C1115" t="s">
        <v>125</v>
      </c>
      <c r="D1115" t="s">
        <v>127</v>
      </c>
      <c r="E1115" t="s">
        <v>129</v>
      </c>
      <c r="F1115">
        <v>48846319</v>
      </c>
      <c r="G1115">
        <v>11235630.29638</v>
      </c>
      <c r="H1115">
        <v>0</v>
      </c>
      <c r="I1115">
        <v>48846319</v>
      </c>
      <c r="J1115" t="s">
        <v>141</v>
      </c>
      <c r="K1115">
        <v>976926.38</v>
      </c>
    </row>
    <row r="1116" spans="1:11" x14ac:dyDescent="0.2">
      <c r="A1116" s="37">
        <v>43902</v>
      </c>
      <c r="B1116" t="s">
        <v>120</v>
      </c>
      <c r="C1116" t="s">
        <v>125</v>
      </c>
      <c r="D1116" t="s">
        <v>127</v>
      </c>
      <c r="E1116" t="s">
        <v>129</v>
      </c>
      <c r="F1116">
        <v>48846319</v>
      </c>
      <c r="G1116">
        <v>11235630.29638</v>
      </c>
      <c r="H1116">
        <v>0</v>
      </c>
      <c r="I1116">
        <v>48846319</v>
      </c>
      <c r="J1116" t="s">
        <v>140</v>
      </c>
      <c r="K1116">
        <v>9280800.6099999994</v>
      </c>
    </row>
    <row r="1117" spans="1:11" x14ac:dyDescent="0.2">
      <c r="A1117" s="37">
        <v>43902</v>
      </c>
      <c r="B1117" t="s">
        <v>120</v>
      </c>
      <c r="C1117" t="s">
        <v>125</v>
      </c>
      <c r="D1117" t="s">
        <v>127</v>
      </c>
      <c r="E1117" t="s">
        <v>129</v>
      </c>
      <c r="F1117">
        <v>48846319</v>
      </c>
      <c r="G1117">
        <v>11235630.29638</v>
      </c>
      <c r="H1117">
        <v>0</v>
      </c>
      <c r="I1117">
        <v>48846319</v>
      </c>
      <c r="J1117" t="s">
        <v>142</v>
      </c>
      <c r="K1117">
        <v>976926.38</v>
      </c>
    </row>
    <row r="1118" spans="1:11" x14ac:dyDescent="0.2">
      <c r="A1118" s="37">
        <v>43963</v>
      </c>
      <c r="B1118" t="s">
        <v>121</v>
      </c>
      <c r="C1118" t="s">
        <v>154</v>
      </c>
      <c r="D1118" t="s">
        <v>126</v>
      </c>
      <c r="E1118" t="s">
        <v>130</v>
      </c>
      <c r="F1118">
        <v>16370264</v>
      </c>
      <c r="G1118">
        <v>2947138.6279199994</v>
      </c>
      <c r="H1118">
        <v>0</v>
      </c>
      <c r="I1118">
        <v>16370264</v>
      </c>
      <c r="J1118" t="s">
        <v>164</v>
      </c>
      <c r="K1118">
        <v>491.10791999999998</v>
      </c>
    </row>
    <row r="1119" spans="1:11" x14ac:dyDescent="0.2">
      <c r="A1119" s="37">
        <v>43963</v>
      </c>
      <c r="B1119" t="s">
        <v>121</v>
      </c>
      <c r="C1119" t="s">
        <v>154</v>
      </c>
      <c r="D1119" t="s">
        <v>126</v>
      </c>
      <c r="E1119" t="s">
        <v>130</v>
      </c>
      <c r="F1119">
        <v>16370264</v>
      </c>
      <c r="G1119">
        <v>2947138.6279199994</v>
      </c>
      <c r="H1119">
        <v>0</v>
      </c>
      <c r="I1119">
        <v>16370264</v>
      </c>
      <c r="J1119" t="s">
        <v>141</v>
      </c>
      <c r="K1119">
        <v>327405.28000000003</v>
      </c>
    </row>
    <row r="1120" spans="1:11" x14ac:dyDescent="0.2">
      <c r="A1120" s="37">
        <v>43963</v>
      </c>
      <c r="B1120" t="s">
        <v>121</v>
      </c>
      <c r="C1120" t="s">
        <v>154</v>
      </c>
      <c r="D1120" t="s">
        <v>126</v>
      </c>
      <c r="E1120" t="s">
        <v>130</v>
      </c>
      <c r="F1120">
        <v>16370264</v>
      </c>
      <c r="G1120">
        <v>2947138.6279199994</v>
      </c>
      <c r="H1120">
        <v>0</v>
      </c>
      <c r="I1120">
        <v>16370264</v>
      </c>
      <c r="J1120" t="s">
        <v>140</v>
      </c>
      <c r="K1120">
        <v>2128134.3199999998</v>
      </c>
    </row>
    <row r="1121" spans="1:11" x14ac:dyDescent="0.2">
      <c r="A1121" s="37">
        <v>43963</v>
      </c>
      <c r="B1121" t="s">
        <v>121</v>
      </c>
      <c r="C1121" t="s">
        <v>154</v>
      </c>
      <c r="D1121" t="s">
        <v>126</v>
      </c>
      <c r="E1121" t="s">
        <v>130</v>
      </c>
      <c r="F1121">
        <v>16370264</v>
      </c>
      <c r="G1121">
        <v>2947138.6279199994</v>
      </c>
      <c r="H1121">
        <v>0</v>
      </c>
      <c r="I1121">
        <v>16370264</v>
      </c>
      <c r="J1121" t="s">
        <v>142</v>
      </c>
      <c r="K1121">
        <v>491107.92</v>
      </c>
    </row>
    <row r="1122" spans="1:11" x14ac:dyDescent="0.2">
      <c r="A1122" s="37">
        <v>44525</v>
      </c>
      <c r="B1122" t="s">
        <v>22</v>
      </c>
      <c r="C1122" t="s">
        <v>125</v>
      </c>
      <c r="D1122" t="s">
        <v>128</v>
      </c>
      <c r="E1122" t="s">
        <v>129</v>
      </c>
      <c r="F1122">
        <v>22061716</v>
      </c>
      <c r="G1122">
        <v>3751153.5714800004</v>
      </c>
      <c r="H1122">
        <v>0</v>
      </c>
      <c r="I1122">
        <v>22061716</v>
      </c>
      <c r="J1122" t="s">
        <v>164</v>
      </c>
      <c r="K1122">
        <v>661.85148000000004</v>
      </c>
    </row>
    <row r="1123" spans="1:11" x14ac:dyDescent="0.2">
      <c r="A1123" s="37">
        <v>44525</v>
      </c>
      <c r="B1123" t="s">
        <v>22</v>
      </c>
      <c r="C1123" t="s">
        <v>125</v>
      </c>
      <c r="D1123" t="s">
        <v>128</v>
      </c>
      <c r="E1123" t="s">
        <v>129</v>
      </c>
      <c r="F1123">
        <v>22061716</v>
      </c>
      <c r="G1123">
        <v>3751153.5714800004</v>
      </c>
      <c r="H1123">
        <v>0</v>
      </c>
      <c r="I1123">
        <v>22061716</v>
      </c>
      <c r="J1123" t="s">
        <v>141</v>
      </c>
      <c r="K1123">
        <v>1103085.8</v>
      </c>
    </row>
    <row r="1124" spans="1:11" x14ac:dyDescent="0.2">
      <c r="A1124" s="37">
        <v>44525</v>
      </c>
      <c r="B1124" t="s">
        <v>22</v>
      </c>
      <c r="C1124" t="s">
        <v>125</v>
      </c>
      <c r="D1124" t="s">
        <v>128</v>
      </c>
      <c r="E1124" t="s">
        <v>129</v>
      </c>
      <c r="F1124">
        <v>22061716</v>
      </c>
      <c r="G1124">
        <v>3751153.5714800004</v>
      </c>
      <c r="H1124">
        <v>0</v>
      </c>
      <c r="I1124">
        <v>22061716</v>
      </c>
      <c r="J1124" t="s">
        <v>140</v>
      </c>
      <c r="K1124">
        <v>2206171.6</v>
      </c>
    </row>
    <row r="1125" spans="1:11" x14ac:dyDescent="0.2">
      <c r="A1125" s="37">
        <v>44525</v>
      </c>
      <c r="B1125" t="s">
        <v>22</v>
      </c>
      <c r="C1125" t="s">
        <v>125</v>
      </c>
      <c r="D1125" t="s">
        <v>128</v>
      </c>
      <c r="E1125" t="s">
        <v>129</v>
      </c>
      <c r="F1125">
        <v>22061716</v>
      </c>
      <c r="G1125">
        <v>3751153.5714800004</v>
      </c>
      <c r="H1125">
        <v>0</v>
      </c>
      <c r="I1125">
        <v>22061716</v>
      </c>
      <c r="J1125" t="s">
        <v>142</v>
      </c>
      <c r="K1125">
        <v>441234.32</v>
      </c>
    </row>
    <row r="1126" spans="1:11" x14ac:dyDescent="0.2">
      <c r="A1126" s="37">
        <v>44556</v>
      </c>
      <c r="B1126" t="s">
        <v>23</v>
      </c>
      <c r="C1126" t="s">
        <v>153</v>
      </c>
      <c r="D1126" t="s">
        <v>126</v>
      </c>
      <c r="E1126" t="s">
        <v>130</v>
      </c>
      <c r="F1126">
        <v>4570642</v>
      </c>
      <c r="G1126">
        <v>822761.26642</v>
      </c>
      <c r="H1126">
        <v>0</v>
      </c>
      <c r="I1126">
        <v>4570642</v>
      </c>
      <c r="J1126" t="s">
        <v>164</v>
      </c>
      <c r="K1126">
        <v>45.706420000000001</v>
      </c>
    </row>
    <row r="1127" spans="1:11" x14ac:dyDescent="0.2">
      <c r="A1127" s="37">
        <v>44556</v>
      </c>
      <c r="B1127" t="s">
        <v>23</v>
      </c>
      <c r="C1127" t="s">
        <v>153</v>
      </c>
      <c r="D1127" t="s">
        <v>126</v>
      </c>
      <c r="E1127" t="s">
        <v>130</v>
      </c>
      <c r="F1127">
        <v>4570642</v>
      </c>
      <c r="G1127">
        <v>822761.26642</v>
      </c>
      <c r="H1127">
        <v>0</v>
      </c>
      <c r="I1127">
        <v>4570642</v>
      </c>
      <c r="J1127" t="s">
        <v>141</v>
      </c>
      <c r="K1127">
        <v>91412.84</v>
      </c>
    </row>
    <row r="1128" spans="1:11" x14ac:dyDescent="0.2">
      <c r="A1128" s="37">
        <v>44556</v>
      </c>
      <c r="B1128" t="s">
        <v>23</v>
      </c>
      <c r="C1128" t="s">
        <v>153</v>
      </c>
      <c r="D1128" t="s">
        <v>126</v>
      </c>
      <c r="E1128" t="s">
        <v>130</v>
      </c>
      <c r="F1128">
        <v>4570642</v>
      </c>
      <c r="G1128">
        <v>822761.26642</v>
      </c>
      <c r="H1128">
        <v>0</v>
      </c>
      <c r="I1128">
        <v>4570642</v>
      </c>
      <c r="J1128" t="s">
        <v>140</v>
      </c>
      <c r="K1128">
        <v>685596.3</v>
      </c>
    </row>
    <row r="1129" spans="1:11" x14ac:dyDescent="0.2">
      <c r="A1129" s="37">
        <v>44556</v>
      </c>
      <c r="B1129" t="s">
        <v>23</v>
      </c>
      <c r="C1129" t="s">
        <v>153</v>
      </c>
      <c r="D1129" t="s">
        <v>126</v>
      </c>
      <c r="E1129" t="s">
        <v>130</v>
      </c>
      <c r="F1129">
        <v>4570642</v>
      </c>
      <c r="G1129">
        <v>822761.26642</v>
      </c>
      <c r="H1129">
        <v>0</v>
      </c>
      <c r="I1129">
        <v>4570642</v>
      </c>
      <c r="J1129" t="s">
        <v>142</v>
      </c>
      <c r="K1129">
        <v>45706.42</v>
      </c>
    </row>
    <row r="1130" spans="1:11" x14ac:dyDescent="0.2">
      <c r="A1130" s="37">
        <v>44364</v>
      </c>
      <c r="B1130" t="s">
        <v>24</v>
      </c>
      <c r="C1130" t="s">
        <v>125</v>
      </c>
      <c r="D1130" t="s">
        <v>127</v>
      </c>
      <c r="E1130" t="s">
        <v>131</v>
      </c>
      <c r="F1130">
        <v>38847016</v>
      </c>
      <c r="G1130">
        <v>8547508.9304800015</v>
      </c>
      <c r="H1130">
        <v>0</v>
      </c>
      <c r="I1130">
        <v>38847016</v>
      </c>
      <c r="J1130" t="s">
        <v>164</v>
      </c>
      <c r="K1130">
        <v>1165.41048</v>
      </c>
    </row>
    <row r="1131" spans="1:11" x14ac:dyDescent="0.2">
      <c r="A1131" s="37">
        <v>44364</v>
      </c>
      <c r="B1131" t="s">
        <v>24</v>
      </c>
      <c r="C1131" t="s">
        <v>125</v>
      </c>
      <c r="D1131" t="s">
        <v>127</v>
      </c>
      <c r="E1131" t="s">
        <v>131</v>
      </c>
      <c r="F1131">
        <v>38847016</v>
      </c>
      <c r="G1131">
        <v>8547508.9304800015</v>
      </c>
      <c r="H1131">
        <v>0</v>
      </c>
      <c r="I1131">
        <v>38847016</v>
      </c>
      <c r="J1131" t="s">
        <v>141</v>
      </c>
      <c r="K1131">
        <v>776940.32</v>
      </c>
    </row>
    <row r="1132" spans="1:11" x14ac:dyDescent="0.2">
      <c r="A1132" s="37">
        <v>44364</v>
      </c>
      <c r="B1132" t="s">
        <v>24</v>
      </c>
      <c r="C1132" t="s">
        <v>125</v>
      </c>
      <c r="D1132" t="s">
        <v>127</v>
      </c>
      <c r="E1132" t="s">
        <v>131</v>
      </c>
      <c r="F1132">
        <v>38847016</v>
      </c>
      <c r="G1132">
        <v>8547508.9304800015</v>
      </c>
      <c r="H1132">
        <v>0</v>
      </c>
      <c r="I1132">
        <v>38847016</v>
      </c>
      <c r="J1132" t="s">
        <v>140</v>
      </c>
      <c r="K1132">
        <v>5827052.4000000004</v>
      </c>
    </row>
    <row r="1133" spans="1:11" x14ac:dyDescent="0.2">
      <c r="A1133" s="37">
        <v>44364</v>
      </c>
      <c r="B1133" t="s">
        <v>24</v>
      </c>
      <c r="C1133" t="s">
        <v>125</v>
      </c>
      <c r="D1133" t="s">
        <v>127</v>
      </c>
      <c r="E1133" t="s">
        <v>131</v>
      </c>
      <c r="F1133">
        <v>38847016</v>
      </c>
      <c r="G1133">
        <v>8547508.9304800015</v>
      </c>
      <c r="H1133">
        <v>0</v>
      </c>
      <c r="I1133">
        <v>38847016</v>
      </c>
      <c r="J1133" t="s">
        <v>142</v>
      </c>
      <c r="K1133">
        <v>1942350.8</v>
      </c>
    </row>
    <row r="1134" spans="1:11" x14ac:dyDescent="0.2">
      <c r="A1134" s="37">
        <v>44219</v>
      </c>
      <c r="B1134" t="s">
        <v>25</v>
      </c>
      <c r="C1134" t="s">
        <v>154</v>
      </c>
      <c r="D1134" t="s">
        <v>126</v>
      </c>
      <c r="E1134" t="s">
        <v>132</v>
      </c>
      <c r="F1134">
        <v>3504790</v>
      </c>
      <c r="G1134">
        <v>841254.74369999999</v>
      </c>
      <c r="H1134">
        <v>0</v>
      </c>
      <c r="I1134">
        <v>3504790</v>
      </c>
      <c r="J1134" t="s">
        <v>164</v>
      </c>
      <c r="K1134">
        <v>105.1437</v>
      </c>
    </row>
    <row r="1135" spans="1:11" x14ac:dyDescent="0.2">
      <c r="A1135" s="37">
        <v>44219</v>
      </c>
      <c r="B1135" t="s">
        <v>25</v>
      </c>
      <c r="C1135" t="s">
        <v>154</v>
      </c>
      <c r="D1135" t="s">
        <v>126</v>
      </c>
      <c r="E1135" t="s">
        <v>132</v>
      </c>
      <c r="F1135">
        <v>3504790</v>
      </c>
      <c r="G1135">
        <v>841254.74369999999</v>
      </c>
      <c r="H1135">
        <v>0</v>
      </c>
      <c r="I1135">
        <v>3504790</v>
      </c>
      <c r="J1135" t="s">
        <v>141</v>
      </c>
      <c r="K1135">
        <v>140191.6</v>
      </c>
    </row>
    <row r="1136" spans="1:11" x14ac:dyDescent="0.2">
      <c r="A1136" s="37">
        <v>44219</v>
      </c>
      <c r="B1136" t="s">
        <v>25</v>
      </c>
      <c r="C1136" t="s">
        <v>154</v>
      </c>
      <c r="D1136" t="s">
        <v>126</v>
      </c>
      <c r="E1136" t="s">
        <v>132</v>
      </c>
      <c r="F1136">
        <v>3504790</v>
      </c>
      <c r="G1136">
        <v>841254.74369999999</v>
      </c>
      <c r="H1136">
        <v>0</v>
      </c>
      <c r="I1136">
        <v>3504790</v>
      </c>
      <c r="J1136" t="s">
        <v>140</v>
      </c>
      <c r="K1136">
        <v>560766.4</v>
      </c>
    </row>
    <row r="1137" spans="1:11" x14ac:dyDescent="0.2">
      <c r="A1137" s="37">
        <v>44219</v>
      </c>
      <c r="B1137" t="s">
        <v>25</v>
      </c>
      <c r="C1137" t="s">
        <v>154</v>
      </c>
      <c r="D1137" t="s">
        <v>126</v>
      </c>
      <c r="E1137" t="s">
        <v>132</v>
      </c>
      <c r="F1137">
        <v>3504790</v>
      </c>
      <c r="G1137">
        <v>841254.74369999999</v>
      </c>
      <c r="H1137">
        <v>0</v>
      </c>
      <c r="I1137">
        <v>3504790</v>
      </c>
      <c r="J1137" t="s">
        <v>142</v>
      </c>
      <c r="K1137">
        <v>140191.6</v>
      </c>
    </row>
    <row r="1138" spans="1:11" x14ac:dyDescent="0.2">
      <c r="A1138" s="37">
        <v>44069</v>
      </c>
      <c r="B1138" t="s">
        <v>26</v>
      </c>
      <c r="C1138" t="s">
        <v>125</v>
      </c>
      <c r="D1138" t="s">
        <v>128</v>
      </c>
      <c r="E1138" t="s">
        <v>133</v>
      </c>
      <c r="F1138">
        <v>36364024</v>
      </c>
      <c r="G1138">
        <v>4728414.0407199999</v>
      </c>
      <c r="H1138">
        <v>0</v>
      </c>
      <c r="I1138">
        <v>36364024</v>
      </c>
      <c r="J1138" t="s">
        <v>164</v>
      </c>
      <c r="K1138">
        <v>1090.9207200000001</v>
      </c>
    </row>
    <row r="1139" spans="1:11" x14ac:dyDescent="0.2">
      <c r="A1139" s="37">
        <v>44069</v>
      </c>
      <c r="B1139" t="s">
        <v>26</v>
      </c>
      <c r="C1139" t="s">
        <v>125</v>
      </c>
      <c r="D1139" t="s">
        <v>128</v>
      </c>
      <c r="E1139" t="s">
        <v>133</v>
      </c>
      <c r="F1139">
        <v>36364024</v>
      </c>
      <c r="G1139">
        <v>4728414.0407199999</v>
      </c>
      <c r="H1139">
        <v>0</v>
      </c>
      <c r="I1139">
        <v>36364024</v>
      </c>
      <c r="J1139" t="s">
        <v>141</v>
      </c>
      <c r="K1139">
        <v>727280.48</v>
      </c>
    </row>
    <row r="1140" spans="1:11" x14ac:dyDescent="0.2">
      <c r="A1140" s="37">
        <v>44069</v>
      </c>
      <c r="B1140" t="s">
        <v>26</v>
      </c>
      <c r="C1140" t="s">
        <v>125</v>
      </c>
      <c r="D1140" t="s">
        <v>128</v>
      </c>
      <c r="E1140" t="s">
        <v>133</v>
      </c>
      <c r="F1140">
        <v>36364024</v>
      </c>
      <c r="G1140">
        <v>4728414.0407199999</v>
      </c>
      <c r="H1140">
        <v>0</v>
      </c>
      <c r="I1140">
        <v>36364024</v>
      </c>
      <c r="J1140" t="s">
        <v>140</v>
      </c>
      <c r="K1140">
        <v>3636402.4</v>
      </c>
    </row>
    <row r="1141" spans="1:11" x14ac:dyDescent="0.2">
      <c r="A1141" s="37">
        <v>44069</v>
      </c>
      <c r="B1141" t="s">
        <v>26</v>
      </c>
      <c r="C1141" t="s">
        <v>125</v>
      </c>
      <c r="D1141" t="s">
        <v>128</v>
      </c>
      <c r="E1141" t="s">
        <v>133</v>
      </c>
      <c r="F1141">
        <v>36364024</v>
      </c>
      <c r="G1141">
        <v>4728414.0407199999</v>
      </c>
      <c r="H1141">
        <v>0</v>
      </c>
      <c r="I1141">
        <v>36364024</v>
      </c>
      <c r="J1141" t="s">
        <v>142</v>
      </c>
      <c r="K1141">
        <v>363640.24</v>
      </c>
    </row>
    <row r="1142" spans="1:11" x14ac:dyDescent="0.2">
      <c r="A1142" s="37">
        <v>43868</v>
      </c>
      <c r="B1142" t="s">
        <v>27</v>
      </c>
      <c r="C1142" t="s">
        <v>154</v>
      </c>
      <c r="D1142" t="s">
        <v>126</v>
      </c>
      <c r="E1142" t="s">
        <v>134</v>
      </c>
      <c r="F1142">
        <v>42825480</v>
      </c>
      <c r="G1142">
        <v>8994207.3096000012</v>
      </c>
      <c r="H1142">
        <v>0</v>
      </c>
      <c r="I1142">
        <v>42825480</v>
      </c>
      <c r="J1142" t="s">
        <v>164</v>
      </c>
      <c r="K1142">
        <v>856.50959999999998</v>
      </c>
    </row>
    <row r="1143" spans="1:11" x14ac:dyDescent="0.2">
      <c r="A1143" s="37">
        <v>43868</v>
      </c>
      <c r="B1143" t="s">
        <v>27</v>
      </c>
      <c r="C1143" t="s">
        <v>154</v>
      </c>
      <c r="D1143" t="s">
        <v>126</v>
      </c>
      <c r="E1143" t="s">
        <v>134</v>
      </c>
      <c r="F1143">
        <v>42825480</v>
      </c>
      <c r="G1143">
        <v>8994207.3096000012</v>
      </c>
      <c r="H1143">
        <v>0</v>
      </c>
      <c r="I1143">
        <v>42825480</v>
      </c>
      <c r="J1143" t="s">
        <v>141</v>
      </c>
      <c r="K1143">
        <v>1713019.2</v>
      </c>
    </row>
    <row r="1144" spans="1:11" x14ac:dyDescent="0.2">
      <c r="A1144" s="37">
        <v>43868</v>
      </c>
      <c r="B1144" t="s">
        <v>27</v>
      </c>
      <c r="C1144" t="s">
        <v>154</v>
      </c>
      <c r="D1144" t="s">
        <v>126</v>
      </c>
      <c r="E1144" t="s">
        <v>134</v>
      </c>
      <c r="F1144">
        <v>42825480</v>
      </c>
      <c r="G1144">
        <v>8994207.3096000012</v>
      </c>
      <c r="H1144">
        <v>0</v>
      </c>
      <c r="I1144">
        <v>42825480</v>
      </c>
      <c r="J1144" t="s">
        <v>140</v>
      </c>
      <c r="K1144">
        <v>6852076.7999999998</v>
      </c>
    </row>
    <row r="1145" spans="1:11" x14ac:dyDescent="0.2">
      <c r="A1145" s="37">
        <v>43868</v>
      </c>
      <c r="B1145" t="s">
        <v>27</v>
      </c>
      <c r="C1145" t="s">
        <v>154</v>
      </c>
      <c r="D1145" t="s">
        <v>126</v>
      </c>
      <c r="E1145" t="s">
        <v>134</v>
      </c>
      <c r="F1145">
        <v>42825480</v>
      </c>
      <c r="G1145">
        <v>8994207.3096000012</v>
      </c>
      <c r="H1145">
        <v>0</v>
      </c>
      <c r="I1145">
        <v>42825480</v>
      </c>
      <c r="J1145" t="s">
        <v>142</v>
      </c>
      <c r="K1145">
        <v>428254.8</v>
      </c>
    </row>
    <row r="1146" spans="1:11" x14ac:dyDescent="0.2">
      <c r="A1146" s="37">
        <v>44178</v>
      </c>
      <c r="B1146" t="s">
        <v>28</v>
      </c>
      <c r="C1146" t="s">
        <v>125</v>
      </c>
      <c r="D1146" t="s">
        <v>127</v>
      </c>
      <c r="E1146" t="s">
        <v>135</v>
      </c>
      <c r="F1146">
        <v>34350064</v>
      </c>
      <c r="G1146">
        <v>6870356.300640001</v>
      </c>
      <c r="H1146">
        <v>6612387.3200000003</v>
      </c>
      <c r="I1146">
        <v>40962451.32</v>
      </c>
      <c r="J1146" t="s">
        <v>164</v>
      </c>
      <c r="K1146">
        <v>343.50063999999998</v>
      </c>
    </row>
    <row r="1147" spans="1:11" x14ac:dyDescent="0.2">
      <c r="A1147" s="37">
        <v>44178</v>
      </c>
      <c r="B1147" t="s">
        <v>28</v>
      </c>
      <c r="C1147" t="s">
        <v>125</v>
      </c>
      <c r="D1147" t="s">
        <v>127</v>
      </c>
      <c r="E1147" t="s">
        <v>135</v>
      </c>
      <c r="F1147">
        <v>34350064</v>
      </c>
      <c r="G1147">
        <v>6870356.300640001</v>
      </c>
      <c r="H1147">
        <v>6612387.3200000003</v>
      </c>
      <c r="I1147">
        <v>40962451.32</v>
      </c>
      <c r="J1147" t="s">
        <v>141</v>
      </c>
      <c r="K1147">
        <v>687001.28</v>
      </c>
    </row>
    <row r="1148" spans="1:11" x14ac:dyDescent="0.2">
      <c r="A1148" s="37">
        <v>44178</v>
      </c>
      <c r="B1148" t="s">
        <v>28</v>
      </c>
      <c r="C1148" t="s">
        <v>125</v>
      </c>
      <c r="D1148" t="s">
        <v>127</v>
      </c>
      <c r="E1148" t="s">
        <v>135</v>
      </c>
      <c r="F1148">
        <v>34350064</v>
      </c>
      <c r="G1148">
        <v>6870356.300640001</v>
      </c>
      <c r="H1148">
        <v>6612387.3200000003</v>
      </c>
      <c r="I1148">
        <v>40962451.32</v>
      </c>
      <c r="J1148" t="s">
        <v>140</v>
      </c>
      <c r="K1148">
        <v>5496010.2400000002</v>
      </c>
    </row>
    <row r="1149" spans="1:11" x14ac:dyDescent="0.2">
      <c r="A1149" s="37">
        <v>44178</v>
      </c>
      <c r="B1149" t="s">
        <v>28</v>
      </c>
      <c r="C1149" t="s">
        <v>125</v>
      </c>
      <c r="D1149" t="s">
        <v>127</v>
      </c>
      <c r="E1149" t="s">
        <v>135</v>
      </c>
      <c r="F1149">
        <v>34350064</v>
      </c>
      <c r="G1149">
        <v>6870356.300640001</v>
      </c>
      <c r="H1149">
        <v>6612387.3200000003</v>
      </c>
      <c r="I1149">
        <v>40962451.32</v>
      </c>
      <c r="J1149" t="s">
        <v>142</v>
      </c>
      <c r="K1149">
        <v>687001.28</v>
      </c>
    </row>
    <row r="1150" spans="1:11" x14ac:dyDescent="0.2">
      <c r="A1150" s="37">
        <v>44537</v>
      </c>
      <c r="B1150" t="s">
        <v>29</v>
      </c>
      <c r="C1150" t="s">
        <v>154</v>
      </c>
      <c r="D1150" t="s">
        <v>126</v>
      </c>
      <c r="E1150" t="s">
        <v>129</v>
      </c>
      <c r="F1150">
        <v>42243329</v>
      </c>
      <c r="G1150">
        <v>6336921.7832900006</v>
      </c>
      <c r="H1150">
        <v>0</v>
      </c>
      <c r="I1150">
        <v>42243329</v>
      </c>
      <c r="J1150" t="s">
        <v>164</v>
      </c>
      <c r="K1150">
        <v>422.43329</v>
      </c>
    </row>
    <row r="1151" spans="1:11" x14ac:dyDescent="0.2">
      <c r="A1151" s="37">
        <v>44537</v>
      </c>
      <c r="B1151" t="s">
        <v>29</v>
      </c>
      <c r="C1151" t="s">
        <v>154</v>
      </c>
      <c r="D1151" t="s">
        <v>126</v>
      </c>
      <c r="E1151" t="s">
        <v>129</v>
      </c>
      <c r="F1151">
        <v>42243329</v>
      </c>
      <c r="G1151">
        <v>6336921.7832900006</v>
      </c>
      <c r="H1151">
        <v>0</v>
      </c>
      <c r="I1151">
        <v>42243329</v>
      </c>
      <c r="J1151" t="s">
        <v>141</v>
      </c>
      <c r="K1151">
        <v>1267299.8700000001</v>
      </c>
    </row>
    <row r="1152" spans="1:11" x14ac:dyDescent="0.2">
      <c r="A1152" s="37">
        <v>44537</v>
      </c>
      <c r="B1152" t="s">
        <v>29</v>
      </c>
      <c r="C1152" t="s">
        <v>154</v>
      </c>
      <c r="D1152" t="s">
        <v>126</v>
      </c>
      <c r="E1152" t="s">
        <v>129</v>
      </c>
      <c r="F1152">
        <v>42243329</v>
      </c>
      <c r="G1152">
        <v>6336921.7832900006</v>
      </c>
      <c r="H1152">
        <v>0</v>
      </c>
      <c r="I1152">
        <v>42243329</v>
      </c>
      <c r="J1152" t="s">
        <v>140</v>
      </c>
      <c r="K1152">
        <v>4224332.9000000004</v>
      </c>
    </row>
    <row r="1153" spans="1:11" x14ac:dyDescent="0.2">
      <c r="A1153" s="37">
        <v>44537</v>
      </c>
      <c r="B1153" t="s">
        <v>29</v>
      </c>
      <c r="C1153" t="s">
        <v>154</v>
      </c>
      <c r="D1153" t="s">
        <v>126</v>
      </c>
      <c r="E1153" t="s">
        <v>129</v>
      </c>
      <c r="F1153">
        <v>42243329</v>
      </c>
      <c r="G1153">
        <v>6336921.7832900006</v>
      </c>
      <c r="H1153">
        <v>0</v>
      </c>
      <c r="I1153">
        <v>42243329</v>
      </c>
      <c r="J1153" t="s">
        <v>142</v>
      </c>
      <c r="K1153">
        <v>844866.58</v>
      </c>
    </row>
    <row r="1154" spans="1:11" x14ac:dyDescent="0.2">
      <c r="A1154" s="37">
        <v>44656</v>
      </c>
      <c r="B1154" t="s">
        <v>30</v>
      </c>
      <c r="C1154" t="s">
        <v>125</v>
      </c>
      <c r="D1154" t="s">
        <v>128</v>
      </c>
      <c r="E1154" t="s">
        <v>130</v>
      </c>
      <c r="F1154">
        <v>35255743</v>
      </c>
      <c r="G1154">
        <v>7404411.1448599994</v>
      </c>
      <c r="H1154">
        <v>0</v>
      </c>
      <c r="I1154">
        <v>35255743</v>
      </c>
      <c r="J1154" t="s">
        <v>164</v>
      </c>
      <c r="K1154">
        <v>705.11486000000002</v>
      </c>
    </row>
    <row r="1155" spans="1:11" x14ac:dyDescent="0.2">
      <c r="A1155" s="37">
        <v>44656</v>
      </c>
      <c r="B1155" t="s">
        <v>30</v>
      </c>
      <c r="C1155" t="s">
        <v>125</v>
      </c>
      <c r="D1155" t="s">
        <v>128</v>
      </c>
      <c r="E1155" t="s">
        <v>130</v>
      </c>
      <c r="F1155">
        <v>35255743</v>
      </c>
      <c r="G1155">
        <v>7404411.1448599994</v>
      </c>
      <c r="H1155">
        <v>0</v>
      </c>
      <c r="I1155">
        <v>35255743</v>
      </c>
      <c r="J1155" t="s">
        <v>141</v>
      </c>
      <c r="K1155">
        <v>1410229.72</v>
      </c>
    </row>
    <row r="1156" spans="1:11" x14ac:dyDescent="0.2">
      <c r="A1156" s="37">
        <v>44656</v>
      </c>
      <c r="B1156" t="s">
        <v>30</v>
      </c>
      <c r="C1156" t="s">
        <v>125</v>
      </c>
      <c r="D1156" t="s">
        <v>128</v>
      </c>
      <c r="E1156" t="s">
        <v>130</v>
      </c>
      <c r="F1156">
        <v>35255743</v>
      </c>
      <c r="G1156">
        <v>7404411.1448599994</v>
      </c>
      <c r="H1156">
        <v>0</v>
      </c>
      <c r="I1156">
        <v>35255743</v>
      </c>
      <c r="J1156" t="s">
        <v>140</v>
      </c>
      <c r="K1156">
        <v>4230689.16</v>
      </c>
    </row>
    <row r="1157" spans="1:11" x14ac:dyDescent="0.2">
      <c r="A1157" s="37">
        <v>44656</v>
      </c>
      <c r="B1157" t="s">
        <v>30</v>
      </c>
      <c r="C1157" t="s">
        <v>125</v>
      </c>
      <c r="D1157" t="s">
        <v>128</v>
      </c>
      <c r="E1157" t="s">
        <v>130</v>
      </c>
      <c r="F1157">
        <v>35255743</v>
      </c>
      <c r="G1157">
        <v>7404411.1448599994</v>
      </c>
      <c r="H1157">
        <v>0</v>
      </c>
      <c r="I1157">
        <v>35255743</v>
      </c>
      <c r="J1157" t="s">
        <v>142</v>
      </c>
      <c r="K1157">
        <v>1762787.15</v>
      </c>
    </row>
    <row r="1158" spans="1:11" x14ac:dyDescent="0.2">
      <c r="A1158" s="37">
        <v>44131</v>
      </c>
      <c r="B1158" t="s">
        <v>31</v>
      </c>
      <c r="C1158" t="s">
        <v>154</v>
      </c>
      <c r="D1158" t="s">
        <v>126</v>
      </c>
      <c r="E1158" t="s">
        <v>131</v>
      </c>
      <c r="F1158">
        <v>26400330</v>
      </c>
      <c r="G1158">
        <v>6600874.5098999999</v>
      </c>
      <c r="H1158">
        <v>0</v>
      </c>
      <c r="I1158">
        <v>26400330</v>
      </c>
      <c r="J1158" t="s">
        <v>164</v>
      </c>
      <c r="K1158">
        <v>792.00990000000002</v>
      </c>
    </row>
    <row r="1159" spans="1:11" x14ac:dyDescent="0.2">
      <c r="A1159" s="37">
        <v>44131</v>
      </c>
      <c r="B1159" t="s">
        <v>31</v>
      </c>
      <c r="C1159" t="s">
        <v>154</v>
      </c>
      <c r="D1159" t="s">
        <v>126</v>
      </c>
      <c r="E1159" t="s">
        <v>131</v>
      </c>
      <c r="F1159">
        <v>26400330</v>
      </c>
      <c r="G1159">
        <v>6600874.5098999999</v>
      </c>
      <c r="H1159">
        <v>0</v>
      </c>
      <c r="I1159">
        <v>26400330</v>
      </c>
      <c r="J1159" t="s">
        <v>141</v>
      </c>
      <c r="K1159">
        <v>1056013.2</v>
      </c>
    </row>
    <row r="1160" spans="1:11" x14ac:dyDescent="0.2">
      <c r="A1160" s="37">
        <v>44131</v>
      </c>
      <c r="B1160" t="s">
        <v>31</v>
      </c>
      <c r="C1160" t="s">
        <v>154</v>
      </c>
      <c r="D1160" t="s">
        <v>126</v>
      </c>
      <c r="E1160" t="s">
        <v>131</v>
      </c>
      <c r="F1160">
        <v>26400330</v>
      </c>
      <c r="G1160">
        <v>6600874.5098999999</v>
      </c>
      <c r="H1160">
        <v>0</v>
      </c>
      <c r="I1160">
        <v>26400330</v>
      </c>
      <c r="J1160" t="s">
        <v>140</v>
      </c>
      <c r="K1160">
        <v>5016062.7</v>
      </c>
    </row>
    <row r="1161" spans="1:11" x14ac:dyDescent="0.2">
      <c r="A1161" s="37">
        <v>44131</v>
      </c>
      <c r="B1161" t="s">
        <v>31</v>
      </c>
      <c r="C1161" t="s">
        <v>154</v>
      </c>
      <c r="D1161" t="s">
        <v>126</v>
      </c>
      <c r="E1161" t="s">
        <v>131</v>
      </c>
      <c r="F1161">
        <v>26400330</v>
      </c>
      <c r="G1161">
        <v>6600874.5098999999</v>
      </c>
      <c r="H1161">
        <v>0</v>
      </c>
      <c r="I1161">
        <v>26400330</v>
      </c>
      <c r="J1161" t="s">
        <v>142</v>
      </c>
      <c r="K1161">
        <v>528006.6</v>
      </c>
    </row>
    <row r="1162" spans="1:11" x14ac:dyDescent="0.2">
      <c r="A1162" s="37">
        <v>44567</v>
      </c>
      <c r="B1162" t="s">
        <v>32</v>
      </c>
      <c r="C1162" t="s">
        <v>125</v>
      </c>
      <c r="D1162" t="s">
        <v>127</v>
      </c>
      <c r="E1162" t="s">
        <v>132</v>
      </c>
      <c r="F1162">
        <v>7801108</v>
      </c>
      <c r="G1162">
        <v>1014378.0732400001</v>
      </c>
      <c r="H1162">
        <v>0</v>
      </c>
      <c r="I1162">
        <v>7801108</v>
      </c>
      <c r="J1162" t="s">
        <v>164</v>
      </c>
      <c r="K1162">
        <v>234.03324000000001</v>
      </c>
    </row>
    <row r="1163" spans="1:11" x14ac:dyDescent="0.2">
      <c r="A1163" s="37">
        <v>44567</v>
      </c>
      <c r="B1163" t="s">
        <v>32</v>
      </c>
      <c r="C1163" t="s">
        <v>125</v>
      </c>
      <c r="D1163" t="s">
        <v>127</v>
      </c>
      <c r="E1163" t="s">
        <v>132</v>
      </c>
      <c r="F1163">
        <v>7801108</v>
      </c>
      <c r="G1163">
        <v>1014378.0732400001</v>
      </c>
      <c r="H1163">
        <v>0</v>
      </c>
      <c r="I1163">
        <v>7801108</v>
      </c>
      <c r="J1163" t="s">
        <v>141</v>
      </c>
      <c r="K1163">
        <v>78011.08</v>
      </c>
    </row>
    <row r="1164" spans="1:11" x14ac:dyDescent="0.2">
      <c r="A1164" s="37">
        <v>44567</v>
      </c>
      <c r="B1164" t="s">
        <v>32</v>
      </c>
      <c r="C1164" t="s">
        <v>125</v>
      </c>
      <c r="D1164" t="s">
        <v>127</v>
      </c>
      <c r="E1164" t="s">
        <v>132</v>
      </c>
      <c r="F1164">
        <v>7801108</v>
      </c>
      <c r="G1164">
        <v>1014378.0732400001</v>
      </c>
      <c r="H1164">
        <v>0</v>
      </c>
      <c r="I1164">
        <v>7801108</v>
      </c>
      <c r="J1164" t="s">
        <v>140</v>
      </c>
      <c r="K1164">
        <v>780110.8</v>
      </c>
    </row>
    <row r="1165" spans="1:11" x14ac:dyDescent="0.2">
      <c r="A1165" s="37">
        <v>44567</v>
      </c>
      <c r="B1165" t="s">
        <v>32</v>
      </c>
      <c r="C1165" t="s">
        <v>125</v>
      </c>
      <c r="D1165" t="s">
        <v>127</v>
      </c>
      <c r="E1165" t="s">
        <v>132</v>
      </c>
      <c r="F1165">
        <v>7801108</v>
      </c>
      <c r="G1165">
        <v>1014378.0732400001</v>
      </c>
      <c r="H1165">
        <v>0</v>
      </c>
      <c r="I1165">
        <v>7801108</v>
      </c>
      <c r="J1165" t="s">
        <v>142</v>
      </c>
      <c r="K1165">
        <v>156022.16</v>
      </c>
    </row>
    <row r="1166" spans="1:11" x14ac:dyDescent="0.2">
      <c r="A1166" s="37">
        <v>44342</v>
      </c>
      <c r="B1166" t="s">
        <v>33</v>
      </c>
      <c r="C1166" t="s">
        <v>154</v>
      </c>
      <c r="D1166" t="s">
        <v>126</v>
      </c>
      <c r="E1166" t="s">
        <v>133</v>
      </c>
      <c r="F1166">
        <v>39531473</v>
      </c>
      <c r="G1166">
        <v>11464522.48473</v>
      </c>
      <c r="H1166">
        <v>0</v>
      </c>
      <c r="I1166">
        <v>39531473</v>
      </c>
      <c r="J1166" t="s">
        <v>164</v>
      </c>
      <c r="K1166">
        <v>395.31473</v>
      </c>
    </row>
    <row r="1167" spans="1:11" x14ac:dyDescent="0.2">
      <c r="A1167" s="37">
        <v>44342</v>
      </c>
      <c r="B1167" t="s">
        <v>33</v>
      </c>
      <c r="C1167" t="s">
        <v>154</v>
      </c>
      <c r="D1167" t="s">
        <v>126</v>
      </c>
      <c r="E1167" t="s">
        <v>133</v>
      </c>
      <c r="F1167">
        <v>39531473</v>
      </c>
      <c r="G1167">
        <v>11464522.48473</v>
      </c>
      <c r="H1167">
        <v>0</v>
      </c>
      <c r="I1167">
        <v>39531473</v>
      </c>
      <c r="J1167" t="s">
        <v>141</v>
      </c>
      <c r="K1167">
        <v>1976573.65</v>
      </c>
    </row>
    <row r="1168" spans="1:11" x14ac:dyDescent="0.2">
      <c r="A1168" s="37">
        <v>44342</v>
      </c>
      <c r="B1168" t="s">
        <v>33</v>
      </c>
      <c r="C1168" t="s">
        <v>154</v>
      </c>
      <c r="D1168" t="s">
        <v>126</v>
      </c>
      <c r="E1168" t="s">
        <v>133</v>
      </c>
      <c r="F1168">
        <v>39531473</v>
      </c>
      <c r="G1168">
        <v>11464522.48473</v>
      </c>
      <c r="H1168">
        <v>0</v>
      </c>
      <c r="I1168">
        <v>39531473</v>
      </c>
      <c r="J1168" t="s">
        <v>140</v>
      </c>
      <c r="K1168">
        <v>7510979.8700000001</v>
      </c>
    </row>
    <row r="1169" spans="1:11" x14ac:dyDescent="0.2">
      <c r="A1169" s="37">
        <v>44342</v>
      </c>
      <c r="B1169" t="s">
        <v>33</v>
      </c>
      <c r="C1169" t="s">
        <v>154</v>
      </c>
      <c r="D1169" t="s">
        <v>126</v>
      </c>
      <c r="E1169" t="s">
        <v>133</v>
      </c>
      <c r="F1169">
        <v>39531473</v>
      </c>
      <c r="G1169">
        <v>11464522.48473</v>
      </c>
      <c r="H1169">
        <v>0</v>
      </c>
      <c r="I1169">
        <v>39531473</v>
      </c>
      <c r="J1169" t="s">
        <v>142</v>
      </c>
      <c r="K1169">
        <v>1976573.65</v>
      </c>
    </row>
    <row r="1170" spans="1:11" x14ac:dyDescent="0.2">
      <c r="A1170" s="37">
        <v>43947</v>
      </c>
      <c r="B1170" t="s">
        <v>34</v>
      </c>
      <c r="C1170" t="s">
        <v>125</v>
      </c>
      <c r="D1170" t="s">
        <v>128</v>
      </c>
      <c r="E1170" t="s">
        <v>134</v>
      </c>
      <c r="F1170">
        <v>33698181</v>
      </c>
      <c r="G1170">
        <v>5729701.7154299999</v>
      </c>
      <c r="H1170">
        <v>0</v>
      </c>
      <c r="I1170">
        <v>33698181</v>
      </c>
      <c r="J1170" t="s">
        <v>164</v>
      </c>
      <c r="K1170">
        <v>1010.94543</v>
      </c>
    </row>
    <row r="1171" spans="1:11" x14ac:dyDescent="0.2">
      <c r="A1171" s="37">
        <v>43947</v>
      </c>
      <c r="B1171" t="s">
        <v>34</v>
      </c>
      <c r="C1171" t="s">
        <v>125</v>
      </c>
      <c r="D1171" t="s">
        <v>128</v>
      </c>
      <c r="E1171" t="s">
        <v>134</v>
      </c>
      <c r="F1171">
        <v>33698181</v>
      </c>
      <c r="G1171">
        <v>5729701.7154299999</v>
      </c>
      <c r="H1171">
        <v>0</v>
      </c>
      <c r="I1171">
        <v>33698181</v>
      </c>
      <c r="J1171" t="s">
        <v>141</v>
      </c>
      <c r="K1171">
        <v>1684909.05</v>
      </c>
    </row>
    <row r="1172" spans="1:11" x14ac:dyDescent="0.2">
      <c r="A1172" s="37">
        <v>43947</v>
      </c>
      <c r="B1172" t="s">
        <v>34</v>
      </c>
      <c r="C1172" t="s">
        <v>125</v>
      </c>
      <c r="D1172" t="s">
        <v>128</v>
      </c>
      <c r="E1172" t="s">
        <v>134</v>
      </c>
      <c r="F1172">
        <v>33698181</v>
      </c>
      <c r="G1172">
        <v>5729701.7154299999</v>
      </c>
      <c r="H1172">
        <v>0</v>
      </c>
      <c r="I1172">
        <v>33698181</v>
      </c>
      <c r="J1172" t="s">
        <v>140</v>
      </c>
      <c r="K1172">
        <v>3706799.91</v>
      </c>
    </row>
    <row r="1173" spans="1:11" x14ac:dyDescent="0.2">
      <c r="A1173" s="37">
        <v>43947</v>
      </c>
      <c r="B1173" t="s">
        <v>34</v>
      </c>
      <c r="C1173" t="s">
        <v>125</v>
      </c>
      <c r="D1173" t="s">
        <v>128</v>
      </c>
      <c r="E1173" t="s">
        <v>134</v>
      </c>
      <c r="F1173">
        <v>33698181</v>
      </c>
      <c r="G1173">
        <v>5729701.7154299999</v>
      </c>
      <c r="H1173">
        <v>0</v>
      </c>
      <c r="I1173">
        <v>33698181</v>
      </c>
      <c r="J1173" t="s">
        <v>142</v>
      </c>
      <c r="K1173">
        <v>336981.81</v>
      </c>
    </row>
    <row r="1174" spans="1:11" x14ac:dyDescent="0.2">
      <c r="A1174" s="37">
        <v>43913</v>
      </c>
      <c r="B1174" t="s">
        <v>35</v>
      </c>
      <c r="C1174" t="s">
        <v>153</v>
      </c>
      <c r="D1174" t="s">
        <v>126</v>
      </c>
      <c r="E1174" t="s">
        <v>135</v>
      </c>
      <c r="F1174">
        <v>39558404</v>
      </c>
      <c r="G1174">
        <v>8704035.6321199983</v>
      </c>
      <c r="H1174">
        <v>7614992.7700000005</v>
      </c>
      <c r="I1174">
        <v>47173396.770000003</v>
      </c>
      <c r="J1174" t="s">
        <v>164</v>
      </c>
      <c r="K1174">
        <v>1186.7521200000001</v>
      </c>
    </row>
    <row r="1175" spans="1:11" x14ac:dyDescent="0.2">
      <c r="A1175" s="37">
        <v>43913</v>
      </c>
      <c r="B1175" t="s">
        <v>35</v>
      </c>
      <c r="C1175" t="s">
        <v>153</v>
      </c>
      <c r="D1175" t="s">
        <v>126</v>
      </c>
      <c r="E1175" t="s">
        <v>135</v>
      </c>
      <c r="F1175">
        <v>39558404</v>
      </c>
      <c r="G1175">
        <v>8704035.6321199983</v>
      </c>
      <c r="H1175">
        <v>7614992.7700000005</v>
      </c>
      <c r="I1175">
        <v>47173396.770000003</v>
      </c>
      <c r="J1175" t="s">
        <v>141</v>
      </c>
      <c r="K1175">
        <v>791168.08</v>
      </c>
    </row>
    <row r="1176" spans="1:11" x14ac:dyDescent="0.2">
      <c r="A1176" s="37">
        <v>43913</v>
      </c>
      <c r="B1176" t="s">
        <v>35</v>
      </c>
      <c r="C1176" t="s">
        <v>153</v>
      </c>
      <c r="D1176" t="s">
        <v>126</v>
      </c>
      <c r="E1176" t="s">
        <v>135</v>
      </c>
      <c r="F1176">
        <v>39558404</v>
      </c>
      <c r="G1176">
        <v>8704035.6321199983</v>
      </c>
      <c r="H1176">
        <v>7614992.7700000005</v>
      </c>
      <c r="I1176">
        <v>47173396.770000003</v>
      </c>
      <c r="J1176" t="s">
        <v>140</v>
      </c>
      <c r="K1176">
        <v>5933760.5999999996</v>
      </c>
    </row>
    <row r="1177" spans="1:11" x14ac:dyDescent="0.2">
      <c r="A1177" s="37">
        <v>43913</v>
      </c>
      <c r="B1177" t="s">
        <v>35</v>
      </c>
      <c r="C1177" t="s">
        <v>153</v>
      </c>
      <c r="D1177" t="s">
        <v>126</v>
      </c>
      <c r="E1177" t="s">
        <v>135</v>
      </c>
      <c r="F1177">
        <v>39558404</v>
      </c>
      <c r="G1177">
        <v>8704035.6321199983</v>
      </c>
      <c r="H1177">
        <v>7614992.7700000005</v>
      </c>
      <c r="I1177">
        <v>47173396.770000003</v>
      </c>
      <c r="J1177" t="s">
        <v>142</v>
      </c>
      <c r="K1177">
        <v>1977920.2</v>
      </c>
    </row>
    <row r="1178" spans="1:11" x14ac:dyDescent="0.2">
      <c r="A1178" s="37">
        <v>44349</v>
      </c>
      <c r="B1178" t="s">
        <v>36</v>
      </c>
      <c r="C1178" t="s">
        <v>125</v>
      </c>
      <c r="D1178" t="s">
        <v>127</v>
      </c>
      <c r="E1178" t="s">
        <v>129</v>
      </c>
      <c r="F1178">
        <v>33786489</v>
      </c>
      <c r="G1178">
        <v>8109433.0897799991</v>
      </c>
      <c r="H1178">
        <v>0</v>
      </c>
      <c r="I1178">
        <v>33786489</v>
      </c>
      <c r="J1178" t="s">
        <v>164</v>
      </c>
      <c r="K1178">
        <v>675.72978000000001</v>
      </c>
    </row>
    <row r="1179" spans="1:11" x14ac:dyDescent="0.2">
      <c r="A1179" s="37">
        <v>44349</v>
      </c>
      <c r="B1179" t="s">
        <v>36</v>
      </c>
      <c r="C1179" t="s">
        <v>125</v>
      </c>
      <c r="D1179" t="s">
        <v>127</v>
      </c>
      <c r="E1179" t="s">
        <v>129</v>
      </c>
      <c r="F1179">
        <v>33786489</v>
      </c>
      <c r="G1179">
        <v>8109433.0897799991</v>
      </c>
      <c r="H1179">
        <v>0</v>
      </c>
      <c r="I1179">
        <v>33786489</v>
      </c>
      <c r="J1179" t="s">
        <v>141</v>
      </c>
      <c r="K1179">
        <v>1013594.67</v>
      </c>
    </row>
    <row r="1180" spans="1:11" x14ac:dyDescent="0.2">
      <c r="A1180" s="37">
        <v>44349</v>
      </c>
      <c r="B1180" t="s">
        <v>36</v>
      </c>
      <c r="C1180" t="s">
        <v>125</v>
      </c>
      <c r="D1180" t="s">
        <v>127</v>
      </c>
      <c r="E1180" t="s">
        <v>129</v>
      </c>
      <c r="F1180">
        <v>33786489</v>
      </c>
      <c r="G1180">
        <v>8109433.0897799991</v>
      </c>
      <c r="H1180">
        <v>0</v>
      </c>
      <c r="I1180">
        <v>33786489</v>
      </c>
      <c r="J1180" t="s">
        <v>140</v>
      </c>
      <c r="K1180">
        <v>6757297.7999999998</v>
      </c>
    </row>
    <row r="1181" spans="1:11" x14ac:dyDescent="0.2">
      <c r="A1181" s="37">
        <v>44349</v>
      </c>
      <c r="B1181" t="s">
        <v>36</v>
      </c>
      <c r="C1181" t="s">
        <v>125</v>
      </c>
      <c r="D1181" t="s">
        <v>127</v>
      </c>
      <c r="E1181" t="s">
        <v>129</v>
      </c>
      <c r="F1181">
        <v>33786489</v>
      </c>
      <c r="G1181">
        <v>8109433.0897799991</v>
      </c>
      <c r="H1181">
        <v>0</v>
      </c>
      <c r="I1181">
        <v>33786489</v>
      </c>
      <c r="J1181" t="s">
        <v>142</v>
      </c>
      <c r="K1181">
        <v>337864.89</v>
      </c>
    </row>
    <row r="1182" spans="1:11" x14ac:dyDescent="0.2">
      <c r="A1182" s="37">
        <v>43999</v>
      </c>
      <c r="B1182" t="s">
        <v>37</v>
      </c>
      <c r="C1182" t="s">
        <v>153</v>
      </c>
      <c r="D1182" t="s">
        <v>126</v>
      </c>
      <c r="E1182" t="s">
        <v>130</v>
      </c>
      <c r="F1182">
        <v>34180208</v>
      </c>
      <c r="G1182">
        <v>6494581.3220800003</v>
      </c>
      <c r="H1182">
        <v>0</v>
      </c>
      <c r="I1182">
        <v>34180208</v>
      </c>
      <c r="J1182" t="s">
        <v>164</v>
      </c>
      <c r="K1182">
        <v>341.80207999999999</v>
      </c>
    </row>
    <row r="1183" spans="1:11" x14ac:dyDescent="0.2">
      <c r="A1183" s="37">
        <v>43999</v>
      </c>
      <c r="B1183" t="s">
        <v>37</v>
      </c>
      <c r="C1183" t="s">
        <v>153</v>
      </c>
      <c r="D1183" t="s">
        <v>126</v>
      </c>
      <c r="E1183" t="s">
        <v>130</v>
      </c>
      <c r="F1183">
        <v>34180208</v>
      </c>
      <c r="G1183">
        <v>6494581.3220800003</v>
      </c>
      <c r="H1183">
        <v>0</v>
      </c>
      <c r="I1183">
        <v>34180208</v>
      </c>
      <c r="J1183" t="s">
        <v>141</v>
      </c>
      <c r="K1183">
        <v>1025406.24</v>
      </c>
    </row>
    <row r="1184" spans="1:11" x14ac:dyDescent="0.2">
      <c r="A1184" s="37">
        <v>43999</v>
      </c>
      <c r="B1184" t="s">
        <v>37</v>
      </c>
      <c r="C1184" t="s">
        <v>153</v>
      </c>
      <c r="D1184" t="s">
        <v>126</v>
      </c>
      <c r="E1184" t="s">
        <v>130</v>
      </c>
      <c r="F1184">
        <v>34180208</v>
      </c>
      <c r="G1184">
        <v>6494581.3220800003</v>
      </c>
      <c r="H1184">
        <v>0</v>
      </c>
      <c r="I1184">
        <v>34180208</v>
      </c>
      <c r="J1184" t="s">
        <v>140</v>
      </c>
      <c r="K1184">
        <v>5127031.2</v>
      </c>
    </row>
    <row r="1185" spans="1:11" x14ac:dyDescent="0.2">
      <c r="A1185" s="37">
        <v>43999</v>
      </c>
      <c r="B1185" t="s">
        <v>37</v>
      </c>
      <c r="C1185" t="s">
        <v>153</v>
      </c>
      <c r="D1185" t="s">
        <v>126</v>
      </c>
      <c r="E1185" t="s">
        <v>130</v>
      </c>
      <c r="F1185">
        <v>34180208</v>
      </c>
      <c r="G1185">
        <v>6494581.3220800003</v>
      </c>
      <c r="H1185">
        <v>0</v>
      </c>
      <c r="I1185">
        <v>34180208</v>
      </c>
      <c r="J1185" t="s">
        <v>142</v>
      </c>
      <c r="K1185">
        <v>341802.08</v>
      </c>
    </row>
    <row r="1186" spans="1:11" x14ac:dyDescent="0.2">
      <c r="A1186" s="37">
        <v>44768</v>
      </c>
      <c r="B1186" t="s">
        <v>38</v>
      </c>
      <c r="C1186" t="s">
        <v>125</v>
      </c>
      <c r="D1186" t="s">
        <v>128</v>
      </c>
      <c r="E1186" t="s">
        <v>131</v>
      </c>
      <c r="F1186">
        <v>28477573</v>
      </c>
      <c r="G1186">
        <v>6265350.8357300004</v>
      </c>
      <c r="H1186">
        <v>0</v>
      </c>
      <c r="I1186">
        <v>28477573</v>
      </c>
      <c r="J1186" t="s">
        <v>164</v>
      </c>
      <c r="K1186">
        <v>284.77573000000001</v>
      </c>
    </row>
    <row r="1187" spans="1:11" x14ac:dyDescent="0.2">
      <c r="A1187" s="37">
        <v>44768</v>
      </c>
      <c r="B1187" t="s">
        <v>38</v>
      </c>
      <c r="C1187" t="s">
        <v>125</v>
      </c>
      <c r="D1187" t="s">
        <v>128</v>
      </c>
      <c r="E1187" t="s">
        <v>131</v>
      </c>
      <c r="F1187">
        <v>28477573</v>
      </c>
      <c r="G1187">
        <v>6265350.8357300004</v>
      </c>
      <c r="H1187">
        <v>0</v>
      </c>
      <c r="I1187">
        <v>28477573</v>
      </c>
      <c r="J1187" t="s">
        <v>141</v>
      </c>
      <c r="K1187">
        <v>284775.73</v>
      </c>
    </row>
    <row r="1188" spans="1:11" x14ac:dyDescent="0.2">
      <c r="A1188" s="37">
        <v>44768</v>
      </c>
      <c r="B1188" t="s">
        <v>38</v>
      </c>
      <c r="C1188" t="s">
        <v>125</v>
      </c>
      <c r="D1188" t="s">
        <v>128</v>
      </c>
      <c r="E1188" t="s">
        <v>131</v>
      </c>
      <c r="F1188">
        <v>28477573</v>
      </c>
      <c r="G1188">
        <v>6265350.8357300004</v>
      </c>
      <c r="H1188">
        <v>0</v>
      </c>
      <c r="I1188">
        <v>28477573</v>
      </c>
      <c r="J1188" t="s">
        <v>140</v>
      </c>
      <c r="K1188">
        <v>4841187.41</v>
      </c>
    </row>
    <row r="1189" spans="1:11" x14ac:dyDescent="0.2">
      <c r="A1189" s="37">
        <v>44768</v>
      </c>
      <c r="B1189" t="s">
        <v>38</v>
      </c>
      <c r="C1189" t="s">
        <v>125</v>
      </c>
      <c r="D1189" t="s">
        <v>128</v>
      </c>
      <c r="E1189" t="s">
        <v>131</v>
      </c>
      <c r="F1189">
        <v>28477573</v>
      </c>
      <c r="G1189">
        <v>6265350.8357300004</v>
      </c>
      <c r="H1189">
        <v>0</v>
      </c>
      <c r="I1189">
        <v>28477573</v>
      </c>
      <c r="J1189" t="s">
        <v>142</v>
      </c>
      <c r="K1189">
        <v>1139102.92</v>
      </c>
    </row>
    <row r="1190" spans="1:11" x14ac:dyDescent="0.2">
      <c r="A1190" s="37">
        <v>43991</v>
      </c>
      <c r="B1190" t="s">
        <v>39</v>
      </c>
      <c r="C1190" t="s">
        <v>153</v>
      </c>
      <c r="D1190" t="s">
        <v>126</v>
      </c>
      <c r="E1190" t="s">
        <v>132</v>
      </c>
      <c r="F1190">
        <v>49502591</v>
      </c>
      <c r="G1190">
        <v>13366689.621820001</v>
      </c>
      <c r="H1190">
        <v>0</v>
      </c>
      <c r="I1190">
        <v>49502591</v>
      </c>
      <c r="J1190" t="s">
        <v>164</v>
      </c>
      <c r="K1190">
        <v>990.05182000000002</v>
      </c>
    </row>
    <row r="1191" spans="1:11" x14ac:dyDescent="0.2">
      <c r="A1191" s="37">
        <v>43991</v>
      </c>
      <c r="B1191" t="s">
        <v>39</v>
      </c>
      <c r="C1191" t="s">
        <v>153</v>
      </c>
      <c r="D1191" t="s">
        <v>126</v>
      </c>
      <c r="E1191" t="s">
        <v>132</v>
      </c>
      <c r="F1191">
        <v>49502591</v>
      </c>
      <c r="G1191">
        <v>13366689.621820001</v>
      </c>
      <c r="H1191">
        <v>0</v>
      </c>
      <c r="I1191">
        <v>49502591</v>
      </c>
      <c r="J1191" t="s">
        <v>141</v>
      </c>
      <c r="K1191">
        <v>1980103.64</v>
      </c>
    </row>
    <row r="1192" spans="1:11" x14ac:dyDescent="0.2">
      <c r="A1192" s="37">
        <v>43991</v>
      </c>
      <c r="B1192" t="s">
        <v>39</v>
      </c>
      <c r="C1192" t="s">
        <v>153</v>
      </c>
      <c r="D1192" t="s">
        <v>126</v>
      </c>
      <c r="E1192" t="s">
        <v>132</v>
      </c>
      <c r="F1192">
        <v>49502591</v>
      </c>
      <c r="G1192">
        <v>13366689.621820001</v>
      </c>
      <c r="H1192">
        <v>0</v>
      </c>
      <c r="I1192">
        <v>49502591</v>
      </c>
      <c r="J1192" t="s">
        <v>140</v>
      </c>
      <c r="K1192">
        <v>9405492.2899999991</v>
      </c>
    </row>
    <row r="1193" spans="1:11" x14ac:dyDescent="0.2">
      <c r="A1193" s="37">
        <v>43991</v>
      </c>
      <c r="B1193" t="s">
        <v>39</v>
      </c>
      <c r="C1193" t="s">
        <v>153</v>
      </c>
      <c r="D1193" t="s">
        <v>126</v>
      </c>
      <c r="E1193" t="s">
        <v>132</v>
      </c>
      <c r="F1193">
        <v>49502591</v>
      </c>
      <c r="G1193">
        <v>13366689.621820001</v>
      </c>
      <c r="H1193">
        <v>0</v>
      </c>
      <c r="I1193">
        <v>49502591</v>
      </c>
      <c r="J1193" t="s">
        <v>142</v>
      </c>
      <c r="K1193">
        <v>1980103.64</v>
      </c>
    </row>
    <row r="1194" spans="1:11" x14ac:dyDescent="0.2">
      <c r="A1194" s="37">
        <v>44365</v>
      </c>
      <c r="B1194" t="s">
        <v>40</v>
      </c>
      <c r="C1194" t="s">
        <v>125</v>
      </c>
      <c r="D1194" t="s">
        <v>127</v>
      </c>
      <c r="E1194" t="s">
        <v>133</v>
      </c>
      <c r="F1194">
        <v>12951814</v>
      </c>
      <c r="G1194">
        <v>2202067.41628</v>
      </c>
      <c r="H1194">
        <v>0</v>
      </c>
      <c r="I1194">
        <v>12951814</v>
      </c>
      <c r="J1194" t="s">
        <v>164</v>
      </c>
      <c r="K1194">
        <v>259.03627999999998</v>
      </c>
    </row>
    <row r="1195" spans="1:11" x14ac:dyDescent="0.2">
      <c r="A1195" s="37">
        <v>44365</v>
      </c>
      <c r="B1195" t="s">
        <v>40</v>
      </c>
      <c r="C1195" t="s">
        <v>125</v>
      </c>
      <c r="D1195" t="s">
        <v>127</v>
      </c>
      <c r="E1195" t="s">
        <v>133</v>
      </c>
      <c r="F1195">
        <v>12951814</v>
      </c>
      <c r="G1195">
        <v>2202067.41628</v>
      </c>
      <c r="H1195">
        <v>0</v>
      </c>
      <c r="I1195">
        <v>12951814</v>
      </c>
      <c r="J1195" t="s">
        <v>141</v>
      </c>
      <c r="K1195">
        <v>388554.42</v>
      </c>
    </row>
    <row r="1196" spans="1:11" x14ac:dyDescent="0.2">
      <c r="A1196" s="37">
        <v>44365</v>
      </c>
      <c r="B1196" t="s">
        <v>40</v>
      </c>
      <c r="C1196" t="s">
        <v>125</v>
      </c>
      <c r="D1196" t="s">
        <v>127</v>
      </c>
      <c r="E1196" t="s">
        <v>133</v>
      </c>
      <c r="F1196">
        <v>12951814</v>
      </c>
      <c r="G1196">
        <v>2202067.41628</v>
      </c>
      <c r="H1196">
        <v>0</v>
      </c>
      <c r="I1196">
        <v>12951814</v>
      </c>
      <c r="J1196" t="s">
        <v>140</v>
      </c>
      <c r="K1196">
        <v>1424699.54</v>
      </c>
    </row>
    <row r="1197" spans="1:11" x14ac:dyDescent="0.2">
      <c r="A1197" s="37">
        <v>44365</v>
      </c>
      <c r="B1197" t="s">
        <v>40</v>
      </c>
      <c r="C1197" t="s">
        <v>125</v>
      </c>
      <c r="D1197" t="s">
        <v>127</v>
      </c>
      <c r="E1197" t="s">
        <v>133</v>
      </c>
      <c r="F1197">
        <v>12951814</v>
      </c>
      <c r="G1197">
        <v>2202067.41628</v>
      </c>
      <c r="H1197">
        <v>0</v>
      </c>
      <c r="I1197">
        <v>12951814</v>
      </c>
      <c r="J1197" t="s">
        <v>142</v>
      </c>
      <c r="K1197">
        <v>388554.42</v>
      </c>
    </row>
    <row r="1198" spans="1:11" x14ac:dyDescent="0.2">
      <c r="A1198" s="37">
        <v>44424</v>
      </c>
      <c r="B1198" t="s">
        <v>41</v>
      </c>
      <c r="C1198" t="s">
        <v>154</v>
      </c>
      <c r="D1198" t="s">
        <v>126</v>
      </c>
      <c r="E1198" t="s">
        <v>134</v>
      </c>
      <c r="F1198">
        <v>36980618</v>
      </c>
      <c r="G1198">
        <v>6287814.4785399996</v>
      </c>
      <c r="H1198">
        <v>0</v>
      </c>
      <c r="I1198">
        <v>36980618</v>
      </c>
      <c r="J1198" t="s">
        <v>164</v>
      </c>
      <c r="K1198">
        <v>1109.4185399999999</v>
      </c>
    </row>
    <row r="1199" spans="1:11" x14ac:dyDescent="0.2">
      <c r="A1199" s="37">
        <v>44424</v>
      </c>
      <c r="B1199" t="s">
        <v>41</v>
      </c>
      <c r="C1199" t="s">
        <v>154</v>
      </c>
      <c r="D1199" t="s">
        <v>126</v>
      </c>
      <c r="E1199" t="s">
        <v>134</v>
      </c>
      <c r="F1199">
        <v>36980618</v>
      </c>
      <c r="G1199">
        <v>6287814.4785399996</v>
      </c>
      <c r="H1199">
        <v>0</v>
      </c>
      <c r="I1199">
        <v>36980618</v>
      </c>
      <c r="J1199" t="s">
        <v>141</v>
      </c>
      <c r="K1199">
        <v>1479224.72</v>
      </c>
    </row>
    <row r="1200" spans="1:11" x14ac:dyDescent="0.2">
      <c r="A1200" s="37">
        <v>44424</v>
      </c>
      <c r="B1200" t="s">
        <v>41</v>
      </c>
      <c r="C1200" t="s">
        <v>154</v>
      </c>
      <c r="D1200" t="s">
        <v>126</v>
      </c>
      <c r="E1200" t="s">
        <v>134</v>
      </c>
      <c r="F1200">
        <v>36980618</v>
      </c>
      <c r="G1200">
        <v>6287814.4785399996</v>
      </c>
      <c r="H1200">
        <v>0</v>
      </c>
      <c r="I1200">
        <v>36980618</v>
      </c>
      <c r="J1200" t="s">
        <v>140</v>
      </c>
      <c r="K1200">
        <v>3698061.8</v>
      </c>
    </row>
    <row r="1201" spans="1:11" x14ac:dyDescent="0.2">
      <c r="A1201" s="37">
        <v>44424</v>
      </c>
      <c r="B1201" t="s">
        <v>41</v>
      </c>
      <c r="C1201" t="s">
        <v>154</v>
      </c>
      <c r="D1201" t="s">
        <v>126</v>
      </c>
      <c r="E1201" t="s">
        <v>134</v>
      </c>
      <c r="F1201">
        <v>36980618</v>
      </c>
      <c r="G1201">
        <v>6287814.4785399996</v>
      </c>
      <c r="H1201">
        <v>0</v>
      </c>
      <c r="I1201">
        <v>36980618</v>
      </c>
      <c r="J1201" t="s">
        <v>142</v>
      </c>
      <c r="K1201">
        <v>1109418.54</v>
      </c>
    </row>
    <row r="1202" spans="1:11" x14ac:dyDescent="0.2">
      <c r="A1202" s="37">
        <v>44145</v>
      </c>
      <c r="B1202" t="s">
        <v>42</v>
      </c>
      <c r="C1202" t="s">
        <v>125</v>
      </c>
      <c r="D1202" t="s">
        <v>128</v>
      </c>
      <c r="E1202" t="s">
        <v>135</v>
      </c>
      <c r="F1202">
        <v>25860254</v>
      </c>
      <c r="G1202">
        <v>5431429.1476199999</v>
      </c>
      <c r="H1202">
        <v>4978098.8950000005</v>
      </c>
      <c r="I1202">
        <v>30838352.895</v>
      </c>
      <c r="J1202" t="s">
        <v>164</v>
      </c>
      <c r="K1202">
        <v>775.80762000000004</v>
      </c>
    </row>
    <row r="1203" spans="1:11" x14ac:dyDescent="0.2">
      <c r="A1203" s="37">
        <v>44145</v>
      </c>
      <c r="B1203" t="s">
        <v>42</v>
      </c>
      <c r="C1203" t="s">
        <v>125</v>
      </c>
      <c r="D1203" t="s">
        <v>128</v>
      </c>
      <c r="E1203" t="s">
        <v>135</v>
      </c>
      <c r="F1203">
        <v>25860254</v>
      </c>
      <c r="G1203">
        <v>5431429.1476199999</v>
      </c>
      <c r="H1203">
        <v>4978098.8950000005</v>
      </c>
      <c r="I1203">
        <v>30838352.895</v>
      </c>
      <c r="J1203" t="s">
        <v>141</v>
      </c>
      <c r="K1203">
        <v>517205.08</v>
      </c>
    </row>
    <row r="1204" spans="1:11" x14ac:dyDescent="0.2">
      <c r="A1204" s="37">
        <v>44145</v>
      </c>
      <c r="B1204" t="s">
        <v>42</v>
      </c>
      <c r="C1204" t="s">
        <v>125</v>
      </c>
      <c r="D1204" t="s">
        <v>128</v>
      </c>
      <c r="E1204" t="s">
        <v>135</v>
      </c>
      <c r="F1204">
        <v>25860254</v>
      </c>
      <c r="G1204">
        <v>5431429.1476199999</v>
      </c>
      <c r="H1204">
        <v>4978098.8950000005</v>
      </c>
      <c r="I1204">
        <v>30838352.895</v>
      </c>
      <c r="J1204" t="s">
        <v>140</v>
      </c>
      <c r="K1204">
        <v>4137640.64</v>
      </c>
    </row>
    <row r="1205" spans="1:11" x14ac:dyDescent="0.2">
      <c r="A1205" s="37">
        <v>44145</v>
      </c>
      <c r="B1205" t="s">
        <v>42</v>
      </c>
      <c r="C1205" t="s">
        <v>125</v>
      </c>
      <c r="D1205" t="s">
        <v>128</v>
      </c>
      <c r="E1205" t="s">
        <v>135</v>
      </c>
      <c r="F1205">
        <v>25860254</v>
      </c>
      <c r="G1205">
        <v>5431429.1476199999</v>
      </c>
      <c r="H1205">
        <v>4978098.8950000005</v>
      </c>
      <c r="I1205">
        <v>30838352.895</v>
      </c>
      <c r="J1205" t="s">
        <v>142</v>
      </c>
      <c r="K1205">
        <v>775807.62</v>
      </c>
    </row>
    <row r="1206" spans="1:11" x14ac:dyDescent="0.2">
      <c r="A1206" s="37">
        <v>44426</v>
      </c>
      <c r="B1206" t="s">
        <v>43</v>
      </c>
      <c r="C1206" t="s">
        <v>153</v>
      </c>
      <c r="D1206" t="s">
        <v>126</v>
      </c>
      <c r="E1206" t="s">
        <v>129</v>
      </c>
      <c r="F1206">
        <v>24965055</v>
      </c>
      <c r="G1206">
        <v>5742711.6016500005</v>
      </c>
      <c r="H1206">
        <v>0</v>
      </c>
      <c r="I1206">
        <v>24965055</v>
      </c>
      <c r="J1206" t="s">
        <v>164</v>
      </c>
      <c r="K1206">
        <v>748.95164999999997</v>
      </c>
    </row>
    <row r="1207" spans="1:11" x14ac:dyDescent="0.2">
      <c r="A1207" s="37">
        <v>44426</v>
      </c>
      <c r="B1207" t="s">
        <v>43</v>
      </c>
      <c r="C1207" t="s">
        <v>153</v>
      </c>
      <c r="D1207" t="s">
        <v>126</v>
      </c>
      <c r="E1207" t="s">
        <v>129</v>
      </c>
      <c r="F1207">
        <v>24965055</v>
      </c>
      <c r="G1207">
        <v>5742711.6016500005</v>
      </c>
      <c r="H1207">
        <v>0</v>
      </c>
      <c r="I1207">
        <v>24965055</v>
      </c>
      <c r="J1207" t="s">
        <v>141</v>
      </c>
      <c r="K1207">
        <v>1248252.75</v>
      </c>
    </row>
    <row r="1208" spans="1:11" x14ac:dyDescent="0.2">
      <c r="A1208" s="37">
        <v>44426</v>
      </c>
      <c r="B1208" t="s">
        <v>43</v>
      </c>
      <c r="C1208" t="s">
        <v>153</v>
      </c>
      <c r="D1208" t="s">
        <v>126</v>
      </c>
      <c r="E1208" t="s">
        <v>129</v>
      </c>
      <c r="F1208">
        <v>24965055</v>
      </c>
      <c r="G1208">
        <v>5742711.6016500005</v>
      </c>
      <c r="H1208">
        <v>0</v>
      </c>
      <c r="I1208">
        <v>24965055</v>
      </c>
      <c r="J1208" t="s">
        <v>140</v>
      </c>
      <c r="K1208">
        <v>3744758.25</v>
      </c>
    </row>
    <row r="1209" spans="1:11" x14ac:dyDescent="0.2">
      <c r="A1209" s="37">
        <v>44426</v>
      </c>
      <c r="B1209" t="s">
        <v>43</v>
      </c>
      <c r="C1209" t="s">
        <v>153</v>
      </c>
      <c r="D1209" t="s">
        <v>126</v>
      </c>
      <c r="E1209" t="s">
        <v>129</v>
      </c>
      <c r="F1209">
        <v>24965055</v>
      </c>
      <c r="G1209">
        <v>5742711.6016500005</v>
      </c>
      <c r="H1209">
        <v>0</v>
      </c>
      <c r="I1209">
        <v>24965055</v>
      </c>
      <c r="J1209" t="s">
        <v>142</v>
      </c>
      <c r="K1209">
        <v>748951.65</v>
      </c>
    </row>
    <row r="1210" spans="1:11" x14ac:dyDescent="0.2">
      <c r="A1210" s="37">
        <v>44605</v>
      </c>
      <c r="B1210" t="s">
        <v>44</v>
      </c>
      <c r="C1210" t="s">
        <v>125</v>
      </c>
      <c r="D1210" t="s">
        <v>127</v>
      </c>
      <c r="E1210" t="s">
        <v>130</v>
      </c>
      <c r="F1210">
        <v>44865888</v>
      </c>
      <c r="G1210">
        <v>13012004.837760001</v>
      </c>
      <c r="H1210">
        <v>0</v>
      </c>
      <c r="I1210">
        <v>44865888</v>
      </c>
      <c r="J1210" t="s">
        <v>164</v>
      </c>
      <c r="K1210">
        <v>897.31776000000002</v>
      </c>
    </row>
    <row r="1211" spans="1:11" x14ac:dyDescent="0.2">
      <c r="A1211" s="37">
        <v>44605</v>
      </c>
      <c r="B1211" t="s">
        <v>44</v>
      </c>
      <c r="C1211" t="s">
        <v>125</v>
      </c>
      <c r="D1211" t="s">
        <v>127</v>
      </c>
      <c r="E1211" t="s">
        <v>130</v>
      </c>
      <c r="F1211">
        <v>44865888</v>
      </c>
      <c r="G1211">
        <v>13012004.837760001</v>
      </c>
      <c r="H1211">
        <v>0</v>
      </c>
      <c r="I1211">
        <v>44865888</v>
      </c>
      <c r="J1211" t="s">
        <v>141</v>
      </c>
      <c r="K1211">
        <v>2243294.4</v>
      </c>
    </row>
    <row r="1212" spans="1:11" x14ac:dyDescent="0.2">
      <c r="A1212" s="37">
        <v>44605</v>
      </c>
      <c r="B1212" t="s">
        <v>44</v>
      </c>
      <c r="C1212" t="s">
        <v>125</v>
      </c>
      <c r="D1212" t="s">
        <v>127</v>
      </c>
      <c r="E1212" t="s">
        <v>130</v>
      </c>
      <c r="F1212">
        <v>44865888</v>
      </c>
      <c r="G1212">
        <v>13012004.837760001</v>
      </c>
      <c r="H1212">
        <v>0</v>
      </c>
      <c r="I1212">
        <v>44865888</v>
      </c>
      <c r="J1212" t="s">
        <v>140</v>
      </c>
      <c r="K1212">
        <v>8524518.7200000007</v>
      </c>
    </row>
    <row r="1213" spans="1:11" x14ac:dyDescent="0.2">
      <c r="A1213" s="37">
        <v>44605</v>
      </c>
      <c r="B1213" t="s">
        <v>44</v>
      </c>
      <c r="C1213" t="s">
        <v>125</v>
      </c>
      <c r="D1213" t="s">
        <v>127</v>
      </c>
      <c r="E1213" t="s">
        <v>130</v>
      </c>
      <c r="F1213">
        <v>44865888</v>
      </c>
      <c r="G1213">
        <v>13012004.837760001</v>
      </c>
      <c r="H1213">
        <v>0</v>
      </c>
      <c r="I1213">
        <v>44865888</v>
      </c>
      <c r="J1213" t="s">
        <v>142</v>
      </c>
      <c r="K1213">
        <v>2243294.4</v>
      </c>
    </row>
    <row r="1214" spans="1:11" x14ac:dyDescent="0.2">
      <c r="A1214" s="37">
        <v>44479</v>
      </c>
      <c r="B1214" t="s">
        <v>45</v>
      </c>
      <c r="C1214" t="s">
        <v>154</v>
      </c>
      <c r="D1214" t="s">
        <v>126</v>
      </c>
      <c r="E1214" t="s">
        <v>131</v>
      </c>
      <c r="F1214">
        <v>29892506</v>
      </c>
      <c r="G1214">
        <v>8370798.4551799996</v>
      </c>
      <c r="H1214">
        <v>0</v>
      </c>
      <c r="I1214">
        <v>29892506</v>
      </c>
      <c r="J1214" t="s">
        <v>164</v>
      </c>
      <c r="K1214">
        <v>896.77517999999998</v>
      </c>
    </row>
    <row r="1215" spans="1:11" x14ac:dyDescent="0.2">
      <c r="A1215" s="37">
        <v>44479</v>
      </c>
      <c r="B1215" t="s">
        <v>45</v>
      </c>
      <c r="C1215" t="s">
        <v>154</v>
      </c>
      <c r="D1215" t="s">
        <v>126</v>
      </c>
      <c r="E1215" t="s">
        <v>131</v>
      </c>
      <c r="F1215">
        <v>29892506</v>
      </c>
      <c r="G1215">
        <v>8370798.4551799996</v>
      </c>
      <c r="H1215">
        <v>0</v>
      </c>
      <c r="I1215">
        <v>29892506</v>
      </c>
      <c r="J1215" t="s">
        <v>141</v>
      </c>
      <c r="K1215">
        <v>1494625.3</v>
      </c>
    </row>
    <row r="1216" spans="1:11" x14ac:dyDescent="0.2">
      <c r="A1216" s="37">
        <v>44479</v>
      </c>
      <c r="B1216" t="s">
        <v>45</v>
      </c>
      <c r="C1216" t="s">
        <v>154</v>
      </c>
      <c r="D1216" t="s">
        <v>126</v>
      </c>
      <c r="E1216" t="s">
        <v>131</v>
      </c>
      <c r="F1216">
        <v>29892506</v>
      </c>
      <c r="G1216">
        <v>8370798.4551799996</v>
      </c>
      <c r="H1216">
        <v>0</v>
      </c>
      <c r="I1216">
        <v>29892506</v>
      </c>
      <c r="J1216" t="s">
        <v>140</v>
      </c>
      <c r="K1216">
        <v>5978501.2000000002</v>
      </c>
    </row>
    <row r="1217" spans="1:11" x14ac:dyDescent="0.2">
      <c r="A1217" s="37">
        <v>44479</v>
      </c>
      <c r="B1217" t="s">
        <v>45</v>
      </c>
      <c r="C1217" t="s">
        <v>154</v>
      </c>
      <c r="D1217" t="s">
        <v>126</v>
      </c>
      <c r="E1217" t="s">
        <v>131</v>
      </c>
      <c r="F1217">
        <v>29892506</v>
      </c>
      <c r="G1217">
        <v>8370798.4551799996</v>
      </c>
      <c r="H1217">
        <v>0</v>
      </c>
      <c r="I1217">
        <v>29892506</v>
      </c>
      <c r="J1217" t="s">
        <v>142</v>
      </c>
      <c r="K1217">
        <v>896775.18</v>
      </c>
    </row>
    <row r="1218" spans="1:11" x14ac:dyDescent="0.2">
      <c r="A1218" s="37">
        <v>44622</v>
      </c>
      <c r="B1218" t="s">
        <v>46</v>
      </c>
      <c r="C1218" t="s">
        <v>125</v>
      </c>
      <c r="D1218" t="s">
        <v>128</v>
      </c>
      <c r="E1218" t="s">
        <v>132</v>
      </c>
      <c r="F1218">
        <v>32386548</v>
      </c>
      <c r="G1218">
        <v>8096960.8654800002</v>
      </c>
      <c r="H1218">
        <v>0</v>
      </c>
      <c r="I1218">
        <v>32386548</v>
      </c>
      <c r="J1218" t="s">
        <v>164</v>
      </c>
      <c r="K1218">
        <v>323.86547999999999</v>
      </c>
    </row>
    <row r="1219" spans="1:11" x14ac:dyDescent="0.2">
      <c r="A1219" s="37">
        <v>44622</v>
      </c>
      <c r="B1219" t="s">
        <v>46</v>
      </c>
      <c r="C1219" t="s">
        <v>125</v>
      </c>
      <c r="D1219" t="s">
        <v>128</v>
      </c>
      <c r="E1219" t="s">
        <v>132</v>
      </c>
      <c r="F1219">
        <v>32386548</v>
      </c>
      <c r="G1219">
        <v>8096960.8654800002</v>
      </c>
      <c r="H1219">
        <v>0</v>
      </c>
      <c r="I1219">
        <v>32386548</v>
      </c>
      <c r="J1219" t="s">
        <v>141</v>
      </c>
      <c r="K1219">
        <v>1295461.92</v>
      </c>
    </row>
    <row r="1220" spans="1:11" x14ac:dyDescent="0.2">
      <c r="A1220" s="37">
        <v>44622</v>
      </c>
      <c r="B1220" t="s">
        <v>46</v>
      </c>
      <c r="C1220" t="s">
        <v>125</v>
      </c>
      <c r="D1220" t="s">
        <v>128</v>
      </c>
      <c r="E1220" t="s">
        <v>132</v>
      </c>
      <c r="F1220">
        <v>32386548</v>
      </c>
      <c r="G1220">
        <v>8096960.8654800002</v>
      </c>
      <c r="H1220">
        <v>0</v>
      </c>
      <c r="I1220">
        <v>32386548</v>
      </c>
      <c r="J1220" t="s">
        <v>140</v>
      </c>
      <c r="K1220">
        <v>5505713.1600000001</v>
      </c>
    </row>
    <row r="1221" spans="1:11" x14ac:dyDescent="0.2">
      <c r="A1221" s="37">
        <v>44622</v>
      </c>
      <c r="B1221" t="s">
        <v>46</v>
      </c>
      <c r="C1221" t="s">
        <v>125</v>
      </c>
      <c r="D1221" t="s">
        <v>128</v>
      </c>
      <c r="E1221" t="s">
        <v>132</v>
      </c>
      <c r="F1221">
        <v>32386548</v>
      </c>
      <c r="G1221">
        <v>8096960.8654800002</v>
      </c>
      <c r="H1221">
        <v>0</v>
      </c>
      <c r="I1221">
        <v>32386548</v>
      </c>
      <c r="J1221" t="s">
        <v>142</v>
      </c>
      <c r="K1221">
        <v>1295461.92</v>
      </c>
    </row>
    <row r="1222" spans="1:11" x14ac:dyDescent="0.2">
      <c r="A1222" s="37">
        <v>44692</v>
      </c>
      <c r="B1222" t="s">
        <v>47</v>
      </c>
      <c r="C1222" t="s">
        <v>153</v>
      </c>
      <c r="D1222" t="s">
        <v>126</v>
      </c>
      <c r="E1222" t="s">
        <v>133</v>
      </c>
      <c r="F1222">
        <v>33683506</v>
      </c>
      <c r="G1222">
        <v>7411044.9901200002</v>
      </c>
      <c r="H1222">
        <v>0</v>
      </c>
      <c r="I1222">
        <v>33683506</v>
      </c>
      <c r="J1222" t="s">
        <v>164</v>
      </c>
      <c r="K1222">
        <v>673.67012</v>
      </c>
    </row>
    <row r="1223" spans="1:11" x14ac:dyDescent="0.2">
      <c r="A1223" s="37">
        <v>44692</v>
      </c>
      <c r="B1223" t="s">
        <v>47</v>
      </c>
      <c r="C1223" t="s">
        <v>153</v>
      </c>
      <c r="D1223" t="s">
        <v>126</v>
      </c>
      <c r="E1223" t="s">
        <v>133</v>
      </c>
      <c r="F1223">
        <v>33683506</v>
      </c>
      <c r="G1223">
        <v>7411044.9901200002</v>
      </c>
      <c r="H1223">
        <v>0</v>
      </c>
      <c r="I1223">
        <v>33683506</v>
      </c>
      <c r="J1223" t="s">
        <v>141</v>
      </c>
      <c r="K1223">
        <v>1347340.24</v>
      </c>
    </row>
    <row r="1224" spans="1:11" x14ac:dyDescent="0.2">
      <c r="A1224" s="37">
        <v>44692</v>
      </c>
      <c r="B1224" t="s">
        <v>47</v>
      </c>
      <c r="C1224" t="s">
        <v>153</v>
      </c>
      <c r="D1224" t="s">
        <v>126</v>
      </c>
      <c r="E1224" t="s">
        <v>133</v>
      </c>
      <c r="F1224">
        <v>33683506</v>
      </c>
      <c r="G1224">
        <v>7411044.9901200002</v>
      </c>
      <c r="H1224">
        <v>0</v>
      </c>
      <c r="I1224">
        <v>33683506</v>
      </c>
      <c r="J1224" t="s">
        <v>140</v>
      </c>
      <c r="K1224">
        <v>4715690.84</v>
      </c>
    </row>
    <row r="1225" spans="1:11" x14ac:dyDescent="0.2">
      <c r="A1225" s="37">
        <v>44692</v>
      </c>
      <c r="B1225" t="s">
        <v>47</v>
      </c>
      <c r="C1225" t="s">
        <v>153</v>
      </c>
      <c r="D1225" t="s">
        <v>126</v>
      </c>
      <c r="E1225" t="s">
        <v>133</v>
      </c>
      <c r="F1225">
        <v>33683506</v>
      </c>
      <c r="G1225">
        <v>7411044.9901200002</v>
      </c>
      <c r="H1225">
        <v>0</v>
      </c>
      <c r="I1225">
        <v>33683506</v>
      </c>
      <c r="J1225" t="s">
        <v>142</v>
      </c>
      <c r="K1225">
        <v>1347340.24</v>
      </c>
    </row>
    <row r="1226" spans="1:11" x14ac:dyDescent="0.2">
      <c r="A1226" s="37">
        <v>44318</v>
      </c>
      <c r="B1226" t="s">
        <v>48</v>
      </c>
      <c r="C1226" t="s">
        <v>125</v>
      </c>
      <c r="D1226" t="s">
        <v>127</v>
      </c>
      <c r="E1226" t="s">
        <v>134</v>
      </c>
      <c r="F1226">
        <v>17293357</v>
      </c>
      <c r="G1226">
        <v>3459017.2671400006</v>
      </c>
      <c r="H1226">
        <v>0</v>
      </c>
      <c r="I1226">
        <v>17293357</v>
      </c>
      <c r="J1226" t="s">
        <v>164</v>
      </c>
      <c r="K1226">
        <v>345.86714000000001</v>
      </c>
    </row>
    <row r="1227" spans="1:11" x14ac:dyDescent="0.2">
      <c r="A1227" s="37">
        <v>44318</v>
      </c>
      <c r="B1227" t="s">
        <v>48</v>
      </c>
      <c r="C1227" t="s">
        <v>125</v>
      </c>
      <c r="D1227" t="s">
        <v>127</v>
      </c>
      <c r="E1227" t="s">
        <v>134</v>
      </c>
      <c r="F1227">
        <v>17293357</v>
      </c>
      <c r="G1227">
        <v>3459017.2671400006</v>
      </c>
      <c r="H1227">
        <v>0</v>
      </c>
      <c r="I1227">
        <v>17293357</v>
      </c>
      <c r="J1227" t="s">
        <v>141</v>
      </c>
      <c r="K1227">
        <v>691734.28</v>
      </c>
    </row>
    <row r="1228" spans="1:11" x14ac:dyDescent="0.2">
      <c r="A1228" s="37">
        <v>44318</v>
      </c>
      <c r="B1228" t="s">
        <v>48</v>
      </c>
      <c r="C1228" t="s">
        <v>125</v>
      </c>
      <c r="D1228" t="s">
        <v>127</v>
      </c>
      <c r="E1228" t="s">
        <v>134</v>
      </c>
      <c r="F1228">
        <v>17293357</v>
      </c>
      <c r="G1228">
        <v>3459017.2671400006</v>
      </c>
      <c r="H1228">
        <v>0</v>
      </c>
      <c r="I1228">
        <v>17293357</v>
      </c>
      <c r="J1228" t="s">
        <v>140</v>
      </c>
      <c r="K1228">
        <v>2248136.41</v>
      </c>
    </row>
    <row r="1229" spans="1:11" x14ac:dyDescent="0.2">
      <c r="A1229" s="37">
        <v>44318</v>
      </c>
      <c r="B1229" t="s">
        <v>48</v>
      </c>
      <c r="C1229" t="s">
        <v>125</v>
      </c>
      <c r="D1229" t="s">
        <v>127</v>
      </c>
      <c r="E1229" t="s">
        <v>134</v>
      </c>
      <c r="F1229">
        <v>17293357</v>
      </c>
      <c r="G1229">
        <v>3459017.2671400006</v>
      </c>
      <c r="H1229">
        <v>0</v>
      </c>
      <c r="I1229">
        <v>17293357</v>
      </c>
      <c r="J1229" t="s">
        <v>142</v>
      </c>
      <c r="K1229">
        <v>518800.71</v>
      </c>
    </row>
    <row r="1230" spans="1:11" x14ac:dyDescent="0.2">
      <c r="A1230" s="37">
        <v>44461</v>
      </c>
      <c r="B1230" t="s">
        <v>49</v>
      </c>
      <c r="C1230" t="s">
        <v>154</v>
      </c>
      <c r="D1230" t="s">
        <v>126</v>
      </c>
      <c r="E1230" t="s">
        <v>135</v>
      </c>
      <c r="F1230">
        <v>33361145</v>
      </c>
      <c r="G1230">
        <v>8340953.4729000004</v>
      </c>
      <c r="H1230">
        <v>6422020.4125000006</v>
      </c>
      <c r="I1230">
        <v>39783165.412500001</v>
      </c>
      <c r="J1230" t="s">
        <v>164</v>
      </c>
      <c r="K1230">
        <v>667.22289999999998</v>
      </c>
    </row>
    <row r="1231" spans="1:11" x14ac:dyDescent="0.2">
      <c r="A1231" s="37">
        <v>44461</v>
      </c>
      <c r="B1231" t="s">
        <v>49</v>
      </c>
      <c r="C1231" t="s">
        <v>154</v>
      </c>
      <c r="D1231" t="s">
        <v>126</v>
      </c>
      <c r="E1231" t="s">
        <v>135</v>
      </c>
      <c r="F1231">
        <v>33361145</v>
      </c>
      <c r="G1231">
        <v>8340953.4729000004</v>
      </c>
      <c r="H1231">
        <v>6422020.4125000006</v>
      </c>
      <c r="I1231">
        <v>39783165.412500001</v>
      </c>
      <c r="J1231" t="s">
        <v>141</v>
      </c>
      <c r="K1231">
        <v>667222.9</v>
      </c>
    </row>
    <row r="1232" spans="1:11" x14ac:dyDescent="0.2">
      <c r="A1232" s="37">
        <v>44461</v>
      </c>
      <c r="B1232" t="s">
        <v>49</v>
      </c>
      <c r="C1232" t="s">
        <v>154</v>
      </c>
      <c r="D1232" t="s">
        <v>126</v>
      </c>
      <c r="E1232" t="s">
        <v>135</v>
      </c>
      <c r="F1232">
        <v>33361145</v>
      </c>
      <c r="G1232">
        <v>8340953.4729000004</v>
      </c>
      <c r="H1232">
        <v>6422020.4125000006</v>
      </c>
      <c r="I1232">
        <v>39783165.412500001</v>
      </c>
      <c r="J1232" t="s">
        <v>140</v>
      </c>
      <c r="K1232">
        <v>6672229</v>
      </c>
    </row>
    <row r="1233" spans="1:11" x14ac:dyDescent="0.2">
      <c r="A1233" s="37">
        <v>44461</v>
      </c>
      <c r="B1233" t="s">
        <v>49</v>
      </c>
      <c r="C1233" t="s">
        <v>154</v>
      </c>
      <c r="D1233" t="s">
        <v>126</v>
      </c>
      <c r="E1233" t="s">
        <v>135</v>
      </c>
      <c r="F1233">
        <v>33361145</v>
      </c>
      <c r="G1233">
        <v>8340953.4729000004</v>
      </c>
      <c r="H1233">
        <v>6422020.4125000006</v>
      </c>
      <c r="I1233">
        <v>39783165.412500001</v>
      </c>
      <c r="J1233" t="s">
        <v>142</v>
      </c>
      <c r="K1233">
        <v>1000834.35</v>
      </c>
    </row>
    <row r="1234" spans="1:11" x14ac:dyDescent="0.2">
      <c r="A1234" s="37">
        <v>44621</v>
      </c>
      <c r="B1234" t="s">
        <v>50</v>
      </c>
      <c r="C1234" t="s">
        <v>125</v>
      </c>
      <c r="D1234" t="s">
        <v>128</v>
      </c>
      <c r="E1234" t="s">
        <v>129</v>
      </c>
      <c r="F1234">
        <v>39070024</v>
      </c>
      <c r="G1234">
        <v>9767896.7002399992</v>
      </c>
      <c r="H1234">
        <v>0</v>
      </c>
      <c r="I1234">
        <v>39070024</v>
      </c>
      <c r="J1234" t="s">
        <v>164</v>
      </c>
      <c r="K1234">
        <v>390.70024000000001</v>
      </c>
    </row>
    <row r="1235" spans="1:11" x14ac:dyDescent="0.2">
      <c r="A1235" s="37">
        <v>44621</v>
      </c>
      <c r="B1235" t="s">
        <v>50</v>
      </c>
      <c r="C1235" t="s">
        <v>125</v>
      </c>
      <c r="D1235" t="s">
        <v>128</v>
      </c>
      <c r="E1235" t="s">
        <v>129</v>
      </c>
      <c r="F1235">
        <v>39070024</v>
      </c>
      <c r="G1235">
        <v>9767896.7002399992</v>
      </c>
      <c r="H1235">
        <v>0</v>
      </c>
      <c r="I1235">
        <v>39070024</v>
      </c>
      <c r="J1235" t="s">
        <v>141</v>
      </c>
      <c r="K1235">
        <v>1562800.96</v>
      </c>
    </row>
    <row r="1236" spans="1:11" x14ac:dyDescent="0.2">
      <c r="A1236" s="37">
        <v>44621</v>
      </c>
      <c r="B1236" t="s">
        <v>50</v>
      </c>
      <c r="C1236" t="s">
        <v>125</v>
      </c>
      <c r="D1236" t="s">
        <v>128</v>
      </c>
      <c r="E1236" t="s">
        <v>129</v>
      </c>
      <c r="F1236">
        <v>39070024</v>
      </c>
      <c r="G1236">
        <v>9767896.7002399992</v>
      </c>
      <c r="H1236">
        <v>0</v>
      </c>
      <c r="I1236">
        <v>39070024</v>
      </c>
      <c r="J1236" t="s">
        <v>140</v>
      </c>
      <c r="K1236">
        <v>7423304.5599999996</v>
      </c>
    </row>
    <row r="1237" spans="1:11" x14ac:dyDescent="0.2">
      <c r="A1237" s="37">
        <v>44621</v>
      </c>
      <c r="B1237" t="s">
        <v>50</v>
      </c>
      <c r="C1237" t="s">
        <v>125</v>
      </c>
      <c r="D1237" t="s">
        <v>128</v>
      </c>
      <c r="E1237" t="s">
        <v>129</v>
      </c>
      <c r="F1237">
        <v>39070024</v>
      </c>
      <c r="G1237">
        <v>9767896.7002399992</v>
      </c>
      <c r="H1237">
        <v>0</v>
      </c>
      <c r="I1237">
        <v>39070024</v>
      </c>
      <c r="J1237" t="s">
        <v>142</v>
      </c>
      <c r="K1237">
        <v>781400.48</v>
      </c>
    </row>
    <row r="1238" spans="1:11" x14ac:dyDescent="0.2">
      <c r="A1238" s="37">
        <v>44835</v>
      </c>
      <c r="B1238" t="s">
        <v>51</v>
      </c>
      <c r="C1238" t="s">
        <v>154</v>
      </c>
      <c r="D1238" t="s">
        <v>126</v>
      </c>
      <c r="E1238" t="s">
        <v>130</v>
      </c>
      <c r="F1238">
        <v>26031213</v>
      </c>
      <c r="G1238">
        <v>6248272.0563899996</v>
      </c>
      <c r="H1238">
        <v>0</v>
      </c>
      <c r="I1238">
        <v>26031213</v>
      </c>
      <c r="J1238" t="s">
        <v>164</v>
      </c>
      <c r="K1238">
        <v>780.93638999999996</v>
      </c>
    </row>
    <row r="1239" spans="1:11" x14ac:dyDescent="0.2">
      <c r="A1239" s="37">
        <v>44835</v>
      </c>
      <c r="B1239" t="s">
        <v>51</v>
      </c>
      <c r="C1239" t="s">
        <v>154</v>
      </c>
      <c r="D1239" t="s">
        <v>126</v>
      </c>
      <c r="E1239" t="s">
        <v>130</v>
      </c>
      <c r="F1239">
        <v>26031213</v>
      </c>
      <c r="G1239">
        <v>6248272.0563899996</v>
      </c>
      <c r="H1239">
        <v>0</v>
      </c>
      <c r="I1239">
        <v>26031213</v>
      </c>
      <c r="J1239" t="s">
        <v>141</v>
      </c>
      <c r="K1239">
        <v>260312.13</v>
      </c>
    </row>
    <row r="1240" spans="1:11" x14ac:dyDescent="0.2">
      <c r="A1240" s="37">
        <v>44835</v>
      </c>
      <c r="B1240" t="s">
        <v>51</v>
      </c>
      <c r="C1240" t="s">
        <v>154</v>
      </c>
      <c r="D1240" t="s">
        <v>126</v>
      </c>
      <c r="E1240" t="s">
        <v>130</v>
      </c>
      <c r="F1240">
        <v>26031213</v>
      </c>
      <c r="G1240">
        <v>6248272.0563899996</v>
      </c>
      <c r="H1240">
        <v>0</v>
      </c>
      <c r="I1240">
        <v>26031213</v>
      </c>
      <c r="J1240" t="s">
        <v>140</v>
      </c>
      <c r="K1240">
        <v>5206242.5999999996</v>
      </c>
    </row>
    <row r="1241" spans="1:11" x14ac:dyDescent="0.2">
      <c r="A1241" s="37">
        <v>44835</v>
      </c>
      <c r="B1241" t="s">
        <v>51</v>
      </c>
      <c r="C1241" t="s">
        <v>154</v>
      </c>
      <c r="D1241" t="s">
        <v>126</v>
      </c>
      <c r="E1241" t="s">
        <v>130</v>
      </c>
      <c r="F1241">
        <v>26031213</v>
      </c>
      <c r="G1241">
        <v>6248272.0563899996</v>
      </c>
      <c r="H1241">
        <v>0</v>
      </c>
      <c r="I1241">
        <v>26031213</v>
      </c>
      <c r="J1241" t="s">
        <v>142</v>
      </c>
      <c r="K1241">
        <v>780936.39</v>
      </c>
    </row>
    <row r="1242" spans="1:11" x14ac:dyDescent="0.2">
      <c r="A1242" s="37">
        <v>44173</v>
      </c>
      <c r="B1242" t="s">
        <v>52</v>
      </c>
      <c r="C1242" t="s">
        <v>125</v>
      </c>
      <c r="D1242" t="s">
        <v>127</v>
      </c>
      <c r="E1242" t="s">
        <v>131</v>
      </c>
      <c r="F1242">
        <v>32656313</v>
      </c>
      <c r="G1242">
        <v>7511931.6793899992</v>
      </c>
      <c r="H1242">
        <v>0</v>
      </c>
      <c r="I1242">
        <v>32656313</v>
      </c>
      <c r="J1242" t="s">
        <v>164</v>
      </c>
      <c r="K1242">
        <v>979.68939</v>
      </c>
    </row>
    <row r="1243" spans="1:11" x14ac:dyDescent="0.2">
      <c r="A1243" s="37">
        <v>44173</v>
      </c>
      <c r="B1243" t="s">
        <v>52</v>
      </c>
      <c r="C1243" t="s">
        <v>125</v>
      </c>
      <c r="D1243" t="s">
        <v>127</v>
      </c>
      <c r="E1243" t="s">
        <v>131</v>
      </c>
      <c r="F1243">
        <v>32656313</v>
      </c>
      <c r="G1243">
        <v>7511931.6793899992</v>
      </c>
      <c r="H1243">
        <v>0</v>
      </c>
      <c r="I1243">
        <v>32656313</v>
      </c>
      <c r="J1243" t="s">
        <v>141</v>
      </c>
      <c r="K1243">
        <v>1306252.52</v>
      </c>
    </row>
    <row r="1244" spans="1:11" x14ac:dyDescent="0.2">
      <c r="A1244" s="37">
        <v>44173</v>
      </c>
      <c r="B1244" t="s">
        <v>52</v>
      </c>
      <c r="C1244" t="s">
        <v>125</v>
      </c>
      <c r="D1244" t="s">
        <v>127</v>
      </c>
      <c r="E1244" t="s">
        <v>131</v>
      </c>
      <c r="F1244">
        <v>32656313</v>
      </c>
      <c r="G1244">
        <v>7511931.6793899992</v>
      </c>
      <c r="H1244">
        <v>0</v>
      </c>
      <c r="I1244">
        <v>32656313</v>
      </c>
      <c r="J1244" t="s">
        <v>140</v>
      </c>
      <c r="K1244">
        <v>5225010.08</v>
      </c>
    </row>
    <row r="1245" spans="1:11" x14ac:dyDescent="0.2">
      <c r="A1245" s="37">
        <v>44173</v>
      </c>
      <c r="B1245" t="s">
        <v>52</v>
      </c>
      <c r="C1245" t="s">
        <v>125</v>
      </c>
      <c r="D1245" t="s">
        <v>127</v>
      </c>
      <c r="E1245" t="s">
        <v>131</v>
      </c>
      <c r="F1245">
        <v>32656313</v>
      </c>
      <c r="G1245">
        <v>7511931.6793899992</v>
      </c>
      <c r="H1245">
        <v>0</v>
      </c>
      <c r="I1245">
        <v>32656313</v>
      </c>
      <c r="J1245" t="s">
        <v>142</v>
      </c>
      <c r="K1245">
        <v>979689.39</v>
      </c>
    </row>
    <row r="1246" spans="1:11" x14ac:dyDescent="0.2">
      <c r="A1246" s="37">
        <v>43865</v>
      </c>
      <c r="B1246" t="s">
        <v>53</v>
      </c>
      <c r="C1246" t="s">
        <v>154</v>
      </c>
      <c r="D1246" t="s">
        <v>126</v>
      </c>
      <c r="E1246" t="s">
        <v>132</v>
      </c>
      <c r="F1246">
        <v>30565640</v>
      </c>
      <c r="G1246">
        <v>6419395.7127999999</v>
      </c>
      <c r="H1246">
        <v>0</v>
      </c>
      <c r="I1246">
        <v>30565640</v>
      </c>
      <c r="J1246" t="s">
        <v>164</v>
      </c>
      <c r="K1246">
        <v>611.31280000000004</v>
      </c>
    </row>
    <row r="1247" spans="1:11" x14ac:dyDescent="0.2">
      <c r="A1247" s="37">
        <v>43865</v>
      </c>
      <c r="B1247" t="s">
        <v>53</v>
      </c>
      <c r="C1247" t="s">
        <v>154</v>
      </c>
      <c r="D1247" t="s">
        <v>126</v>
      </c>
      <c r="E1247" t="s">
        <v>132</v>
      </c>
      <c r="F1247">
        <v>30565640</v>
      </c>
      <c r="G1247">
        <v>6419395.7127999999</v>
      </c>
      <c r="H1247">
        <v>0</v>
      </c>
      <c r="I1247">
        <v>30565640</v>
      </c>
      <c r="J1247" t="s">
        <v>141</v>
      </c>
      <c r="K1247">
        <v>611312.80000000005</v>
      </c>
    </row>
    <row r="1248" spans="1:11" x14ac:dyDescent="0.2">
      <c r="A1248" s="37">
        <v>43865</v>
      </c>
      <c r="B1248" t="s">
        <v>53</v>
      </c>
      <c r="C1248" t="s">
        <v>154</v>
      </c>
      <c r="D1248" t="s">
        <v>126</v>
      </c>
      <c r="E1248" t="s">
        <v>132</v>
      </c>
      <c r="F1248">
        <v>30565640</v>
      </c>
      <c r="G1248">
        <v>6419395.7127999999</v>
      </c>
      <c r="H1248">
        <v>0</v>
      </c>
      <c r="I1248">
        <v>30565640</v>
      </c>
      <c r="J1248" t="s">
        <v>140</v>
      </c>
      <c r="K1248">
        <v>5196158.8</v>
      </c>
    </row>
    <row r="1249" spans="1:11" x14ac:dyDescent="0.2">
      <c r="A1249" s="37">
        <v>43865</v>
      </c>
      <c r="B1249" t="s">
        <v>53</v>
      </c>
      <c r="C1249" t="s">
        <v>154</v>
      </c>
      <c r="D1249" t="s">
        <v>126</v>
      </c>
      <c r="E1249" t="s">
        <v>132</v>
      </c>
      <c r="F1249">
        <v>30565640</v>
      </c>
      <c r="G1249">
        <v>6419395.7127999999</v>
      </c>
      <c r="H1249">
        <v>0</v>
      </c>
      <c r="I1249">
        <v>30565640</v>
      </c>
      <c r="J1249" t="s">
        <v>142</v>
      </c>
      <c r="K1249">
        <v>611312.80000000005</v>
      </c>
    </row>
    <row r="1250" spans="1:11" x14ac:dyDescent="0.2">
      <c r="A1250" s="37">
        <v>44183</v>
      </c>
      <c r="B1250" t="s">
        <v>54</v>
      </c>
      <c r="C1250" t="s">
        <v>125</v>
      </c>
      <c r="D1250" t="s">
        <v>128</v>
      </c>
      <c r="E1250" t="s">
        <v>133</v>
      </c>
      <c r="F1250">
        <v>39446354</v>
      </c>
      <c r="G1250">
        <v>9862377.4270799998</v>
      </c>
      <c r="H1250">
        <v>0</v>
      </c>
      <c r="I1250">
        <v>39446354</v>
      </c>
      <c r="J1250" t="s">
        <v>164</v>
      </c>
      <c r="K1250">
        <v>788.92708000000005</v>
      </c>
    </row>
    <row r="1251" spans="1:11" x14ac:dyDescent="0.2">
      <c r="A1251" s="37">
        <v>44183</v>
      </c>
      <c r="B1251" t="s">
        <v>54</v>
      </c>
      <c r="C1251" t="s">
        <v>125</v>
      </c>
      <c r="D1251" t="s">
        <v>128</v>
      </c>
      <c r="E1251" t="s">
        <v>133</v>
      </c>
      <c r="F1251">
        <v>39446354</v>
      </c>
      <c r="G1251">
        <v>9862377.4270799998</v>
      </c>
      <c r="H1251">
        <v>0</v>
      </c>
      <c r="I1251">
        <v>39446354</v>
      </c>
      <c r="J1251" t="s">
        <v>141</v>
      </c>
      <c r="K1251">
        <v>1972317.7</v>
      </c>
    </row>
    <row r="1252" spans="1:11" x14ac:dyDescent="0.2">
      <c r="A1252" s="37">
        <v>44183</v>
      </c>
      <c r="B1252" t="s">
        <v>54</v>
      </c>
      <c r="C1252" t="s">
        <v>125</v>
      </c>
      <c r="D1252" t="s">
        <v>128</v>
      </c>
      <c r="E1252" t="s">
        <v>133</v>
      </c>
      <c r="F1252">
        <v>39446354</v>
      </c>
      <c r="G1252">
        <v>9862377.4270799998</v>
      </c>
      <c r="H1252">
        <v>0</v>
      </c>
      <c r="I1252">
        <v>39446354</v>
      </c>
      <c r="J1252" t="s">
        <v>140</v>
      </c>
      <c r="K1252">
        <v>6311416.6399999997</v>
      </c>
    </row>
    <row r="1253" spans="1:11" x14ac:dyDescent="0.2">
      <c r="A1253" s="37">
        <v>44183</v>
      </c>
      <c r="B1253" t="s">
        <v>54</v>
      </c>
      <c r="C1253" t="s">
        <v>125</v>
      </c>
      <c r="D1253" t="s">
        <v>128</v>
      </c>
      <c r="E1253" t="s">
        <v>133</v>
      </c>
      <c r="F1253">
        <v>39446354</v>
      </c>
      <c r="G1253">
        <v>9862377.4270799998</v>
      </c>
      <c r="H1253">
        <v>0</v>
      </c>
      <c r="I1253">
        <v>39446354</v>
      </c>
      <c r="J1253" t="s">
        <v>142</v>
      </c>
      <c r="K1253">
        <v>1577854.16</v>
      </c>
    </row>
    <row r="1254" spans="1:11" x14ac:dyDescent="0.2">
      <c r="A1254" s="37">
        <v>44083</v>
      </c>
      <c r="B1254" t="s">
        <v>55</v>
      </c>
      <c r="C1254" t="s">
        <v>153</v>
      </c>
      <c r="D1254" t="s">
        <v>126</v>
      </c>
      <c r="E1254" t="s">
        <v>134</v>
      </c>
      <c r="F1254">
        <v>37027813</v>
      </c>
      <c r="G1254">
        <v>5924820.3581300005</v>
      </c>
      <c r="H1254">
        <v>0</v>
      </c>
      <c r="I1254">
        <v>37027813</v>
      </c>
      <c r="J1254" t="s">
        <v>164</v>
      </c>
      <c r="K1254">
        <v>370.27812999999998</v>
      </c>
    </row>
    <row r="1255" spans="1:11" x14ac:dyDescent="0.2">
      <c r="A1255" s="37">
        <v>44083</v>
      </c>
      <c r="B1255" t="s">
        <v>55</v>
      </c>
      <c r="C1255" t="s">
        <v>153</v>
      </c>
      <c r="D1255" t="s">
        <v>126</v>
      </c>
      <c r="E1255" t="s">
        <v>134</v>
      </c>
      <c r="F1255">
        <v>37027813</v>
      </c>
      <c r="G1255">
        <v>5924820.3581300005</v>
      </c>
      <c r="H1255">
        <v>0</v>
      </c>
      <c r="I1255">
        <v>37027813</v>
      </c>
      <c r="J1255" t="s">
        <v>141</v>
      </c>
      <c r="K1255">
        <v>370278.13</v>
      </c>
    </row>
    <row r="1256" spans="1:11" x14ac:dyDescent="0.2">
      <c r="A1256" s="37">
        <v>44083</v>
      </c>
      <c r="B1256" t="s">
        <v>55</v>
      </c>
      <c r="C1256" t="s">
        <v>153</v>
      </c>
      <c r="D1256" t="s">
        <v>126</v>
      </c>
      <c r="E1256" t="s">
        <v>134</v>
      </c>
      <c r="F1256">
        <v>37027813</v>
      </c>
      <c r="G1256">
        <v>5924820.3581300005</v>
      </c>
      <c r="H1256">
        <v>0</v>
      </c>
      <c r="I1256">
        <v>37027813</v>
      </c>
      <c r="J1256" t="s">
        <v>140</v>
      </c>
      <c r="K1256">
        <v>4073059.43</v>
      </c>
    </row>
    <row r="1257" spans="1:11" x14ac:dyDescent="0.2">
      <c r="A1257" s="37">
        <v>44083</v>
      </c>
      <c r="B1257" t="s">
        <v>55</v>
      </c>
      <c r="C1257" t="s">
        <v>153</v>
      </c>
      <c r="D1257" t="s">
        <v>126</v>
      </c>
      <c r="E1257" t="s">
        <v>134</v>
      </c>
      <c r="F1257">
        <v>37027813</v>
      </c>
      <c r="G1257">
        <v>5924820.3581300005</v>
      </c>
      <c r="H1257">
        <v>0</v>
      </c>
      <c r="I1257">
        <v>37027813</v>
      </c>
      <c r="J1257" t="s">
        <v>142</v>
      </c>
      <c r="K1257">
        <v>1481112.52</v>
      </c>
    </row>
    <row r="1258" spans="1:11" x14ac:dyDescent="0.2">
      <c r="A1258" s="37">
        <v>44264</v>
      </c>
      <c r="B1258" t="s">
        <v>56</v>
      </c>
      <c r="C1258" t="s">
        <v>125</v>
      </c>
      <c r="D1258" t="s">
        <v>127</v>
      </c>
      <c r="E1258" t="s">
        <v>135</v>
      </c>
      <c r="F1258">
        <v>6234535</v>
      </c>
      <c r="G1258">
        <v>1558758.4406999999</v>
      </c>
      <c r="H1258">
        <v>1200147.9875</v>
      </c>
      <c r="I1258">
        <v>7434682.9874999998</v>
      </c>
      <c r="J1258" t="s">
        <v>164</v>
      </c>
      <c r="K1258">
        <v>124.69070000000001</v>
      </c>
    </row>
    <row r="1259" spans="1:11" x14ac:dyDescent="0.2">
      <c r="A1259" s="37">
        <v>44264</v>
      </c>
      <c r="B1259" t="s">
        <v>56</v>
      </c>
      <c r="C1259" t="s">
        <v>125</v>
      </c>
      <c r="D1259" t="s">
        <v>127</v>
      </c>
      <c r="E1259" t="s">
        <v>135</v>
      </c>
      <c r="F1259">
        <v>6234535</v>
      </c>
      <c r="G1259">
        <v>1558758.4406999999</v>
      </c>
      <c r="H1259">
        <v>1200147.9875</v>
      </c>
      <c r="I1259">
        <v>7434682.9874999998</v>
      </c>
      <c r="J1259" t="s">
        <v>141</v>
      </c>
      <c r="K1259">
        <v>311726.75</v>
      </c>
    </row>
    <row r="1260" spans="1:11" x14ac:dyDescent="0.2">
      <c r="A1260" s="37">
        <v>44264</v>
      </c>
      <c r="B1260" t="s">
        <v>56</v>
      </c>
      <c r="C1260" t="s">
        <v>125</v>
      </c>
      <c r="D1260" t="s">
        <v>127</v>
      </c>
      <c r="E1260" t="s">
        <v>135</v>
      </c>
      <c r="F1260">
        <v>6234535</v>
      </c>
      <c r="G1260">
        <v>1558758.4406999999</v>
      </c>
      <c r="H1260">
        <v>1200147.9875</v>
      </c>
      <c r="I1260">
        <v>7434682.9874999998</v>
      </c>
      <c r="J1260" t="s">
        <v>140</v>
      </c>
      <c r="K1260">
        <v>1184561.6499999999</v>
      </c>
    </row>
    <row r="1261" spans="1:11" x14ac:dyDescent="0.2">
      <c r="A1261" s="37">
        <v>44264</v>
      </c>
      <c r="B1261" t="s">
        <v>56</v>
      </c>
      <c r="C1261" t="s">
        <v>125</v>
      </c>
      <c r="D1261" t="s">
        <v>127</v>
      </c>
      <c r="E1261" t="s">
        <v>135</v>
      </c>
      <c r="F1261">
        <v>6234535</v>
      </c>
      <c r="G1261">
        <v>1558758.4406999999</v>
      </c>
      <c r="H1261">
        <v>1200147.9875</v>
      </c>
      <c r="I1261">
        <v>7434682.9874999998</v>
      </c>
      <c r="J1261" t="s">
        <v>142</v>
      </c>
      <c r="K1261">
        <v>62345.35</v>
      </c>
    </row>
    <row r="1262" spans="1:11" x14ac:dyDescent="0.2">
      <c r="A1262" s="37">
        <v>44551</v>
      </c>
      <c r="B1262" t="s">
        <v>57</v>
      </c>
      <c r="C1262" t="s">
        <v>154</v>
      </c>
      <c r="D1262" t="s">
        <v>126</v>
      </c>
      <c r="E1262" t="s">
        <v>129</v>
      </c>
      <c r="F1262">
        <v>43706272</v>
      </c>
      <c r="G1262">
        <v>12238193.222720001</v>
      </c>
      <c r="H1262">
        <v>0</v>
      </c>
      <c r="I1262">
        <v>43706272</v>
      </c>
      <c r="J1262" t="s">
        <v>164</v>
      </c>
      <c r="K1262">
        <v>437.06272000000001</v>
      </c>
    </row>
    <row r="1263" spans="1:11" x14ac:dyDescent="0.2">
      <c r="A1263" s="37">
        <v>44551</v>
      </c>
      <c r="B1263" t="s">
        <v>57</v>
      </c>
      <c r="C1263" t="s">
        <v>154</v>
      </c>
      <c r="D1263" t="s">
        <v>126</v>
      </c>
      <c r="E1263" t="s">
        <v>129</v>
      </c>
      <c r="F1263">
        <v>43706272</v>
      </c>
      <c r="G1263">
        <v>12238193.222720001</v>
      </c>
      <c r="H1263">
        <v>0</v>
      </c>
      <c r="I1263">
        <v>43706272</v>
      </c>
      <c r="J1263" t="s">
        <v>141</v>
      </c>
      <c r="K1263">
        <v>2185313.6</v>
      </c>
    </row>
    <row r="1264" spans="1:11" x14ac:dyDescent="0.2">
      <c r="A1264" s="37">
        <v>44551</v>
      </c>
      <c r="B1264" t="s">
        <v>57</v>
      </c>
      <c r="C1264" t="s">
        <v>154</v>
      </c>
      <c r="D1264" t="s">
        <v>126</v>
      </c>
      <c r="E1264" t="s">
        <v>129</v>
      </c>
      <c r="F1264">
        <v>43706272</v>
      </c>
      <c r="G1264">
        <v>12238193.222720001</v>
      </c>
      <c r="H1264">
        <v>0</v>
      </c>
      <c r="I1264">
        <v>43706272</v>
      </c>
      <c r="J1264" t="s">
        <v>140</v>
      </c>
      <c r="K1264">
        <v>7867128.96</v>
      </c>
    </row>
    <row r="1265" spans="1:11" x14ac:dyDescent="0.2">
      <c r="A1265" s="37">
        <v>44551</v>
      </c>
      <c r="B1265" t="s">
        <v>57</v>
      </c>
      <c r="C1265" t="s">
        <v>154</v>
      </c>
      <c r="D1265" t="s">
        <v>126</v>
      </c>
      <c r="E1265" t="s">
        <v>129</v>
      </c>
      <c r="F1265">
        <v>43706272</v>
      </c>
      <c r="G1265">
        <v>12238193.222720001</v>
      </c>
      <c r="H1265">
        <v>0</v>
      </c>
      <c r="I1265">
        <v>43706272</v>
      </c>
      <c r="J1265" t="s">
        <v>142</v>
      </c>
      <c r="K1265">
        <v>2185313.6</v>
      </c>
    </row>
    <row r="1266" spans="1:11" x14ac:dyDescent="0.2">
      <c r="A1266" s="37">
        <v>44397</v>
      </c>
      <c r="B1266" t="s">
        <v>58</v>
      </c>
      <c r="C1266" t="s">
        <v>125</v>
      </c>
      <c r="D1266" t="s">
        <v>128</v>
      </c>
      <c r="E1266" t="s">
        <v>130</v>
      </c>
      <c r="F1266">
        <v>32756964</v>
      </c>
      <c r="G1266">
        <v>9172605.0592800006</v>
      </c>
      <c r="H1266">
        <v>0</v>
      </c>
      <c r="I1266">
        <v>32756964</v>
      </c>
      <c r="J1266" t="s">
        <v>164</v>
      </c>
      <c r="K1266">
        <v>655.13927999999999</v>
      </c>
    </row>
    <row r="1267" spans="1:11" x14ac:dyDescent="0.2">
      <c r="A1267" s="37">
        <v>44397</v>
      </c>
      <c r="B1267" t="s">
        <v>58</v>
      </c>
      <c r="C1267" t="s">
        <v>125</v>
      </c>
      <c r="D1267" t="s">
        <v>128</v>
      </c>
      <c r="E1267" t="s">
        <v>130</v>
      </c>
      <c r="F1267">
        <v>32756964</v>
      </c>
      <c r="G1267">
        <v>9172605.0592800006</v>
      </c>
      <c r="H1267">
        <v>0</v>
      </c>
      <c r="I1267">
        <v>32756964</v>
      </c>
      <c r="J1267" t="s">
        <v>141</v>
      </c>
      <c r="K1267">
        <v>1310278.56</v>
      </c>
    </row>
    <row r="1268" spans="1:11" x14ac:dyDescent="0.2">
      <c r="A1268" s="37">
        <v>44397</v>
      </c>
      <c r="B1268" t="s">
        <v>58</v>
      </c>
      <c r="C1268" t="s">
        <v>125</v>
      </c>
      <c r="D1268" t="s">
        <v>128</v>
      </c>
      <c r="E1268" t="s">
        <v>130</v>
      </c>
      <c r="F1268">
        <v>32756964</v>
      </c>
      <c r="G1268">
        <v>9172605.0592800006</v>
      </c>
      <c r="H1268">
        <v>0</v>
      </c>
      <c r="I1268">
        <v>32756964</v>
      </c>
      <c r="J1268" t="s">
        <v>140</v>
      </c>
      <c r="K1268">
        <v>6551392.7999999998</v>
      </c>
    </row>
    <row r="1269" spans="1:11" x14ac:dyDescent="0.2">
      <c r="A1269" s="37">
        <v>44397</v>
      </c>
      <c r="B1269" t="s">
        <v>58</v>
      </c>
      <c r="C1269" t="s">
        <v>125</v>
      </c>
      <c r="D1269" t="s">
        <v>128</v>
      </c>
      <c r="E1269" t="s">
        <v>130</v>
      </c>
      <c r="F1269">
        <v>32756964</v>
      </c>
      <c r="G1269">
        <v>9172605.0592800006</v>
      </c>
      <c r="H1269">
        <v>0</v>
      </c>
      <c r="I1269">
        <v>32756964</v>
      </c>
      <c r="J1269" t="s">
        <v>142</v>
      </c>
      <c r="K1269">
        <v>1310278.56</v>
      </c>
    </row>
    <row r="1270" spans="1:11" x14ac:dyDescent="0.2">
      <c r="A1270" s="37">
        <v>44495</v>
      </c>
      <c r="B1270" t="s">
        <v>59</v>
      </c>
      <c r="C1270" t="s">
        <v>154</v>
      </c>
      <c r="D1270" t="s">
        <v>126</v>
      </c>
      <c r="E1270" t="s">
        <v>131</v>
      </c>
      <c r="F1270">
        <v>24883391</v>
      </c>
      <c r="G1270">
        <v>4976927.0339099998</v>
      </c>
      <c r="H1270">
        <v>0</v>
      </c>
      <c r="I1270">
        <v>24883391</v>
      </c>
      <c r="J1270" t="s">
        <v>164</v>
      </c>
      <c r="K1270">
        <v>248.83391</v>
      </c>
    </row>
    <row r="1271" spans="1:11" x14ac:dyDescent="0.2">
      <c r="A1271" s="37">
        <v>44495</v>
      </c>
      <c r="B1271" t="s">
        <v>59</v>
      </c>
      <c r="C1271" t="s">
        <v>154</v>
      </c>
      <c r="D1271" t="s">
        <v>126</v>
      </c>
      <c r="E1271" t="s">
        <v>131</v>
      </c>
      <c r="F1271">
        <v>24883391</v>
      </c>
      <c r="G1271">
        <v>4976927.0339099998</v>
      </c>
      <c r="H1271">
        <v>0</v>
      </c>
      <c r="I1271">
        <v>24883391</v>
      </c>
      <c r="J1271" t="s">
        <v>141</v>
      </c>
      <c r="K1271">
        <v>1244169.55</v>
      </c>
    </row>
    <row r="1272" spans="1:11" x14ac:dyDescent="0.2">
      <c r="A1272" s="37">
        <v>44495</v>
      </c>
      <c r="B1272" t="s">
        <v>59</v>
      </c>
      <c r="C1272" t="s">
        <v>154</v>
      </c>
      <c r="D1272" t="s">
        <v>126</v>
      </c>
      <c r="E1272" t="s">
        <v>131</v>
      </c>
      <c r="F1272">
        <v>24883391</v>
      </c>
      <c r="G1272">
        <v>4976927.0339099998</v>
      </c>
      <c r="H1272">
        <v>0</v>
      </c>
      <c r="I1272">
        <v>24883391</v>
      </c>
      <c r="J1272" t="s">
        <v>140</v>
      </c>
      <c r="K1272">
        <v>3234840.83</v>
      </c>
    </row>
    <row r="1273" spans="1:11" x14ac:dyDescent="0.2">
      <c r="A1273" s="37">
        <v>44495</v>
      </c>
      <c r="B1273" t="s">
        <v>59</v>
      </c>
      <c r="C1273" t="s">
        <v>154</v>
      </c>
      <c r="D1273" t="s">
        <v>126</v>
      </c>
      <c r="E1273" t="s">
        <v>131</v>
      </c>
      <c r="F1273">
        <v>24883391</v>
      </c>
      <c r="G1273">
        <v>4976927.0339099998</v>
      </c>
      <c r="H1273">
        <v>0</v>
      </c>
      <c r="I1273">
        <v>24883391</v>
      </c>
      <c r="J1273" t="s">
        <v>142</v>
      </c>
      <c r="K1273">
        <v>497667.82</v>
      </c>
    </row>
    <row r="1274" spans="1:11" x14ac:dyDescent="0.2">
      <c r="A1274" s="37">
        <v>44458</v>
      </c>
      <c r="B1274" t="s">
        <v>60</v>
      </c>
      <c r="C1274" t="s">
        <v>125</v>
      </c>
      <c r="D1274" t="s">
        <v>127</v>
      </c>
      <c r="E1274" t="s">
        <v>132</v>
      </c>
      <c r="F1274">
        <v>49750593</v>
      </c>
      <c r="G1274">
        <v>12439140.767790001</v>
      </c>
      <c r="H1274">
        <v>0</v>
      </c>
      <c r="I1274">
        <v>49750593</v>
      </c>
      <c r="J1274" t="s">
        <v>164</v>
      </c>
      <c r="K1274">
        <v>1492.5177900000001</v>
      </c>
    </row>
    <row r="1275" spans="1:11" x14ac:dyDescent="0.2">
      <c r="A1275" s="37">
        <v>44458</v>
      </c>
      <c r="B1275" t="s">
        <v>60</v>
      </c>
      <c r="C1275" t="s">
        <v>125</v>
      </c>
      <c r="D1275" t="s">
        <v>127</v>
      </c>
      <c r="E1275" t="s">
        <v>132</v>
      </c>
      <c r="F1275">
        <v>49750593</v>
      </c>
      <c r="G1275">
        <v>12439140.767790001</v>
      </c>
      <c r="H1275">
        <v>0</v>
      </c>
      <c r="I1275">
        <v>49750593</v>
      </c>
      <c r="J1275" t="s">
        <v>141</v>
      </c>
      <c r="K1275">
        <v>1990023.72</v>
      </c>
    </row>
    <row r="1276" spans="1:11" x14ac:dyDescent="0.2">
      <c r="A1276" s="37">
        <v>44458</v>
      </c>
      <c r="B1276" t="s">
        <v>60</v>
      </c>
      <c r="C1276" t="s">
        <v>125</v>
      </c>
      <c r="D1276" t="s">
        <v>127</v>
      </c>
      <c r="E1276" t="s">
        <v>132</v>
      </c>
      <c r="F1276">
        <v>49750593</v>
      </c>
      <c r="G1276">
        <v>12439140.767790001</v>
      </c>
      <c r="H1276">
        <v>0</v>
      </c>
      <c r="I1276">
        <v>49750593</v>
      </c>
      <c r="J1276" t="s">
        <v>140</v>
      </c>
      <c r="K1276">
        <v>9950118.5999999996</v>
      </c>
    </row>
    <row r="1277" spans="1:11" x14ac:dyDescent="0.2">
      <c r="A1277" s="37">
        <v>44458</v>
      </c>
      <c r="B1277" t="s">
        <v>60</v>
      </c>
      <c r="C1277" t="s">
        <v>125</v>
      </c>
      <c r="D1277" t="s">
        <v>127</v>
      </c>
      <c r="E1277" t="s">
        <v>132</v>
      </c>
      <c r="F1277">
        <v>49750593</v>
      </c>
      <c r="G1277">
        <v>12439140.767790001</v>
      </c>
      <c r="H1277">
        <v>0</v>
      </c>
      <c r="I1277">
        <v>49750593</v>
      </c>
      <c r="J1277" t="s">
        <v>142</v>
      </c>
      <c r="K1277">
        <v>497505.93</v>
      </c>
    </row>
    <row r="1278" spans="1:11" x14ac:dyDescent="0.2">
      <c r="A1278" s="37">
        <v>44758</v>
      </c>
      <c r="B1278" t="s">
        <v>61</v>
      </c>
      <c r="C1278" t="s">
        <v>154</v>
      </c>
      <c r="D1278" t="s">
        <v>126</v>
      </c>
      <c r="E1278" t="s">
        <v>133</v>
      </c>
      <c r="F1278">
        <v>38297546</v>
      </c>
      <c r="G1278">
        <v>6128756.2863800004</v>
      </c>
      <c r="H1278">
        <v>0</v>
      </c>
      <c r="I1278">
        <v>38297546</v>
      </c>
      <c r="J1278" t="s">
        <v>164</v>
      </c>
      <c r="K1278">
        <v>1148.9263800000001</v>
      </c>
    </row>
    <row r="1279" spans="1:11" x14ac:dyDescent="0.2">
      <c r="A1279" s="37">
        <v>44758</v>
      </c>
      <c r="B1279" t="s">
        <v>61</v>
      </c>
      <c r="C1279" t="s">
        <v>154</v>
      </c>
      <c r="D1279" t="s">
        <v>126</v>
      </c>
      <c r="E1279" t="s">
        <v>133</v>
      </c>
      <c r="F1279">
        <v>38297546</v>
      </c>
      <c r="G1279">
        <v>6128756.2863800004</v>
      </c>
      <c r="H1279">
        <v>0</v>
      </c>
      <c r="I1279">
        <v>38297546</v>
      </c>
      <c r="J1279" t="s">
        <v>141</v>
      </c>
      <c r="K1279">
        <v>765950.92</v>
      </c>
    </row>
    <row r="1280" spans="1:11" x14ac:dyDescent="0.2">
      <c r="A1280" s="37">
        <v>44758</v>
      </c>
      <c r="B1280" t="s">
        <v>61</v>
      </c>
      <c r="C1280" t="s">
        <v>154</v>
      </c>
      <c r="D1280" t="s">
        <v>126</v>
      </c>
      <c r="E1280" t="s">
        <v>133</v>
      </c>
      <c r="F1280">
        <v>38297546</v>
      </c>
      <c r="G1280">
        <v>6128756.2863800004</v>
      </c>
      <c r="H1280">
        <v>0</v>
      </c>
      <c r="I1280">
        <v>38297546</v>
      </c>
      <c r="J1280" t="s">
        <v>140</v>
      </c>
      <c r="K1280">
        <v>4978680.9800000004</v>
      </c>
    </row>
    <row r="1281" spans="1:11" x14ac:dyDescent="0.2">
      <c r="A1281" s="37">
        <v>44758</v>
      </c>
      <c r="B1281" t="s">
        <v>61</v>
      </c>
      <c r="C1281" t="s">
        <v>154</v>
      </c>
      <c r="D1281" t="s">
        <v>126</v>
      </c>
      <c r="E1281" t="s">
        <v>133</v>
      </c>
      <c r="F1281">
        <v>38297546</v>
      </c>
      <c r="G1281">
        <v>6128756.2863800004</v>
      </c>
      <c r="H1281">
        <v>0</v>
      </c>
      <c r="I1281">
        <v>38297546</v>
      </c>
      <c r="J1281" t="s">
        <v>142</v>
      </c>
      <c r="K1281">
        <v>382975.46</v>
      </c>
    </row>
    <row r="1282" spans="1:11" x14ac:dyDescent="0.2">
      <c r="A1282" s="37">
        <v>43952</v>
      </c>
      <c r="B1282" t="s">
        <v>62</v>
      </c>
      <c r="C1282" t="s">
        <v>125</v>
      </c>
      <c r="D1282" t="s">
        <v>128</v>
      </c>
      <c r="E1282" t="s">
        <v>134</v>
      </c>
      <c r="F1282">
        <v>34129358</v>
      </c>
      <c r="G1282">
        <v>6826895.4807399996</v>
      </c>
      <c r="H1282">
        <v>0</v>
      </c>
      <c r="I1282">
        <v>34129358</v>
      </c>
      <c r="J1282" t="s">
        <v>164</v>
      </c>
      <c r="K1282">
        <v>1023.8807399999999</v>
      </c>
    </row>
    <row r="1283" spans="1:11" x14ac:dyDescent="0.2">
      <c r="A1283" s="37">
        <v>43952</v>
      </c>
      <c r="B1283" t="s">
        <v>62</v>
      </c>
      <c r="C1283" t="s">
        <v>125</v>
      </c>
      <c r="D1283" t="s">
        <v>128</v>
      </c>
      <c r="E1283" t="s">
        <v>134</v>
      </c>
      <c r="F1283">
        <v>34129358</v>
      </c>
      <c r="G1283">
        <v>6826895.4807399996</v>
      </c>
      <c r="H1283">
        <v>0</v>
      </c>
      <c r="I1283">
        <v>34129358</v>
      </c>
      <c r="J1283" t="s">
        <v>141</v>
      </c>
      <c r="K1283">
        <v>1365174.32</v>
      </c>
    </row>
    <row r="1284" spans="1:11" x14ac:dyDescent="0.2">
      <c r="A1284" s="37">
        <v>43952</v>
      </c>
      <c r="B1284" t="s">
        <v>62</v>
      </c>
      <c r="C1284" t="s">
        <v>125</v>
      </c>
      <c r="D1284" t="s">
        <v>128</v>
      </c>
      <c r="E1284" t="s">
        <v>134</v>
      </c>
      <c r="F1284">
        <v>34129358</v>
      </c>
      <c r="G1284">
        <v>6826895.4807399996</v>
      </c>
      <c r="H1284">
        <v>0</v>
      </c>
      <c r="I1284">
        <v>34129358</v>
      </c>
      <c r="J1284" t="s">
        <v>140</v>
      </c>
      <c r="K1284">
        <v>3754229.38</v>
      </c>
    </row>
    <row r="1285" spans="1:11" x14ac:dyDescent="0.2">
      <c r="A1285" s="37">
        <v>43952</v>
      </c>
      <c r="B1285" t="s">
        <v>62</v>
      </c>
      <c r="C1285" t="s">
        <v>125</v>
      </c>
      <c r="D1285" t="s">
        <v>128</v>
      </c>
      <c r="E1285" t="s">
        <v>134</v>
      </c>
      <c r="F1285">
        <v>34129358</v>
      </c>
      <c r="G1285">
        <v>6826895.4807399996</v>
      </c>
      <c r="H1285">
        <v>0</v>
      </c>
      <c r="I1285">
        <v>34129358</v>
      </c>
      <c r="J1285" t="s">
        <v>142</v>
      </c>
      <c r="K1285">
        <v>1706467.9</v>
      </c>
    </row>
    <row r="1286" spans="1:11" x14ac:dyDescent="0.2">
      <c r="A1286" s="37">
        <v>44672</v>
      </c>
      <c r="B1286" t="s">
        <v>63</v>
      </c>
      <c r="C1286" t="s">
        <v>154</v>
      </c>
      <c r="D1286" t="s">
        <v>126</v>
      </c>
      <c r="E1286" t="s">
        <v>135</v>
      </c>
      <c r="F1286">
        <v>41880039</v>
      </c>
      <c r="G1286">
        <v>9633246.5707800016</v>
      </c>
      <c r="H1286">
        <v>8061907.5075000003</v>
      </c>
      <c r="I1286">
        <v>49941946.5075</v>
      </c>
      <c r="J1286" t="s">
        <v>164</v>
      </c>
      <c r="K1286">
        <v>837.60077999999999</v>
      </c>
    </row>
    <row r="1287" spans="1:11" x14ac:dyDescent="0.2">
      <c r="A1287" s="37">
        <v>44672</v>
      </c>
      <c r="B1287" t="s">
        <v>63</v>
      </c>
      <c r="C1287" t="s">
        <v>154</v>
      </c>
      <c r="D1287" t="s">
        <v>126</v>
      </c>
      <c r="E1287" t="s">
        <v>135</v>
      </c>
      <c r="F1287">
        <v>41880039</v>
      </c>
      <c r="G1287">
        <v>9633246.5707800016</v>
      </c>
      <c r="H1287">
        <v>8061907.5075000003</v>
      </c>
      <c r="I1287">
        <v>49941946.5075</v>
      </c>
      <c r="J1287" t="s">
        <v>141</v>
      </c>
      <c r="K1287">
        <v>1256401.17</v>
      </c>
    </row>
    <row r="1288" spans="1:11" x14ac:dyDescent="0.2">
      <c r="A1288" s="37">
        <v>44672</v>
      </c>
      <c r="B1288" t="s">
        <v>63</v>
      </c>
      <c r="C1288" t="s">
        <v>154</v>
      </c>
      <c r="D1288" t="s">
        <v>126</v>
      </c>
      <c r="E1288" t="s">
        <v>135</v>
      </c>
      <c r="F1288">
        <v>41880039</v>
      </c>
      <c r="G1288">
        <v>9633246.5707800016</v>
      </c>
      <c r="H1288">
        <v>8061907.5075000003</v>
      </c>
      <c r="I1288">
        <v>49941946.5075</v>
      </c>
      <c r="J1288" t="s">
        <v>140</v>
      </c>
      <c r="K1288">
        <v>7957207.4100000001</v>
      </c>
    </row>
    <row r="1289" spans="1:11" x14ac:dyDescent="0.2">
      <c r="A1289" s="37">
        <v>44672</v>
      </c>
      <c r="B1289" t="s">
        <v>63</v>
      </c>
      <c r="C1289" t="s">
        <v>154</v>
      </c>
      <c r="D1289" t="s">
        <v>126</v>
      </c>
      <c r="E1289" t="s">
        <v>135</v>
      </c>
      <c r="F1289">
        <v>41880039</v>
      </c>
      <c r="G1289">
        <v>9633246.5707800016</v>
      </c>
      <c r="H1289">
        <v>8061907.5075000003</v>
      </c>
      <c r="I1289">
        <v>49941946.5075</v>
      </c>
      <c r="J1289" t="s">
        <v>142</v>
      </c>
      <c r="K1289">
        <v>418800.39</v>
      </c>
    </row>
    <row r="1290" spans="1:11" x14ac:dyDescent="0.2">
      <c r="A1290" s="37">
        <v>44118</v>
      </c>
      <c r="B1290" t="s">
        <v>64</v>
      </c>
      <c r="C1290" t="s">
        <v>125</v>
      </c>
      <c r="D1290" t="s">
        <v>127</v>
      </c>
      <c r="E1290" t="s">
        <v>129</v>
      </c>
      <c r="F1290">
        <v>24699600</v>
      </c>
      <c r="G1290">
        <v>4693664.9879999999</v>
      </c>
      <c r="H1290">
        <v>0</v>
      </c>
      <c r="I1290">
        <v>24699600</v>
      </c>
      <c r="J1290" t="s">
        <v>164</v>
      </c>
      <c r="K1290">
        <v>740.98800000000006</v>
      </c>
    </row>
    <row r="1291" spans="1:11" x14ac:dyDescent="0.2">
      <c r="A1291" s="37">
        <v>44118</v>
      </c>
      <c r="B1291" t="s">
        <v>64</v>
      </c>
      <c r="C1291" t="s">
        <v>125</v>
      </c>
      <c r="D1291" t="s">
        <v>127</v>
      </c>
      <c r="E1291" t="s">
        <v>129</v>
      </c>
      <c r="F1291">
        <v>24699600</v>
      </c>
      <c r="G1291">
        <v>4693664.9879999999</v>
      </c>
      <c r="H1291">
        <v>0</v>
      </c>
      <c r="I1291">
        <v>24699600</v>
      </c>
      <c r="J1291" t="s">
        <v>141</v>
      </c>
      <c r="K1291">
        <v>493992</v>
      </c>
    </row>
    <row r="1292" spans="1:11" x14ac:dyDescent="0.2">
      <c r="A1292" s="37">
        <v>44118</v>
      </c>
      <c r="B1292" t="s">
        <v>64</v>
      </c>
      <c r="C1292" t="s">
        <v>125</v>
      </c>
      <c r="D1292" t="s">
        <v>127</v>
      </c>
      <c r="E1292" t="s">
        <v>129</v>
      </c>
      <c r="F1292">
        <v>24699600</v>
      </c>
      <c r="G1292">
        <v>4693664.9879999999</v>
      </c>
      <c r="H1292">
        <v>0</v>
      </c>
      <c r="I1292">
        <v>24699600</v>
      </c>
      <c r="J1292" t="s">
        <v>140</v>
      </c>
      <c r="K1292">
        <v>3951936</v>
      </c>
    </row>
    <row r="1293" spans="1:11" x14ac:dyDescent="0.2">
      <c r="A1293" s="37">
        <v>44118</v>
      </c>
      <c r="B1293" t="s">
        <v>64</v>
      </c>
      <c r="C1293" t="s">
        <v>125</v>
      </c>
      <c r="D1293" t="s">
        <v>127</v>
      </c>
      <c r="E1293" t="s">
        <v>129</v>
      </c>
      <c r="F1293">
        <v>24699600</v>
      </c>
      <c r="G1293">
        <v>4693664.9879999999</v>
      </c>
      <c r="H1293">
        <v>0</v>
      </c>
      <c r="I1293">
        <v>24699600</v>
      </c>
      <c r="J1293" t="s">
        <v>142</v>
      </c>
      <c r="K1293">
        <v>246996</v>
      </c>
    </row>
    <row r="1294" spans="1:11" x14ac:dyDescent="0.2">
      <c r="A1294" s="37">
        <v>44124</v>
      </c>
      <c r="B1294" t="s">
        <v>65</v>
      </c>
      <c r="C1294" t="s">
        <v>154</v>
      </c>
      <c r="D1294" t="s">
        <v>126</v>
      </c>
      <c r="E1294" t="s">
        <v>130</v>
      </c>
      <c r="F1294">
        <v>42065616</v>
      </c>
      <c r="G1294">
        <v>9255697.4884799998</v>
      </c>
      <c r="H1294">
        <v>0</v>
      </c>
      <c r="I1294">
        <v>42065616</v>
      </c>
      <c r="J1294" t="s">
        <v>164</v>
      </c>
      <c r="K1294">
        <v>1261.96848</v>
      </c>
    </row>
    <row r="1295" spans="1:11" x14ac:dyDescent="0.2">
      <c r="A1295" s="37">
        <v>44124</v>
      </c>
      <c r="B1295" t="s">
        <v>65</v>
      </c>
      <c r="C1295" t="s">
        <v>154</v>
      </c>
      <c r="D1295" t="s">
        <v>126</v>
      </c>
      <c r="E1295" t="s">
        <v>130</v>
      </c>
      <c r="F1295">
        <v>42065616</v>
      </c>
      <c r="G1295">
        <v>9255697.4884799998</v>
      </c>
      <c r="H1295">
        <v>0</v>
      </c>
      <c r="I1295">
        <v>42065616</v>
      </c>
      <c r="J1295" t="s">
        <v>141</v>
      </c>
      <c r="K1295">
        <v>2103280.7999999998</v>
      </c>
    </row>
    <row r="1296" spans="1:11" x14ac:dyDescent="0.2">
      <c r="A1296" s="37">
        <v>44124</v>
      </c>
      <c r="B1296" t="s">
        <v>65</v>
      </c>
      <c r="C1296" t="s">
        <v>154</v>
      </c>
      <c r="D1296" t="s">
        <v>126</v>
      </c>
      <c r="E1296" t="s">
        <v>130</v>
      </c>
      <c r="F1296">
        <v>42065616</v>
      </c>
      <c r="G1296">
        <v>9255697.4884799998</v>
      </c>
      <c r="H1296">
        <v>0</v>
      </c>
      <c r="I1296">
        <v>42065616</v>
      </c>
      <c r="J1296" t="s">
        <v>140</v>
      </c>
      <c r="K1296">
        <v>5889186.2400000002</v>
      </c>
    </row>
    <row r="1297" spans="1:11" x14ac:dyDescent="0.2">
      <c r="A1297" s="37">
        <v>44124</v>
      </c>
      <c r="B1297" t="s">
        <v>65</v>
      </c>
      <c r="C1297" t="s">
        <v>154</v>
      </c>
      <c r="D1297" t="s">
        <v>126</v>
      </c>
      <c r="E1297" t="s">
        <v>130</v>
      </c>
      <c r="F1297">
        <v>42065616</v>
      </c>
      <c r="G1297">
        <v>9255697.4884799998</v>
      </c>
      <c r="H1297">
        <v>0</v>
      </c>
      <c r="I1297">
        <v>42065616</v>
      </c>
      <c r="J1297" t="s">
        <v>142</v>
      </c>
      <c r="K1297">
        <v>1261968.48</v>
      </c>
    </row>
    <row r="1298" spans="1:11" x14ac:dyDescent="0.2">
      <c r="A1298" s="37">
        <v>44577</v>
      </c>
      <c r="B1298" t="s">
        <v>66</v>
      </c>
      <c r="C1298" t="s">
        <v>125</v>
      </c>
      <c r="D1298" t="s">
        <v>128</v>
      </c>
      <c r="E1298" t="s">
        <v>131</v>
      </c>
      <c r="F1298">
        <v>8913898</v>
      </c>
      <c r="G1298">
        <v>1693818.89796</v>
      </c>
      <c r="H1298">
        <v>0</v>
      </c>
      <c r="I1298">
        <v>8913898</v>
      </c>
      <c r="J1298" t="s">
        <v>164</v>
      </c>
      <c r="K1298">
        <v>178.27796000000001</v>
      </c>
    </row>
    <row r="1299" spans="1:11" x14ac:dyDescent="0.2">
      <c r="A1299" s="37">
        <v>44577</v>
      </c>
      <c r="B1299" t="s">
        <v>66</v>
      </c>
      <c r="C1299" t="s">
        <v>125</v>
      </c>
      <c r="D1299" t="s">
        <v>128</v>
      </c>
      <c r="E1299" t="s">
        <v>131</v>
      </c>
      <c r="F1299">
        <v>8913898</v>
      </c>
      <c r="G1299">
        <v>1693818.89796</v>
      </c>
      <c r="H1299">
        <v>0</v>
      </c>
      <c r="I1299">
        <v>8913898</v>
      </c>
      <c r="J1299" t="s">
        <v>141</v>
      </c>
      <c r="K1299">
        <v>178277.96</v>
      </c>
    </row>
    <row r="1300" spans="1:11" x14ac:dyDescent="0.2">
      <c r="A1300" s="37">
        <v>44577</v>
      </c>
      <c r="B1300" t="s">
        <v>66</v>
      </c>
      <c r="C1300" t="s">
        <v>125</v>
      </c>
      <c r="D1300" t="s">
        <v>128</v>
      </c>
      <c r="E1300" t="s">
        <v>131</v>
      </c>
      <c r="F1300">
        <v>8913898</v>
      </c>
      <c r="G1300">
        <v>1693818.89796</v>
      </c>
      <c r="H1300">
        <v>0</v>
      </c>
      <c r="I1300">
        <v>8913898</v>
      </c>
      <c r="J1300" t="s">
        <v>140</v>
      </c>
      <c r="K1300">
        <v>1337084.7</v>
      </c>
    </row>
    <row r="1301" spans="1:11" x14ac:dyDescent="0.2">
      <c r="A1301" s="37">
        <v>44577</v>
      </c>
      <c r="B1301" t="s">
        <v>66</v>
      </c>
      <c r="C1301" t="s">
        <v>125</v>
      </c>
      <c r="D1301" t="s">
        <v>128</v>
      </c>
      <c r="E1301" t="s">
        <v>131</v>
      </c>
      <c r="F1301">
        <v>8913898</v>
      </c>
      <c r="G1301">
        <v>1693818.89796</v>
      </c>
      <c r="H1301">
        <v>0</v>
      </c>
      <c r="I1301">
        <v>8913898</v>
      </c>
      <c r="J1301" t="s">
        <v>142</v>
      </c>
      <c r="K1301">
        <v>178277.96</v>
      </c>
    </row>
    <row r="1302" spans="1:11" x14ac:dyDescent="0.2">
      <c r="A1302" s="37">
        <v>44038</v>
      </c>
      <c r="B1302" t="s">
        <v>67</v>
      </c>
      <c r="C1302" t="s">
        <v>153</v>
      </c>
      <c r="D1302" t="s">
        <v>126</v>
      </c>
      <c r="E1302" t="s">
        <v>132</v>
      </c>
      <c r="F1302">
        <v>32552113</v>
      </c>
      <c r="G1302">
        <v>6836920.2933899993</v>
      </c>
      <c r="H1302">
        <v>0</v>
      </c>
      <c r="I1302">
        <v>32552113</v>
      </c>
      <c r="J1302" t="s">
        <v>164</v>
      </c>
      <c r="K1302">
        <v>976.56339000000003</v>
      </c>
    </row>
    <row r="1303" spans="1:11" x14ac:dyDescent="0.2">
      <c r="A1303" s="37">
        <v>44038</v>
      </c>
      <c r="B1303" t="s">
        <v>67</v>
      </c>
      <c r="C1303" t="s">
        <v>153</v>
      </c>
      <c r="D1303" t="s">
        <v>126</v>
      </c>
      <c r="E1303" t="s">
        <v>132</v>
      </c>
      <c r="F1303">
        <v>32552113</v>
      </c>
      <c r="G1303">
        <v>6836920.2933899993</v>
      </c>
      <c r="H1303">
        <v>0</v>
      </c>
      <c r="I1303">
        <v>32552113</v>
      </c>
      <c r="J1303" t="s">
        <v>141</v>
      </c>
      <c r="K1303">
        <v>1302084.52</v>
      </c>
    </row>
    <row r="1304" spans="1:11" x14ac:dyDescent="0.2">
      <c r="A1304" s="37">
        <v>44038</v>
      </c>
      <c r="B1304" t="s">
        <v>67</v>
      </c>
      <c r="C1304" t="s">
        <v>153</v>
      </c>
      <c r="D1304" t="s">
        <v>126</v>
      </c>
      <c r="E1304" t="s">
        <v>132</v>
      </c>
      <c r="F1304">
        <v>32552113</v>
      </c>
      <c r="G1304">
        <v>6836920.2933899993</v>
      </c>
      <c r="H1304">
        <v>0</v>
      </c>
      <c r="I1304">
        <v>32552113</v>
      </c>
      <c r="J1304" t="s">
        <v>140</v>
      </c>
      <c r="K1304">
        <v>4557295.82</v>
      </c>
    </row>
    <row r="1305" spans="1:11" x14ac:dyDescent="0.2">
      <c r="A1305" s="37">
        <v>44038</v>
      </c>
      <c r="B1305" t="s">
        <v>67</v>
      </c>
      <c r="C1305" t="s">
        <v>153</v>
      </c>
      <c r="D1305" t="s">
        <v>126</v>
      </c>
      <c r="E1305" t="s">
        <v>132</v>
      </c>
      <c r="F1305">
        <v>32552113</v>
      </c>
      <c r="G1305">
        <v>6836920.2933899993</v>
      </c>
      <c r="H1305">
        <v>0</v>
      </c>
      <c r="I1305">
        <v>32552113</v>
      </c>
      <c r="J1305" t="s">
        <v>142</v>
      </c>
      <c r="K1305">
        <v>976563.39</v>
      </c>
    </row>
    <row r="1306" spans="1:11" x14ac:dyDescent="0.2">
      <c r="A1306" s="37">
        <v>44560</v>
      </c>
      <c r="B1306" t="s">
        <v>68</v>
      </c>
      <c r="C1306" t="s">
        <v>125</v>
      </c>
      <c r="D1306" t="s">
        <v>127</v>
      </c>
      <c r="E1306" t="s">
        <v>133</v>
      </c>
      <c r="F1306">
        <v>21488589</v>
      </c>
      <c r="G1306">
        <v>4513248.34767</v>
      </c>
      <c r="H1306">
        <v>0</v>
      </c>
      <c r="I1306">
        <v>21488589</v>
      </c>
      <c r="J1306" t="s">
        <v>164</v>
      </c>
      <c r="K1306">
        <v>644.65767000000005</v>
      </c>
    </row>
    <row r="1307" spans="1:11" x14ac:dyDescent="0.2">
      <c r="A1307" s="37">
        <v>44560</v>
      </c>
      <c r="B1307" t="s">
        <v>68</v>
      </c>
      <c r="C1307" t="s">
        <v>125</v>
      </c>
      <c r="D1307" t="s">
        <v>127</v>
      </c>
      <c r="E1307" t="s">
        <v>133</v>
      </c>
      <c r="F1307">
        <v>21488589</v>
      </c>
      <c r="G1307">
        <v>4513248.34767</v>
      </c>
      <c r="H1307">
        <v>0</v>
      </c>
      <c r="I1307">
        <v>21488589</v>
      </c>
      <c r="J1307" t="s">
        <v>141</v>
      </c>
      <c r="K1307">
        <v>859543.56</v>
      </c>
    </row>
    <row r="1308" spans="1:11" x14ac:dyDescent="0.2">
      <c r="A1308" s="37">
        <v>44560</v>
      </c>
      <c r="B1308" t="s">
        <v>68</v>
      </c>
      <c r="C1308" t="s">
        <v>125</v>
      </c>
      <c r="D1308" t="s">
        <v>127</v>
      </c>
      <c r="E1308" t="s">
        <v>133</v>
      </c>
      <c r="F1308">
        <v>21488589</v>
      </c>
      <c r="G1308">
        <v>4513248.34767</v>
      </c>
      <c r="H1308">
        <v>0</v>
      </c>
      <c r="I1308">
        <v>21488589</v>
      </c>
      <c r="J1308" t="s">
        <v>140</v>
      </c>
      <c r="K1308">
        <v>3223288.35</v>
      </c>
    </row>
    <row r="1309" spans="1:11" x14ac:dyDescent="0.2">
      <c r="A1309" s="37">
        <v>44560</v>
      </c>
      <c r="B1309" t="s">
        <v>68</v>
      </c>
      <c r="C1309" t="s">
        <v>125</v>
      </c>
      <c r="D1309" t="s">
        <v>127</v>
      </c>
      <c r="E1309" t="s">
        <v>133</v>
      </c>
      <c r="F1309">
        <v>21488589</v>
      </c>
      <c r="G1309">
        <v>4513248.34767</v>
      </c>
      <c r="H1309">
        <v>0</v>
      </c>
      <c r="I1309">
        <v>21488589</v>
      </c>
      <c r="J1309" t="s">
        <v>142</v>
      </c>
      <c r="K1309">
        <v>429771.78</v>
      </c>
    </row>
    <row r="1310" spans="1:11" x14ac:dyDescent="0.2">
      <c r="A1310" s="37">
        <v>44543</v>
      </c>
      <c r="B1310" t="s">
        <v>69</v>
      </c>
      <c r="C1310" t="s">
        <v>153</v>
      </c>
      <c r="D1310" t="s">
        <v>126</v>
      </c>
      <c r="E1310" t="s">
        <v>134</v>
      </c>
      <c r="F1310">
        <v>21344122</v>
      </c>
      <c r="G1310">
        <v>4269037.8412199998</v>
      </c>
      <c r="H1310">
        <v>0</v>
      </c>
      <c r="I1310">
        <v>21344122</v>
      </c>
      <c r="J1310" t="s">
        <v>164</v>
      </c>
      <c r="K1310">
        <v>213.44121999999999</v>
      </c>
    </row>
    <row r="1311" spans="1:11" x14ac:dyDescent="0.2">
      <c r="A1311" s="37">
        <v>44543</v>
      </c>
      <c r="B1311" t="s">
        <v>69</v>
      </c>
      <c r="C1311" t="s">
        <v>153</v>
      </c>
      <c r="D1311" t="s">
        <v>126</v>
      </c>
      <c r="E1311" t="s">
        <v>134</v>
      </c>
      <c r="F1311">
        <v>21344122</v>
      </c>
      <c r="G1311">
        <v>4269037.8412199998</v>
      </c>
      <c r="H1311">
        <v>0</v>
      </c>
      <c r="I1311">
        <v>21344122</v>
      </c>
      <c r="J1311" t="s">
        <v>141</v>
      </c>
      <c r="K1311">
        <v>426882.44</v>
      </c>
    </row>
    <row r="1312" spans="1:11" x14ac:dyDescent="0.2">
      <c r="A1312" s="37">
        <v>44543</v>
      </c>
      <c r="B1312" t="s">
        <v>69</v>
      </c>
      <c r="C1312" t="s">
        <v>153</v>
      </c>
      <c r="D1312" t="s">
        <v>126</v>
      </c>
      <c r="E1312" t="s">
        <v>134</v>
      </c>
      <c r="F1312">
        <v>21344122</v>
      </c>
      <c r="G1312">
        <v>4269037.8412199998</v>
      </c>
      <c r="H1312">
        <v>0</v>
      </c>
      <c r="I1312">
        <v>21344122</v>
      </c>
      <c r="J1312" t="s">
        <v>140</v>
      </c>
      <c r="K1312">
        <v>3201618.3</v>
      </c>
    </row>
    <row r="1313" spans="1:11" x14ac:dyDescent="0.2">
      <c r="A1313" s="37">
        <v>44543</v>
      </c>
      <c r="B1313" t="s">
        <v>69</v>
      </c>
      <c r="C1313" t="s">
        <v>153</v>
      </c>
      <c r="D1313" t="s">
        <v>126</v>
      </c>
      <c r="E1313" t="s">
        <v>134</v>
      </c>
      <c r="F1313">
        <v>21344122</v>
      </c>
      <c r="G1313">
        <v>4269037.8412199998</v>
      </c>
      <c r="H1313">
        <v>0</v>
      </c>
      <c r="I1313">
        <v>21344122</v>
      </c>
      <c r="J1313" t="s">
        <v>142</v>
      </c>
      <c r="K1313">
        <v>640323.66</v>
      </c>
    </row>
    <row r="1314" spans="1:11" x14ac:dyDescent="0.2">
      <c r="A1314" s="37">
        <v>44681</v>
      </c>
      <c r="B1314" t="s">
        <v>70</v>
      </c>
      <c r="C1314" t="s">
        <v>125</v>
      </c>
      <c r="D1314" t="s">
        <v>128</v>
      </c>
      <c r="E1314" t="s">
        <v>135</v>
      </c>
      <c r="F1314">
        <v>24303741</v>
      </c>
      <c r="G1314">
        <v>5833140.8774100002</v>
      </c>
      <c r="H1314">
        <v>4678470.1425000001</v>
      </c>
      <c r="I1314">
        <v>28982211.142499998</v>
      </c>
      <c r="J1314" t="s">
        <v>164</v>
      </c>
      <c r="K1314">
        <v>243.03740999999999</v>
      </c>
    </row>
    <row r="1315" spans="1:11" x14ac:dyDescent="0.2">
      <c r="A1315" s="37">
        <v>44681</v>
      </c>
      <c r="B1315" t="s">
        <v>70</v>
      </c>
      <c r="C1315" t="s">
        <v>125</v>
      </c>
      <c r="D1315" t="s">
        <v>128</v>
      </c>
      <c r="E1315" t="s">
        <v>135</v>
      </c>
      <c r="F1315">
        <v>24303741</v>
      </c>
      <c r="G1315">
        <v>5833140.8774100002</v>
      </c>
      <c r="H1315">
        <v>4678470.1425000001</v>
      </c>
      <c r="I1315">
        <v>28982211.142499998</v>
      </c>
      <c r="J1315" t="s">
        <v>141</v>
      </c>
      <c r="K1315">
        <v>243037.41</v>
      </c>
    </row>
    <row r="1316" spans="1:11" x14ac:dyDescent="0.2">
      <c r="A1316" s="37">
        <v>44681</v>
      </c>
      <c r="B1316" t="s">
        <v>70</v>
      </c>
      <c r="C1316" t="s">
        <v>125</v>
      </c>
      <c r="D1316" t="s">
        <v>128</v>
      </c>
      <c r="E1316" t="s">
        <v>135</v>
      </c>
      <c r="F1316">
        <v>24303741</v>
      </c>
      <c r="G1316">
        <v>5833140.8774100002</v>
      </c>
      <c r="H1316">
        <v>4678470.1425000001</v>
      </c>
      <c r="I1316">
        <v>28982211.142499998</v>
      </c>
      <c r="J1316" t="s">
        <v>140</v>
      </c>
      <c r="K1316">
        <v>4860748.2</v>
      </c>
    </row>
    <row r="1317" spans="1:11" x14ac:dyDescent="0.2">
      <c r="A1317" s="37">
        <v>44681</v>
      </c>
      <c r="B1317" t="s">
        <v>70</v>
      </c>
      <c r="C1317" t="s">
        <v>125</v>
      </c>
      <c r="D1317" t="s">
        <v>128</v>
      </c>
      <c r="E1317" t="s">
        <v>135</v>
      </c>
      <c r="F1317">
        <v>24303741</v>
      </c>
      <c r="G1317">
        <v>5833140.8774100002</v>
      </c>
      <c r="H1317">
        <v>4678470.1425000001</v>
      </c>
      <c r="I1317">
        <v>28982211.142499998</v>
      </c>
      <c r="J1317" t="s">
        <v>142</v>
      </c>
      <c r="K1317">
        <v>729112.23</v>
      </c>
    </row>
    <row r="1318" spans="1:11" x14ac:dyDescent="0.2">
      <c r="A1318" s="37">
        <v>44411</v>
      </c>
      <c r="B1318" t="s">
        <v>71</v>
      </c>
      <c r="C1318" t="s">
        <v>154</v>
      </c>
      <c r="D1318" t="s">
        <v>126</v>
      </c>
      <c r="E1318" t="s">
        <v>129</v>
      </c>
      <c r="F1318">
        <v>3821337</v>
      </c>
      <c r="G1318">
        <v>649665.50337000005</v>
      </c>
      <c r="H1318">
        <v>0</v>
      </c>
      <c r="I1318">
        <v>3821337</v>
      </c>
      <c r="J1318" t="s">
        <v>164</v>
      </c>
      <c r="K1318">
        <v>38.213369999999998</v>
      </c>
    </row>
    <row r="1319" spans="1:11" x14ac:dyDescent="0.2">
      <c r="A1319" s="37">
        <v>44411</v>
      </c>
      <c r="B1319" t="s">
        <v>71</v>
      </c>
      <c r="C1319" t="s">
        <v>154</v>
      </c>
      <c r="D1319" t="s">
        <v>126</v>
      </c>
      <c r="E1319" t="s">
        <v>129</v>
      </c>
      <c r="F1319">
        <v>3821337</v>
      </c>
      <c r="G1319">
        <v>649665.50337000005</v>
      </c>
      <c r="H1319">
        <v>0</v>
      </c>
      <c r="I1319">
        <v>3821337</v>
      </c>
      <c r="J1319" t="s">
        <v>141</v>
      </c>
      <c r="K1319">
        <v>114640.11</v>
      </c>
    </row>
    <row r="1320" spans="1:11" x14ac:dyDescent="0.2">
      <c r="A1320" s="37">
        <v>44411</v>
      </c>
      <c r="B1320" t="s">
        <v>71</v>
      </c>
      <c r="C1320" t="s">
        <v>154</v>
      </c>
      <c r="D1320" t="s">
        <v>126</v>
      </c>
      <c r="E1320" t="s">
        <v>129</v>
      </c>
      <c r="F1320">
        <v>3821337</v>
      </c>
      <c r="G1320">
        <v>649665.50337000005</v>
      </c>
      <c r="H1320">
        <v>0</v>
      </c>
      <c r="I1320">
        <v>3821337</v>
      </c>
      <c r="J1320" t="s">
        <v>140</v>
      </c>
      <c r="K1320">
        <v>420347.07</v>
      </c>
    </row>
    <row r="1321" spans="1:11" x14ac:dyDescent="0.2">
      <c r="A1321" s="37">
        <v>44411</v>
      </c>
      <c r="B1321" t="s">
        <v>71</v>
      </c>
      <c r="C1321" t="s">
        <v>154</v>
      </c>
      <c r="D1321" t="s">
        <v>126</v>
      </c>
      <c r="E1321" t="s">
        <v>129</v>
      </c>
      <c r="F1321">
        <v>3821337</v>
      </c>
      <c r="G1321">
        <v>649665.50337000005</v>
      </c>
      <c r="H1321">
        <v>0</v>
      </c>
      <c r="I1321">
        <v>3821337</v>
      </c>
      <c r="J1321" t="s">
        <v>142</v>
      </c>
      <c r="K1321">
        <v>114640.11</v>
      </c>
    </row>
    <row r="1322" spans="1:11" x14ac:dyDescent="0.2">
      <c r="A1322" s="37">
        <v>44205</v>
      </c>
      <c r="B1322" t="s">
        <v>72</v>
      </c>
      <c r="C1322" t="s">
        <v>125</v>
      </c>
      <c r="D1322" t="s">
        <v>127</v>
      </c>
      <c r="E1322" t="s">
        <v>130</v>
      </c>
      <c r="F1322">
        <v>20503172</v>
      </c>
      <c r="G1322">
        <v>3896217.7751600002</v>
      </c>
      <c r="H1322">
        <v>0</v>
      </c>
      <c r="I1322">
        <v>20503172</v>
      </c>
      <c r="J1322" t="s">
        <v>164</v>
      </c>
      <c r="K1322">
        <v>615.09515999999996</v>
      </c>
    </row>
    <row r="1323" spans="1:11" x14ac:dyDescent="0.2">
      <c r="A1323" s="37">
        <v>44205</v>
      </c>
      <c r="B1323" t="s">
        <v>72</v>
      </c>
      <c r="C1323" t="s">
        <v>125</v>
      </c>
      <c r="D1323" t="s">
        <v>127</v>
      </c>
      <c r="E1323" t="s">
        <v>130</v>
      </c>
      <c r="F1323">
        <v>20503172</v>
      </c>
      <c r="G1323">
        <v>3896217.7751600002</v>
      </c>
      <c r="H1323">
        <v>0</v>
      </c>
      <c r="I1323">
        <v>20503172</v>
      </c>
      <c r="J1323" t="s">
        <v>141</v>
      </c>
      <c r="K1323">
        <v>410063.44</v>
      </c>
    </row>
    <row r="1324" spans="1:11" x14ac:dyDescent="0.2">
      <c r="A1324" s="37">
        <v>44205</v>
      </c>
      <c r="B1324" t="s">
        <v>72</v>
      </c>
      <c r="C1324" t="s">
        <v>125</v>
      </c>
      <c r="D1324" t="s">
        <v>127</v>
      </c>
      <c r="E1324" t="s">
        <v>130</v>
      </c>
      <c r="F1324">
        <v>20503172</v>
      </c>
      <c r="G1324">
        <v>3896217.7751600002</v>
      </c>
      <c r="H1324">
        <v>0</v>
      </c>
      <c r="I1324">
        <v>20503172</v>
      </c>
      <c r="J1324" t="s">
        <v>140</v>
      </c>
      <c r="K1324">
        <v>3280507.52</v>
      </c>
    </row>
    <row r="1325" spans="1:11" x14ac:dyDescent="0.2">
      <c r="A1325" s="37">
        <v>44205</v>
      </c>
      <c r="B1325" t="s">
        <v>72</v>
      </c>
      <c r="C1325" t="s">
        <v>125</v>
      </c>
      <c r="D1325" t="s">
        <v>127</v>
      </c>
      <c r="E1325" t="s">
        <v>130</v>
      </c>
      <c r="F1325">
        <v>20503172</v>
      </c>
      <c r="G1325">
        <v>3896217.7751600002</v>
      </c>
      <c r="H1325">
        <v>0</v>
      </c>
      <c r="I1325">
        <v>20503172</v>
      </c>
      <c r="J1325" t="s">
        <v>142</v>
      </c>
      <c r="K1325">
        <v>205031.72</v>
      </c>
    </row>
    <row r="1326" spans="1:11" x14ac:dyDescent="0.2">
      <c r="A1326" s="37">
        <v>43981</v>
      </c>
      <c r="B1326" t="s">
        <v>73</v>
      </c>
      <c r="C1326" t="s">
        <v>154</v>
      </c>
      <c r="D1326" t="s">
        <v>126</v>
      </c>
      <c r="E1326" t="s">
        <v>131</v>
      </c>
      <c r="F1326">
        <v>16268145</v>
      </c>
      <c r="G1326">
        <v>3416635.8129000003</v>
      </c>
      <c r="H1326">
        <v>0</v>
      </c>
      <c r="I1326">
        <v>16268145</v>
      </c>
      <c r="J1326" t="s">
        <v>164</v>
      </c>
      <c r="K1326">
        <v>325.36290000000002</v>
      </c>
    </row>
    <row r="1327" spans="1:11" x14ac:dyDescent="0.2">
      <c r="A1327" s="37">
        <v>43981</v>
      </c>
      <c r="B1327" t="s">
        <v>73</v>
      </c>
      <c r="C1327" t="s">
        <v>154</v>
      </c>
      <c r="D1327" t="s">
        <v>126</v>
      </c>
      <c r="E1327" t="s">
        <v>131</v>
      </c>
      <c r="F1327">
        <v>16268145</v>
      </c>
      <c r="G1327">
        <v>3416635.8129000003</v>
      </c>
      <c r="H1327">
        <v>0</v>
      </c>
      <c r="I1327">
        <v>16268145</v>
      </c>
      <c r="J1327" t="s">
        <v>141</v>
      </c>
      <c r="K1327">
        <v>488044.35</v>
      </c>
    </row>
    <row r="1328" spans="1:11" x14ac:dyDescent="0.2">
      <c r="A1328" s="37">
        <v>43981</v>
      </c>
      <c r="B1328" t="s">
        <v>73</v>
      </c>
      <c r="C1328" t="s">
        <v>154</v>
      </c>
      <c r="D1328" t="s">
        <v>126</v>
      </c>
      <c r="E1328" t="s">
        <v>131</v>
      </c>
      <c r="F1328">
        <v>16268145</v>
      </c>
      <c r="G1328">
        <v>3416635.8129000003</v>
      </c>
      <c r="H1328">
        <v>0</v>
      </c>
      <c r="I1328">
        <v>16268145</v>
      </c>
      <c r="J1328" t="s">
        <v>140</v>
      </c>
      <c r="K1328">
        <v>2602903.2000000002</v>
      </c>
    </row>
    <row r="1329" spans="1:11" x14ac:dyDescent="0.2">
      <c r="A1329" s="37">
        <v>43981</v>
      </c>
      <c r="B1329" t="s">
        <v>73</v>
      </c>
      <c r="C1329" t="s">
        <v>154</v>
      </c>
      <c r="D1329" t="s">
        <v>126</v>
      </c>
      <c r="E1329" t="s">
        <v>131</v>
      </c>
      <c r="F1329">
        <v>16268145</v>
      </c>
      <c r="G1329">
        <v>3416635.8129000003</v>
      </c>
      <c r="H1329">
        <v>0</v>
      </c>
      <c r="I1329">
        <v>16268145</v>
      </c>
      <c r="J1329" t="s">
        <v>142</v>
      </c>
      <c r="K1329">
        <v>325362.90000000002</v>
      </c>
    </row>
    <row r="1330" spans="1:11" x14ac:dyDescent="0.2">
      <c r="A1330" s="37">
        <v>44702</v>
      </c>
      <c r="B1330" t="s">
        <v>74</v>
      </c>
      <c r="C1330" t="s">
        <v>125</v>
      </c>
      <c r="D1330" t="s">
        <v>128</v>
      </c>
      <c r="E1330" t="s">
        <v>132</v>
      </c>
      <c r="F1330">
        <v>20646098</v>
      </c>
      <c r="G1330">
        <v>3922965.0809800001</v>
      </c>
      <c r="H1330">
        <v>0</v>
      </c>
      <c r="I1330">
        <v>20646098</v>
      </c>
      <c r="J1330" t="s">
        <v>164</v>
      </c>
      <c r="K1330">
        <v>206.46098000000001</v>
      </c>
    </row>
    <row r="1331" spans="1:11" x14ac:dyDescent="0.2">
      <c r="A1331" s="37">
        <v>44702</v>
      </c>
      <c r="B1331" t="s">
        <v>74</v>
      </c>
      <c r="C1331" t="s">
        <v>125</v>
      </c>
      <c r="D1331" t="s">
        <v>128</v>
      </c>
      <c r="E1331" t="s">
        <v>132</v>
      </c>
      <c r="F1331">
        <v>20646098</v>
      </c>
      <c r="G1331">
        <v>3922965.0809800001</v>
      </c>
      <c r="H1331">
        <v>0</v>
      </c>
      <c r="I1331">
        <v>20646098</v>
      </c>
      <c r="J1331" t="s">
        <v>141</v>
      </c>
      <c r="K1331">
        <v>412921.96</v>
      </c>
    </row>
    <row r="1332" spans="1:11" x14ac:dyDescent="0.2">
      <c r="A1332" s="37">
        <v>44702</v>
      </c>
      <c r="B1332" t="s">
        <v>74</v>
      </c>
      <c r="C1332" t="s">
        <v>125</v>
      </c>
      <c r="D1332" t="s">
        <v>128</v>
      </c>
      <c r="E1332" t="s">
        <v>132</v>
      </c>
      <c r="F1332">
        <v>20646098</v>
      </c>
      <c r="G1332">
        <v>3922965.0809800001</v>
      </c>
      <c r="H1332">
        <v>0</v>
      </c>
      <c r="I1332">
        <v>20646098</v>
      </c>
      <c r="J1332" t="s">
        <v>140</v>
      </c>
      <c r="K1332">
        <v>2683992.7400000002</v>
      </c>
    </row>
    <row r="1333" spans="1:11" x14ac:dyDescent="0.2">
      <c r="A1333" s="37">
        <v>44702</v>
      </c>
      <c r="B1333" t="s">
        <v>74</v>
      </c>
      <c r="C1333" t="s">
        <v>125</v>
      </c>
      <c r="D1333" t="s">
        <v>128</v>
      </c>
      <c r="E1333" t="s">
        <v>132</v>
      </c>
      <c r="F1333">
        <v>20646098</v>
      </c>
      <c r="G1333">
        <v>3922965.0809800001</v>
      </c>
      <c r="H1333">
        <v>0</v>
      </c>
      <c r="I1333">
        <v>20646098</v>
      </c>
      <c r="J1333" t="s">
        <v>142</v>
      </c>
      <c r="K1333">
        <v>825843.92</v>
      </c>
    </row>
    <row r="1334" spans="1:11" x14ac:dyDescent="0.2">
      <c r="A1334" s="37">
        <v>44517</v>
      </c>
      <c r="B1334" t="s">
        <v>75</v>
      </c>
      <c r="C1334" t="s">
        <v>154</v>
      </c>
      <c r="D1334" t="s">
        <v>126</v>
      </c>
      <c r="E1334" t="s">
        <v>133</v>
      </c>
      <c r="F1334">
        <v>39877040</v>
      </c>
      <c r="G1334">
        <v>6779495.5703999996</v>
      </c>
      <c r="H1334">
        <v>0</v>
      </c>
      <c r="I1334">
        <v>39877040</v>
      </c>
      <c r="J1334" t="s">
        <v>164</v>
      </c>
      <c r="K1334">
        <v>398.7704</v>
      </c>
    </row>
    <row r="1335" spans="1:11" x14ac:dyDescent="0.2">
      <c r="A1335" s="37">
        <v>44517</v>
      </c>
      <c r="B1335" t="s">
        <v>75</v>
      </c>
      <c r="C1335" t="s">
        <v>154</v>
      </c>
      <c r="D1335" t="s">
        <v>126</v>
      </c>
      <c r="E1335" t="s">
        <v>133</v>
      </c>
      <c r="F1335">
        <v>39877040</v>
      </c>
      <c r="G1335">
        <v>6779495.5703999996</v>
      </c>
      <c r="H1335">
        <v>0</v>
      </c>
      <c r="I1335">
        <v>39877040</v>
      </c>
      <c r="J1335" t="s">
        <v>141</v>
      </c>
      <c r="K1335">
        <v>797540.8</v>
      </c>
    </row>
    <row r="1336" spans="1:11" x14ac:dyDescent="0.2">
      <c r="A1336" s="37">
        <v>44517</v>
      </c>
      <c r="B1336" t="s">
        <v>75</v>
      </c>
      <c r="C1336" t="s">
        <v>154</v>
      </c>
      <c r="D1336" t="s">
        <v>126</v>
      </c>
      <c r="E1336" t="s">
        <v>133</v>
      </c>
      <c r="F1336">
        <v>39877040</v>
      </c>
      <c r="G1336">
        <v>6779495.5703999996</v>
      </c>
      <c r="H1336">
        <v>0</v>
      </c>
      <c r="I1336">
        <v>39877040</v>
      </c>
      <c r="J1336" t="s">
        <v>140</v>
      </c>
      <c r="K1336">
        <v>3987704</v>
      </c>
    </row>
    <row r="1337" spans="1:11" x14ac:dyDescent="0.2">
      <c r="A1337" s="37">
        <v>44517</v>
      </c>
      <c r="B1337" t="s">
        <v>75</v>
      </c>
      <c r="C1337" t="s">
        <v>154</v>
      </c>
      <c r="D1337" t="s">
        <v>126</v>
      </c>
      <c r="E1337" t="s">
        <v>133</v>
      </c>
      <c r="F1337">
        <v>39877040</v>
      </c>
      <c r="G1337">
        <v>6779495.5703999996</v>
      </c>
      <c r="H1337">
        <v>0</v>
      </c>
      <c r="I1337">
        <v>39877040</v>
      </c>
      <c r="J1337" t="s">
        <v>142</v>
      </c>
      <c r="K1337">
        <v>1993852</v>
      </c>
    </row>
    <row r="1338" spans="1:11" x14ac:dyDescent="0.2">
      <c r="A1338" s="37">
        <v>44669</v>
      </c>
      <c r="B1338" t="s">
        <v>76</v>
      </c>
      <c r="C1338" t="s">
        <v>125</v>
      </c>
      <c r="D1338" t="s">
        <v>127</v>
      </c>
      <c r="E1338" t="s">
        <v>134</v>
      </c>
      <c r="F1338">
        <v>34205580</v>
      </c>
      <c r="G1338">
        <v>6499744.3116000006</v>
      </c>
      <c r="H1338">
        <v>0</v>
      </c>
      <c r="I1338">
        <v>34205580</v>
      </c>
      <c r="J1338" t="s">
        <v>164</v>
      </c>
      <c r="K1338">
        <v>684.11159999999995</v>
      </c>
    </row>
    <row r="1339" spans="1:11" x14ac:dyDescent="0.2">
      <c r="A1339" s="37">
        <v>44669</v>
      </c>
      <c r="B1339" t="s">
        <v>76</v>
      </c>
      <c r="C1339" t="s">
        <v>125</v>
      </c>
      <c r="D1339" t="s">
        <v>127</v>
      </c>
      <c r="E1339" t="s">
        <v>134</v>
      </c>
      <c r="F1339">
        <v>34205580</v>
      </c>
      <c r="G1339">
        <v>6499744.3116000006</v>
      </c>
      <c r="H1339">
        <v>0</v>
      </c>
      <c r="I1339">
        <v>34205580</v>
      </c>
      <c r="J1339" t="s">
        <v>141</v>
      </c>
      <c r="K1339">
        <v>342055.8</v>
      </c>
    </row>
    <row r="1340" spans="1:11" x14ac:dyDescent="0.2">
      <c r="A1340" s="37">
        <v>44669</v>
      </c>
      <c r="B1340" t="s">
        <v>76</v>
      </c>
      <c r="C1340" t="s">
        <v>125</v>
      </c>
      <c r="D1340" t="s">
        <v>127</v>
      </c>
      <c r="E1340" t="s">
        <v>134</v>
      </c>
      <c r="F1340">
        <v>34205580</v>
      </c>
      <c r="G1340">
        <v>6499744.3116000006</v>
      </c>
      <c r="H1340">
        <v>0</v>
      </c>
      <c r="I1340">
        <v>34205580</v>
      </c>
      <c r="J1340" t="s">
        <v>140</v>
      </c>
      <c r="K1340">
        <v>4446725.4000000004</v>
      </c>
    </row>
    <row r="1341" spans="1:11" x14ac:dyDescent="0.2">
      <c r="A1341" s="37">
        <v>44669</v>
      </c>
      <c r="B1341" t="s">
        <v>76</v>
      </c>
      <c r="C1341" t="s">
        <v>125</v>
      </c>
      <c r="D1341" t="s">
        <v>127</v>
      </c>
      <c r="E1341" t="s">
        <v>134</v>
      </c>
      <c r="F1341">
        <v>34205580</v>
      </c>
      <c r="G1341">
        <v>6499744.3116000006</v>
      </c>
      <c r="H1341">
        <v>0</v>
      </c>
      <c r="I1341">
        <v>34205580</v>
      </c>
      <c r="J1341" t="s">
        <v>142</v>
      </c>
      <c r="K1341">
        <v>1710279</v>
      </c>
    </row>
    <row r="1342" spans="1:11" x14ac:dyDescent="0.2">
      <c r="A1342" s="37">
        <v>43906</v>
      </c>
      <c r="B1342" t="s">
        <v>77</v>
      </c>
      <c r="C1342" t="s">
        <v>153</v>
      </c>
      <c r="D1342" t="s">
        <v>126</v>
      </c>
      <c r="E1342" t="s">
        <v>135</v>
      </c>
      <c r="F1342">
        <v>47019593</v>
      </c>
      <c r="G1342">
        <v>8464937.3277899995</v>
      </c>
      <c r="H1342">
        <v>9051271.6524999999</v>
      </c>
      <c r="I1342">
        <v>56070864.652500004</v>
      </c>
      <c r="J1342" t="s">
        <v>164</v>
      </c>
      <c r="K1342">
        <v>1410.58779</v>
      </c>
    </row>
    <row r="1343" spans="1:11" x14ac:dyDescent="0.2">
      <c r="A1343" s="37">
        <v>43906</v>
      </c>
      <c r="B1343" t="s">
        <v>77</v>
      </c>
      <c r="C1343" t="s">
        <v>153</v>
      </c>
      <c r="D1343" t="s">
        <v>126</v>
      </c>
      <c r="E1343" t="s">
        <v>135</v>
      </c>
      <c r="F1343">
        <v>47019593</v>
      </c>
      <c r="G1343">
        <v>8464937.3277899995</v>
      </c>
      <c r="H1343">
        <v>9051271.6524999999</v>
      </c>
      <c r="I1343">
        <v>56070864.652500004</v>
      </c>
      <c r="J1343" t="s">
        <v>141</v>
      </c>
      <c r="K1343">
        <v>470195.93</v>
      </c>
    </row>
    <row r="1344" spans="1:11" x14ac:dyDescent="0.2">
      <c r="A1344" s="37">
        <v>43906</v>
      </c>
      <c r="B1344" t="s">
        <v>77</v>
      </c>
      <c r="C1344" t="s">
        <v>153</v>
      </c>
      <c r="D1344" t="s">
        <v>126</v>
      </c>
      <c r="E1344" t="s">
        <v>135</v>
      </c>
      <c r="F1344">
        <v>47019593</v>
      </c>
      <c r="G1344">
        <v>8464937.3277899995</v>
      </c>
      <c r="H1344">
        <v>9051271.6524999999</v>
      </c>
      <c r="I1344">
        <v>56070864.652500004</v>
      </c>
      <c r="J1344" t="s">
        <v>140</v>
      </c>
      <c r="K1344">
        <v>6112547.0899999999</v>
      </c>
    </row>
    <row r="1345" spans="1:11" x14ac:dyDescent="0.2">
      <c r="A1345" s="37">
        <v>43906</v>
      </c>
      <c r="B1345" t="s">
        <v>77</v>
      </c>
      <c r="C1345" t="s">
        <v>153</v>
      </c>
      <c r="D1345" t="s">
        <v>126</v>
      </c>
      <c r="E1345" t="s">
        <v>135</v>
      </c>
      <c r="F1345">
        <v>47019593</v>
      </c>
      <c r="G1345">
        <v>8464937.3277899995</v>
      </c>
      <c r="H1345">
        <v>9051271.6524999999</v>
      </c>
      <c r="I1345">
        <v>56070864.652500004</v>
      </c>
      <c r="J1345" t="s">
        <v>142</v>
      </c>
      <c r="K1345">
        <v>1880783.72</v>
      </c>
    </row>
    <row r="1346" spans="1:11" x14ac:dyDescent="0.2">
      <c r="A1346" s="37">
        <v>44137</v>
      </c>
      <c r="B1346" t="s">
        <v>78</v>
      </c>
      <c r="C1346" t="s">
        <v>125</v>
      </c>
      <c r="D1346" t="s">
        <v>128</v>
      </c>
      <c r="E1346" t="s">
        <v>129</v>
      </c>
      <c r="F1346">
        <v>48250773</v>
      </c>
      <c r="G1346">
        <v>8204078.9331900002</v>
      </c>
      <c r="H1346">
        <v>0</v>
      </c>
      <c r="I1346">
        <v>48250773</v>
      </c>
      <c r="J1346" t="s">
        <v>164</v>
      </c>
      <c r="K1346">
        <v>1447.5231900000001</v>
      </c>
    </row>
    <row r="1347" spans="1:11" x14ac:dyDescent="0.2">
      <c r="A1347" s="37">
        <v>44137</v>
      </c>
      <c r="B1347" t="s">
        <v>78</v>
      </c>
      <c r="C1347" t="s">
        <v>125</v>
      </c>
      <c r="D1347" t="s">
        <v>128</v>
      </c>
      <c r="E1347" t="s">
        <v>129</v>
      </c>
      <c r="F1347">
        <v>48250773</v>
      </c>
      <c r="G1347">
        <v>8204078.9331900002</v>
      </c>
      <c r="H1347">
        <v>0</v>
      </c>
      <c r="I1347">
        <v>48250773</v>
      </c>
      <c r="J1347" t="s">
        <v>141</v>
      </c>
      <c r="K1347">
        <v>1930030.92</v>
      </c>
    </row>
    <row r="1348" spans="1:11" x14ac:dyDescent="0.2">
      <c r="A1348" s="37">
        <v>44137</v>
      </c>
      <c r="B1348" t="s">
        <v>78</v>
      </c>
      <c r="C1348" t="s">
        <v>125</v>
      </c>
      <c r="D1348" t="s">
        <v>128</v>
      </c>
      <c r="E1348" t="s">
        <v>129</v>
      </c>
      <c r="F1348">
        <v>48250773</v>
      </c>
      <c r="G1348">
        <v>8204078.9331900002</v>
      </c>
      <c r="H1348">
        <v>0</v>
      </c>
      <c r="I1348">
        <v>48250773</v>
      </c>
      <c r="J1348" t="s">
        <v>140</v>
      </c>
      <c r="K1348">
        <v>4825077.3</v>
      </c>
    </row>
    <row r="1349" spans="1:11" x14ac:dyDescent="0.2">
      <c r="A1349" s="37">
        <v>44137</v>
      </c>
      <c r="B1349" t="s">
        <v>78</v>
      </c>
      <c r="C1349" t="s">
        <v>125</v>
      </c>
      <c r="D1349" t="s">
        <v>128</v>
      </c>
      <c r="E1349" t="s">
        <v>129</v>
      </c>
      <c r="F1349">
        <v>48250773</v>
      </c>
      <c r="G1349">
        <v>8204078.9331900002</v>
      </c>
      <c r="H1349">
        <v>0</v>
      </c>
      <c r="I1349">
        <v>48250773</v>
      </c>
      <c r="J1349" t="s">
        <v>142</v>
      </c>
      <c r="K1349">
        <v>1447523.19</v>
      </c>
    </row>
    <row r="1350" spans="1:11" x14ac:dyDescent="0.2">
      <c r="A1350" s="37">
        <v>44050</v>
      </c>
      <c r="B1350" t="s">
        <v>79</v>
      </c>
      <c r="C1350" t="s">
        <v>154</v>
      </c>
      <c r="D1350" t="s">
        <v>126</v>
      </c>
      <c r="E1350" t="s">
        <v>130</v>
      </c>
      <c r="F1350">
        <v>39167844</v>
      </c>
      <c r="G1350">
        <v>9792744.3568799999</v>
      </c>
      <c r="H1350">
        <v>0</v>
      </c>
      <c r="I1350">
        <v>39167844</v>
      </c>
      <c r="J1350" t="s">
        <v>164</v>
      </c>
      <c r="K1350">
        <v>783.35688000000005</v>
      </c>
    </row>
    <row r="1351" spans="1:11" x14ac:dyDescent="0.2">
      <c r="A1351" s="37">
        <v>44050</v>
      </c>
      <c r="B1351" t="s">
        <v>79</v>
      </c>
      <c r="C1351" t="s">
        <v>154</v>
      </c>
      <c r="D1351" t="s">
        <v>126</v>
      </c>
      <c r="E1351" t="s">
        <v>130</v>
      </c>
      <c r="F1351">
        <v>39167844</v>
      </c>
      <c r="G1351">
        <v>9792744.3568799999</v>
      </c>
      <c r="H1351">
        <v>0</v>
      </c>
      <c r="I1351">
        <v>39167844</v>
      </c>
      <c r="J1351" t="s">
        <v>141</v>
      </c>
      <c r="K1351">
        <v>1958392.2</v>
      </c>
    </row>
    <row r="1352" spans="1:11" x14ac:dyDescent="0.2">
      <c r="A1352" s="37">
        <v>44050</v>
      </c>
      <c r="B1352" t="s">
        <v>79</v>
      </c>
      <c r="C1352" t="s">
        <v>154</v>
      </c>
      <c r="D1352" t="s">
        <v>126</v>
      </c>
      <c r="E1352" t="s">
        <v>130</v>
      </c>
      <c r="F1352">
        <v>39167844</v>
      </c>
      <c r="G1352">
        <v>9792744.3568799999</v>
      </c>
      <c r="H1352">
        <v>0</v>
      </c>
      <c r="I1352">
        <v>39167844</v>
      </c>
      <c r="J1352" t="s">
        <v>140</v>
      </c>
      <c r="K1352">
        <v>5875176.5999999996</v>
      </c>
    </row>
    <row r="1353" spans="1:11" x14ac:dyDescent="0.2">
      <c r="A1353" s="37">
        <v>44050</v>
      </c>
      <c r="B1353" t="s">
        <v>79</v>
      </c>
      <c r="C1353" t="s">
        <v>154</v>
      </c>
      <c r="D1353" t="s">
        <v>126</v>
      </c>
      <c r="E1353" t="s">
        <v>130</v>
      </c>
      <c r="F1353">
        <v>39167844</v>
      </c>
      <c r="G1353">
        <v>9792744.3568799999</v>
      </c>
      <c r="H1353">
        <v>0</v>
      </c>
      <c r="I1353">
        <v>39167844</v>
      </c>
      <c r="J1353" t="s">
        <v>142</v>
      </c>
      <c r="K1353">
        <v>1958392.2</v>
      </c>
    </row>
    <row r="1354" spans="1:11" x14ac:dyDescent="0.2">
      <c r="A1354" s="37">
        <v>44797</v>
      </c>
      <c r="B1354" t="s">
        <v>80</v>
      </c>
      <c r="C1354" t="s">
        <v>125</v>
      </c>
      <c r="D1354" t="s">
        <v>127</v>
      </c>
      <c r="E1354" t="s">
        <v>131</v>
      </c>
      <c r="F1354">
        <v>17845774</v>
      </c>
      <c r="G1354">
        <v>4105063.3932199995</v>
      </c>
      <c r="H1354">
        <v>0</v>
      </c>
      <c r="I1354">
        <v>17845774</v>
      </c>
      <c r="J1354" t="s">
        <v>164</v>
      </c>
      <c r="K1354">
        <v>535.37321999999995</v>
      </c>
    </row>
    <row r="1355" spans="1:11" x14ac:dyDescent="0.2">
      <c r="A1355" s="37">
        <v>44797</v>
      </c>
      <c r="B1355" t="s">
        <v>80</v>
      </c>
      <c r="C1355" t="s">
        <v>125</v>
      </c>
      <c r="D1355" t="s">
        <v>127</v>
      </c>
      <c r="E1355" t="s">
        <v>131</v>
      </c>
      <c r="F1355">
        <v>17845774</v>
      </c>
      <c r="G1355">
        <v>4105063.3932199995</v>
      </c>
      <c r="H1355">
        <v>0</v>
      </c>
      <c r="I1355">
        <v>17845774</v>
      </c>
      <c r="J1355" t="s">
        <v>141</v>
      </c>
      <c r="K1355">
        <v>892288.7</v>
      </c>
    </row>
    <row r="1356" spans="1:11" x14ac:dyDescent="0.2">
      <c r="A1356" s="37">
        <v>44797</v>
      </c>
      <c r="B1356" t="s">
        <v>80</v>
      </c>
      <c r="C1356" t="s">
        <v>125</v>
      </c>
      <c r="D1356" t="s">
        <v>127</v>
      </c>
      <c r="E1356" t="s">
        <v>131</v>
      </c>
      <c r="F1356">
        <v>17845774</v>
      </c>
      <c r="G1356">
        <v>4105063.3932199995</v>
      </c>
      <c r="H1356">
        <v>0</v>
      </c>
      <c r="I1356">
        <v>17845774</v>
      </c>
      <c r="J1356" t="s">
        <v>140</v>
      </c>
      <c r="K1356">
        <v>2676866.1</v>
      </c>
    </row>
    <row r="1357" spans="1:11" x14ac:dyDescent="0.2">
      <c r="A1357" s="37">
        <v>44797</v>
      </c>
      <c r="B1357" t="s">
        <v>80</v>
      </c>
      <c r="C1357" t="s">
        <v>125</v>
      </c>
      <c r="D1357" t="s">
        <v>127</v>
      </c>
      <c r="E1357" t="s">
        <v>131</v>
      </c>
      <c r="F1357">
        <v>17845774</v>
      </c>
      <c r="G1357">
        <v>4105063.3932199995</v>
      </c>
      <c r="H1357">
        <v>0</v>
      </c>
      <c r="I1357">
        <v>17845774</v>
      </c>
      <c r="J1357" t="s">
        <v>142</v>
      </c>
      <c r="K1357">
        <v>535373.22</v>
      </c>
    </row>
    <row r="1358" spans="1:11" x14ac:dyDescent="0.2">
      <c r="A1358" s="37">
        <v>44641</v>
      </c>
      <c r="B1358" t="s">
        <v>81</v>
      </c>
      <c r="C1358" t="s">
        <v>154</v>
      </c>
      <c r="D1358" t="s">
        <v>126</v>
      </c>
      <c r="E1358" t="s">
        <v>132</v>
      </c>
      <c r="F1358">
        <v>28808943</v>
      </c>
      <c r="G1358">
        <v>6914722.4988600006</v>
      </c>
      <c r="H1358">
        <v>0</v>
      </c>
      <c r="I1358">
        <v>28808943</v>
      </c>
      <c r="J1358" t="s">
        <v>164</v>
      </c>
      <c r="K1358">
        <v>576.17885999999999</v>
      </c>
    </row>
    <row r="1359" spans="1:11" x14ac:dyDescent="0.2">
      <c r="A1359" s="37">
        <v>44641</v>
      </c>
      <c r="B1359" t="s">
        <v>81</v>
      </c>
      <c r="C1359" t="s">
        <v>154</v>
      </c>
      <c r="D1359" t="s">
        <v>126</v>
      </c>
      <c r="E1359" t="s">
        <v>132</v>
      </c>
      <c r="F1359">
        <v>28808943</v>
      </c>
      <c r="G1359">
        <v>6914722.4988600006</v>
      </c>
      <c r="H1359">
        <v>0</v>
      </c>
      <c r="I1359">
        <v>28808943</v>
      </c>
      <c r="J1359" t="s">
        <v>141</v>
      </c>
      <c r="K1359">
        <v>1440447.15</v>
      </c>
    </row>
    <row r="1360" spans="1:11" x14ac:dyDescent="0.2">
      <c r="A1360" s="37">
        <v>44641</v>
      </c>
      <c r="B1360" t="s">
        <v>81</v>
      </c>
      <c r="C1360" t="s">
        <v>154</v>
      </c>
      <c r="D1360" t="s">
        <v>126</v>
      </c>
      <c r="E1360" t="s">
        <v>132</v>
      </c>
      <c r="F1360">
        <v>28808943</v>
      </c>
      <c r="G1360">
        <v>6914722.4988600006</v>
      </c>
      <c r="H1360">
        <v>0</v>
      </c>
      <c r="I1360">
        <v>28808943</v>
      </c>
      <c r="J1360" t="s">
        <v>140</v>
      </c>
      <c r="K1360">
        <v>5185609.74</v>
      </c>
    </row>
    <row r="1361" spans="1:11" x14ac:dyDescent="0.2">
      <c r="A1361" s="37">
        <v>44641</v>
      </c>
      <c r="B1361" t="s">
        <v>81</v>
      </c>
      <c r="C1361" t="s">
        <v>154</v>
      </c>
      <c r="D1361" t="s">
        <v>126</v>
      </c>
      <c r="E1361" t="s">
        <v>132</v>
      </c>
      <c r="F1361">
        <v>28808943</v>
      </c>
      <c r="G1361">
        <v>6914722.4988600006</v>
      </c>
      <c r="H1361">
        <v>0</v>
      </c>
      <c r="I1361">
        <v>28808943</v>
      </c>
      <c r="J1361" t="s">
        <v>142</v>
      </c>
      <c r="K1361">
        <v>288089.43</v>
      </c>
    </row>
    <row r="1362" spans="1:11" x14ac:dyDescent="0.2">
      <c r="A1362" s="37">
        <v>44505</v>
      </c>
      <c r="B1362" t="s">
        <v>82</v>
      </c>
      <c r="C1362" t="s">
        <v>125</v>
      </c>
      <c r="D1362" t="s">
        <v>128</v>
      </c>
      <c r="E1362" t="s">
        <v>133</v>
      </c>
      <c r="F1362">
        <v>39337494</v>
      </c>
      <c r="G1362">
        <v>6294785.789880001</v>
      </c>
      <c r="H1362">
        <v>0</v>
      </c>
      <c r="I1362">
        <v>39337494</v>
      </c>
      <c r="J1362" t="s">
        <v>164</v>
      </c>
      <c r="K1362">
        <v>786.74987999999996</v>
      </c>
    </row>
    <row r="1363" spans="1:11" x14ac:dyDescent="0.2">
      <c r="A1363" s="37">
        <v>44505</v>
      </c>
      <c r="B1363" t="s">
        <v>82</v>
      </c>
      <c r="C1363" t="s">
        <v>125</v>
      </c>
      <c r="D1363" t="s">
        <v>128</v>
      </c>
      <c r="E1363" t="s">
        <v>133</v>
      </c>
      <c r="F1363">
        <v>39337494</v>
      </c>
      <c r="G1363">
        <v>6294785.789880001</v>
      </c>
      <c r="H1363">
        <v>0</v>
      </c>
      <c r="I1363">
        <v>39337494</v>
      </c>
      <c r="J1363" t="s">
        <v>141</v>
      </c>
      <c r="K1363">
        <v>1180124.82</v>
      </c>
    </row>
    <row r="1364" spans="1:11" x14ac:dyDescent="0.2">
      <c r="A1364" s="37">
        <v>44505</v>
      </c>
      <c r="B1364" t="s">
        <v>82</v>
      </c>
      <c r="C1364" t="s">
        <v>125</v>
      </c>
      <c r="D1364" t="s">
        <v>128</v>
      </c>
      <c r="E1364" t="s">
        <v>133</v>
      </c>
      <c r="F1364">
        <v>39337494</v>
      </c>
      <c r="G1364">
        <v>6294785.789880001</v>
      </c>
      <c r="H1364">
        <v>0</v>
      </c>
      <c r="I1364">
        <v>39337494</v>
      </c>
      <c r="J1364" t="s">
        <v>140</v>
      </c>
      <c r="K1364">
        <v>4720499.28</v>
      </c>
    </row>
    <row r="1365" spans="1:11" x14ac:dyDescent="0.2">
      <c r="A1365" s="37">
        <v>44505</v>
      </c>
      <c r="B1365" t="s">
        <v>82</v>
      </c>
      <c r="C1365" t="s">
        <v>125</v>
      </c>
      <c r="D1365" t="s">
        <v>128</v>
      </c>
      <c r="E1365" t="s">
        <v>133</v>
      </c>
      <c r="F1365">
        <v>39337494</v>
      </c>
      <c r="G1365">
        <v>6294785.789880001</v>
      </c>
      <c r="H1365">
        <v>0</v>
      </c>
      <c r="I1365">
        <v>39337494</v>
      </c>
      <c r="J1365" t="s">
        <v>142</v>
      </c>
      <c r="K1365">
        <v>393374.94</v>
      </c>
    </row>
    <row r="1366" spans="1:11" x14ac:dyDescent="0.2">
      <c r="A1366" s="37">
        <v>44794</v>
      </c>
      <c r="B1366" t="s">
        <v>83</v>
      </c>
      <c r="C1366" t="s">
        <v>154</v>
      </c>
      <c r="D1366" t="s">
        <v>126</v>
      </c>
      <c r="E1366" t="s">
        <v>134</v>
      </c>
      <c r="F1366">
        <v>4035103</v>
      </c>
      <c r="G1366">
        <v>847411.98103000014</v>
      </c>
      <c r="H1366">
        <v>0</v>
      </c>
      <c r="I1366">
        <v>4035103</v>
      </c>
      <c r="J1366" t="s">
        <v>164</v>
      </c>
      <c r="K1366">
        <v>40.351030000000002</v>
      </c>
    </row>
    <row r="1367" spans="1:11" x14ac:dyDescent="0.2">
      <c r="A1367" s="37">
        <v>44794</v>
      </c>
      <c r="B1367" t="s">
        <v>83</v>
      </c>
      <c r="C1367" t="s">
        <v>154</v>
      </c>
      <c r="D1367" t="s">
        <v>126</v>
      </c>
      <c r="E1367" t="s">
        <v>134</v>
      </c>
      <c r="F1367">
        <v>4035103</v>
      </c>
      <c r="G1367">
        <v>847411.98103000014</v>
      </c>
      <c r="H1367">
        <v>0</v>
      </c>
      <c r="I1367">
        <v>4035103</v>
      </c>
      <c r="J1367" t="s">
        <v>141</v>
      </c>
      <c r="K1367">
        <v>80702.06</v>
      </c>
    </row>
    <row r="1368" spans="1:11" x14ac:dyDescent="0.2">
      <c r="A1368" s="37">
        <v>44794</v>
      </c>
      <c r="B1368" t="s">
        <v>83</v>
      </c>
      <c r="C1368" t="s">
        <v>154</v>
      </c>
      <c r="D1368" t="s">
        <v>126</v>
      </c>
      <c r="E1368" t="s">
        <v>134</v>
      </c>
      <c r="F1368">
        <v>4035103</v>
      </c>
      <c r="G1368">
        <v>847411.98103000014</v>
      </c>
      <c r="H1368">
        <v>0</v>
      </c>
      <c r="I1368">
        <v>4035103</v>
      </c>
      <c r="J1368" t="s">
        <v>140</v>
      </c>
      <c r="K1368">
        <v>726318.54</v>
      </c>
    </row>
    <row r="1369" spans="1:11" x14ac:dyDescent="0.2">
      <c r="A1369" s="37">
        <v>44794</v>
      </c>
      <c r="B1369" t="s">
        <v>83</v>
      </c>
      <c r="C1369" t="s">
        <v>154</v>
      </c>
      <c r="D1369" t="s">
        <v>126</v>
      </c>
      <c r="E1369" t="s">
        <v>134</v>
      </c>
      <c r="F1369">
        <v>4035103</v>
      </c>
      <c r="G1369">
        <v>847411.98103000014</v>
      </c>
      <c r="H1369">
        <v>0</v>
      </c>
      <c r="I1369">
        <v>4035103</v>
      </c>
      <c r="J1369" t="s">
        <v>142</v>
      </c>
      <c r="K1369">
        <v>40351.03</v>
      </c>
    </row>
    <row r="1370" spans="1:11" x14ac:dyDescent="0.2">
      <c r="A1370" s="37">
        <v>44773</v>
      </c>
      <c r="B1370" t="s">
        <v>84</v>
      </c>
      <c r="C1370" t="s">
        <v>125</v>
      </c>
      <c r="D1370" t="s">
        <v>127</v>
      </c>
      <c r="E1370" t="s">
        <v>135</v>
      </c>
      <c r="F1370">
        <v>33728093</v>
      </c>
      <c r="G1370">
        <v>7083911.3727899995</v>
      </c>
      <c r="H1370">
        <v>6492657.9024999999</v>
      </c>
      <c r="I1370">
        <v>40220750.902500004</v>
      </c>
      <c r="J1370" t="s">
        <v>164</v>
      </c>
      <c r="K1370">
        <v>1011.84279</v>
      </c>
    </row>
    <row r="1371" spans="1:11" x14ac:dyDescent="0.2">
      <c r="A1371" s="37">
        <v>44773</v>
      </c>
      <c r="B1371" t="s">
        <v>84</v>
      </c>
      <c r="C1371" t="s">
        <v>125</v>
      </c>
      <c r="D1371" t="s">
        <v>127</v>
      </c>
      <c r="E1371" t="s">
        <v>135</v>
      </c>
      <c r="F1371">
        <v>33728093</v>
      </c>
      <c r="G1371">
        <v>7083911.3727899995</v>
      </c>
      <c r="H1371">
        <v>6492657.9024999999</v>
      </c>
      <c r="I1371">
        <v>40220750.902500004</v>
      </c>
      <c r="J1371" t="s">
        <v>141</v>
      </c>
      <c r="K1371">
        <v>1349123.72</v>
      </c>
    </row>
    <row r="1372" spans="1:11" x14ac:dyDescent="0.2">
      <c r="A1372" s="37">
        <v>44773</v>
      </c>
      <c r="B1372" t="s">
        <v>84</v>
      </c>
      <c r="C1372" t="s">
        <v>125</v>
      </c>
      <c r="D1372" t="s">
        <v>127</v>
      </c>
      <c r="E1372" t="s">
        <v>135</v>
      </c>
      <c r="F1372">
        <v>33728093</v>
      </c>
      <c r="G1372">
        <v>7083911.3727899995</v>
      </c>
      <c r="H1372">
        <v>6492657.9024999999</v>
      </c>
      <c r="I1372">
        <v>40220750.902500004</v>
      </c>
      <c r="J1372" t="s">
        <v>140</v>
      </c>
      <c r="K1372">
        <v>4047371.16</v>
      </c>
    </row>
    <row r="1373" spans="1:11" x14ac:dyDescent="0.2">
      <c r="A1373" s="37">
        <v>44773</v>
      </c>
      <c r="B1373" t="s">
        <v>84</v>
      </c>
      <c r="C1373" t="s">
        <v>125</v>
      </c>
      <c r="D1373" t="s">
        <v>127</v>
      </c>
      <c r="E1373" t="s">
        <v>135</v>
      </c>
      <c r="F1373">
        <v>33728093</v>
      </c>
      <c r="G1373">
        <v>7083911.3727899995</v>
      </c>
      <c r="H1373">
        <v>6492657.9024999999</v>
      </c>
      <c r="I1373">
        <v>40220750.902500004</v>
      </c>
      <c r="J1373" t="s">
        <v>142</v>
      </c>
      <c r="K1373">
        <v>1686404.65</v>
      </c>
    </row>
    <row r="1374" spans="1:11" x14ac:dyDescent="0.2">
      <c r="A1374" s="37">
        <v>44182</v>
      </c>
      <c r="B1374" t="s">
        <v>85</v>
      </c>
      <c r="C1374" t="s">
        <v>153</v>
      </c>
      <c r="D1374" t="s">
        <v>126</v>
      </c>
      <c r="E1374" t="s">
        <v>129</v>
      </c>
      <c r="F1374">
        <v>4301617</v>
      </c>
      <c r="G1374">
        <v>1118549.46851</v>
      </c>
      <c r="H1374">
        <v>0</v>
      </c>
      <c r="I1374">
        <v>4301617</v>
      </c>
      <c r="J1374" t="s">
        <v>164</v>
      </c>
      <c r="K1374">
        <v>129.04850999999999</v>
      </c>
    </row>
    <row r="1375" spans="1:11" x14ac:dyDescent="0.2">
      <c r="A1375" s="37">
        <v>44182</v>
      </c>
      <c r="B1375" t="s">
        <v>85</v>
      </c>
      <c r="C1375" t="s">
        <v>153</v>
      </c>
      <c r="D1375" t="s">
        <v>126</v>
      </c>
      <c r="E1375" t="s">
        <v>129</v>
      </c>
      <c r="F1375">
        <v>4301617</v>
      </c>
      <c r="G1375">
        <v>1118549.46851</v>
      </c>
      <c r="H1375">
        <v>0</v>
      </c>
      <c r="I1375">
        <v>4301617</v>
      </c>
      <c r="J1375" t="s">
        <v>141</v>
      </c>
      <c r="K1375">
        <v>215080.85</v>
      </c>
    </row>
    <row r="1376" spans="1:11" x14ac:dyDescent="0.2">
      <c r="A1376" s="37">
        <v>44182</v>
      </c>
      <c r="B1376" t="s">
        <v>85</v>
      </c>
      <c r="C1376" t="s">
        <v>153</v>
      </c>
      <c r="D1376" t="s">
        <v>126</v>
      </c>
      <c r="E1376" t="s">
        <v>129</v>
      </c>
      <c r="F1376">
        <v>4301617</v>
      </c>
      <c r="G1376">
        <v>1118549.46851</v>
      </c>
      <c r="H1376">
        <v>0</v>
      </c>
      <c r="I1376">
        <v>4301617</v>
      </c>
      <c r="J1376" t="s">
        <v>140</v>
      </c>
      <c r="K1376">
        <v>860323.4</v>
      </c>
    </row>
    <row r="1377" spans="1:11" x14ac:dyDescent="0.2">
      <c r="A1377" s="37">
        <v>44182</v>
      </c>
      <c r="B1377" t="s">
        <v>85</v>
      </c>
      <c r="C1377" t="s">
        <v>153</v>
      </c>
      <c r="D1377" t="s">
        <v>126</v>
      </c>
      <c r="E1377" t="s">
        <v>129</v>
      </c>
      <c r="F1377">
        <v>4301617</v>
      </c>
      <c r="G1377">
        <v>1118549.46851</v>
      </c>
      <c r="H1377">
        <v>0</v>
      </c>
      <c r="I1377">
        <v>4301617</v>
      </c>
      <c r="J1377" t="s">
        <v>142</v>
      </c>
      <c r="K1377">
        <v>43016.17</v>
      </c>
    </row>
    <row r="1378" spans="1:11" x14ac:dyDescent="0.2">
      <c r="A1378" s="37">
        <v>44036</v>
      </c>
      <c r="B1378" t="s">
        <v>86</v>
      </c>
      <c r="C1378" t="s">
        <v>125</v>
      </c>
      <c r="D1378" t="s">
        <v>128</v>
      </c>
      <c r="E1378" t="s">
        <v>130</v>
      </c>
      <c r="F1378">
        <v>37347193</v>
      </c>
      <c r="G1378">
        <v>10831432.913860001</v>
      </c>
      <c r="H1378">
        <v>0</v>
      </c>
      <c r="I1378">
        <v>37347193</v>
      </c>
      <c r="J1378" t="s">
        <v>164</v>
      </c>
      <c r="K1378">
        <v>746.94385999999997</v>
      </c>
    </row>
    <row r="1379" spans="1:11" x14ac:dyDescent="0.2">
      <c r="A1379" s="37">
        <v>44036</v>
      </c>
      <c r="B1379" t="s">
        <v>86</v>
      </c>
      <c r="C1379" t="s">
        <v>125</v>
      </c>
      <c r="D1379" t="s">
        <v>128</v>
      </c>
      <c r="E1379" t="s">
        <v>130</v>
      </c>
      <c r="F1379">
        <v>37347193</v>
      </c>
      <c r="G1379">
        <v>10831432.913860001</v>
      </c>
      <c r="H1379">
        <v>0</v>
      </c>
      <c r="I1379">
        <v>37347193</v>
      </c>
      <c r="J1379" t="s">
        <v>141</v>
      </c>
      <c r="K1379">
        <v>1493887.72</v>
      </c>
    </row>
    <row r="1380" spans="1:11" x14ac:dyDescent="0.2">
      <c r="A1380" s="37">
        <v>44036</v>
      </c>
      <c r="B1380" t="s">
        <v>86</v>
      </c>
      <c r="C1380" t="s">
        <v>125</v>
      </c>
      <c r="D1380" t="s">
        <v>128</v>
      </c>
      <c r="E1380" t="s">
        <v>130</v>
      </c>
      <c r="F1380">
        <v>37347193</v>
      </c>
      <c r="G1380">
        <v>10831432.913860001</v>
      </c>
      <c r="H1380">
        <v>0</v>
      </c>
      <c r="I1380">
        <v>37347193</v>
      </c>
      <c r="J1380" t="s">
        <v>140</v>
      </c>
      <c r="K1380">
        <v>7469438.5999999996</v>
      </c>
    </row>
    <row r="1381" spans="1:11" x14ac:dyDescent="0.2">
      <c r="A1381" s="37">
        <v>44036</v>
      </c>
      <c r="B1381" t="s">
        <v>86</v>
      </c>
      <c r="C1381" t="s">
        <v>125</v>
      </c>
      <c r="D1381" t="s">
        <v>128</v>
      </c>
      <c r="E1381" t="s">
        <v>130</v>
      </c>
      <c r="F1381">
        <v>37347193</v>
      </c>
      <c r="G1381">
        <v>10831432.913860001</v>
      </c>
      <c r="H1381">
        <v>0</v>
      </c>
      <c r="I1381">
        <v>37347193</v>
      </c>
      <c r="J1381" t="s">
        <v>142</v>
      </c>
      <c r="K1381">
        <v>1867359.65</v>
      </c>
    </row>
    <row r="1382" spans="1:11" x14ac:dyDescent="0.2">
      <c r="A1382" s="37">
        <v>44190</v>
      </c>
      <c r="B1382" t="s">
        <v>87</v>
      </c>
      <c r="C1382" t="s">
        <v>154</v>
      </c>
      <c r="D1382" t="s">
        <v>126</v>
      </c>
      <c r="E1382" t="s">
        <v>131</v>
      </c>
      <c r="F1382">
        <v>43155789</v>
      </c>
      <c r="G1382">
        <v>6905789.3557799999</v>
      </c>
      <c r="H1382">
        <v>0</v>
      </c>
      <c r="I1382">
        <v>43155789</v>
      </c>
      <c r="J1382" t="s">
        <v>164</v>
      </c>
      <c r="K1382">
        <v>863.11577999999997</v>
      </c>
    </row>
    <row r="1383" spans="1:11" x14ac:dyDescent="0.2">
      <c r="A1383" s="37">
        <v>44190</v>
      </c>
      <c r="B1383" t="s">
        <v>87</v>
      </c>
      <c r="C1383" t="s">
        <v>154</v>
      </c>
      <c r="D1383" t="s">
        <v>126</v>
      </c>
      <c r="E1383" t="s">
        <v>131</v>
      </c>
      <c r="F1383">
        <v>43155789</v>
      </c>
      <c r="G1383">
        <v>6905789.3557799999</v>
      </c>
      <c r="H1383">
        <v>0</v>
      </c>
      <c r="I1383">
        <v>43155789</v>
      </c>
      <c r="J1383" t="s">
        <v>141</v>
      </c>
      <c r="K1383">
        <v>1294673.67</v>
      </c>
    </row>
    <row r="1384" spans="1:11" x14ac:dyDescent="0.2">
      <c r="A1384" s="37">
        <v>44190</v>
      </c>
      <c r="B1384" t="s">
        <v>87</v>
      </c>
      <c r="C1384" t="s">
        <v>154</v>
      </c>
      <c r="D1384" t="s">
        <v>126</v>
      </c>
      <c r="E1384" t="s">
        <v>131</v>
      </c>
      <c r="F1384">
        <v>43155789</v>
      </c>
      <c r="G1384">
        <v>6905789.3557799999</v>
      </c>
      <c r="H1384">
        <v>0</v>
      </c>
      <c r="I1384">
        <v>43155789</v>
      </c>
      <c r="J1384" t="s">
        <v>140</v>
      </c>
      <c r="K1384">
        <v>4747136.79</v>
      </c>
    </row>
    <row r="1385" spans="1:11" x14ac:dyDescent="0.2">
      <c r="A1385" s="37">
        <v>44190</v>
      </c>
      <c r="B1385" t="s">
        <v>87</v>
      </c>
      <c r="C1385" t="s">
        <v>154</v>
      </c>
      <c r="D1385" t="s">
        <v>126</v>
      </c>
      <c r="E1385" t="s">
        <v>131</v>
      </c>
      <c r="F1385">
        <v>43155789</v>
      </c>
      <c r="G1385">
        <v>6905789.3557799999</v>
      </c>
      <c r="H1385">
        <v>0</v>
      </c>
      <c r="I1385">
        <v>43155789</v>
      </c>
      <c r="J1385" t="s">
        <v>142</v>
      </c>
      <c r="K1385">
        <v>863115.78</v>
      </c>
    </row>
    <row r="1386" spans="1:11" x14ac:dyDescent="0.2">
      <c r="A1386" s="37">
        <v>44779</v>
      </c>
      <c r="B1386" t="s">
        <v>88</v>
      </c>
      <c r="C1386" t="s">
        <v>125</v>
      </c>
      <c r="D1386" t="s">
        <v>127</v>
      </c>
      <c r="E1386" t="s">
        <v>132</v>
      </c>
      <c r="F1386">
        <v>32028913</v>
      </c>
      <c r="G1386">
        <v>4805297.8173900004</v>
      </c>
      <c r="H1386">
        <v>0</v>
      </c>
      <c r="I1386">
        <v>32028913</v>
      </c>
      <c r="J1386" t="s">
        <v>164</v>
      </c>
      <c r="K1386">
        <v>960.86739</v>
      </c>
    </row>
    <row r="1387" spans="1:11" x14ac:dyDescent="0.2">
      <c r="A1387" s="37">
        <v>44779</v>
      </c>
      <c r="B1387" t="s">
        <v>88</v>
      </c>
      <c r="C1387" t="s">
        <v>125</v>
      </c>
      <c r="D1387" t="s">
        <v>127</v>
      </c>
      <c r="E1387" t="s">
        <v>132</v>
      </c>
      <c r="F1387">
        <v>32028913</v>
      </c>
      <c r="G1387">
        <v>4805297.8173900004</v>
      </c>
      <c r="H1387">
        <v>0</v>
      </c>
      <c r="I1387">
        <v>32028913</v>
      </c>
      <c r="J1387" t="s">
        <v>141</v>
      </c>
      <c r="K1387">
        <v>960867.39</v>
      </c>
    </row>
    <row r="1388" spans="1:11" x14ac:dyDescent="0.2">
      <c r="A1388" s="37">
        <v>44779</v>
      </c>
      <c r="B1388" t="s">
        <v>88</v>
      </c>
      <c r="C1388" t="s">
        <v>125</v>
      </c>
      <c r="D1388" t="s">
        <v>127</v>
      </c>
      <c r="E1388" t="s">
        <v>132</v>
      </c>
      <c r="F1388">
        <v>32028913</v>
      </c>
      <c r="G1388">
        <v>4805297.8173900004</v>
      </c>
      <c r="H1388">
        <v>0</v>
      </c>
      <c r="I1388">
        <v>32028913</v>
      </c>
      <c r="J1388" t="s">
        <v>140</v>
      </c>
      <c r="K1388">
        <v>3523180.43</v>
      </c>
    </row>
    <row r="1389" spans="1:11" x14ac:dyDescent="0.2">
      <c r="A1389" s="37">
        <v>44779</v>
      </c>
      <c r="B1389" t="s">
        <v>88</v>
      </c>
      <c r="C1389" t="s">
        <v>125</v>
      </c>
      <c r="D1389" t="s">
        <v>127</v>
      </c>
      <c r="E1389" t="s">
        <v>132</v>
      </c>
      <c r="F1389">
        <v>32028913</v>
      </c>
      <c r="G1389">
        <v>4805297.8173900004</v>
      </c>
      <c r="H1389">
        <v>0</v>
      </c>
      <c r="I1389">
        <v>32028913</v>
      </c>
      <c r="J1389" t="s">
        <v>142</v>
      </c>
      <c r="K1389">
        <v>320289.13</v>
      </c>
    </row>
    <row r="1390" spans="1:11" x14ac:dyDescent="0.2">
      <c r="A1390" s="37">
        <v>44725</v>
      </c>
      <c r="B1390" t="s">
        <v>89</v>
      </c>
      <c r="C1390" t="s">
        <v>154</v>
      </c>
      <c r="D1390" t="s">
        <v>126</v>
      </c>
      <c r="E1390" t="s">
        <v>133</v>
      </c>
      <c r="F1390">
        <v>4423870</v>
      </c>
      <c r="G1390">
        <v>619386.03869999992</v>
      </c>
      <c r="H1390">
        <v>0</v>
      </c>
      <c r="I1390">
        <v>4423870</v>
      </c>
      <c r="J1390" t="s">
        <v>164</v>
      </c>
      <c r="K1390">
        <v>44.238700000000001</v>
      </c>
    </row>
    <row r="1391" spans="1:11" x14ac:dyDescent="0.2">
      <c r="A1391" s="37">
        <v>44725</v>
      </c>
      <c r="B1391" t="s">
        <v>89</v>
      </c>
      <c r="C1391" t="s">
        <v>154</v>
      </c>
      <c r="D1391" t="s">
        <v>126</v>
      </c>
      <c r="E1391" t="s">
        <v>133</v>
      </c>
      <c r="F1391">
        <v>4423870</v>
      </c>
      <c r="G1391">
        <v>619386.03869999992</v>
      </c>
      <c r="H1391">
        <v>0</v>
      </c>
      <c r="I1391">
        <v>4423870</v>
      </c>
      <c r="J1391" t="s">
        <v>141</v>
      </c>
      <c r="K1391">
        <v>132716.1</v>
      </c>
    </row>
    <row r="1392" spans="1:11" x14ac:dyDescent="0.2">
      <c r="A1392" s="37">
        <v>44725</v>
      </c>
      <c r="B1392" t="s">
        <v>89</v>
      </c>
      <c r="C1392" t="s">
        <v>154</v>
      </c>
      <c r="D1392" t="s">
        <v>126</v>
      </c>
      <c r="E1392" t="s">
        <v>133</v>
      </c>
      <c r="F1392">
        <v>4423870</v>
      </c>
      <c r="G1392">
        <v>619386.03869999992</v>
      </c>
      <c r="H1392">
        <v>0</v>
      </c>
      <c r="I1392">
        <v>4423870</v>
      </c>
      <c r="J1392" t="s">
        <v>140</v>
      </c>
      <c r="K1392">
        <v>442387</v>
      </c>
    </row>
    <row r="1393" spans="1:11" x14ac:dyDescent="0.2">
      <c r="A1393" s="37">
        <v>44725</v>
      </c>
      <c r="B1393" t="s">
        <v>89</v>
      </c>
      <c r="C1393" t="s">
        <v>154</v>
      </c>
      <c r="D1393" t="s">
        <v>126</v>
      </c>
      <c r="E1393" t="s">
        <v>133</v>
      </c>
      <c r="F1393">
        <v>4423870</v>
      </c>
      <c r="G1393">
        <v>619386.03869999992</v>
      </c>
      <c r="H1393">
        <v>0</v>
      </c>
      <c r="I1393">
        <v>4423870</v>
      </c>
      <c r="J1393" t="s">
        <v>142</v>
      </c>
      <c r="K1393">
        <v>44238.7</v>
      </c>
    </row>
    <row r="1394" spans="1:11" x14ac:dyDescent="0.2">
      <c r="A1394" s="37">
        <v>44425</v>
      </c>
      <c r="B1394" t="s">
        <v>90</v>
      </c>
      <c r="C1394" t="s">
        <v>125</v>
      </c>
      <c r="D1394" t="s">
        <v>128</v>
      </c>
      <c r="E1394" t="s">
        <v>134</v>
      </c>
      <c r="F1394">
        <v>21873986</v>
      </c>
      <c r="G1394">
        <v>4594193.2795800008</v>
      </c>
      <c r="H1394">
        <v>0</v>
      </c>
      <c r="I1394">
        <v>21873986</v>
      </c>
      <c r="J1394" t="s">
        <v>164</v>
      </c>
      <c r="K1394">
        <v>656.21957999999995</v>
      </c>
    </row>
    <row r="1395" spans="1:11" x14ac:dyDescent="0.2">
      <c r="A1395" s="37">
        <v>44425</v>
      </c>
      <c r="B1395" t="s">
        <v>90</v>
      </c>
      <c r="C1395" t="s">
        <v>125</v>
      </c>
      <c r="D1395" t="s">
        <v>128</v>
      </c>
      <c r="E1395" t="s">
        <v>134</v>
      </c>
      <c r="F1395">
        <v>21873986</v>
      </c>
      <c r="G1395">
        <v>4594193.2795800008</v>
      </c>
      <c r="H1395">
        <v>0</v>
      </c>
      <c r="I1395">
        <v>21873986</v>
      </c>
      <c r="J1395" t="s">
        <v>141</v>
      </c>
      <c r="K1395">
        <v>656219.57999999996</v>
      </c>
    </row>
    <row r="1396" spans="1:11" x14ac:dyDescent="0.2">
      <c r="A1396" s="37">
        <v>44425</v>
      </c>
      <c r="B1396" t="s">
        <v>90</v>
      </c>
      <c r="C1396" t="s">
        <v>125</v>
      </c>
      <c r="D1396" t="s">
        <v>128</v>
      </c>
      <c r="E1396" t="s">
        <v>134</v>
      </c>
      <c r="F1396">
        <v>21873986</v>
      </c>
      <c r="G1396">
        <v>4594193.2795800008</v>
      </c>
      <c r="H1396">
        <v>0</v>
      </c>
      <c r="I1396">
        <v>21873986</v>
      </c>
      <c r="J1396" t="s">
        <v>140</v>
      </c>
      <c r="K1396">
        <v>3718577.62</v>
      </c>
    </row>
    <row r="1397" spans="1:11" x14ac:dyDescent="0.2">
      <c r="A1397" s="37">
        <v>44425</v>
      </c>
      <c r="B1397" t="s">
        <v>90</v>
      </c>
      <c r="C1397" t="s">
        <v>125</v>
      </c>
      <c r="D1397" t="s">
        <v>128</v>
      </c>
      <c r="E1397" t="s">
        <v>134</v>
      </c>
      <c r="F1397">
        <v>21873986</v>
      </c>
      <c r="G1397">
        <v>4594193.2795800008</v>
      </c>
      <c r="H1397">
        <v>0</v>
      </c>
      <c r="I1397">
        <v>21873986</v>
      </c>
      <c r="J1397" t="s">
        <v>142</v>
      </c>
      <c r="K1397">
        <v>218739.86</v>
      </c>
    </row>
    <row r="1398" spans="1:11" x14ac:dyDescent="0.2">
      <c r="A1398" s="37">
        <v>43901</v>
      </c>
      <c r="B1398" t="s">
        <v>91</v>
      </c>
      <c r="C1398" t="s">
        <v>154</v>
      </c>
      <c r="D1398" t="s">
        <v>126</v>
      </c>
      <c r="E1398" t="s">
        <v>135</v>
      </c>
      <c r="F1398">
        <v>43073162</v>
      </c>
      <c r="G1398">
        <v>12061777.554860001</v>
      </c>
      <c r="H1398">
        <v>8291583.6850000005</v>
      </c>
      <c r="I1398">
        <v>51364745.685000002</v>
      </c>
      <c r="J1398" t="s">
        <v>164</v>
      </c>
      <c r="K1398">
        <v>1292.1948600000001</v>
      </c>
    </row>
    <row r="1399" spans="1:11" x14ac:dyDescent="0.2">
      <c r="A1399" s="37">
        <v>43901</v>
      </c>
      <c r="B1399" t="s">
        <v>91</v>
      </c>
      <c r="C1399" t="s">
        <v>154</v>
      </c>
      <c r="D1399" t="s">
        <v>126</v>
      </c>
      <c r="E1399" t="s">
        <v>135</v>
      </c>
      <c r="F1399">
        <v>43073162</v>
      </c>
      <c r="G1399">
        <v>12061777.554860001</v>
      </c>
      <c r="H1399">
        <v>8291583.6850000005</v>
      </c>
      <c r="I1399">
        <v>51364745.685000002</v>
      </c>
      <c r="J1399" t="s">
        <v>141</v>
      </c>
      <c r="K1399">
        <v>1722926.48</v>
      </c>
    </row>
    <row r="1400" spans="1:11" x14ac:dyDescent="0.2">
      <c r="A1400" s="37">
        <v>43901</v>
      </c>
      <c r="B1400" t="s">
        <v>91</v>
      </c>
      <c r="C1400" t="s">
        <v>154</v>
      </c>
      <c r="D1400" t="s">
        <v>126</v>
      </c>
      <c r="E1400" t="s">
        <v>135</v>
      </c>
      <c r="F1400">
        <v>43073162</v>
      </c>
      <c r="G1400">
        <v>12061777.554860001</v>
      </c>
      <c r="H1400">
        <v>8291583.6850000005</v>
      </c>
      <c r="I1400">
        <v>51364745.685000002</v>
      </c>
      <c r="J1400" t="s">
        <v>140</v>
      </c>
      <c r="K1400">
        <v>8614632.4000000004</v>
      </c>
    </row>
    <row r="1401" spans="1:11" x14ac:dyDescent="0.2">
      <c r="A1401" s="37">
        <v>43901</v>
      </c>
      <c r="B1401" t="s">
        <v>91</v>
      </c>
      <c r="C1401" t="s">
        <v>154</v>
      </c>
      <c r="D1401" t="s">
        <v>126</v>
      </c>
      <c r="E1401" t="s">
        <v>135</v>
      </c>
      <c r="F1401">
        <v>43073162</v>
      </c>
      <c r="G1401">
        <v>12061777.554860001</v>
      </c>
      <c r="H1401">
        <v>8291583.6850000005</v>
      </c>
      <c r="I1401">
        <v>51364745.685000002</v>
      </c>
      <c r="J1401" t="s">
        <v>142</v>
      </c>
      <c r="K1401">
        <v>1722926.48</v>
      </c>
    </row>
    <row r="1402" spans="1:11" x14ac:dyDescent="0.2">
      <c r="A1402" s="37">
        <v>44200</v>
      </c>
      <c r="B1402" t="s">
        <v>92</v>
      </c>
      <c r="C1402" t="s">
        <v>125</v>
      </c>
      <c r="D1402" t="s">
        <v>127</v>
      </c>
      <c r="E1402" t="s">
        <v>129</v>
      </c>
      <c r="F1402">
        <v>26849726</v>
      </c>
      <c r="G1402">
        <v>5638710.9572599996</v>
      </c>
      <c r="H1402">
        <v>0</v>
      </c>
      <c r="I1402">
        <v>26849726</v>
      </c>
      <c r="J1402" t="s">
        <v>164</v>
      </c>
      <c r="K1402">
        <v>268.49725999999998</v>
      </c>
    </row>
    <row r="1403" spans="1:11" x14ac:dyDescent="0.2">
      <c r="A1403" s="37">
        <v>44200</v>
      </c>
      <c r="B1403" t="s">
        <v>92</v>
      </c>
      <c r="C1403" t="s">
        <v>125</v>
      </c>
      <c r="D1403" t="s">
        <v>127</v>
      </c>
      <c r="E1403" t="s">
        <v>129</v>
      </c>
      <c r="F1403">
        <v>26849726</v>
      </c>
      <c r="G1403">
        <v>5638710.9572599996</v>
      </c>
      <c r="H1403">
        <v>0</v>
      </c>
      <c r="I1403">
        <v>26849726</v>
      </c>
      <c r="J1403" t="s">
        <v>141</v>
      </c>
      <c r="K1403">
        <v>1073989.04</v>
      </c>
    </row>
    <row r="1404" spans="1:11" x14ac:dyDescent="0.2">
      <c r="A1404" s="37">
        <v>44200</v>
      </c>
      <c r="B1404" t="s">
        <v>92</v>
      </c>
      <c r="C1404" t="s">
        <v>125</v>
      </c>
      <c r="D1404" t="s">
        <v>127</v>
      </c>
      <c r="E1404" t="s">
        <v>129</v>
      </c>
      <c r="F1404">
        <v>26849726</v>
      </c>
      <c r="G1404">
        <v>5638710.9572599996</v>
      </c>
      <c r="H1404">
        <v>0</v>
      </c>
      <c r="I1404">
        <v>26849726</v>
      </c>
      <c r="J1404" t="s">
        <v>140</v>
      </c>
      <c r="K1404">
        <v>4295956.16</v>
      </c>
    </row>
    <row r="1405" spans="1:11" x14ac:dyDescent="0.2">
      <c r="A1405" s="37">
        <v>44200</v>
      </c>
      <c r="B1405" t="s">
        <v>92</v>
      </c>
      <c r="C1405" t="s">
        <v>125</v>
      </c>
      <c r="D1405" t="s">
        <v>127</v>
      </c>
      <c r="E1405" t="s">
        <v>129</v>
      </c>
      <c r="F1405">
        <v>26849726</v>
      </c>
      <c r="G1405">
        <v>5638710.9572599996</v>
      </c>
      <c r="H1405">
        <v>0</v>
      </c>
      <c r="I1405">
        <v>26849726</v>
      </c>
      <c r="J1405" t="s">
        <v>142</v>
      </c>
      <c r="K1405">
        <v>268497.26</v>
      </c>
    </row>
    <row r="1406" spans="1:11" x14ac:dyDescent="0.2">
      <c r="A1406" s="37">
        <v>44600</v>
      </c>
      <c r="B1406" t="s">
        <v>93</v>
      </c>
      <c r="C1406" t="s">
        <v>154</v>
      </c>
      <c r="D1406" t="s">
        <v>126</v>
      </c>
      <c r="E1406" t="s">
        <v>130</v>
      </c>
      <c r="F1406">
        <v>11877237</v>
      </c>
      <c r="G1406">
        <v>2375566.1723699998</v>
      </c>
      <c r="H1406">
        <v>0</v>
      </c>
      <c r="I1406">
        <v>11877237</v>
      </c>
      <c r="J1406" t="s">
        <v>164</v>
      </c>
      <c r="K1406">
        <v>118.77237</v>
      </c>
    </row>
    <row r="1407" spans="1:11" x14ac:dyDescent="0.2">
      <c r="A1407" s="37">
        <v>44600</v>
      </c>
      <c r="B1407" t="s">
        <v>93</v>
      </c>
      <c r="C1407" t="s">
        <v>154</v>
      </c>
      <c r="D1407" t="s">
        <v>126</v>
      </c>
      <c r="E1407" t="s">
        <v>130</v>
      </c>
      <c r="F1407">
        <v>11877237</v>
      </c>
      <c r="G1407">
        <v>2375566.1723699998</v>
      </c>
      <c r="H1407">
        <v>0</v>
      </c>
      <c r="I1407">
        <v>11877237</v>
      </c>
      <c r="J1407" t="s">
        <v>141</v>
      </c>
      <c r="K1407">
        <v>356317.11</v>
      </c>
    </row>
    <row r="1408" spans="1:11" x14ac:dyDescent="0.2">
      <c r="A1408" s="37">
        <v>44600</v>
      </c>
      <c r="B1408" t="s">
        <v>93</v>
      </c>
      <c r="C1408" t="s">
        <v>154</v>
      </c>
      <c r="D1408" t="s">
        <v>126</v>
      </c>
      <c r="E1408" t="s">
        <v>130</v>
      </c>
      <c r="F1408">
        <v>11877237</v>
      </c>
      <c r="G1408">
        <v>2375566.1723699998</v>
      </c>
      <c r="H1408">
        <v>0</v>
      </c>
      <c r="I1408">
        <v>11877237</v>
      </c>
      <c r="J1408" t="s">
        <v>140</v>
      </c>
      <c r="K1408">
        <v>1544040.81</v>
      </c>
    </row>
    <row r="1409" spans="1:11" x14ac:dyDescent="0.2">
      <c r="A1409" s="37">
        <v>44600</v>
      </c>
      <c r="B1409" t="s">
        <v>93</v>
      </c>
      <c r="C1409" t="s">
        <v>154</v>
      </c>
      <c r="D1409" t="s">
        <v>126</v>
      </c>
      <c r="E1409" t="s">
        <v>130</v>
      </c>
      <c r="F1409">
        <v>11877237</v>
      </c>
      <c r="G1409">
        <v>2375566.1723699998</v>
      </c>
      <c r="H1409">
        <v>0</v>
      </c>
      <c r="I1409">
        <v>11877237</v>
      </c>
      <c r="J1409" t="s">
        <v>142</v>
      </c>
      <c r="K1409">
        <v>475089.48</v>
      </c>
    </row>
    <row r="1410" spans="1:11" x14ac:dyDescent="0.2">
      <c r="A1410" s="37">
        <v>44710</v>
      </c>
      <c r="B1410" t="s">
        <v>94</v>
      </c>
      <c r="C1410" t="s">
        <v>125</v>
      </c>
      <c r="D1410" t="s">
        <v>128</v>
      </c>
      <c r="E1410" t="s">
        <v>131</v>
      </c>
      <c r="F1410">
        <v>9086138</v>
      </c>
      <c r="G1410">
        <v>2362577.6027599997</v>
      </c>
      <c r="H1410">
        <v>0</v>
      </c>
      <c r="I1410">
        <v>9086138</v>
      </c>
      <c r="J1410" t="s">
        <v>164</v>
      </c>
      <c r="K1410">
        <v>181.72275999999999</v>
      </c>
    </row>
    <row r="1411" spans="1:11" x14ac:dyDescent="0.2">
      <c r="A1411" s="37">
        <v>44710</v>
      </c>
      <c r="B1411" t="s">
        <v>94</v>
      </c>
      <c r="C1411" t="s">
        <v>125</v>
      </c>
      <c r="D1411" t="s">
        <v>128</v>
      </c>
      <c r="E1411" t="s">
        <v>131</v>
      </c>
      <c r="F1411">
        <v>9086138</v>
      </c>
      <c r="G1411">
        <v>2362577.6027599997</v>
      </c>
      <c r="H1411">
        <v>0</v>
      </c>
      <c r="I1411">
        <v>9086138</v>
      </c>
      <c r="J1411" t="s">
        <v>141</v>
      </c>
      <c r="K1411">
        <v>454306.9</v>
      </c>
    </row>
    <row r="1412" spans="1:11" x14ac:dyDescent="0.2">
      <c r="A1412" s="37">
        <v>44710</v>
      </c>
      <c r="B1412" t="s">
        <v>94</v>
      </c>
      <c r="C1412" t="s">
        <v>125</v>
      </c>
      <c r="D1412" t="s">
        <v>128</v>
      </c>
      <c r="E1412" t="s">
        <v>131</v>
      </c>
      <c r="F1412">
        <v>9086138</v>
      </c>
      <c r="G1412">
        <v>2362577.6027599997</v>
      </c>
      <c r="H1412">
        <v>0</v>
      </c>
      <c r="I1412">
        <v>9086138</v>
      </c>
      <c r="J1412" t="s">
        <v>140</v>
      </c>
      <c r="K1412">
        <v>1726366.22</v>
      </c>
    </row>
    <row r="1413" spans="1:11" x14ac:dyDescent="0.2">
      <c r="A1413" s="37">
        <v>44710</v>
      </c>
      <c r="B1413" t="s">
        <v>94</v>
      </c>
      <c r="C1413" t="s">
        <v>125</v>
      </c>
      <c r="D1413" t="s">
        <v>128</v>
      </c>
      <c r="E1413" t="s">
        <v>131</v>
      </c>
      <c r="F1413">
        <v>9086138</v>
      </c>
      <c r="G1413">
        <v>2362577.6027599997</v>
      </c>
      <c r="H1413">
        <v>0</v>
      </c>
      <c r="I1413">
        <v>9086138</v>
      </c>
      <c r="J1413" t="s">
        <v>142</v>
      </c>
      <c r="K1413">
        <v>181722.76</v>
      </c>
    </row>
    <row r="1414" spans="1:11" x14ac:dyDescent="0.2">
      <c r="A1414" s="37">
        <v>44016</v>
      </c>
      <c r="B1414" t="s">
        <v>95</v>
      </c>
      <c r="C1414" t="s">
        <v>154</v>
      </c>
      <c r="D1414" t="s">
        <v>126</v>
      </c>
      <c r="E1414" t="s">
        <v>132</v>
      </c>
      <c r="F1414">
        <v>6748956</v>
      </c>
      <c r="G1414">
        <v>1822353.0991199999</v>
      </c>
      <c r="H1414">
        <v>0</v>
      </c>
      <c r="I1414">
        <v>6748956</v>
      </c>
      <c r="J1414" t="s">
        <v>164</v>
      </c>
      <c r="K1414">
        <v>134.97911999999999</v>
      </c>
    </row>
    <row r="1415" spans="1:11" x14ac:dyDescent="0.2">
      <c r="A1415" s="37">
        <v>44016</v>
      </c>
      <c r="B1415" t="s">
        <v>95</v>
      </c>
      <c r="C1415" t="s">
        <v>154</v>
      </c>
      <c r="D1415" t="s">
        <v>126</v>
      </c>
      <c r="E1415" t="s">
        <v>132</v>
      </c>
      <c r="F1415">
        <v>6748956</v>
      </c>
      <c r="G1415">
        <v>1822353.0991199999</v>
      </c>
      <c r="H1415">
        <v>0</v>
      </c>
      <c r="I1415">
        <v>6748956</v>
      </c>
      <c r="J1415" t="s">
        <v>141</v>
      </c>
      <c r="K1415">
        <v>269958.24</v>
      </c>
    </row>
    <row r="1416" spans="1:11" x14ac:dyDescent="0.2">
      <c r="A1416" s="37">
        <v>44016</v>
      </c>
      <c r="B1416" t="s">
        <v>95</v>
      </c>
      <c r="C1416" t="s">
        <v>154</v>
      </c>
      <c r="D1416" t="s">
        <v>126</v>
      </c>
      <c r="E1416" t="s">
        <v>132</v>
      </c>
      <c r="F1416">
        <v>6748956</v>
      </c>
      <c r="G1416">
        <v>1822353.0991199999</v>
      </c>
      <c r="H1416">
        <v>0</v>
      </c>
      <c r="I1416">
        <v>6748956</v>
      </c>
      <c r="J1416" t="s">
        <v>140</v>
      </c>
      <c r="K1416">
        <v>1349791.2</v>
      </c>
    </row>
    <row r="1417" spans="1:11" x14ac:dyDescent="0.2">
      <c r="A1417" s="37">
        <v>44016</v>
      </c>
      <c r="B1417" t="s">
        <v>95</v>
      </c>
      <c r="C1417" t="s">
        <v>154</v>
      </c>
      <c r="D1417" t="s">
        <v>126</v>
      </c>
      <c r="E1417" t="s">
        <v>132</v>
      </c>
      <c r="F1417">
        <v>6748956</v>
      </c>
      <c r="G1417">
        <v>1822353.0991199999</v>
      </c>
      <c r="H1417">
        <v>0</v>
      </c>
      <c r="I1417">
        <v>6748956</v>
      </c>
      <c r="J1417" t="s">
        <v>142</v>
      </c>
      <c r="K1417">
        <v>202468.68</v>
      </c>
    </row>
    <row r="1418" spans="1:11" x14ac:dyDescent="0.2">
      <c r="A1418" s="37">
        <v>44179</v>
      </c>
      <c r="B1418" t="s">
        <v>96</v>
      </c>
      <c r="C1418" t="s">
        <v>125</v>
      </c>
      <c r="D1418" t="s">
        <v>127</v>
      </c>
      <c r="E1418" t="s">
        <v>133</v>
      </c>
      <c r="F1418">
        <v>22109744</v>
      </c>
      <c r="G1418">
        <v>4643267.3374399999</v>
      </c>
      <c r="H1418">
        <v>0</v>
      </c>
      <c r="I1418">
        <v>22109744</v>
      </c>
      <c r="J1418" t="s">
        <v>164</v>
      </c>
      <c r="K1418">
        <v>221.09744000000001</v>
      </c>
    </row>
    <row r="1419" spans="1:11" x14ac:dyDescent="0.2">
      <c r="A1419" s="37">
        <v>44179</v>
      </c>
      <c r="B1419" t="s">
        <v>96</v>
      </c>
      <c r="C1419" t="s">
        <v>125</v>
      </c>
      <c r="D1419" t="s">
        <v>127</v>
      </c>
      <c r="E1419" t="s">
        <v>133</v>
      </c>
      <c r="F1419">
        <v>22109744</v>
      </c>
      <c r="G1419">
        <v>4643267.3374399999</v>
      </c>
      <c r="H1419">
        <v>0</v>
      </c>
      <c r="I1419">
        <v>22109744</v>
      </c>
      <c r="J1419" t="s">
        <v>141</v>
      </c>
      <c r="K1419">
        <v>1105487.2</v>
      </c>
    </row>
    <row r="1420" spans="1:11" x14ac:dyDescent="0.2">
      <c r="A1420" s="37">
        <v>44179</v>
      </c>
      <c r="B1420" t="s">
        <v>96</v>
      </c>
      <c r="C1420" t="s">
        <v>125</v>
      </c>
      <c r="D1420" t="s">
        <v>127</v>
      </c>
      <c r="E1420" t="s">
        <v>133</v>
      </c>
      <c r="F1420">
        <v>22109744</v>
      </c>
      <c r="G1420">
        <v>4643267.3374399999</v>
      </c>
      <c r="H1420">
        <v>0</v>
      </c>
      <c r="I1420">
        <v>22109744</v>
      </c>
      <c r="J1420" t="s">
        <v>140</v>
      </c>
      <c r="K1420">
        <v>2874266.72</v>
      </c>
    </row>
    <row r="1421" spans="1:11" x14ac:dyDescent="0.2">
      <c r="A1421" s="37">
        <v>44179</v>
      </c>
      <c r="B1421" t="s">
        <v>96</v>
      </c>
      <c r="C1421" t="s">
        <v>125</v>
      </c>
      <c r="D1421" t="s">
        <v>127</v>
      </c>
      <c r="E1421" t="s">
        <v>133</v>
      </c>
      <c r="F1421">
        <v>22109744</v>
      </c>
      <c r="G1421">
        <v>4643267.3374399999</v>
      </c>
      <c r="H1421">
        <v>0</v>
      </c>
      <c r="I1421">
        <v>22109744</v>
      </c>
      <c r="J1421" t="s">
        <v>142</v>
      </c>
      <c r="K1421">
        <v>663292.31999999995</v>
      </c>
    </row>
    <row r="1422" spans="1:11" x14ac:dyDescent="0.2">
      <c r="A1422" s="37">
        <v>43932</v>
      </c>
      <c r="B1422" t="s">
        <v>97</v>
      </c>
      <c r="C1422" t="s">
        <v>154</v>
      </c>
      <c r="D1422" t="s">
        <v>126</v>
      </c>
      <c r="E1422" t="s">
        <v>134</v>
      </c>
      <c r="F1422">
        <v>49291178</v>
      </c>
      <c r="G1422">
        <v>8872904.9517800007</v>
      </c>
      <c r="H1422">
        <v>0</v>
      </c>
      <c r="I1422">
        <v>49291178</v>
      </c>
      <c r="J1422" t="s">
        <v>164</v>
      </c>
      <c r="K1422">
        <v>492.91178000000002</v>
      </c>
    </row>
    <row r="1423" spans="1:11" x14ac:dyDescent="0.2">
      <c r="A1423" s="37">
        <v>43932</v>
      </c>
      <c r="B1423" t="s">
        <v>97</v>
      </c>
      <c r="C1423" t="s">
        <v>154</v>
      </c>
      <c r="D1423" t="s">
        <v>126</v>
      </c>
      <c r="E1423" t="s">
        <v>134</v>
      </c>
      <c r="F1423">
        <v>49291178</v>
      </c>
      <c r="G1423">
        <v>8872904.9517800007</v>
      </c>
      <c r="H1423">
        <v>0</v>
      </c>
      <c r="I1423">
        <v>49291178</v>
      </c>
      <c r="J1423" t="s">
        <v>141</v>
      </c>
      <c r="K1423">
        <v>1478735.34</v>
      </c>
    </row>
    <row r="1424" spans="1:11" x14ac:dyDescent="0.2">
      <c r="A1424" s="37">
        <v>43932</v>
      </c>
      <c r="B1424" t="s">
        <v>97</v>
      </c>
      <c r="C1424" t="s">
        <v>154</v>
      </c>
      <c r="D1424" t="s">
        <v>126</v>
      </c>
      <c r="E1424" t="s">
        <v>134</v>
      </c>
      <c r="F1424">
        <v>49291178</v>
      </c>
      <c r="G1424">
        <v>8872904.9517800007</v>
      </c>
      <c r="H1424">
        <v>0</v>
      </c>
      <c r="I1424">
        <v>49291178</v>
      </c>
      <c r="J1424" t="s">
        <v>140</v>
      </c>
      <c r="K1424">
        <v>5914941.3600000003</v>
      </c>
    </row>
    <row r="1425" spans="1:11" x14ac:dyDescent="0.2">
      <c r="A1425" s="37">
        <v>43932</v>
      </c>
      <c r="B1425" t="s">
        <v>97</v>
      </c>
      <c r="C1425" t="s">
        <v>154</v>
      </c>
      <c r="D1425" t="s">
        <v>126</v>
      </c>
      <c r="E1425" t="s">
        <v>134</v>
      </c>
      <c r="F1425">
        <v>49291178</v>
      </c>
      <c r="G1425">
        <v>8872904.9517800007</v>
      </c>
      <c r="H1425">
        <v>0</v>
      </c>
      <c r="I1425">
        <v>49291178</v>
      </c>
      <c r="J1425" t="s">
        <v>142</v>
      </c>
      <c r="K1425">
        <v>1478735.34</v>
      </c>
    </row>
    <row r="1426" spans="1:11" x14ac:dyDescent="0.2">
      <c r="A1426" s="37">
        <v>44156</v>
      </c>
      <c r="B1426" t="s">
        <v>98</v>
      </c>
      <c r="C1426" t="s">
        <v>125</v>
      </c>
      <c r="D1426" t="s">
        <v>128</v>
      </c>
      <c r="E1426" t="s">
        <v>135</v>
      </c>
      <c r="F1426">
        <v>35772987</v>
      </c>
      <c r="G1426">
        <v>8228502.4697400006</v>
      </c>
      <c r="H1426">
        <v>6886299.9975000005</v>
      </c>
      <c r="I1426">
        <v>42659286.997500002</v>
      </c>
      <c r="J1426" t="s">
        <v>164</v>
      </c>
      <c r="K1426">
        <v>715.45974000000001</v>
      </c>
    </row>
    <row r="1427" spans="1:11" x14ac:dyDescent="0.2">
      <c r="A1427" s="37">
        <v>44156</v>
      </c>
      <c r="B1427" t="s">
        <v>98</v>
      </c>
      <c r="C1427" t="s">
        <v>125</v>
      </c>
      <c r="D1427" t="s">
        <v>128</v>
      </c>
      <c r="E1427" t="s">
        <v>135</v>
      </c>
      <c r="F1427">
        <v>35772987</v>
      </c>
      <c r="G1427">
        <v>8228502.4697400006</v>
      </c>
      <c r="H1427">
        <v>6886299.9975000005</v>
      </c>
      <c r="I1427">
        <v>42659286.997500002</v>
      </c>
      <c r="J1427" t="s">
        <v>141</v>
      </c>
      <c r="K1427">
        <v>1430919.48</v>
      </c>
    </row>
    <row r="1428" spans="1:11" x14ac:dyDescent="0.2">
      <c r="A1428" s="37">
        <v>44156</v>
      </c>
      <c r="B1428" t="s">
        <v>98</v>
      </c>
      <c r="C1428" t="s">
        <v>125</v>
      </c>
      <c r="D1428" t="s">
        <v>128</v>
      </c>
      <c r="E1428" t="s">
        <v>135</v>
      </c>
      <c r="F1428">
        <v>35772987</v>
      </c>
      <c r="G1428">
        <v>8228502.4697400006</v>
      </c>
      <c r="H1428">
        <v>6886299.9975000005</v>
      </c>
      <c r="I1428">
        <v>42659286.997500002</v>
      </c>
      <c r="J1428" t="s">
        <v>140</v>
      </c>
      <c r="K1428">
        <v>5723677.9199999999</v>
      </c>
    </row>
    <row r="1429" spans="1:11" x14ac:dyDescent="0.2">
      <c r="A1429" s="37">
        <v>44156</v>
      </c>
      <c r="B1429" t="s">
        <v>98</v>
      </c>
      <c r="C1429" t="s">
        <v>125</v>
      </c>
      <c r="D1429" t="s">
        <v>128</v>
      </c>
      <c r="E1429" t="s">
        <v>135</v>
      </c>
      <c r="F1429">
        <v>35772987</v>
      </c>
      <c r="G1429">
        <v>8228502.4697400006</v>
      </c>
      <c r="H1429">
        <v>6886299.9975000005</v>
      </c>
      <c r="I1429">
        <v>42659286.997500002</v>
      </c>
      <c r="J1429" t="s">
        <v>142</v>
      </c>
      <c r="K1429">
        <v>1073189.6100000001</v>
      </c>
    </row>
    <row r="1430" spans="1:11" x14ac:dyDescent="0.2">
      <c r="A1430" s="37">
        <v>44712</v>
      </c>
      <c r="B1430" t="s">
        <v>99</v>
      </c>
      <c r="C1430" t="s">
        <v>154</v>
      </c>
      <c r="D1430" t="s">
        <v>126</v>
      </c>
      <c r="E1430" t="s">
        <v>129</v>
      </c>
      <c r="F1430">
        <v>18534573</v>
      </c>
      <c r="G1430">
        <v>4263507.8271899996</v>
      </c>
      <c r="H1430">
        <v>0</v>
      </c>
      <c r="I1430">
        <v>18534573</v>
      </c>
      <c r="J1430" t="s">
        <v>164</v>
      </c>
      <c r="K1430">
        <v>556.03719000000001</v>
      </c>
    </row>
    <row r="1431" spans="1:11" x14ac:dyDescent="0.2">
      <c r="A1431" s="37">
        <v>44712</v>
      </c>
      <c r="B1431" t="s">
        <v>99</v>
      </c>
      <c r="C1431" t="s">
        <v>154</v>
      </c>
      <c r="D1431" t="s">
        <v>126</v>
      </c>
      <c r="E1431" t="s">
        <v>129</v>
      </c>
      <c r="F1431">
        <v>18534573</v>
      </c>
      <c r="G1431">
        <v>4263507.8271899996</v>
      </c>
      <c r="H1431">
        <v>0</v>
      </c>
      <c r="I1431">
        <v>18534573</v>
      </c>
      <c r="J1431" t="s">
        <v>141</v>
      </c>
      <c r="K1431">
        <v>556037.18999999994</v>
      </c>
    </row>
    <row r="1432" spans="1:11" x14ac:dyDescent="0.2">
      <c r="A1432" s="37">
        <v>44712</v>
      </c>
      <c r="B1432" t="s">
        <v>99</v>
      </c>
      <c r="C1432" t="s">
        <v>154</v>
      </c>
      <c r="D1432" t="s">
        <v>126</v>
      </c>
      <c r="E1432" t="s">
        <v>129</v>
      </c>
      <c r="F1432">
        <v>18534573</v>
      </c>
      <c r="G1432">
        <v>4263507.8271899996</v>
      </c>
      <c r="H1432">
        <v>0</v>
      </c>
      <c r="I1432">
        <v>18534573</v>
      </c>
      <c r="J1432" t="s">
        <v>140</v>
      </c>
      <c r="K1432">
        <v>3521568.87</v>
      </c>
    </row>
    <row r="1433" spans="1:11" x14ac:dyDescent="0.2">
      <c r="A1433" s="37">
        <v>44712</v>
      </c>
      <c r="B1433" t="s">
        <v>99</v>
      </c>
      <c r="C1433" t="s">
        <v>154</v>
      </c>
      <c r="D1433" t="s">
        <v>126</v>
      </c>
      <c r="E1433" t="s">
        <v>129</v>
      </c>
      <c r="F1433">
        <v>18534573</v>
      </c>
      <c r="G1433">
        <v>4263507.8271899996</v>
      </c>
      <c r="H1433">
        <v>0</v>
      </c>
      <c r="I1433">
        <v>18534573</v>
      </c>
      <c r="J1433" t="s">
        <v>142</v>
      </c>
      <c r="K1433">
        <v>185345.73</v>
      </c>
    </row>
    <row r="1434" spans="1:11" x14ac:dyDescent="0.2">
      <c r="A1434" s="37">
        <v>44322</v>
      </c>
      <c r="B1434" t="s">
        <v>100</v>
      </c>
      <c r="C1434" t="s">
        <v>125</v>
      </c>
      <c r="D1434" t="s">
        <v>127</v>
      </c>
      <c r="E1434" t="s">
        <v>130</v>
      </c>
      <c r="F1434">
        <v>47911956</v>
      </c>
      <c r="G1434">
        <v>10541588.559119999</v>
      </c>
      <c r="H1434">
        <v>0</v>
      </c>
      <c r="I1434">
        <v>47911956</v>
      </c>
      <c r="J1434" t="s">
        <v>164</v>
      </c>
      <c r="K1434">
        <v>958.23911999999996</v>
      </c>
    </row>
    <row r="1435" spans="1:11" x14ac:dyDescent="0.2">
      <c r="A1435" s="37">
        <v>44322</v>
      </c>
      <c r="B1435" t="s">
        <v>100</v>
      </c>
      <c r="C1435" t="s">
        <v>125</v>
      </c>
      <c r="D1435" t="s">
        <v>127</v>
      </c>
      <c r="E1435" t="s">
        <v>130</v>
      </c>
      <c r="F1435">
        <v>47911956</v>
      </c>
      <c r="G1435">
        <v>10541588.559119999</v>
      </c>
      <c r="H1435">
        <v>0</v>
      </c>
      <c r="I1435">
        <v>47911956</v>
      </c>
      <c r="J1435" t="s">
        <v>141</v>
      </c>
      <c r="K1435">
        <v>1916478.24</v>
      </c>
    </row>
    <row r="1436" spans="1:11" x14ac:dyDescent="0.2">
      <c r="A1436" s="37">
        <v>44322</v>
      </c>
      <c r="B1436" t="s">
        <v>100</v>
      </c>
      <c r="C1436" t="s">
        <v>125</v>
      </c>
      <c r="D1436" t="s">
        <v>127</v>
      </c>
      <c r="E1436" t="s">
        <v>130</v>
      </c>
      <c r="F1436">
        <v>47911956</v>
      </c>
      <c r="G1436">
        <v>10541588.559119999</v>
      </c>
      <c r="H1436">
        <v>0</v>
      </c>
      <c r="I1436">
        <v>47911956</v>
      </c>
      <c r="J1436" t="s">
        <v>140</v>
      </c>
      <c r="K1436">
        <v>6228554.2800000003</v>
      </c>
    </row>
    <row r="1437" spans="1:11" x14ac:dyDescent="0.2">
      <c r="A1437" s="37">
        <v>44322</v>
      </c>
      <c r="B1437" t="s">
        <v>100</v>
      </c>
      <c r="C1437" t="s">
        <v>125</v>
      </c>
      <c r="D1437" t="s">
        <v>127</v>
      </c>
      <c r="E1437" t="s">
        <v>130</v>
      </c>
      <c r="F1437">
        <v>47911956</v>
      </c>
      <c r="G1437">
        <v>10541588.559119999</v>
      </c>
      <c r="H1437">
        <v>0</v>
      </c>
      <c r="I1437">
        <v>47911956</v>
      </c>
      <c r="J1437" t="s">
        <v>142</v>
      </c>
      <c r="K1437">
        <v>2395597.7999999998</v>
      </c>
    </row>
    <row r="1438" spans="1:11" x14ac:dyDescent="0.2">
      <c r="A1438" s="37">
        <v>44514</v>
      </c>
      <c r="B1438" t="s">
        <v>101</v>
      </c>
      <c r="C1438" t="s">
        <v>154</v>
      </c>
      <c r="D1438" t="s">
        <v>126</v>
      </c>
      <c r="E1438" t="s">
        <v>131</v>
      </c>
      <c r="F1438">
        <v>42402976</v>
      </c>
      <c r="G1438">
        <v>9753956.5692800004</v>
      </c>
      <c r="H1438">
        <v>0</v>
      </c>
      <c r="I1438">
        <v>42402976</v>
      </c>
      <c r="J1438" t="s">
        <v>164</v>
      </c>
      <c r="K1438">
        <v>1272.0892799999999</v>
      </c>
    </row>
    <row r="1439" spans="1:11" x14ac:dyDescent="0.2">
      <c r="A1439" s="37">
        <v>44514</v>
      </c>
      <c r="B1439" t="s">
        <v>101</v>
      </c>
      <c r="C1439" t="s">
        <v>154</v>
      </c>
      <c r="D1439" t="s">
        <v>126</v>
      </c>
      <c r="E1439" t="s">
        <v>131</v>
      </c>
      <c r="F1439">
        <v>42402976</v>
      </c>
      <c r="G1439">
        <v>9753956.5692800004</v>
      </c>
      <c r="H1439">
        <v>0</v>
      </c>
      <c r="I1439">
        <v>42402976</v>
      </c>
      <c r="J1439" t="s">
        <v>141</v>
      </c>
      <c r="K1439">
        <v>848059.52</v>
      </c>
    </row>
    <row r="1440" spans="1:11" x14ac:dyDescent="0.2">
      <c r="A1440" s="37">
        <v>44514</v>
      </c>
      <c r="B1440" t="s">
        <v>101</v>
      </c>
      <c r="C1440" t="s">
        <v>154</v>
      </c>
      <c r="D1440" t="s">
        <v>126</v>
      </c>
      <c r="E1440" t="s">
        <v>131</v>
      </c>
      <c r="F1440">
        <v>42402976</v>
      </c>
      <c r="G1440">
        <v>9753956.5692800004</v>
      </c>
      <c r="H1440">
        <v>0</v>
      </c>
      <c r="I1440">
        <v>42402976</v>
      </c>
      <c r="J1440" t="s">
        <v>140</v>
      </c>
      <c r="K1440">
        <v>7208505.9199999999</v>
      </c>
    </row>
    <row r="1441" spans="1:11" x14ac:dyDescent="0.2">
      <c r="A1441" s="37">
        <v>44514</v>
      </c>
      <c r="B1441" t="s">
        <v>101</v>
      </c>
      <c r="C1441" t="s">
        <v>154</v>
      </c>
      <c r="D1441" t="s">
        <v>126</v>
      </c>
      <c r="E1441" t="s">
        <v>131</v>
      </c>
      <c r="F1441">
        <v>42402976</v>
      </c>
      <c r="G1441">
        <v>9753956.5692800004</v>
      </c>
      <c r="H1441">
        <v>0</v>
      </c>
      <c r="I1441">
        <v>42402976</v>
      </c>
      <c r="J1441" t="s">
        <v>142</v>
      </c>
      <c r="K1441">
        <v>1696119.04</v>
      </c>
    </row>
    <row r="1442" spans="1:11" x14ac:dyDescent="0.2">
      <c r="A1442" s="37">
        <v>44375</v>
      </c>
      <c r="B1442" t="s">
        <v>102</v>
      </c>
      <c r="C1442" t="s">
        <v>125</v>
      </c>
      <c r="D1442" t="s">
        <v>128</v>
      </c>
      <c r="E1442" t="s">
        <v>132</v>
      </c>
      <c r="F1442">
        <v>46551834</v>
      </c>
      <c r="G1442">
        <v>7449224.4766799994</v>
      </c>
      <c r="H1442">
        <v>0</v>
      </c>
      <c r="I1442">
        <v>46551834</v>
      </c>
      <c r="J1442" t="s">
        <v>164</v>
      </c>
      <c r="K1442">
        <v>931.03668000000005</v>
      </c>
    </row>
    <row r="1443" spans="1:11" x14ac:dyDescent="0.2">
      <c r="A1443" s="37">
        <v>44375</v>
      </c>
      <c r="B1443" t="s">
        <v>102</v>
      </c>
      <c r="C1443" t="s">
        <v>125</v>
      </c>
      <c r="D1443" t="s">
        <v>128</v>
      </c>
      <c r="E1443" t="s">
        <v>132</v>
      </c>
      <c r="F1443">
        <v>46551834</v>
      </c>
      <c r="G1443">
        <v>7449224.4766799994</v>
      </c>
      <c r="H1443">
        <v>0</v>
      </c>
      <c r="I1443">
        <v>46551834</v>
      </c>
      <c r="J1443" t="s">
        <v>141</v>
      </c>
      <c r="K1443">
        <v>1396555.02</v>
      </c>
    </row>
    <row r="1444" spans="1:11" x14ac:dyDescent="0.2">
      <c r="A1444" s="37">
        <v>44375</v>
      </c>
      <c r="B1444" t="s">
        <v>102</v>
      </c>
      <c r="C1444" t="s">
        <v>125</v>
      </c>
      <c r="D1444" t="s">
        <v>128</v>
      </c>
      <c r="E1444" t="s">
        <v>132</v>
      </c>
      <c r="F1444">
        <v>46551834</v>
      </c>
      <c r="G1444">
        <v>7449224.4766799994</v>
      </c>
      <c r="H1444">
        <v>0</v>
      </c>
      <c r="I1444">
        <v>46551834</v>
      </c>
      <c r="J1444" t="s">
        <v>140</v>
      </c>
      <c r="K1444">
        <v>5120701.74</v>
      </c>
    </row>
    <row r="1445" spans="1:11" x14ac:dyDescent="0.2">
      <c r="A1445" s="37">
        <v>44375</v>
      </c>
      <c r="B1445" t="s">
        <v>102</v>
      </c>
      <c r="C1445" t="s">
        <v>125</v>
      </c>
      <c r="D1445" t="s">
        <v>128</v>
      </c>
      <c r="E1445" t="s">
        <v>132</v>
      </c>
      <c r="F1445">
        <v>46551834</v>
      </c>
      <c r="G1445">
        <v>7449224.4766799994</v>
      </c>
      <c r="H1445">
        <v>0</v>
      </c>
      <c r="I1445">
        <v>46551834</v>
      </c>
      <c r="J1445" t="s">
        <v>142</v>
      </c>
      <c r="K1445">
        <v>931036.68</v>
      </c>
    </row>
    <row r="1446" spans="1:11" x14ac:dyDescent="0.2">
      <c r="A1446" s="37">
        <v>44053</v>
      </c>
      <c r="B1446" t="s">
        <v>103</v>
      </c>
      <c r="C1446" t="s">
        <v>154</v>
      </c>
      <c r="D1446" t="s">
        <v>126</v>
      </c>
      <c r="E1446" t="s">
        <v>133</v>
      </c>
      <c r="F1446">
        <v>39284816</v>
      </c>
      <c r="G1446">
        <v>11000141.328160001</v>
      </c>
      <c r="H1446">
        <v>0</v>
      </c>
      <c r="I1446">
        <v>39284816</v>
      </c>
      <c r="J1446" t="s">
        <v>164</v>
      </c>
      <c r="K1446">
        <v>392.84816000000001</v>
      </c>
    </row>
    <row r="1447" spans="1:11" x14ac:dyDescent="0.2">
      <c r="A1447" s="37">
        <v>44053</v>
      </c>
      <c r="B1447" t="s">
        <v>103</v>
      </c>
      <c r="C1447" t="s">
        <v>154</v>
      </c>
      <c r="D1447" t="s">
        <v>126</v>
      </c>
      <c r="E1447" t="s">
        <v>133</v>
      </c>
      <c r="F1447">
        <v>39284816</v>
      </c>
      <c r="G1447">
        <v>11000141.328160001</v>
      </c>
      <c r="H1447">
        <v>0</v>
      </c>
      <c r="I1447">
        <v>39284816</v>
      </c>
      <c r="J1447" t="s">
        <v>141</v>
      </c>
      <c r="K1447">
        <v>1571392.64</v>
      </c>
    </row>
    <row r="1448" spans="1:11" x14ac:dyDescent="0.2">
      <c r="A1448" s="37">
        <v>44053</v>
      </c>
      <c r="B1448" t="s">
        <v>103</v>
      </c>
      <c r="C1448" t="s">
        <v>154</v>
      </c>
      <c r="D1448" t="s">
        <v>126</v>
      </c>
      <c r="E1448" t="s">
        <v>133</v>
      </c>
      <c r="F1448">
        <v>39284816</v>
      </c>
      <c r="G1448">
        <v>11000141.328160001</v>
      </c>
      <c r="H1448">
        <v>0</v>
      </c>
      <c r="I1448">
        <v>39284816</v>
      </c>
      <c r="J1448" t="s">
        <v>140</v>
      </c>
      <c r="K1448">
        <v>7856963.2000000002</v>
      </c>
    </row>
    <row r="1449" spans="1:11" x14ac:dyDescent="0.2">
      <c r="A1449" s="37">
        <v>44053</v>
      </c>
      <c r="B1449" t="s">
        <v>103</v>
      </c>
      <c r="C1449" t="s">
        <v>154</v>
      </c>
      <c r="D1449" t="s">
        <v>126</v>
      </c>
      <c r="E1449" t="s">
        <v>133</v>
      </c>
      <c r="F1449">
        <v>39284816</v>
      </c>
      <c r="G1449">
        <v>11000141.328160001</v>
      </c>
      <c r="H1449">
        <v>0</v>
      </c>
      <c r="I1449">
        <v>39284816</v>
      </c>
      <c r="J1449" t="s">
        <v>142</v>
      </c>
      <c r="K1449">
        <v>1571392.64</v>
      </c>
    </row>
    <row r="1450" spans="1:11" x14ac:dyDescent="0.2">
      <c r="A1450" s="37">
        <v>43856</v>
      </c>
      <c r="B1450" t="s">
        <v>104</v>
      </c>
      <c r="C1450" t="s">
        <v>125</v>
      </c>
      <c r="D1450" t="s">
        <v>127</v>
      </c>
      <c r="E1450" t="s">
        <v>134</v>
      </c>
      <c r="F1450">
        <v>14041640</v>
      </c>
      <c r="G1450">
        <v>3791383.2163999998</v>
      </c>
      <c r="H1450">
        <v>0</v>
      </c>
      <c r="I1450">
        <v>14041640</v>
      </c>
      <c r="J1450" t="s">
        <v>164</v>
      </c>
      <c r="K1450">
        <v>140.41640000000001</v>
      </c>
    </row>
    <row r="1451" spans="1:11" x14ac:dyDescent="0.2">
      <c r="A1451" s="37">
        <v>43856</v>
      </c>
      <c r="B1451" t="s">
        <v>104</v>
      </c>
      <c r="C1451" t="s">
        <v>125</v>
      </c>
      <c r="D1451" t="s">
        <v>127</v>
      </c>
      <c r="E1451" t="s">
        <v>134</v>
      </c>
      <c r="F1451">
        <v>14041640</v>
      </c>
      <c r="G1451">
        <v>3791383.2163999998</v>
      </c>
      <c r="H1451">
        <v>0</v>
      </c>
      <c r="I1451">
        <v>14041640</v>
      </c>
      <c r="J1451" t="s">
        <v>141</v>
      </c>
      <c r="K1451">
        <v>280832.8</v>
      </c>
    </row>
    <row r="1452" spans="1:11" x14ac:dyDescent="0.2">
      <c r="A1452" s="37">
        <v>43856</v>
      </c>
      <c r="B1452" t="s">
        <v>104</v>
      </c>
      <c r="C1452" t="s">
        <v>125</v>
      </c>
      <c r="D1452" t="s">
        <v>127</v>
      </c>
      <c r="E1452" t="s">
        <v>134</v>
      </c>
      <c r="F1452">
        <v>14041640</v>
      </c>
      <c r="G1452">
        <v>3791383.2163999998</v>
      </c>
      <c r="H1452">
        <v>0</v>
      </c>
      <c r="I1452">
        <v>14041640</v>
      </c>
      <c r="J1452" t="s">
        <v>140</v>
      </c>
      <c r="K1452">
        <v>2808328</v>
      </c>
    </row>
    <row r="1453" spans="1:11" x14ac:dyDescent="0.2">
      <c r="A1453" s="37">
        <v>43856</v>
      </c>
      <c r="B1453" t="s">
        <v>104</v>
      </c>
      <c r="C1453" t="s">
        <v>125</v>
      </c>
      <c r="D1453" t="s">
        <v>127</v>
      </c>
      <c r="E1453" t="s">
        <v>134</v>
      </c>
      <c r="F1453">
        <v>14041640</v>
      </c>
      <c r="G1453">
        <v>3791383.2163999998</v>
      </c>
      <c r="H1453">
        <v>0</v>
      </c>
      <c r="I1453">
        <v>14041640</v>
      </c>
      <c r="J1453" t="s">
        <v>142</v>
      </c>
      <c r="K1453">
        <v>702082</v>
      </c>
    </row>
    <row r="1454" spans="1:11" x14ac:dyDescent="0.2">
      <c r="A1454" s="37">
        <v>44669</v>
      </c>
      <c r="B1454" t="s">
        <v>105</v>
      </c>
      <c r="C1454" t="s">
        <v>154</v>
      </c>
      <c r="D1454" t="s">
        <v>126</v>
      </c>
      <c r="E1454" t="s">
        <v>135</v>
      </c>
      <c r="F1454">
        <v>37603091</v>
      </c>
      <c r="G1454">
        <v>9025493.9018200003</v>
      </c>
      <c r="H1454">
        <v>7238595.0175000001</v>
      </c>
      <c r="I1454">
        <v>44841686.017499998</v>
      </c>
      <c r="J1454" t="s">
        <v>164</v>
      </c>
      <c r="K1454">
        <v>752.06182000000001</v>
      </c>
    </row>
    <row r="1455" spans="1:11" x14ac:dyDescent="0.2">
      <c r="A1455" s="37">
        <v>44669</v>
      </c>
      <c r="B1455" t="s">
        <v>105</v>
      </c>
      <c r="C1455" t="s">
        <v>154</v>
      </c>
      <c r="D1455" t="s">
        <v>126</v>
      </c>
      <c r="E1455" t="s">
        <v>135</v>
      </c>
      <c r="F1455">
        <v>37603091</v>
      </c>
      <c r="G1455">
        <v>9025493.9018200003</v>
      </c>
      <c r="H1455">
        <v>7238595.0175000001</v>
      </c>
      <c r="I1455">
        <v>44841686.017499998</v>
      </c>
      <c r="J1455" t="s">
        <v>141</v>
      </c>
      <c r="K1455">
        <v>752061.82</v>
      </c>
    </row>
    <row r="1456" spans="1:11" x14ac:dyDescent="0.2">
      <c r="A1456" s="37">
        <v>44669</v>
      </c>
      <c r="B1456" t="s">
        <v>105</v>
      </c>
      <c r="C1456" t="s">
        <v>154</v>
      </c>
      <c r="D1456" t="s">
        <v>126</v>
      </c>
      <c r="E1456" t="s">
        <v>135</v>
      </c>
      <c r="F1456">
        <v>37603091</v>
      </c>
      <c r="G1456">
        <v>9025493.9018200003</v>
      </c>
      <c r="H1456">
        <v>7238595.0175000001</v>
      </c>
      <c r="I1456">
        <v>44841686.017499998</v>
      </c>
      <c r="J1456" t="s">
        <v>140</v>
      </c>
      <c r="K1456">
        <v>7520618.2000000002</v>
      </c>
    </row>
    <row r="1457" spans="1:11" x14ac:dyDescent="0.2">
      <c r="A1457" s="37">
        <v>44669</v>
      </c>
      <c r="B1457" t="s">
        <v>105</v>
      </c>
      <c r="C1457" t="s">
        <v>154</v>
      </c>
      <c r="D1457" t="s">
        <v>126</v>
      </c>
      <c r="E1457" t="s">
        <v>135</v>
      </c>
      <c r="F1457">
        <v>37603091</v>
      </c>
      <c r="G1457">
        <v>9025493.9018200003</v>
      </c>
      <c r="H1457">
        <v>7238595.0175000001</v>
      </c>
      <c r="I1457">
        <v>44841686.017499998</v>
      </c>
      <c r="J1457" t="s">
        <v>142</v>
      </c>
      <c r="K1457">
        <v>752061.82</v>
      </c>
    </row>
    <row r="1458" spans="1:11" x14ac:dyDescent="0.2">
      <c r="A1458" s="37">
        <v>44265</v>
      </c>
      <c r="B1458" t="s">
        <v>106</v>
      </c>
      <c r="C1458" t="s">
        <v>125</v>
      </c>
      <c r="D1458" t="s">
        <v>128</v>
      </c>
      <c r="E1458" t="s">
        <v>129</v>
      </c>
      <c r="F1458">
        <v>10182507</v>
      </c>
      <c r="G1458">
        <v>2342180.2601400004</v>
      </c>
      <c r="H1458">
        <v>0</v>
      </c>
      <c r="I1458">
        <v>10182507</v>
      </c>
      <c r="J1458" t="s">
        <v>164</v>
      </c>
      <c r="K1458">
        <v>203.65013999999999</v>
      </c>
    </row>
    <row r="1459" spans="1:11" x14ac:dyDescent="0.2">
      <c r="A1459" s="37">
        <v>44265</v>
      </c>
      <c r="B1459" t="s">
        <v>106</v>
      </c>
      <c r="C1459" t="s">
        <v>125</v>
      </c>
      <c r="D1459" t="s">
        <v>128</v>
      </c>
      <c r="E1459" t="s">
        <v>129</v>
      </c>
      <c r="F1459">
        <v>10182507</v>
      </c>
      <c r="G1459">
        <v>2342180.2601400004</v>
      </c>
      <c r="H1459">
        <v>0</v>
      </c>
      <c r="I1459">
        <v>10182507</v>
      </c>
      <c r="J1459" t="s">
        <v>141</v>
      </c>
      <c r="K1459">
        <v>407300.28</v>
      </c>
    </row>
    <row r="1460" spans="1:11" x14ac:dyDescent="0.2">
      <c r="A1460" s="37">
        <v>44265</v>
      </c>
      <c r="B1460" t="s">
        <v>106</v>
      </c>
      <c r="C1460" t="s">
        <v>125</v>
      </c>
      <c r="D1460" t="s">
        <v>128</v>
      </c>
      <c r="E1460" t="s">
        <v>129</v>
      </c>
      <c r="F1460">
        <v>10182507</v>
      </c>
      <c r="G1460">
        <v>2342180.2601400004</v>
      </c>
      <c r="H1460">
        <v>0</v>
      </c>
      <c r="I1460">
        <v>10182507</v>
      </c>
      <c r="J1460" t="s">
        <v>140</v>
      </c>
      <c r="K1460">
        <v>1527376.05</v>
      </c>
    </row>
    <row r="1461" spans="1:11" x14ac:dyDescent="0.2">
      <c r="A1461" s="37">
        <v>44265</v>
      </c>
      <c r="B1461" t="s">
        <v>106</v>
      </c>
      <c r="C1461" t="s">
        <v>125</v>
      </c>
      <c r="D1461" t="s">
        <v>128</v>
      </c>
      <c r="E1461" t="s">
        <v>129</v>
      </c>
      <c r="F1461">
        <v>10182507</v>
      </c>
      <c r="G1461">
        <v>2342180.2601400004</v>
      </c>
      <c r="H1461">
        <v>0</v>
      </c>
      <c r="I1461">
        <v>10182507</v>
      </c>
      <c r="J1461" t="s">
        <v>142</v>
      </c>
      <c r="K1461">
        <v>407300.28</v>
      </c>
    </row>
    <row r="1462" spans="1:11" x14ac:dyDescent="0.2">
      <c r="A1462" s="37">
        <v>44339</v>
      </c>
      <c r="B1462" t="s">
        <v>107</v>
      </c>
      <c r="C1462" t="s">
        <v>153</v>
      </c>
      <c r="D1462" t="s">
        <v>126</v>
      </c>
      <c r="E1462" t="s">
        <v>130</v>
      </c>
      <c r="F1462">
        <v>9426661</v>
      </c>
      <c r="G1462">
        <v>1696893.2466100003</v>
      </c>
      <c r="H1462">
        <v>0</v>
      </c>
      <c r="I1462">
        <v>9426661</v>
      </c>
      <c r="J1462" t="s">
        <v>164</v>
      </c>
      <c r="K1462">
        <v>94.26661</v>
      </c>
    </row>
    <row r="1463" spans="1:11" x14ac:dyDescent="0.2">
      <c r="A1463" s="37">
        <v>44339</v>
      </c>
      <c r="B1463" t="s">
        <v>107</v>
      </c>
      <c r="C1463" t="s">
        <v>153</v>
      </c>
      <c r="D1463" t="s">
        <v>126</v>
      </c>
      <c r="E1463" t="s">
        <v>130</v>
      </c>
      <c r="F1463">
        <v>9426661</v>
      </c>
      <c r="G1463">
        <v>1696893.2466100003</v>
      </c>
      <c r="H1463">
        <v>0</v>
      </c>
      <c r="I1463">
        <v>9426661</v>
      </c>
      <c r="J1463" t="s">
        <v>141</v>
      </c>
      <c r="K1463">
        <v>94266.61</v>
      </c>
    </row>
    <row r="1464" spans="1:11" x14ac:dyDescent="0.2">
      <c r="A1464" s="37">
        <v>44339</v>
      </c>
      <c r="B1464" t="s">
        <v>107</v>
      </c>
      <c r="C1464" t="s">
        <v>153</v>
      </c>
      <c r="D1464" t="s">
        <v>126</v>
      </c>
      <c r="E1464" t="s">
        <v>130</v>
      </c>
      <c r="F1464">
        <v>9426661</v>
      </c>
      <c r="G1464">
        <v>1696893.2466100003</v>
      </c>
      <c r="H1464">
        <v>0</v>
      </c>
      <c r="I1464">
        <v>9426661</v>
      </c>
      <c r="J1464" t="s">
        <v>140</v>
      </c>
      <c r="K1464">
        <v>1508265.76</v>
      </c>
    </row>
    <row r="1465" spans="1:11" x14ac:dyDescent="0.2">
      <c r="A1465" s="37">
        <v>44339</v>
      </c>
      <c r="B1465" t="s">
        <v>107</v>
      </c>
      <c r="C1465" t="s">
        <v>153</v>
      </c>
      <c r="D1465" t="s">
        <v>126</v>
      </c>
      <c r="E1465" t="s">
        <v>130</v>
      </c>
      <c r="F1465">
        <v>9426661</v>
      </c>
      <c r="G1465">
        <v>1696893.2466100003</v>
      </c>
      <c r="H1465">
        <v>0</v>
      </c>
      <c r="I1465">
        <v>9426661</v>
      </c>
      <c r="J1465" t="s">
        <v>142</v>
      </c>
      <c r="K1465">
        <v>94266.61</v>
      </c>
    </row>
    <row r="1466" spans="1:11" x14ac:dyDescent="0.2">
      <c r="A1466" s="37">
        <v>44543</v>
      </c>
      <c r="B1466" t="s">
        <v>108</v>
      </c>
      <c r="C1466" t="s">
        <v>125</v>
      </c>
      <c r="D1466" t="s">
        <v>127</v>
      </c>
      <c r="E1466" t="s">
        <v>131</v>
      </c>
      <c r="F1466">
        <v>3936287</v>
      </c>
      <c r="G1466">
        <v>747973.25574000005</v>
      </c>
      <c r="H1466">
        <v>0</v>
      </c>
      <c r="I1466">
        <v>3936287</v>
      </c>
      <c r="J1466" t="s">
        <v>164</v>
      </c>
      <c r="K1466">
        <v>78.725740000000002</v>
      </c>
    </row>
    <row r="1467" spans="1:11" x14ac:dyDescent="0.2">
      <c r="A1467" s="37">
        <v>44543</v>
      </c>
      <c r="B1467" t="s">
        <v>108</v>
      </c>
      <c r="C1467" t="s">
        <v>125</v>
      </c>
      <c r="D1467" t="s">
        <v>127</v>
      </c>
      <c r="E1467" t="s">
        <v>131</v>
      </c>
      <c r="F1467">
        <v>3936287</v>
      </c>
      <c r="G1467">
        <v>747973.25574000005</v>
      </c>
      <c r="H1467">
        <v>0</v>
      </c>
      <c r="I1467">
        <v>3936287</v>
      </c>
      <c r="J1467" t="s">
        <v>141</v>
      </c>
      <c r="K1467">
        <v>39362.870000000003</v>
      </c>
    </row>
    <row r="1468" spans="1:11" x14ac:dyDescent="0.2">
      <c r="A1468" s="37">
        <v>44543</v>
      </c>
      <c r="B1468" t="s">
        <v>108</v>
      </c>
      <c r="C1468" t="s">
        <v>125</v>
      </c>
      <c r="D1468" t="s">
        <v>127</v>
      </c>
      <c r="E1468" t="s">
        <v>131</v>
      </c>
      <c r="F1468">
        <v>3936287</v>
      </c>
      <c r="G1468">
        <v>747973.25574000005</v>
      </c>
      <c r="H1468">
        <v>0</v>
      </c>
      <c r="I1468">
        <v>3936287</v>
      </c>
      <c r="J1468" t="s">
        <v>140</v>
      </c>
      <c r="K1468">
        <v>669168.79</v>
      </c>
    </row>
    <row r="1469" spans="1:11" x14ac:dyDescent="0.2">
      <c r="A1469" s="37">
        <v>44543</v>
      </c>
      <c r="B1469" t="s">
        <v>108</v>
      </c>
      <c r="C1469" t="s">
        <v>125</v>
      </c>
      <c r="D1469" t="s">
        <v>127</v>
      </c>
      <c r="E1469" t="s">
        <v>131</v>
      </c>
      <c r="F1469">
        <v>3936287</v>
      </c>
      <c r="G1469">
        <v>747973.25574000005</v>
      </c>
      <c r="H1469">
        <v>0</v>
      </c>
      <c r="I1469">
        <v>3936287</v>
      </c>
      <c r="J1469" t="s">
        <v>142</v>
      </c>
      <c r="K1469">
        <v>39362.870000000003</v>
      </c>
    </row>
    <row r="1470" spans="1:11" x14ac:dyDescent="0.2">
      <c r="A1470" s="37">
        <v>44815</v>
      </c>
      <c r="B1470" t="s">
        <v>109</v>
      </c>
      <c r="C1470" t="s">
        <v>154</v>
      </c>
      <c r="D1470" t="s">
        <v>126</v>
      </c>
      <c r="E1470" t="s">
        <v>132</v>
      </c>
      <c r="F1470">
        <v>9213405</v>
      </c>
      <c r="G1470">
        <v>1658505.0340499999</v>
      </c>
      <c r="H1470">
        <v>0</v>
      </c>
      <c r="I1470">
        <v>9213405</v>
      </c>
      <c r="J1470" t="s">
        <v>164</v>
      </c>
      <c r="K1470">
        <v>92.134050000000002</v>
      </c>
    </row>
    <row r="1471" spans="1:11" x14ac:dyDescent="0.2">
      <c r="A1471" s="37">
        <v>44815</v>
      </c>
      <c r="B1471" t="s">
        <v>109</v>
      </c>
      <c r="C1471" t="s">
        <v>154</v>
      </c>
      <c r="D1471" t="s">
        <v>126</v>
      </c>
      <c r="E1471" t="s">
        <v>132</v>
      </c>
      <c r="F1471">
        <v>9213405</v>
      </c>
      <c r="G1471">
        <v>1658505.0340499999</v>
      </c>
      <c r="H1471">
        <v>0</v>
      </c>
      <c r="I1471">
        <v>9213405</v>
      </c>
      <c r="J1471" t="s">
        <v>141</v>
      </c>
      <c r="K1471">
        <v>368536.2</v>
      </c>
    </row>
    <row r="1472" spans="1:11" x14ac:dyDescent="0.2">
      <c r="A1472" s="37">
        <v>44815</v>
      </c>
      <c r="B1472" t="s">
        <v>109</v>
      </c>
      <c r="C1472" t="s">
        <v>154</v>
      </c>
      <c r="D1472" t="s">
        <v>126</v>
      </c>
      <c r="E1472" t="s">
        <v>132</v>
      </c>
      <c r="F1472">
        <v>9213405</v>
      </c>
      <c r="G1472">
        <v>1658505.0340499999</v>
      </c>
      <c r="H1472">
        <v>0</v>
      </c>
      <c r="I1472">
        <v>9213405</v>
      </c>
      <c r="J1472" t="s">
        <v>140</v>
      </c>
      <c r="K1472">
        <v>1197742.6499999999</v>
      </c>
    </row>
    <row r="1473" spans="1:11" x14ac:dyDescent="0.2">
      <c r="A1473" s="37">
        <v>44815</v>
      </c>
      <c r="B1473" t="s">
        <v>109</v>
      </c>
      <c r="C1473" t="s">
        <v>154</v>
      </c>
      <c r="D1473" t="s">
        <v>126</v>
      </c>
      <c r="E1473" t="s">
        <v>132</v>
      </c>
      <c r="F1473">
        <v>9213405</v>
      </c>
      <c r="G1473">
        <v>1658505.0340499999</v>
      </c>
      <c r="H1473">
        <v>0</v>
      </c>
      <c r="I1473">
        <v>9213405</v>
      </c>
      <c r="J1473" t="s">
        <v>142</v>
      </c>
      <c r="K1473">
        <v>92134.05</v>
      </c>
    </row>
    <row r="1474" spans="1:11" x14ac:dyDescent="0.2">
      <c r="A1474" s="37">
        <v>44510</v>
      </c>
      <c r="B1474" t="s">
        <v>110</v>
      </c>
      <c r="C1474" t="s">
        <v>125</v>
      </c>
      <c r="D1474" t="s">
        <v>128</v>
      </c>
      <c r="E1474" t="s">
        <v>133</v>
      </c>
      <c r="F1474">
        <v>43113037</v>
      </c>
      <c r="G1474">
        <v>6467386.6803700002</v>
      </c>
      <c r="H1474">
        <v>0</v>
      </c>
      <c r="I1474">
        <v>43113037</v>
      </c>
      <c r="J1474" t="s">
        <v>164</v>
      </c>
      <c r="K1474">
        <v>431.13037000000003</v>
      </c>
    </row>
    <row r="1475" spans="1:11" x14ac:dyDescent="0.2">
      <c r="A1475" s="37">
        <v>44510</v>
      </c>
      <c r="B1475" t="s">
        <v>110</v>
      </c>
      <c r="C1475" t="s">
        <v>125</v>
      </c>
      <c r="D1475" t="s">
        <v>128</v>
      </c>
      <c r="E1475" t="s">
        <v>133</v>
      </c>
      <c r="F1475">
        <v>43113037</v>
      </c>
      <c r="G1475">
        <v>6467386.6803700002</v>
      </c>
      <c r="H1475">
        <v>0</v>
      </c>
      <c r="I1475">
        <v>43113037</v>
      </c>
      <c r="J1475" t="s">
        <v>141</v>
      </c>
      <c r="K1475">
        <v>1724521.48</v>
      </c>
    </row>
    <row r="1476" spans="1:11" x14ac:dyDescent="0.2">
      <c r="A1476" s="37">
        <v>44510</v>
      </c>
      <c r="B1476" t="s">
        <v>110</v>
      </c>
      <c r="C1476" t="s">
        <v>125</v>
      </c>
      <c r="D1476" t="s">
        <v>128</v>
      </c>
      <c r="E1476" t="s">
        <v>133</v>
      </c>
      <c r="F1476">
        <v>43113037</v>
      </c>
      <c r="G1476">
        <v>6467386.6803700002</v>
      </c>
      <c r="H1476">
        <v>0</v>
      </c>
      <c r="I1476">
        <v>43113037</v>
      </c>
      <c r="J1476" t="s">
        <v>140</v>
      </c>
      <c r="K1476">
        <v>4311303.7</v>
      </c>
    </row>
    <row r="1477" spans="1:11" x14ac:dyDescent="0.2">
      <c r="A1477" s="37">
        <v>44510</v>
      </c>
      <c r="B1477" t="s">
        <v>110</v>
      </c>
      <c r="C1477" t="s">
        <v>125</v>
      </c>
      <c r="D1477" t="s">
        <v>128</v>
      </c>
      <c r="E1477" t="s">
        <v>133</v>
      </c>
      <c r="F1477">
        <v>43113037</v>
      </c>
      <c r="G1477">
        <v>6467386.6803700002</v>
      </c>
      <c r="H1477">
        <v>0</v>
      </c>
      <c r="I1477">
        <v>43113037</v>
      </c>
      <c r="J1477" t="s">
        <v>142</v>
      </c>
      <c r="K1477">
        <v>431130.37</v>
      </c>
    </row>
    <row r="1478" spans="1:11" x14ac:dyDescent="0.2">
      <c r="A1478" s="37">
        <v>44652</v>
      </c>
      <c r="B1478" t="s">
        <v>111</v>
      </c>
      <c r="C1478" t="s">
        <v>153</v>
      </c>
      <c r="D1478" t="s">
        <v>126</v>
      </c>
      <c r="E1478" t="s">
        <v>134</v>
      </c>
      <c r="F1478">
        <v>42869826</v>
      </c>
      <c r="G1478">
        <v>7288727.8165199999</v>
      </c>
      <c r="H1478">
        <v>0</v>
      </c>
      <c r="I1478">
        <v>42869826</v>
      </c>
      <c r="J1478" t="s">
        <v>164</v>
      </c>
      <c r="K1478">
        <v>857.39652000000001</v>
      </c>
    </row>
    <row r="1479" spans="1:11" x14ac:dyDescent="0.2">
      <c r="A1479" s="37">
        <v>44652</v>
      </c>
      <c r="B1479" t="s">
        <v>111</v>
      </c>
      <c r="C1479" t="s">
        <v>153</v>
      </c>
      <c r="D1479" t="s">
        <v>126</v>
      </c>
      <c r="E1479" t="s">
        <v>134</v>
      </c>
      <c r="F1479">
        <v>42869826</v>
      </c>
      <c r="G1479">
        <v>7288727.8165199999</v>
      </c>
      <c r="H1479">
        <v>0</v>
      </c>
      <c r="I1479">
        <v>42869826</v>
      </c>
      <c r="J1479" t="s">
        <v>141</v>
      </c>
      <c r="K1479">
        <v>428698.26</v>
      </c>
    </row>
    <row r="1480" spans="1:11" x14ac:dyDescent="0.2">
      <c r="A1480" s="37">
        <v>44652</v>
      </c>
      <c r="B1480" t="s">
        <v>111</v>
      </c>
      <c r="C1480" t="s">
        <v>153</v>
      </c>
      <c r="D1480" t="s">
        <v>126</v>
      </c>
      <c r="E1480" t="s">
        <v>134</v>
      </c>
      <c r="F1480">
        <v>42869826</v>
      </c>
      <c r="G1480">
        <v>7288727.8165199999</v>
      </c>
      <c r="H1480">
        <v>0</v>
      </c>
      <c r="I1480">
        <v>42869826</v>
      </c>
      <c r="J1480" t="s">
        <v>140</v>
      </c>
      <c r="K1480">
        <v>5573077.3799999999</v>
      </c>
    </row>
    <row r="1481" spans="1:11" x14ac:dyDescent="0.2">
      <c r="A1481" s="37">
        <v>44652</v>
      </c>
      <c r="B1481" t="s">
        <v>111</v>
      </c>
      <c r="C1481" t="s">
        <v>153</v>
      </c>
      <c r="D1481" t="s">
        <v>126</v>
      </c>
      <c r="E1481" t="s">
        <v>134</v>
      </c>
      <c r="F1481">
        <v>42869826</v>
      </c>
      <c r="G1481">
        <v>7288727.8165199999</v>
      </c>
      <c r="H1481">
        <v>0</v>
      </c>
      <c r="I1481">
        <v>42869826</v>
      </c>
      <c r="J1481" t="s">
        <v>142</v>
      </c>
      <c r="K1481">
        <v>1286094.78</v>
      </c>
    </row>
    <row r="1482" spans="1:11" x14ac:dyDescent="0.2">
      <c r="A1482" s="37">
        <v>44816</v>
      </c>
      <c r="B1482" t="s">
        <v>112</v>
      </c>
      <c r="C1482" t="s">
        <v>125</v>
      </c>
      <c r="D1482" t="s">
        <v>127</v>
      </c>
      <c r="E1482" t="s">
        <v>135</v>
      </c>
      <c r="F1482">
        <v>35567703</v>
      </c>
      <c r="G1482">
        <v>7114251.9540600004</v>
      </c>
      <c r="H1482">
        <v>6846782.8275000006</v>
      </c>
      <c r="I1482">
        <v>42414485.827500001</v>
      </c>
      <c r="J1482" t="s">
        <v>164</v>
      </c>
      <c r="K1482">
        <v>711.35406</v>
      </c>
    </row>
    <row r="1483" spans="1:11" x14ac:dyDescent="0.2">
      <c r="A1483" s="37">
        <v>44816</v>
      </c>
      <c r="B1483" t="s">
        <v>112</v>
      </c>
      <c r="C1483" t="s">
        <v>125</v>
      </c>
      <c r="D1483" t="s">
        <v>127</v>
      </c>
      <c r="E1483" t="s">
        <v>135</v>
      </c>
      <c r="F1483">
        <v>35567703</v>
      </c>
      <c r="G1483">
        <v>7114251.9540600004</v>
      </c>
      <c r="H1483">
        <v>6846782.8275000006</v>
      </c>
      <c r="I1483">
        <v>42414485.827500001</v>
      </c>
      <c r="J1483" t="s">
        <v>141</v>
      </c>
      <c r="K1483">
        <v>355677.03</v>
      </c>
    </row>
    <row r="1484" spans="1:11" x14ac:dyDescent="0.2">
      <c r="A1484" s="37">
        <v>44816</v>
      </c>
      <c r="B1484" t="s">
        <v>112</v>
      </c>
      <c r="C1484" t="s">
        <v>125</v>
      </c>
      <c r="D1484" t="s">
        <v>127</v>
      </c>
      <c r="E1484" t="s">
        <v>135</v>
      </c>
      <c r="F1484">
        <v>35567703</v>
      </c>
      <c r="G1484">
        <v>7114251.9540600004</v>
      </c>
      <c r="H1484">
        <v>6846782.8275000006</v>
      </c>
      <c r="I1484">
        <v>42414485.827500001</v>
      </c>
      <c r="J1484" t="s">
        <v>140</v>
      </c>
      <c r="K1484">
        <v>5690832.4800000004</v>
      </c>
    </row>
    <row r="1485" spans="1:11" x14ac:dyDescent="0.2">
      <c r="A1485" s="37">
        <v>44816</v>
      </c>
      <c r="B1485" t="s">
        <v>112</v>
      </c>
      <c r="C1485" t="s">
        <v>125</v>
      </c>
      <c r="D1485" t="s">
        <v>127</v>
      </c>
      <c r="E1485" t="s">
        <v>135</v>
      </c>
      <c r="F1485">
        <v>35567703</v>
      </c>
      <c r="G1485">
        <v>7114251.9540600004</v>
      </c>
      <c r="H1485">
        <v>6846782.8275000006</v>
      </c>
      <c r="I1485">
        <v>42414485.827500001</v>
      </c>
      <c r="J1485" t="s">
        <v>142</v>
      </c>
      <c r="K1485">
        <v>1067031.0900000001</v>
      </c>
    </row>
    <row r="1486" spans="1:11" x14ac:dyDescent="0.2">
      <c r="A1486" s="37">
        <v>44702</v>
      </c>
      <c r="B1486" t="s">
        <v>113</v>
      </c>
      <c r="C1486" t="s">
        <v>154</v>
      </c>
      <c r="D1486" t="s">
        <v>126</v>
      </c>
      <c r="E1486" t="s">
        <v>129</v>
      </c>
      <c r="F1486">
        <v>2674195</v>
      </c>
      <c r="G1486">
        <v>427897.94195000007</v>
      </c>
      <c r="H1486">
        <v>0</v>
      </c>
      <c r="I1486">
        <v>2674195</v>
      </c>
      <c r="J1486" t="s">
        <v>164</v>
      </c>
      <c r="K1486">
        <v>26.741949999999999</v>
      </c>
    </row>
    <row r="1487" spans="1:11" x14ac:dyDescent="0.2">
      <c r="A1487" s="37">
        <v>44702</v>
      </c>
      <c r="B1487" t="s">
        <v>113</v>
      </c>
      <c r="C1487" t="s">
        <v>154</v>
      </c>
      <c r="D1487" t="s">
        <v>126</v>
      </c>
      <c r="E1487" t="s">
        <v>129</v>
      </c>
      <c r="F1487">
        <v>2674195</v>
      </c>
      <c r="G1487">
        <v>427897.94195000007</v>
      </c>
      <c r="H1487">
        <v>0</v>
      </c>
      <c r="I1487">
        <v>2674195</v>
      </c>
      <c r="J1487" t="s">
        <v>141</v>
      </c>
      <c r="K1487">
        <v>80225.850000000006</v>
      </c>
    </row>
    <row r="1488" spans="1:11" x14ac:dyDescent="0.2">
      <c r="A1488" s="37">
        <v>44702</v>
      </c>
      <c r="B1488" t="s">
        <v>113</v>
      </c>
      <c r="C1488" t="s">
        <v>154</v>
      </c>
      <c r="D1488" t="s">
        <v>126</v>
      </c>
      <c r="E1488" t="s">
        <v>129</v>
      </c>
      <c r="F1488">
        <v>2674195</v>
      </c>
      <c r="G1488">
        <v>427897.94195000007</v>
      </c>
      <c r="H1488">
        <v>0</v>
      </c>
      <c r="I1488">
        <v>2674195</v>
      </c>
      <c r="J1488" t="s">
        <v>140</v>
      </c>
      <c r="K1488">
        <v>294161.45</v>
      </c>
    </row>
    <row r="1489" spans="1:11" x14ac:dyDescent="0.2">
      <c r="A1489" s="37">
        <v>44702</v>
      </c>
      <c r="B1489" t="s">
        <v>113</v>
      </c>
      <c r="C1489" t="s">
        <v>154</v>
      </c>
      <c r="D1489" t="s">
        <v>126</v>
      </c>
      <c r="E1489" t="s">
        <v>129</v>
      </c>
      <c r="F1489">
        <v>2674195</v>
      </c>
      <c r="G1489">
        <v>427897.94195000007</v>
      </c>
      <c r="H1489">
        <v>0</v>
      </c>
      <c r="I1489">
        <v>2674195</v>
      </c>
      <c r="J1489" t="s">
        <v>142</v>
      </c>
      <c r="K1489">
        <v>53483.9</v>
      </c>
    </row>
    <row r="1490" spans="1:11" x14ac:dyDescent="0.2">
      <c r="A1490" s="37">
        <v>44182</v>
      </c>
      <c r="B1490" t="s">
        <v>114</v>
      </c>
      <c r="C1490" t="s">
        <v>125</v>
      </c>
      <c r="D1490" t="s">
        <v>128</v>
      </c>
      <c r="E1490" t="s">
        <v>130</v>
      </c>
      <c r="F1490">
        <v>49466778</v>
      </c>
      <c r="G1490">
        <v>11872521.387780001</v>
      </c>
      <c r="H1490">
        <v>0</v>
      </c>
      <c r="I1490">
        <v>49466778</v>
      </c>
      <c r="J1490" t="s">
        <v>164</v>
      </c>
      <c r="K1490">
        <v>494.66777999999999</v>
      </c>
    </row>
    <row r="1491" spans="1:11" x14ac:dyDescent="0.2">
      <c r="A1491" s="37">
        <v>44182</v>
      </c>
      <c r="B1491" t="s">
        <v>114</v>
      </c>
      <c r="C1491" t="s">
        <v>125</v>
      </c>
      <c r="D1491" t="s">
        <v>128</v>
      </c>
      <c r="E1491" t="s">
        <v>130</v>
      </c>
      <c r="F1491">
        <v>49466778</v>
      </c>
      <c r="G1491">
        <v>11872521.387780001</v>
      </c>
      <c r="H1491">
        <v>0</v>
      </c>
      <c r="I1491">
        <v>49466778</v>
      </c>
      <c r="J1491" t="s">
        <v>141</v>
      </c>
      <c r="K1491">
        <v>1484003.34</v>
      </c>
    </row>
    <row r="1492" spans="1:11" x14ac:dyDescent="0.2">
      <c r="A1492" s="37">
        <v>44182</v>
      </c>
      <c r="B1492" t="s">
        <v>114</v>
      </c>
      <c r="C1492" t="s">
        <v>125</v>
      </c>
      <c r="D1492" t="s">
        <v>128</v>
      </c>
      <c r="E1492" t="s">
        <v>130</v>
      </c>
      <c r="F1492">
        <v>49466778</v>
      </c>
      <c r="G1492">
        <v>11872521.387780001</v>
      </c>
      <c r="H1492">
        <v>0</v>
      </c>
      <c r="I1492">
        <v>49466778</v>
      </c>
      <c r="J1492" t="s">
        <v>140</v>
      </c>
      <c r="K1492">
        <v>7914684.4800000004</v>
      </c>
    </row>
    <row r="1493" spans="1:11" x14ac:dyDescent="0.2">
      <c r="A1493" s="37">
        <v>44182</v>
      </c>
      <c r="B1493" t="s">
        <v>114</v>
      </c>
      <c r="C1493" t="s">
        <v>125</v>
      </c>
      <c r="D1493" t="s">
        <v>128</v>
      </c>
      <c r="E1493" t="s">
        <v>130</v>
      </c>
      <c r="F1493">
        <v>49466778</v>
      </c>
      <c r="G1493">
        <v>11872521.387780001</v>
      </c>
      <c r="H1493">
        <v>0</v>
      </c>
      <c r="I1493">
        <v>49466778</v>
      </c>
      <c r="J1493" t="s">
        <v>142</v>
      </c>
      <c r="K1493">
        <v>2473338.9</v>
      </c>
    </row>
    <row r="1494" spans="1:11" x14ac:dyDescent="0.2">
      <c r="A1494" s="37">
        <v>44456</v>
      </c>
      <c r="B1494" t="s">
        <v>115</v>
      </c>
      <c r="C1494" t="s">
        <v>153</v>
      </c>
      <c r="D1494" t="s">
        <v>126</v>
      </c>
      <c r="E1494" t="s">
        <v>131</v>
      </c>
      <c r="F1494">
        <v>32712645</v>
      </c>
      <c r="G1494">
        <v>7524889.7293499997</v>
      </c>
      <c r="H1494">
        <v>0</v>
      </c>
      <c r="I1494">
        <v>32712645</v>
      </c>
      <c r="J1494" t="s">
        <v>164</v>
      </c>
      <c r="K1494">
        <v>981.37935000000004</v>
      </c>
    </row>
    <row r="1495" spans="1:11" x14ac:dyDescent="0.2">
      <c r="A1495" s="37">
        <v>44456</v>
      </c>
      <c r="B1495" t="s">
        <v>115</v>
      </c>
      <c r="C1495" t="s">
        <v>153</v>
      </c>
      <c r="D1495" t="s">
        <v>126</v>
      </c>
      <c r="E1495" t="s">
        <v>131</v>
      </c>
      <c r="F1495">
        <v>32712645</v>
      </c>
      <c r="G1495">
        <v>7524889.7293499997</v>
      </c>
      <c r="H1495">
        <v>0</v>
      </c>
      <c r="I1495">
        <v>32712645</v>
      </c>
      <c r="J1495" t="s">
        <v>141</v>
      </c>
      <c r="K1495">
        <v>981379.35</v>
      </c>
    </row>
    <row r="1496" spans="1:11" x14ac:dyDescent="0.2">
      <c r="A1496" s="37">
        <v>44456</v>
      </c>
      <c r="B1496" t="s">
        <v>115</v>
      </c>
      <c r="C1496" t="s">
        <v>153</v>
      </c>
      <c r="D1496" t="s">
        <v>126</v>
      </c>
      <c r="E1496" t="s">
        <v>131</v>
      </c>
      <c r="F1496">
        <v>32712645</v>
      </c>
      <c r="G1496">
        <v>7524889.7293499997</v>
      </c>
      <c r="H1496">
        <v>0</v>
      </c>
      <c r="I1496">
        <v>32712645</v>
      </c>
      <c r="J1496" t="s">
        <v>140</v>
      </c>
      <c r="K1496">
        <v>5234023.2</v>
      </c>
    </row>
    <row r="1497" spans="1:11" x14ac:dyDescent="0.2">
      <c r="A1497" s="37">
        <v>44456</v>
      </c>
      <c r="B1497" t="s">
        <v>115</v>
      </c>
      <c r="C1497" t="s">
        <v>153</v>
      </c>
      <c r="D1497" t="s">
        <v>126</v>
      </c>
      <c r="E1497" t="s">
        <v>131</v>
      </c>
      <c r="F1497">
        <v>32712645</v>
      </c>
      <c r="G1497">
        <v>7524889.7293499997</v>
      </c>
      <c r="H1497">
        <v>0</v>
      </c>
      <c r="I1497">
        <v>32712645</v>
      </c>
      <c r="J1497" t="s">
        <v>142</v>
      </c>
      <c r="K1497">
        <v>1308505.8</v>
      </c>
    </row>
    <row r="1498" spans="1:11" x14ac:dyDescent="0.2">
      <c r="A1498" s="37">
        <v>43877</v>
      </c>
      <c r="B1498" t="s">
        <v>116</v>
      </c>
      <c r="C1498" t="s">
        <v>125</v>
      </c>
      <c r="D1498" t="s">
        <v>127</v>
      </c>
      <c r="E1498" t="s">
        <v>132</v>
      </c>
      <c r="F1498">
        <v>1055659</v>
      </c>
      <c r="G1498">
        <v>200585.76658999998</v>
      </c>
      <c r="H1498">
        <v>0</v>
      </c>
      <c r="I1498">
        <v>1055659</v>
      </c>
      <c r="J1498" t="s">
        <v>164</v>
      </c>
      <c r="K1498">
        <v>10.55659</v>
      </c>
    </row>
    <row r="1499" spans="1:11" x14ac:dyDescent="0.2">
      <c r="A1499" s="37">
        <v>43877</v>
      </c>
      <c r="B1499" t="s">
        <v>116</v>
      </c>
      <c r="C1499" t="s">
        <v>125</v>
      </c>
      <c r="D1499" t="s">
        <v>127</v>
      </c>
      <c r="E1499" t="s">
        <v>132</v>
      </c>
      <c r="F1499">
        <v>1055659</v>
      </c>
      <c r="G1499">
        <v>200585.76658999998</v>
      </c>
      <c r="H1499">
        <v>0</v>
      </c>
      <c r="I1499">
        <v>1055659</v>
      </c>
      <c r="J1499" t="s">
        <v>141</v>
      </c>
      <c r="K1499">
        <v>10556.59</v>
      </c>
    </row>
    <row r="1500" spans="1:11" x14ac:dyDescent="0.2">
      <c r="A1500" s="37">
        <v>43877</v>
      </c>
      <c r="B1500" t="s">
        <v>116</v>
      </c>
      <c r="C1500" t="s">
        <v>125</v>
      </c>
      <c r="D1500" t="s">
        <v>127</v>
      </c>
      <c r="E1500" t="s">
        <v>132</v>
      </c>
      <c r="F1500">
        <v>1055659</v>
      </c>
      <c r="G1500">
        <v>200585.76658999998</v>
      </c>
      <c r="H1500">
        <v>0</v>
      </c>
      <c r="I1500">
        <v>1055659</v>
      </c>
      <c r="J1500" t="s">
        <v>140</v>
      </c>
      <c r="K1500">
        <v>168905.44</v>
      </c>
    </row>
    <row r="1501" spans="1:11" x14ac:dyDescent="0.2">
      <c r="A1501" s="37">
        <v>43877</v>
      </c>
      <c r="B1501" t="s">
        <v>116</v>
      </c>
      <c r="C1501" t="s">
        <v>125</v>
      </c>
      <c r="D1501" t="s">
        <v>127</v>
      </c>
      <c r="E1501" t="s">
        <v>132</v>
      </c>
      <c r="F1501">
        <v>1055659</v>
      </c>
      <c r="G1501">
        <v>200585.76658999998</v>
      </c>
      <c r="H1501">
        <v>0</v>
      </c>
      <c r="I1501">
        <v>1055659</v>
      </c>
      <c r="J1501" t="s">
        <v>142</v>
      </c>
      <c r="K1501">
        <v>21113.18</v>
      </c>
    </row>
    <row r="1502" spans="1:11" x14ac:dyDescent="0.2">
      <c r="A1502" s="37">
        <v>43866</v>
      </c>
      <c r="B1502" t="s">
        <v>117</v>
      </c>
      <c r="C1502" t="s">
        <v>154</v>
      </c>
      <c r="D1502" t="s">
        <v>126</v>
      </c>
      <c r="E1502" t="s">
        <v>133</v>
      </c>
      <c r="F1502">
        <v>14484383</v>
      </c>
      <c r="G1502">
        <v>3766084.4238300002</v>
      </c>
      <c r="H1502">
        <v>0</v>
      </c>
      <c r="I1502">
        <v>14484383</v>
      </c>
      <c r="J1502" t="s">
        <v>164</v>
      </c>
      <c r="K1502">
        <v>144.84383</v>
      </c>
    </row>
    <row r="1503" spans="1:11" x14ac:dyDescent="0.2">
      <c r="A1503" s="37">
        <v>43866</v>
      </c>
      <c r="B1503" t="s">
        <v>117</v>
      </c>
      <c r="C1503" t="s">
        <v>154</v>
      </c>
      <c r="D1503" t="s">
        <v>126</v>
      </c>
      <c r="E1503" t="s">
        <v>133</v>
      </c>
      <c r="F1503">
        <v>14484383</v>
      </c>
      <c r="G1503">
        <v>3766084.4238300002</v>
      </c>
      <c r="H1503">
        <v>0</v>
      </c>
      <c r="I1503">
        <v>14484383</v>
      </c>
      <c r="J1503" t="s">
        <v>141</v>
      </c>
      <c r="K1503">
        <v>289687.65999999997</v>
      </c>
    </row>
    <row r="1504" spans="1:11" x14ac:dyDescent="0.2">
      <c r="A1504" s="37">
        <v>43866</v>
      </c>
      <c r="B1504" t="s">
        <v>117</v>
      </c>
      <c r="C1504" t="s">
        <v>154</v>
      </c>
      <c r="D1504" t="s">
        <v>126</v>
      </c>
      <c r="E1504" t="s">
        <v>133</v>
      </c>
      <c r="F1504">
        <v>14484383</v>
      </c>
      <c r="G1504">
        <v>3766084.4238300002</v>
      </c>
      <c r="H1504">
        <v>0</v>
      </c>
      <c r="I1504">
        <v>14484383</v>
      </c>
      <c r="J1504" t="s">
        <v>140</v>
      </c>
      <c r="K1504">
        <v>2896876.6</v>
      </c>
    </row>
    <row r="1505" spans="1:11" x14ac:dyDescent="0.2">
      <c r="A1505" s="37">
        <v>43866</v>
      </c>
      <c r="B1505" t="s">
        <v>117</v>
      </c>
      <c r="C1505" t="s">
        <v>154</v>
      </c>
      <c r="D1505" t="s">
        <v>126</v>
      </c>
      <c r="E1505" t="s">
        <v>133</v>
      </c>
      <c r="F1505">
        <v>14484383</v>
      </c>
      <c r="G1505">
        <v>3766084.4238300002</v>
      </c>
      <c r="H1505">
        <v>0</v>
      </c>
      <c r="I1505">
        <v>14484383</v>
      </c>
      <c r="J1505" t="s">
        <v>142</v>
      </c>
      <c r="K1505">
        <v>579375.31999999995</v>
      </c>
    </row>
    <row r="1506" spans="1:11" x14ac:dyDescent="0.2">
      <c r="A1506" s="37">
        <v>44328</v>
      </c>
      <c r="B1506" t="s">
        <v>118</v>
      </c>
      <c r="C1506" t="s">
        <v>125</v>
      </c>
      <c r="D1506" t="s">
        <v>128</v>
      </c>
      <c r="E1506" t="s">
        <v>134</v>
      </c>
      <c r="F1506">
        <v>43398024</v>
      </c>
      <c r="G1506">
        <v>8680038.7802400012</v>
      </c>
      <c r="H1506">
        <v>0</v>
      </c>
      <c r="I1506">
        <v>43398024</v>
      </c>
      <c r="J1506" t="s">
        <v>164</v>
      </c>
      <c r="K1506">
        <v>433.98023999999998</v>
      </c>
    </row>
    <row r="1507" spans="1:11" x14ac:dyDescent="0.2">
      <c r="A1507" s="37">
        <v>44328</v>
      </c>
      <c r="B1507" t="s">
        <v>118</v>
      </c>
      <c r="C1507" t="s">
        <v>125</v>
      </c>
      <c r="D1507" t="s">
        <v>128</v>
      </c>
      <c r="E1507" t="s">
        <v>134</v>
      </c>
      <c r="F1507">
        <v>43398024</v>
      </c>
      <c r="G1507">
        <v>8680038.7802400012</v>
      </c>
      <c r="H1507">
        <v>0</v>
      </c>
      <c r="I1507">
        <v>43398024</v>
      </c>
      <c r="J1507" t="s">
        <v>141</v>
      </c>
      <c r="K1507">
        <v>867960.48</v>
      </c>
    </row>
    <row r="1508" spans="1:11" x14ac:dyDescent="0.2">
      <c r="A1508" s="37">
        <v>44328</v>
      </c>
      <c r="B1508" t="s">
        <v>118</v>
      </c>
      <c r="C1508" t="s">
        <v>125</v>
      </c>
      <c r="D1508" t="s">
        <v>128</v>
      </c>
      <c r="E1508" t="s">
        <v>134</v>
      </c>
      <c r="F1508">
        <v>43398024</v>
      </c>
      <c r="G1508">
        <v>8680038.7802400012</v>
      </c>
      <c r="H1508">
        <v>0</v>
      </c>
      <c r="I1508">
        <v>43398024</v>
      </c>
      <c r="J1508" t="s">
        <v>140</v>
      </c>
      <c r="K1508">
        <v>6943683.8399999999</v>
      </c>
    </row>
    <row r="1509" spans="1:11" x14ac:dyDescent="0.2">
      <c r="A1509" s="37">
        <v>44328</v>
      </c>
      <c r="B1509" t="s">
        <v>118</v>
      </c>
      <c r="C1509" t="s">
        <v>125</v>
      </c>
      <c r="D1509" t="s">
        <v>128</v>
      </c>
      <c r="E1509" t="s">
        <v>134</v>
      </c>
      <c r="F1509">
        <v>43398024</v>
      </c>
      <c r="G1509">
        <v>8680038.7802400012</v>
      </c>
      <c r="H1509">
        <v>0</v>
      </c>
      <c r="I1509">
        <v>43398024</v>
      </c>
      <c r="J1509" t="s">
        <v>142</v>
      </c>
      <c r="K1509">
        <v>867960.48</v>
      </c>
    </row>
    <row r="1510" spans="1:11" x14ac:dyDescent="0.2">
      <c r="A1510" s="37">
        <v>44496</v>
      </c>
      <c r="B1510" t="s">
        <v>119</v>
      </c>
      <c r="C1510" t="s">
        <v>154</v>
      </c>
      <c r="D1510" t="s">
        <v>126</v>
      </c>
      <c r="E1510" t="s">
        <v>135</v>
      </c>
      <c r="F1510">
        <v>36614516</v>
      </c>
      <c r="G1510">
        <v>8055925.8103199992</v>
      </c>
      <c r="H1510">
        <v>7048294.3300000001</v>
      </c>
      <c r="I1510">
        <v>43662810.329999998</v>
      </c>
      <c r="J1510" t="s">
        <v>164</v>
      </c>
      <c r="K1510">
        <v>732.29031999999995</v>
      </c>
    </row>
    <row r="1511" spans="1:11" x14ac:dyDescent="0.2">
      <c r="A1511" s="37">
        <v>44496</v>
      </c>
      <c r="B1511" t="s">
        <v>119</v>
      </c>
      <c r="C1511" t="s">
        <v>154</v>
      </c>
      <c r="D1511" t="s">
        <v>126</v>
      </c>
      <c r="E1511" t="s">
        <v>135</v>
      </c>
      <c r="F1511">
        <v>36614516</v>
      </c>
      <c r="G1511">
        <v>8055925.8103199992</v>
      </c>
      <c r="H1511">
        <v>7048294.3300000001</v>
      </c>
      <c r="I1511">
        <v>43662810.329999998</v>
      </c>
      <c r="J1511" t="s">
        <v>141</v>
      </c>
      <c r="K1511">
        <v>366145.16</v>
      </c>
    </row>
    <row r="1512" spans="1:11" x14ac:dyDescent="0.2">
      <c r="A1512" s="37">
        <v>44496</v>
      </c>
      <c r="B1512" t="s">
        <v>119</v>
      </c>
      <c r="C1512" t="s">
        <v>154</v>
      </c>
      <c r="D1512" t="s">
        <v>126</v>
      </c>
      <c r="E1512" t="s">
        <v>135</v>
      </c>
      <c r="F1512">
        <v>36614516</v>
      </c>
      <c r="G1512">
        <v>8055925.8103199992</v>
      </c>
      <c r="H1512">
        <v>7048294.3300000001</v>
      </c>
      <c r="I1512">
        <v>43662810.329999998</v>
      </c>
      <c r="J1512" t="s">
        <v>140</v>
      </c>
      <c r="K1512">
        <v>6224467.7199999997</v>
      </c>
    </row>
    <row r="1513" spans="1:11" x14ac:dyDescent="0.2">
      <c r="A1513" s="37">
        <v>44496</v>
      </c>
      <c r="B1513" t="s">
        <v>119</v>
      </c>
      <c r="C1513" t="s">
        <v>154</v>
      </c>
      <c r="D1513" t="s">
        <v>126</v>
      </c>
      <c r="E1513" t="s">
        <v>135</v>
      </c>
      <c r="F1513">
        <v>36614516</v>
      </c>
      <c r="G1513">
        <v>8055925.8103199992</v>
      </c>
      <c r="H1513">
        <v>7048294.3300000001</v>
      </c>
      <c r="I1513">
        <v>43662810.329999998</v>
      </c>
      <c r="J1513" t="s">
        <v>142</v>
      </c>
      <c r="K1513">
        <v>1464580.64</v>
      </c>
    </row>
    <row r="1514" spans="1:11" x14ac:dyDescent="0.2">
      <c r="A1514" s="37">
        <v>44051</v>
      </c>
      <c r="B1514" t="s">
        <v>120</v>
      </c>
      <c r="C1514" t="s">
        <v>125</v>
      </c>
      <c r="D1514" t="s">
        <v>127</v>
      </c>
      <c r="E1514" t="s">
        <v>129</v>
      </c>
      <c r="F1514">
        <v>48933624</v>
      </c>
      <c r="G1514">
        <v>9298856.5687199999</v>
      </c>
      <c r="H1514">
        <v>0</v>
      </c>
      <c r="I1514">
        <v>48933624</v>
      </c>
      <c r="J1514" t="s">
        <v>164</v>
      </c>
      <c r="K1514">
        <v>1468.00872</v>
      </c>
    </row>
    <row r="1515" spans="1:11" x14ac:dyDescent="0.2">
      <c r="A1515" s="37">
        <v>44051</v>
      </c>
      <c r="B1515" t="s">
        <v>120</v>
      </c>
      <c r="C1515" t="s">
        <v>125</v>
      </c>
      <c r="D1515" t="s">
        <v>127</v>
      </c>
      <c r="E1515" t="s">
        <v>129</v>
      </c>
      <c r="F1515">
        <v>48933624</v>
      </c>
      <c r="G1515">
        <v>9298856.5687199999</v>
      </c>
      <c r="H1515">
        <v>0</v>
      </c>
      <c r="I1515">
        <v>48933624</v>
      </c>
      <c r="J1515" t="s">
        <v>141</v>
      </c>
      <c r="K1515">
        <v>978672.48</v>
      </c>
    </row>
    <row r="1516" spans="1:11" x14ac:dyDescent="0.2">
      <c r="A1516" s="37">
        <v>44051</v>
      </c>
      <c r="B1516" t="s">
        <v>120</v>
      </c>
      <c r="C1516" t="s">
        <v>125</v>
      </c>
      <c r="D1516" t="s">
        <v>127</v>
      </c>
      <c r="E1516" t="s">
        <v>129</v>
      </c>
      <c r="F1516">
        <v>48933624</v>
      </c>
      <c r="G1516">
        <v>9298856.5687199999</v>
      </c>
      <c r="H1516">
        <v>0</v>
      </c>
      <c r="I1516">
        <v>48933624</v>
      </c>
      <c r="J1516" t="s">
        <v>140</v>
      </c>
      <c r="K1516">
        <v>6850707.3600000003</v>
      </c>
    </row>
    <row r="1517" spans="1:11" x14ac:dyDescent="0.2">
      <c r="A1517" s="37">
        <v>44051</v>
      </c>
      <c r="B1517" t="s">
        <v>120</v>
      </c>
      <c r="C1517" t="s">
        <v>125</v>
      </c>
      <c r="D1517" t="s">
        <v>127</v>
      </c>
      <c r="E1517" t="s">
        <v>129</v>
      </c>
      <c r="F1517">
        <v>48933624</v>
      </c>
      <c r="G1517">
        <v>9298856.5687199999</v>
      </c>
      <c r="H1517">
        <v>0</v>
      </c>
      <c r="I1517">
        <v>48933624</v>
      </c>
      <c r="J1517" t="s">
        <v>142</v>
      </c>
      <c r="K1517">
        <v>1468008.72</v>
      </c>
    </row>
    <row r="1518" spans="1:11" x14ac:dyDescent="0.2">
      <c r="A1518" s="37">
        <v>44805</v>
      </c>
      <c r="B1518" t="s">
        <v>121</v>
      </c>
      <c r="C1518" t="s">
        <v>154</v>
      </c>
      <c r="D1518" t="s">
        <v>126</v>
      </c>
      <c r="E1518" t="s">
        <v>130</v>
      </c>
      <c r="F1518">
        <v>12891825</v>
      </c>
      <c r="G1518">
        <v>2578622.8365000002</v>
      </c>
      <c r="H1518">
        <v>0</v>
      </c>
      <c r="I1518">
        <v>12891825</v>
      </c>
      <c r="J1518" t="s">
        <v>164</v>
      </c>
      <c r="K1518">
        <v>257.8365</v>
      </c>
    </row>
    <row r="1519" spans="1:11" x14ac:dyDescent="0.2">
      <c r="A1519" s="37">
        <v>44805</v>
      </c>
      <c r="B1519" t="s">
        <v>121</v>
      </c>
      <c r="C1519" t="s">
        <v>154</v>
      </c>
      <c r="D1519" t="s">
        <v>126</v>
      </c>
      <c r="E1519" t="s">
        <v>130</v>
      </c>
      <c r="F1519">
        <v>12891825</v>
      </c>
      <c r="G1519">
        <v>2578622.8365000002</v>
      </c>
      <c r="H1519">
        <v>0</v>
      </c>
      <c r="I1519">
        <v>12891825</v>
      </c>
      <c r="J1519" t="s">
        <v>141</v>
      </c>
      <c r="K1519">
        <v>644591.25</v>
      </c>
    </row>
    <row r="1520" spans="1:11" x14ac:dyDescent="0.2">
      <c r="A1520" s="37">
        <v>44805</v>
      </c>
      <c r="B1520" t="s">
        <v>121</v>
      </c>
      <c r="C1520" t="s">
        <v>154</v>
      </c>
      <c r="D1520" t="s">
        <v>126</v>
      </c>
      <c r="E1520" t="s">
        <v>130</v>
      </c>
      <c r="F1520">
        <v>12891825</v>
      </c>
      <c r="G1520">
        <v>2578622.8365000002</v>
      </c>
      <c r="H1520">
        <v>0</v>
      </c>
      <c r="I1520">
        <v>12891825</v>
      </c>
      <c r="J1520" t="s">
        <v>140</v>
      </c>
      <c r="K1520">
        <v>1804855.5</v>
      </c>
    </row>
    <row r="1521" spans="1:11" x14ac:dyDescent="0.2">
      <c r="A1521" s="37">
        <v>44805</v>
      </c>
      <c r="B1521" t="s">
        <v>121</v>
      </c>
      <c r="C1521" t="s">
        <v>154</v>
      </c>
      <c r="D1521" t="s">
        <v>126</v>
      </c>
      <c r="E1521" t="s">
        <v>130</v>
      </c>
      <c r="F1521">
        <v>12891825</v>
      </c>
      <c r="G1521">
        <v>2578622.8365000002</v>
      </c>
      <c r="H1521">
        <v>0</v>
      </c>
      <c r="I1521">
        <v>12891825</v>
      </c>
      <c r="J1521" t="s">
        <v>142</v>
      </c>
      <c r="K1521">
        <v>128918.25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FFBA-CB48-49D4-A57E-2AC76B7CF5B1}">
  <dimension ref="B2:J30"/>
  <sheetViews>
    <sheetView showGridLines="0" topLeftCell="A16" zoomScale="70" zoomScaleNormal="70" workbookViewId="0">
      <selection activeCell="E11" sqref="E11"/>
    </sheetView>
  </sheetViews>
  <sheetFormatPr defaultColWidth="11" defaultRowHeight="14.25" x14ac:dyDescent="0.2"/>
  <cols>
    <col min="2" max="2" width="21.25" customWidth="1"/>
    <col min="3" max="5" width="32.75" customWidth="1"/>
    <col min="6" max="6" width="22.875" customWidth="1"/>
    <col min="7" max="7" width="21.875" bestFit="1" customWidth="1"/>
    <col min="8" max="8" width="22" customWidth="1"/>
    <col min="9" max="9" width="20.625" customWidth="1"/>
    <col min="10" max="10" width="29.125" customWidth="1"/>
  </cols>
  <sheetData>
    <row r="2" spans="2:10" ht="23.25" x14ac:dyDescent="0.35">
      <c r="B2" s="62" t="s">
        <v>170</v>
      </c>
      <c r="C2" s="62"/>
      <c r="D2" s="62"/>
      <c r="E2" s="62"/>
      <c r="F2" s="62"/>
      <c r="G2" s="62"/>
      <c r="H2" s="62"/>
    </row>
    <row r="3" spans="2:10" ht="25.15" customHeight="1" x14ac:dyDescent="0.2"/>
    <row r="4" spans="2:10" hidden="1" x14ac:dyDescent="0.2"/>
    <row r="5" spans="2:10" s="15" customFormat="1" ht="22.9" customHeight="1" thickBot="1" x14ac:dyDescent="0.25">
      <c r="F5"/>
      <c r="G5"/>
      <c r="H5"/>
      <c r="I5"/>
    </row>
    <row r="6" spans="2:10" s="13" customFormat="1" ht="30.6" customHeight="1" thickBot="1" x14ac:dyDescent="0.25">
      <c r="B6" s="25" t="s">
        <v>1</v>
      </c>
      <c r="C6" s="41">
        <v>2022</v>
      </c>
      <c r="F6"/>
      <c r="G6"/>
      <c r="H6"/>
      <c r="I6"/>
    </row>
    <row r="7" spans="2:10" s="13" customFormat="1" ht="25.5" x14ac:dyDescent="0.35">
      <c r="B7" s="25"/>
      <c r="F7"/>
      <c r="G7" s="29" t="s">
        <v>17</v>
      </c>
      <c r="H7" s="29"/>
      <c r="I7" s="29"/>
    </row>
    <row r="8" spans="2:10" s="13" customFormat="1" ht="30.6" customHeight="1" thickBot="1" x14ac:dyDescent="0.35">
      <c r="B8" s="27" t="s">
        <v>0</v>
      </c>
      <c r="C8" s="14" t="s">
        <v>159</v>
      </c>
      <c r="D8" s="14" t="s">
        <v>165</v>
      </c>
      <c r="E8" s="14" t="s">
        <v>166</v>
      </c>
      <c r="F8"/>
      <c r="G8" s="27" t="s">
        <v>0</v>
      </c>
      <c r="H8" s="14">
        <v>2021</v>
      </c>
      <c r="I8" s="14">
        <v>2022</v>
      </c>
      <c r="J8" s="14" t="s">
        <v>19</v>
      </c>
    </row>
    <row r="9" spans="2:10" s="13" customFormat="1" ht="30" customHeight="1" thickTop="1" x14ac:dyDescent="0.2">
      <c r="B9" s="26">
        <v>1</v>
      </c>
      <c r="C9" s="23">
        <f>SUMIFS(Tableau1[Montant HT],Tableau1[Année],'5- Analyse 2 critères'!$C$6,Tableau1[Mois],'5- Analyse 2 critères'!$B9)</f>
        <v>193189050</v>
      </c>
      <c r="D9" s="23">
        <f>SUMIFS(Tableau1[charges totales],Tableau1[Année],'5- Analyse 2 critères'!$C$6,Tableau1[Mois],'5- Analyse 2 critères'!$B9)</f>
        <v>69061627.406179994</v>
      </c>
      <c r="E9" s="38">
        <f>(C9-D9)/C9</f>
        <v>0.64251789940382231</v>
      </c>
      <c r="F9"/>
      <c r="G9" s="26">
        <v>1</v>
      </c>
      <c r="H9" s="23">
        <f>SUMIFS(Tableau1[Montant HT],Tableau1[Année],H$8,Tableau1[Mois],$G9)</f>
        <v>241138697</v>
      </c>
      <c r="I9" s="23">
        <f>SUMIFS(Tableau1[Montant HT],Tableau1[Année],I$8,Tableau1[Mois],$G9)</f>
        <v>193189050</v>
      </c>
      <c r="J9" s="38">
        <f t="shared" ref="J9:J20" si="0">(H9-I9)/H9</f>
        <v>0.19884675332719409</v>
      </c>
    </row>
    <row r="10" spans="2:10" s="13" customFormat="1" ht="30" customHeight="1" x14ac:dyDescent="0.2">
      <c r="B10" s="26">
        <v>2</v>
      </c>
      <c r="C10" s="23">
        <f>SUMIFS(Tableau1[Montant HT],Tableau1[Année],'5- Analyse 2 critères'!$C$6,Tableau1[Mois],'5- Analyse 2 critères'!$B10)</f>
        <v>480081693</v>
      </c>
      <c r="D10" s="23">
        <f>SUMIFS(Tableau1[charges totales],Tableau1[Année],'5- Analyse 2 critères'!$C$6,Tableau1[Mois],'5- Analyse 2 critères'!$B10)</f>
        <v>176455049.97519001</v>
      </c>
      <c r="E10" s="38">
        <f t="shared" ref="E10:E19" si="1">(C10-D10)/C10</f>
        <v>0.63244786762741645</v>
      </c>
      <c r="F10"/>
      <c r="G10" s="26">
        <v>2</v>
      </c>
      <c r="H10" s="23">
        <f>SUMIFS(Tableau1[Montant HT],Tableau1[Année],H$8,Tableau1[Mois],$G10)</f>
        <v>310771110</v>
      </c>
      <c r="I10" s="23">
        <f>SUMIFS(Tableau1[Montant HT],Tableau1[Année],I$8,Tableau1[Mois],$G10)</f>
        <v>480081693</v>
      </c>
      <c r="J10" s="38">
        <f t="shared" si="0"/>
        <v>-0.54480798746061043</v>
      </c>
    </row>
    <row r="11" spans="2:10" s="13" customFormat="1" ht="30" customHeight="1" x14ac:dyDescent="0.2">
      <c r="B11" s="26">
        <v>3</v>
      </c>
      <c r="C11" s="23">
        <f>SUMIFS(Tableau1[Montant HT],Tableau1[Année],'5- Analyse 2 critères'!$C$6,Tableau1[Mois],'5- Analyse 2 critères'!$B11)</f>
        <v>301014249</v>
      </c>
      <c r="D11" s="23">
        <f>SUMIFS(Tableau1[charges totales],Tableau1[Année],'5- Analyse 2 critères'!$C$6,Tableau1[Mois],'5- Analyse 2 critères'!$B11)</f>
        <v>112258043.2701</v>
      </c>
      <c r="E11" s="38">
        <f t="shared" si="1"/>
        <v>0.62706734434322409</v>
      </c>
      <c r="F11"/>
      <c r="G11" s="26">
        <v>3</v>
      </c>
      <c r="H11" s="23">
        <f>SUMIFS(Tableau1[Montant HT],Tableau1[Année],H$8,Tableau1[Mois],$G11)</f>
        <v>309456486</v>
      </c>
      <c r="I11" s="23">
        <f>SUMIFS(Tableau1[Montant HT],Tableau1[Année],I$8,Tableau1[Mois],$G11)</f>
        <v>301014249</v>
      </c>
      <c r="J11" s="38">
        <f t="shared" si="0"/>
        <v>2.728085330872658E-2</v>
      </c>
    </row>
    <row r="12" spans="2:10" ht="30" customHeight="1" x14ac:dyDescent="0.2">
      <c r="B12" s="26">
        <v>4</v>
      </c>
      <c r="C12" s="23">
        <f>SUMIFS(Tableau1[Montant HT],Tableau1[Année],'5- Analyse 2 critères'!$C$6,Tableau1[Mois],'5- Analyse 2 critères'!$B12)</f>
        <v>457947727</v>
      </c>
      <c r="D12" s="23">
        <f>SUMIFS(Tableau1[charges totales],Tableau1[Année],'5- Analyse 2 critères'!$C$6,Tableau1[Mois],'5- Analyse 2 critères'!$B12)</f>
        <v>162712345.55133003</v>
      </c>
      <c r="E12" s="38">
        <f t="shared" si="1"/>
        <v>0.64469231757682677</v>
      </c>
      <c r="F12" s="13"/>
      <c r="G12" s="26">
        <v>4</v>
      </c>
      <c r="H12" s="23">
        <f>SUMIFS(Tableau1[Montant HT],Tableau1[Année],H$8,Tableau1[Mois],$G12)</f>
        <v>194894903</v>
      </c>
      <c r="I12" s="23">
        <f>SUMIFS(Tableau1[Montant HT],Tableau1[Année],I$8,Tableau1[Mois],$G12)</f>
        <v>457947727</v>
      </c>
      <c r="J12" s="38">
        <f t="shared" si="0"/>
        <v>-1.3497162827290563</v>
      </c>
    </row>
    <row r="13" spans="2:10" ht="30" customHeight="1" x14ac:dyDescent="0.2">
      <c r="B13" s="26">
        <v>5</v>
      </c>
      <c r="C13" s="23">
        <f>SUMIFS(Tableau1[Montant HT],Tableau1[Année],'5- Analyse 2 critères'!$C$6,Tableau1[Mois],'5- Analyse 2 critères'!$B13)</f>
        <v>350811428</v>
      </c>
      <c r="D13" s="23">
        <f>SUMIFS(Tableau1[charges totales],Tableau1[Année],'5- Analyse 2 critères'!$C$6,Tableau1[Mois],'5- Analyse 2 critères'!$B13)</f>
        <v>125051864.95027001</v>
      </c>
      <c r="E13" s="38">
        <f t="shared" si="1"/>
        <v>0.64353537265533434</v>
      </c>
      <c r="G13" s="26">
        <v>5</v>
      </c>
      <c r="H13" s="23">
        <f>SUMIFS(Tableau1[Montant HT],Tableau1[Année],H$8,Tableau1[Mois],$G13)</f>
        <v>345582692</v>
      </c>
      <c r="I13" s="23">
        <f>SUMIFS(Tableau1[Montant HT],Tableau1[Année],I$8,Tableau1[Mois],$G13)</f>
        <v>350811428</v>
      </c>
      <c r="J13" s="38">
        <f t="shared" si="0"/>
        <v>-1.5130202180380029E-2</v>
      </c>
    </row>
    <row r="14" spans="2:10" ht="30" customHeight="1" x14ac:dyDescent="0.2">
      <c r="B14" s="26">
        <v>6</v>
      </c>
      <c r="C14" s="23">
        <f>SUMIFS(Tableau1[Montant HT],Tableau1[Année],'5- Analyse 2 critères'!$C$6,Tableau1[Mois],'5- Analyse 2 critères'!$B14)</f>
        <v>242664421</v>
      </c>
      <c r="D14" s="23">
        <f>SUMIFS(Tableau1[charges totales],Tableau1[Année],'5- Analyse 2 critères'!$C$6,Tableau1[Mois],'5- Analyse 2 critères'!$B14)</f>
        <v>86140343.487179995</v>
      </c>
      <c r="E14" s="38">
        <f t="shared" si="1"/>
        <v>0.64502277205614744</v>
      </c>
      <c r="G14" s="26">
        <v>6</v>
      </c>
      <c r="H14" s="23">
        <f>SUMIFS(Tableau1[Montant HT],Tableau1[Année],H$8,Tableau1[Mois],$G14)</f>
        <v>211991564</v>
      </c>
      <c r="I14" s="23">
        <f>SUMIFS(Tableau1[Montant HT],Tableau1[Année],I$8,Tableau1[Mois],$G14)</f>
        <v>242664421</v>
      </c>
      <c r="J14" s="38">
        <f t="shared" si="0"/>
        <v>-0.14468904526785792</v>
      </c>
    </row>
    <row r="15" spans="2:10" ht="30" customHeight="1" x14ac:dyDescent="0.2">
      <c r="B15" s="26">
        <v>7</v>
      </c>
      <c r="C15" s="23">
        <f>SUMIFS(Tableau1[Montant HT],Tableau1[Année],'5- Analyse 2 critères'!$C$6,Tableau1[Mois],'5- Analyse 2 critères'!$B15)</f>
        <v>358989971</v>
      </c>
      <c r="D15" s="23">
        <f>SUMIFS(Tableau1[charges totales],Tableau1[Année],'5- Analyse 2 critères'!$C$6,Tableau1[Mois],'5- Analyse 2 critères'!$B15)</f>
        <v>128265935.06669</v>
      </c>
      <c r="E15" s="38">
        <f t="shared" si="1"/>
        <v>0.64270329137776949</v>
      </c>
      <c r="G15" s="26">
        <v>7</v>
      </c>
      <c r="H15" s="23">
        <f>SUMIFS(Tableau1[Montant HT],Tableau1[Année],H$8,Tableau1[Mois],$G15)</f>
        <v>184145952</v>
      </c>
      <c r="I15" s="23">
        <f>SUMIFS(Tableau1[Montant HT],Tableau1[Année],I$8,Tableau1[Mois],$G15)</f>
        <v>358989971</v>
      </c>
      <c r="J15" s="38">
        <f t="shared" si="0"/>
        <v>-0.94948608482037122</v>
      </c>
    </row>
    <row r="16" spans="2:10" s="22" customFormat="1" ht="30" customHeight="1" x14ac:dyDescent="0.2">
      <c r="B16" s="26">
        <v>8</v>
      </c>
      <c r="C16" s="23">
        <f>SUMIFS(Tableau1[Montant HT],Tableau1[Année],'5- Analyse 2 critères'!$C$6,Tableau1[Mois],'5- Analyse 2 critères'!$B16)</f>
        <v>358931311</v>
      </c>
      <c r="D16" s="23">
        <f>SUMIFS(Tableau1[charges totales],Tableau1[Année],'5- Analyse 2 critères'!$C$6,Tableau1[Mois],'5- Analyse 2 critères'!$B16)</f>
        <v>127081400.32252997</v>
      </c>
      <c r="E16" s="38">
        <f t="shared" si="1"/>
        <v>0.64594506963330944</v>
      </c>
      <c r="G16" s="26">
        <v>8</v>
      </c>
      <c r="H16" s="23">
        <f>SUMIFS(Tableau1[Montant HT],Tableau1[Année],H$8,Tableau1[Mois],$G16)</f>
        <v>330590234</v>
      </c>
      <c r="I16" s="23">
        <f>SUMIFS(Tableau1[Montant HT],Tableau1[Année],I$8,Tableau1[Mois],$G16)</f>
        <v>358931311</v>
      </c>
      <c r="J16" s="38">
        <f t="shared" si="0"/>
        <v>-8.5728718168970472E-2</v>
      </c>
    </row>
    <row r="17" spans="2:10" s="22" customFormat="1" ht="30" customHeight="1" x14ac:dyDescent="0.2">
      <c r="B17" s="26">
        <v>9</v>
      </c>
      <c r="C17" s="23">
        <f>SUMIFS(Tableau1[Montant HT],Tableau1[Année],'5- Analyse 2 critères'!$C$6,Tableau1[Mois],'5- Analyse 2 critères'!$B17)</f>
        <v>418245475</v>
      </c>
      <c r="D17" s="23">
        <f>SUMIFS(Tableau1[charges totales],Tableau1[Année],'5- Analyse 2 critères'!$C$6,Tableau1[Mois],'5- Analyse 2 critères'!$B17)</f>
        <v>152126672.34324998</v>
      </c>
      <c r="E17" s="38">
        <f t="shared" si="1"/>
        <v>0.63627419437532473</v>
      </c>
      <c r="G17" s="26">
        <v>9</v>
      </c>
      <c r="H17" s="23">
        <f>SUMIFS(Tableau1[Montant HT],Tableau1[Année],H$8,Tableau1[Mois],$G17)</f>
        <v>286303599</v>
      </c>
      <c r="I17" s="23">
        <f>SUMIFS(Tableau1[Montant HT],Tableau1[Année],I$8,Tableau1[Mois],$G17)</f>
        <v>418245475</v>
      </c>
      <c r="J17" s="38">
        <f t="shared" si="0"/>
        <v>-0.46084602659849905</v>
      </c>
    </row>
    <row r="18" spans="2:10" ht="30" customHeight="1" x14ac:dyDescent="0.2">
      <c r="B18" s="26">
        <v>10</v>
      </c>
      <c r="C18" s="23">
        <f>SUMIFS(Tableau1[Montant HT],Tableau1[Année],'5- Analyse 2 critères'!$C$6,Tableau1[Mois],'5- Analyse 2 critères'!$B18)</f>
        <v>26031213</v>
      </c>
      <c r="D18" s="23">
        <f>SUMIFS(Tableau1[charges totales],Tableau1[Année],'5- Analyse 2 critères'!$C$6,Tableau1[Mois],'5- Analyse 2 critères'!$B18)</f>
        <v>10413266.136390001</v>
      </c>
      <c r="E18" s="38">
        <f t="shared" si="1"/>
        <v>0.59997</v>
      </c>
      <c r="G18" s="26">
        <v>10</v>
      </c>
      <c r="H18" s="23">
        <f>SUMIFS(Tableau1[Montant HT],Tableau1[Année],H$8,Tableau1[Mois],$G18)</f>
        <v>234378002</v>
      </c>
      <c r="I18" s="23">
        <f>SUMIFS(Tableau1[Montant HT],Tableau1[Année],I$8,Tableau1[Mois],$G18)</f>
        <v>26031213</v>
      </c>
      <c r="J18" s="38">
        <f t="shared" si="0"/>
        <v>0.88893491378085898</v>
      </c>
    </row>
    <row r="19" spans="2:10" ht="30" customHeight="1" x14ac:dyDescent="0.2">
      <c r="B19" s="26">
        <v>11</v>
      </c>
      <c r="C19" s="23">
        <f>SUMIFS(Tableau1[Montant HT],Tableau1[Année],'5- Analyse 2 critères'!$C$6,Tableau1[Mois],'5- Analyse 2 critères'!$B19)</f>
        <v>40093262</v>
      </c>
      <c r="D19" s="23">
        <f>SUMIFS(Tableau1[charges totales],Tableau1[Année],'5- Analyse 2 critères'!$C$6,Tableau1[Mois],'5- Analyse 2 critères'!$B19)</f>
        <v>13231979.257860001</v>
      </c>
      <c r="E19" s="38">
        <f t="shared" si="1"/>
        <v>0.66996999999999995</v>
      </c>
      <c r="G19" s="26">
        <v>11</v>
      </c>
      <c r="H19" s="23">
        <f>SUMIFS(Tableau1[Montant HT],Tableau1[Année],H$8,Tableau1[Mois],$G19)</f>
        <v>322316515</v>
      </c>
      <c r="I19" s="23">
        <f>SUMIFS(Tableau1[Montant HT],Tableau1[Année],I$8,Tableau1[Mois],$G19)</f>
        <v>40093262</v>
      </c>
      <c r="J19" s="38">
        <f t="shared" si="0"/>
        <v>0.87560903604334395</v>
      </c>
    </row>
    <row r="20" spans="2:10" ht="30" customHeight="1" x14ac:dyDescent="0.2">
      <c r="B20" s="26">
        <v>12</v>
      </c>
      <c r="C20" s="23">
        <f>SUMIFS(Tableau1[Montant HT],Tableau1[Année],'5- Analyse 2 critères'!$C$6,Tableau1[Mois],'5- Analyse 2 critères'!$B20)</f>
        <v>0</v>
      </c>
      <c r="D20" s="23">
        <f>SUMIFS(Tableau1[charges totales],Tableau1[Année],'5- Analyse 2 critères'!$C$6,Tableau1[Mois],'5- Analyse 2 critères'!$B20)</f>
        <v>0</v>
      </c>
      <c r="E20" s="38"/>
      <c r="G20" s="26">
        <v>12</v>
      </c>
      <c r="H20" s="23">
        <f>SUMIFS(Tableau1[Montant HT],Tableau1[Année],H$8,Tableau1[Mois],$G20)</f>
        <v>335829950</v>
      </c>
      <c r="I20" s="23">
        <f>SUMIFS(Tableau1[Montant HT],Tableau1[Année],I$8,Tableau1[Mois],$G20)</f>
        <v>0</v>
      </c>
      <c r="J20" s="38">
        <f t="shared" si="0"/>
        <v>1</v>
      </c>
    </row>
    <row r="23" spans="2:10" ht="17.45" customHeight="1" x14ac:dyDescent="0.2">
      <c r="B23" s="63"/>
      <c r="C23" s="63"/>
      <c r="D23" s="63"/>
      <c r="E23" s="32"/>
    </row>
    <row r="24" spans="2:10" s="30" customFormat="1" ht="46.9" customHeight="1" x14ac:dyDescent="0.2">
      <c r="B24" s="63"/>
      <c r="C24" s="63"/>
      <c r="D24" s="63"/>
      <c r="E24" s="32"/>
      <c r="G24" s="63" t="s">
        <v>168</v>
      </c>
      <c r="H24" s="63"/>
      <c r="I24" s="63"/>
    </row>
    <row r="25" spans="2:10" ht="15.75" x14ac:dyDescent="0.2">
      <c r="B25" s="33"/>
      <c r="C25" s="34"/>
      <c r="D25" s="34"/>
      <c r="E25" s="34"/>
      <c r="G25" s="63"/>
      <c r="H25" s="63"/>
      <c r="I25" s="63"/>
    </row>
    <row r="26" spans="2:10" s="30" customFormat="1" ht="39" customHeight="1" x14ac:dyDescent="0.2">
      <c r="B26" s="63" t="s">
        <v>178</v>
      </c>
      <c r="C26" s="63"/>
      <c r="D26" s="63"/>
      <c r="E26" s="32"/>
    </row>
    <row r="27" spans="2:10" ht="18" x14ac:dyDescent="0.2">
      <c r="B27" s="63"/>
      <c r="C27" s="63"/>
      <c r="D27" s="63"/>
      <c r="E27" s="32"/>
    </row>
    <row r="28" spans="2:10" ht="18" x14ac:dyDescent="0.2">
      <c r="B28" s="63" t="s">
        <v>167</v>
      </c>
      <c r="C28" s="63"/>
      <c r="D28" s="63"/>
      <c r="E28" s="32"/>
    </row>
    <row r="29" spans="2:10" ht="18" x14ac:dyDescent="0.2">
      <c r="B29" s="63"/>
      <c r="C29" s="63"/>
      <c r="D29" s="63"/>
      <c r="E29" s="32"/>
    </row>
    <row r="30" spans="2:10" x14ac:dyDescent="0.2">
      <c r="B30" s="31"/>
      <c r="C30" s="31"/>
      <c r="D30" s="31"/>
      <c r="E30" s="31"/>
    </row>
  </sheetData>
  <mergeCells count="5">
    <mergeCell ref="B26:D27"/>
    <mergeCell ref="B28:D29"/>
    <mergeCell ref="B2:H2"/>
    <mergeCell ref="B23:D24"/>
    <mergeCell ref="G24:I25"/>
  </mergeCells>
  <conditionalFormatting sqref="J9:J20">
    <cfRule type="iconSet" priority="3">
      <iconSet>
        <cfvo type="percent" val="0"/>
        <cfvo type="num" val="&quot;0,15&quot;"/>
        <cfvo type="num" val="&quot;0,10&quot;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B7D102F-8542-4323-8458-E7D5C632AE22}">
            <x14:iconSet iconSet="3Triangles">
              <x14:cfvo type="percent">
                <xm:f>0</xm:f>
              </x14:cfvo>
              <x14:cfvo type="num">
                <xm:f>0.63</xm:f>
              </x14:cfvo>
              <x14:cfvo type="num" gte="0">
                <xm:f>0.65</xm:f>
              </x14:cfvo>
            </x14:iconSet>
          </x14:cfRule>
          <xm:sqref>E9:E19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05BC-7B53-4A8D-9F10-99EDA2055464}">
  <dimension ref="B2:K20"/>
  <sheetViews>
    <sheetView showGridLines="0" tabSelected="1" topLeftCell="D5" zoomScale="70" zoomScaleNormal="70" workbookViewId="0">
      <selection activeCell="D10" sqref="D10"/>
    </sheetView>
  </sheetViews>
  <sheetFormatPr defaultColWidth="11" defaultRowHeight="14.25" x14ac:dyDescent="0.2"/>
  <cols>
    <col min="2" max="2" width="23.75" customWidth="1"/>
    <col min="3" max="4" width="32.75" customWidth="1"/>
    <col min="5" max="5" width="18.75" bestFit="1" customWidth="1"/>
    <col min="6" max="6" width="21.75" bestFit="1" customWidth="1"/>
    <col min="7" max="7" width="29.75" bestFit="1" customWidth="1"/>
    <col min="8" max="8" width="18.75" customWidth="1"/>
    <col min="9" max="9" width="21.875" bestFit="1" customWidth="1"/>
    <col min="10" max="10" width="22" customWidth="1"/>
    <col min="11" max="11" width="20.625" customWidth="1"/>
  </cols>
  <sheetData>
    <row r="2" spans="2:11" ht="23.25" x14ac:dyDescent="0.35">
      <c r="B2" s="62" t="s">
        <v>169</v>
      </c>
      <c r="C2" s="62"/>
      <c r="D2" s="62"/>
      <c r="E2" s="62"/>
      <c r="F2" s="62"/>
      <c r="G2" s="62"/>
      <c r="H2" s="62"/>
      <c r="I2" s="62"/>
      <c r="J2" s="62"/>
    </row>
    <row r="3" spans="2:11" ht="25.15" customHeight="1" x14ac:dyDescent="0.2"/>
    <row r="4" spans="2:11" hidden="1" x14ac:dyDescent="0.2"/>
    <row r="5" spans="2:11" s="15" customFormat="1" ht="22.9" customHeight="1" thickBot="1" x14ac:dyDescent="0.25">
      <c r="E5" s="1"/>
      <c r="F5"/>
      <c r="G5"/>
      <c r="H5"/>
      <c r="I5"/>
      <c r="J5"/>
      <c r="K5"/>
    </row>
    <row r="6" spans="2:11" s="13" customFormat="1" ht="30.6" customHeight="1" thickBot="1" x14ac:dyDescent="0.25">
      <c r="B6" s="28" t="s">
        <v>1</v>
      </c>
      <c r="C6" s="41">
        <v>2022</v>
      </c>
      <c r="F6"/>
      <c r="G6"/>
      <c r="H6"/>
      <c r="I6"/>
      <c r="J6"/>
      <c r="K6"/>
    </row>
    <row r="7" spans="2:11" s="13" customFormat="1" ht="18" x14ac:dyDescent="0.2">
      <c r="B7" s="25"/>
      <c r="F7" s="25"/>
      <c r="H7"/>
      <c r="I7"/>
      <c r="J7"/>
      <c r="K7"/>
    </row>
    <row r="8" spans="2:11" ht="33" customHeight="1" thickBot="1" x14ac:dyDescent="0.35">
      <c r="B8" s="14" t="s">
        <v>139</v>
      </c>
      <c r="C8" s="14" t="s">
        <v>175</v>
      </c>
      <c r="D8" s="14" t="s">
        <v>153</v>
      </c>
      <c r="E8" s="14" t="s">
        <v>154</v>
      </c>
    </row>
    <row r="9" spans="2:11" s="3" customFormat="1" ht="54" customHeight="1" thickTop="1" x14ac:dyDescent="0.3">
      <c r="B9" s="17" t="s">
        <v>129</v>
      </c>
      <c r="C9" s="23">
        <f>SUMIFS(Tableau1[Montant HT],Tableau1[Pays],'6- Analyse multicritères'!$B9, Tableau1[Année],'6- Analyse multicritères'!$C$6,Tableau1[Type_entreprise],'6- Analyse multicritères'!C$8)</f>
        <v>180122346</v>
      </c>
      <c r="D9" s="23">
        <f>SUMIFS(Tableau1[Montant HT],Tableau1[Pays],'6- Analyse multicritères'!$B9, Tableau1[Année],'6- Analyse multicritères'!$C$6,Tableau1[Type_entreprise],'6- Analyse multicritères'!D$8)</f>
        <v>37836804</v>
      </c>
      <c r="E9" s="23">
        <f>SUMIFS(Tableau1[Montant HT],Tableau1[Pays],'6- Analyse multicritères'!$B9, Tableau1[Année],'6- Analyse multicritères'!$C$6,Tableau1[Type_entreprise],'6- Analyse multicritères'!E$8)</f>
        <v>133812899</v>
      </c>
    </row>
    <row r="10" spans="2:11" s="3" customFormat="1" ht="54" customHeight="1" x14ac:dyDescent="0.3">
      <c r="B10" s="17" t="s">
        <v>130</v>
      </c>
      <c r="C10" s="23">
        <f>SUMIFS(Tableau1[Montant HT],Tableau1[Pays],'6- Analyse multicritères'!$B10, Tableau1[Année],'6- Analyse multicritères'!$C$6,Tableau1[Type_entreprise],'6- Analyse multicritères'!C$8)</f>
        <v>221780153</v>
      </c>
      <c r="D10" s="23">
        <f>SUMIFS(Tableau1[Montant HT],Tableau1[Pays],'6- Analyse multicritères'!$B10, Tableau1[Année],'6- Analyse multicritères'!$C$6,Tableau1[Type_entreprise],'6- Analyse multicritères'!D$8)</f>
        <v>129556514</v>
      </c>
      <c r="E10" s="23">
        <f>SUMIFS(Tableau1[Montant HT],Tableau1[Pays],'6- Analyse multicritères'!$B10, Tableau1[Année],'6- Analyse multicritères'!$C$6,Tableau1[Type_entreprise],'6- Analyse multicritères'!E$8)</f>
        <v>163233120</v>
      </c>
    </row>
    <row r="11" spans="2:11" s="3" customFormat="1" ht="54" customHeight="1" x14ac:dyDescent="0.3">
      <c r="B11" s="17" t="s">
        <v>131</v>
      </c>
      <c r="C11" s="23">
        <f>SUMIFS(Tableau1[Montant HT],Tableau1[Pays],'6- Analyse multicritères'!$B11, Tableau1[Année],'6- Analyse multicritères'!$C$6,Tableau1[Type_entreprise],'6- Analyse multicritères'!C$8)</f>
        <v>314991770</v>
      </c>
      <c r="D11" s="23">
        <f>SUMIFS(Tableau1[Montant HT],Tableau1[Pays],'6- Analyse multicritères'!$B11, Tableau1[Année],'6- Analyse multicritères'!$C$6,Tableau1[Type_entreprise],'6- Analyse multicritères'!D$8)</f>
        <v>0</v>
      </c>
      <c r="E11" s="23">
        <f>SUMIFS(Tableau1[Montant HT],Tableau1[Pays],'6- Analyse multicritères'!$B11, Tableau1[Année],'6- Analyse multicritères'!$C$6,Tableau1[Type_entreprise],'6- Analyse multicritères'!E$8)</f>
        <v>89104843</v>
      </c>
    </row>
    <row r="12" spans="2:11" s="3" customFormat="1" ht="54" customHeight="1" x14ac:dyDescent="0.3">
      <c r="B12" s="17" t="s">
        <v>132</v>
      </c>
      <c r="C12" s="23">
        <f>SUMIFS(Tableau1[Montant HT],Tableau1[Pays],'6- Analyse multicritères'!$B12, Tableau1[Année],'6- Analyse multicritères'!$C$6,Tableau1[Type_entreprise],'6- Analyse multicritères'!C$8)</f>
        <v>158423518</v>
      </c>
      <c r="D12" s="23">
        <f>SUMIFS(Tableau1[Montant HT],Tableau1[Pays],'6- Analyse multicritères'!$B12, Tableau1[Année],'6- Analyse multicritères'!$C$6,Tableau1[Type_entreprise],'6- Analyse multicritères'!D$8)</f>
        <v>31332331</v>
      </c>
      <c r="E12" s="23">
        <f>SUMIFS(Tableau1[Montant HT],Tableau1[Pays],'6- Analyse multicritères'!$B12, Tableau1[Année],'6- Analyse multicritères'!$C$6,Tableau1[Type_entreprise],'6- Analyse multicritères'!E$8)</f>
        <v>156716277</v>
      </c>
    </row>
    <row r="13" spans="2:11" s="3" customFormat="1" ht="54" customHeight="1" x14ac:dyDescent="0.3">
      <c r="B13" s="17" t="s">
        <v>133</v>
      </c>
      <c r="C13" s="23">
        <f>SUMIFS(Tableau1[Montant HT],Tableau1[Pays],'6- Analyse multicritères'!$B13, Tableau1[Année],'6- Analyse multicritères'!$C$6,Tableau1[Type_entreprise],'6- Analyse multicritères'!C$8)</f>
        <v>150831184</v>
      </c>
      <c r="D13" s="23">
        <f>SUMIFS(Tableau1[Montant HT],Tableau1[Pays],'6- Analyse multicritères'!$B13, Tableau1[Année],'6- Analyse multicritères'!$C$6,Tableau1[Type_entreprise],'6- Analyse multicritères'!D$8)</f>
        <v>94637066</v>
      </c>
      <c r="E13" s="23">
        <f>SUMIFS(Tableau1[Montant HT],Tableau1[Pays],'6- Analyse multicritères'!$B13, Tableau1[Année],'6- Analyse multicritères'!$C$6,Tableau1[Type_entreprise],'6- Analyse multicritères'!E$8)</f>
        <v>122525740</v>
      </c>
    </row>
    <row r="14" spans="2:11" s="3" customFormat="1" ht="54" customHeight="1" x14ac:dyDescent="0.3">
      <c r="B14" s="17" t="s">
        <v>134</v>
      </c>
      <c r="C14" s="23">
        <f>SUMIFS(Tableau1[Montant HT],Tableau1[Pays],'6- Analyse multicritères'!$B14, Tableau1[Année],'6- Analyse multicritères'!$C$6,Tableau1[Type_entreprise],'6- Analyse multicritères'!C$8)</f>
        <v>231443895</v>
      </c>
      <c r="D14" s="23">
        <f>SUMIFS(Tableau1[Montant HT],Tableau1[Pays],'6- Analyse multicritères'!$B14, Tableau1[Année],'6- Analyse multicritères'!$C$6,Tableau1[Type_entreprise],'6- Analyse multicritères'!D$8)</f>
        <v>88791185</v>
      </c>
      <c r="E14" s="23">
        <f>SUMIFS(Tableau1[Montant HT],Tableau1[Pays],'6- Analyse multicritères'!$B14, Tableau1[Année],'6- Analyse multicritères'!$C$6,Tableau1[Type_entreprise],'6- Analyse multicritères'!E$8)</f>
        <v>69192450</v>
      </c>
    </row>
    <row r="15" spans="2:11" s="3" customFormat="1" ht="54" customHeight="1" x14ac:dyDescent="0.3">
      <c r="B15" s="17" t="s">
        <v>135</v>
      </c>
      <c r="C15" s="23">
        <f>SUMIFS(Tableau1[Montant HT],Tableau1[Pays],'6- Analyse multicritères'!$B15, Tableau1[Année],'6- Analyse multicritères'!$C$6,Tableau1[Type_entreprise],'6- Analyse multicritères'!C$8)</f>
        <v>427265716</v>
      </c>
      <c r="D15" s="23">
        <f>SUMIFS(Tableau1[Montant HT],Tableau1[Pays],'6- Analyse multicritères'!$B15, Tableau1[Année],'6- Analyse multicritères'!$C$6,Tableau1[Type_entreprise],'6- Analyse multicritères'!D$8)</f>
        <v>128974962</v>
      </c>
      <c r="E15" s="23">
        <f>SUMIFS(Tableau1[Montant HT],Tableau1[Pays],'6- Analyse multicritères'!$B15, Tableau1[Année],'6- Analyse multicritères'!$C$6,Tableau1[Type_entreprise],'6- Analyse multicritères'!E$8)</f>
        <v>297427027</v>
      </c>
    </row>
    <row r="16" spans="2:11" s="3" customFormat="1" ht="54" customHeight="1" x14ac:dyDescent="0.3">
      <c r="B16" s="17"/>
    </row>
    <row r="20" spans="2:4" ht="18" x14ac:dyDescent="0.25">
      <c r="B20" s="35" t="s">
        <v>21</v>
      </c>
      <c r="C20" s="21"/>
      <c r="D20" s="21"/>
    </row>
  </sheetData>
  <mergeCells count="1">
    <mergeCell ref="B2:J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163B-DBFA-47F5-9D96-6EC0B42C6501}">
  <dimension ref="A1:D13"/>
  <sheetViews>
    <sheetView workbookViewId="0">
      <selection activeCell="G3" sqref="G3"/>
    </sheetView>
  </sheetViews>
  <sheetFormatPr defaultColWidth="11" defaultRowHeight="14.25" x14ac:dyDescent="0.2"/>
  <sheetData>
    <row r="1" spans="1:4" x14ac:dyDescent="0.2">
      <c r="A1" t="s">
        <v>20</v>
      </c>
      <c r="C1" t="s">
        <v>0</v>
      </c>
      <c r="D1" t="s">
        <v>18</v>
      </c>
    </row>
    <row r="2" spans="1:4" x14ac:dyDescent="0.2">
      <c r="A2">
        <v>2021</v>
      </c>
      <c r="C2">
        <v>1</v>
      </c>
      <c r="D2" t="s">
        <v>13</v>
      </c>
    </row>
    <row r="3" spans="1:4" x14ac:dyDescent="0.2">
      <c r="A3">
        <v>2022</v>
      </c>
      <c r="C3">
        <v>2</v>
      </c>
      <c r="D3" t="s">
        <v>13</v>
      </c>
    </row>
    <row r="4" spans="1:4" x14ac:dyDescent="0.2">
      <c r="A4">
        <v>2020</v>
      </c>
      <c r="C4">
        <v>3</v>
      </c>
      <c r="D4" t="s">
        <v>13</v>
      </c>
    </row>
    <row r="5" spans="1:4" x14ac:dyDescent="0.2">
      <c r="C5">
        <v>4</v>
      </c>
      <c r="D5" t="s">
        <v>14</v>
      </c>
    </row>
    <row r="6" spans="1:4" x14ac:dyDescent="0.2">
      <c r="C6">
        <v>5</v>
      </c>
      <c r="D6" t="s">
        <v>14</v>
      </c>
    </row>
    <row r="7" spans="1:4" x14ac:dyDescent="0.2">
      <c r="C7">
        <v>6</v>
      </c>
      <c r="D7" t="s">
        <v>14</v>
      </c>
    </row>
    <row r="8" spans="1:4" x14ac:dyDescent="0.2">
      <c r="C8">
        <v>7</v>
      </c>
      <c r="D8" t="s">
        <v>15</v>
      </c>
    </row>
    <row r="9" spans="1:4" x14ac:dyDescent="0.2">
      <c r="C9">
        <v>8</v>
      </c>
      <c r="D9" t="s">
        <v>15</v>
      </c>
    </row>
    <row r="10" spans="1:4" x14ac:dyDescent="0.2">
      <c r="C10">
        <v>9</v>
      </c>
      <c r="D10" t="s">
        <v>15</v>
      </c>
    </row>
    <row r="11" spans="1:4" x14ac:dyDescent="0.2">
      <c r="C11">
        <v>10</v>
      </c>
      <c r="D11" t="s">
        <v>16</v>
      </c>
    </row>
    <row r="12" spans="1:4" x14ac:dyDescent="0.2">
      <c r="C12">
        <v>11</v>
      </c>
      <c r="D12" t="s">
        <v>16</v>
      </c>
    </row>
    <row r="13" spans="1:4" x14ac:dyDescent="0.2">
      <c r="C13">
        <v>12</v>
      </c>
      <c r="D13" t="s">
        <v>16</v>
      </c>
    </row>
  </sheetData>
  <phoneticPr fontId="1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0690-5FB1-4E1C-9836-CCC9CD4DEF39}">
  <dimension ref="A1:O382"/>
  <sheetViews>
    <sheetView topLeftCell="D341" zoomScaleNormal="100" workbookViewId="0">
      <selection activeCell="M342" sqref="M342"/>
    </sheetView>
  </sheetViews>
  <sheetFormatPr defaultColWidth="11" defaultRowHeight="14.25" x14ac:dyDescent="0.2"/>
  <cols>
    <col min="1" max="1" width="17.625" style="36" customWidth="1"/>
    <col min="2" max="2" width="8" style="42" customWidth="1"/>
    <col min="3" max="3" width="9.25" style="42" customWidth="1"/>
    <col min="4" max="4" width="16.75" customWidth="1"/>
    <col min="5" max="5" width="17" customWidth="1"/>
    <col min="6" max="6" width="20.625" customWidth="1"/>
    <col min="7" max="7" width="10.125" customWidth="1"/>
    <col min="8" max="8" width="14" customWidth="1"/>
    <col min="9" max="9" width="16.5" customWidth="1"/>
    <col min="10" max="10" width="15.375" customWidth="1"/>
    <col min="11" max="11" width="15.75" customWidth="1"/>
    <col min="12" max="12" width="17.375" customWidth="1"/>
    <col min="13" max="13" width="11.25" customWidth="1"/>
  </cols>
  <sheetData>
    <row r="1" spans="1:15" x14ac:dyDescent="0.2">
      <c r="A1" s="36" t="s">
        <v>123</v>
      </c>
      <c r="B1" s="42" t="s">
        <v>0</v>
      </c>
      <c r="C1" s="42" t="s">
        <v>1</v>
      </c>
      <c r="D1" t="s">
        <v>122</v>
      </c>
      <c r="E1" t="s">
        <v>155</v>
      </c>
      <c r="F1" t="s">
        <v>124</v>
      </c>
      <c r="G1" t="s">
        <v>139</v>
      </c>
      <c r="H1" t="s">
        <v>136</v>
      </c>
      <c r="I1" t="s">
        <v>164</v>
      </c>
      <c r="J1" t="s">
        <v>141</v>
      </c>
      <c r="K1" t="s">
        <v>140</v>
      </c>
      <c r="L1" t="s">
        <v>142</v>
      </c>
      <c r="M1" t="s">
        <v>143</v>
      </c>
    </row>
    <row r="2" spans="1:15" x14ac:dyDescent="0.2">
      <c r="A2" s="47">
        <v>44866</v>
      </c>
      <c r="B2" s="42">
        <f>+MONTH(Tableau1[[#This Row],[Date_Facturation]])</f>
        <v>11</v>
      </c>
      <c r="C2" s="42">
        <f>+YEAR(Tableau1[[#This Row],[Date_Facturation]])</f>
        <v>2022</v>
      </c>
      <c r="D2" t="s">
        <v>63</v>
      </c>
      <c r="E2" t="s">
        <v>154</v>
      </c>
      <c r="F2" t="s">
        <v>126</v>
      </c>
      <c r="G2" t="s">
        <v>129</v>
      </c>
      <c r="H2" s="8">
        <v>40093262</v>
      </c>
      <c r="I2" s="8">
        <v>1202.7978599999999</v>
      </c>
      <c r="J2" s="8">
        <v>2004663.1</v>
      </c>
      <c r="K2" s="8">
        <v>4811191.4400000004</v>
      </c>
      <c r="L2" s="8">
        <v>6414921.9199999999</v>
      </c>
      <c r="M2" s="8">
        <f>SUM(Tableau1[[#This Row],[charges bancaires]:[autres charges]])</f>
        <v>13231979.257860001</v>
      </c>
      <c r="O2" s="36"/>
    </row>
    <row r="3" spans="1:15" x14ac:dyDescent="0.2">
      <c r="A3" s="47">
        <v>44835</v>
      </c>
      <c r="B3" s="42">
        <f>+MONTH(Tableau1[[#This Row],[Date_Facturation]])</f>
        <v>10</v>
      </c>
      <c r="C3" s="42">
        <f>+YEAR(Tableau1[[#This Row],[Date_Facturation]])</f>
        <v>2022</v>
      </c>
      <c r="D3" t="s">
        <v>51</v>
      </c>
      <c r="E3" t="s">
        <v>154</v>
      </c>
      <c r="F3" t="s">
        <v>126</v>
      </c>
      <c r="G3" t="s">
        <v>130</v>
      </c>
      <c r="H3" s="8">
        <v>26031213</v>
      </c>
      <c r="I3" s="8">
        <v>780.93638999999996</v>
      </c>
      <c r="J3" s="8">
        <v>260312.13</v>
      </c>
      <c r="K3" s="8">
        <v>5206242.5999999996</v>
      </c>
      <c r="L3" s="8">
        <v>4945930.47</v>
      </c>
      <c r="M3" s="8">
        <f>SUM(Tableau1[[#This Row],[charges bancaires]:[autres charges]])</f>
        <v>10413266.136390001</v>
      </c>
      <c r="O3" s="36"/>
    </row>
    <row r="4" spans="1:15" x14ac:dyDescent="0.2">
      <c r="A4" s="47">
        <v>44834</v>
      </c>
      <c r="B4" s="42">
        <f>+MONTH(Tableau1[[#This Row],[Date_Facturation]])</f>
        <v>9</v>
      </c>
      <c r="C4" s="42">
        <f>+YEAR(Tableau1[[#This Row],[Date_Facturation]])</f>
        <v>2022</v>
      </c>
      <c r="D4" t="s">
        <v>96</v>
      </c>
      <c r="E4" t="s">
        <v>175</v>
      </c>
      <c r="F4" t="s">
        <v>127</v>
      </c>
      <c r="G4" t="s">
        <v>133</v>
      </c>
      <c r="H4" s="8">
        <v>6004141</v>
      </c>
      <c r="I4" s="8">
        <v>120.08282</v>
      </c>
      <c r="J4" s="8">
        <v>120082.82</v>
      </c>
      <c r="K4" s="8">
        <v>900621.15</v>
      </c>
      <c r="L4" s="8">
        <v>960662.56</v>
      </c>
      <c r="M4" s="8">
        <f>SUM(Tableau1[[#This Row],[charges bancaires]:[autres charges]])</f>
        <v>1981486.6128199999</v>
      </c>
      <c r="O4" s="36"/>
    </row>
    <row r="5" spans="1:15" x14ac:dyDescent="0.2">
      <c r="A5" s="47">
        <v>44827</v>
      </c>
      <c r="B5" s="42">
        <f>+MONTH(Tableau1[[#This Row],[Date_Facturation]])</f>
        <v>9</v>
      </c>
      <c r="C5" s="42">
        <f>+YEAR(Tableau1[[#This Row],[Date_Facturation]])</f>
        <v>2022</v>
      </c>
      <c r="D5" t="s">
        <v>23</v>
      </c>
      <c r="E5" t="s">
        <v>153</v>
      </c>
      <c r="F5" t="s">
        <v>126</v>
      </c>
      <c r="G5" t="s">
        <v>130</v>
      </c>
      <c r="H5" s="8">
        <v>37208240</v>
      </c>
      <c r="I5" s="8">
        <v>1116.2472</v>
      </c>
      <c r="J5" s="8">
        <v>1488329.6</v>
      </c>
      <c r="K5" s="8">
        <v>6697483.2000000002</v>
      </c>
      <c r="L5" s="8">
        <v>7069565.5999999996</v>
      </c>
      <c r="M5" s="8">
        <f>SUM(Tableau1[[#This Row],[charges bancaires]:[autres charges]])</f>
        <v>15256494.6472</v>
      </c>
      <c r="O5" s="36"/>
    </row>
    <row r="6" spans="1:15" x14ac:dyDescent="0.2">
      <c r="A6" s="47">
        <v>44826</v>
      </c>
      <c r="B6" s="42">
        <f>+MONTH(Tableau1[[#This Row],[Date_Facturation]])</f>
        <v>9</v>
      </c>
      <c r="C6" s="42">
        <f>+YEAR(Tableau1[[#This Row],[Date_Facturation]])</f>
        <v>2022</v>
      </c>
      <c r="D6" t="s">
        <v>32</v>
      </c>
      <c r="E6" t="s">
        <v>175</v>
      </c>
      <c r="F6" t="s">
        <v>127</v>
      </c>
      <c r="G6" t="s">
        <v>135</v>
      </c>
      <c r="H6" s="8">
        <v>47641892</v>
      </c>
      <c r="I6" s="8">
        <v>1429.25676</v>
      </c>
      <c r="J6" s="8">
        <v>1905675.68</v>
      </c>
      <c r="K6" s="8">
        <v>6669864.8799999999</v>
      </c>
      <c r="L6" s="8">
        <v>8575540.5600000005</v>
      </c>
      <c r="M6" s="8">
        <f>SUM(Tableau1[[#This Row],[charges bancaires]:[autres charges]])</f>
        <v>17152510.376759999</v>
      </c>
      <c r="O6" s="36"/>
    </row>
    <row r="7" spans="1:15" x14ac:dyDescent="0.2">
      <c r="A7" s="47">
        <v>44826</v>
      </c>
      <c r="B7" s="42">
        <f>+MONTH(Tableau1[[#This Row],[Date_Facturation]])</f>
        <v>9</v>
      </c>
      <c r="C7" s="42">
        <f>+YEAR(Tableau1[[#This Row],[Date_Facturation]])</f>
        <v>2022</v>
      </c>
      <c r="D7" t="s">
        <v>58</v>
      </c>
      <c r="E7" t="s">
        <v>175</v>
      </c>
      <c r="F7" t="s">
        <v>128</v>
      </c>
      <c r="G7" t="s">
        <v>130</v>
      </c>
      <c r="H7" s="8">
        <v>35170016</v>
      </c>
      <c r="I7" s="8">
        <v>351.70015999999998</v>
      </c>
      <c r="J7" s="8">
        <v>1758500.8</v>
      </c>
      <c r="K7" s="8">
        <v>4923802.24</v>
      </c>
      <c r="L7" s="8">
        <v>6330602.8799999999</v>
      </c>
      <c r="M7" s="8">
        <f>SUM(Tableau1[[#This Row],[charges bancaires]:[autres charges]])</f>
        <v>13013257.62016</v>
      </c>
      <c r="O7" s="36"/>
    </row>
    <row r="8" spans="1:15" x14ac:dyDescent="0.2">
      <c r="A8" s="47">
        <v>44824</v>
      </c>
      <c r="B8" s="42">
        <f>+MONTH(Tableau1[[#This Row],[Date_Facturation]])</f>
        <v>9</v>
      </c>
      <c r="C8" s="42">
        <f>+YEAR(Tableau1[[#This Row],[Date_Facturation]])</f>
        <v>2022</v>
      </c>
      <c r="D8" t="s">
        <v>63</v>
      </c>
      <c r="E8" t="s">
        <v>154</v>
      </c>
      <c r="F8" t="s">
        <v>126</v>
      </c>
      <c r="G8" t="s">
        <v>135</v>
      </c>
      <c r="H8" s="8">
        <v>10475388</v>
      </c>
      <c r="I8" s="8">
        <v>104.75388</v>
      </c>
      <c r="J8" s="8">
        <v>523769.4</v>
      </c>
      <c r="K8" s="8">
        <v>1571308.2</v>
      </c>
      <c r="L8" s="8">
        <v>1571308.2</v>
      </c>
      <c r="M8" s="8">
        <f>SUM(Tableau1[[#This Row],[charges bancaires]:[autres charges]])</f>
        <v>3666490.5538799996</v>
      </c>
      <c r="O8" s="36"/>
    </row>
    <row r="9" spans="1:15" x14ac:dyDescent="0.2">
      <c r="A9" s="47">
        <v>44821</v>
      </c>
      <c r="B9" s="42">
        <f>+MONTH(Tableau1[[#This Row],[Date_Facturation]])</f>
        <v>9</v>
      </c>
      <c r="C9" s="42">
        <f>+YEAR(Tableau1[[#This Row],[Date_Facturation]])</f>
        <v>2022</v>
      </c>
      <c r="D9" t="s">
        <v>44</v>
      </c>
      <c r="E9" t="s">
        <v>175</v>
      </c>
      <c r="F9" t="s">
        <v>127</v>
      </c>
      <c r="G9" t="s">
        <v>130</v>
      </c>
      <c r="H9" s="8">
        <v>13067474</v>
      </c>
      <c r="I9" s="8">
        <v>261.34948000000003</v>
      </c>
      <c r="J9" s="8">
        <v>522698.96</v>
      </c>
      <c r="K9" s="8">
        <v>2221470.58</v>
      </c>
      <c r="L9" s="8">
        <v>2482820.06</v>
      </c>
      <c r="M9" s="8">
        <f>SUM(Tableau1[[#This Row],[charges bancaires]:[autres charges]])</f>
        <v>5227250.94948</v>
      </c>
      <c r="O9" s="36"/>
    </row>
    <row r="10" spans="1:15" x14ac:dyDescent="0.2">
      <c r="A10" s="47">
        <v>44819</v>
      </c>
      <c r="B10" s="42">
        <f>+MONTH(Tableau1[[#This Row],[Date_Facturation]])</f>
        <v>9</v>
      </c>
      <c r="C10" s="42">
        <f>+YEAR(Tableau1[[#This Row],[Date_Facturation]])</f>
        <v>2022</v>
      </c>
      <c r="D10" t="s">
        <v>81</v>
      </c>
      <c r="E10" t="s">
        <v>154</v>
      </c>
      <c r="F10" t="s">
        <v>126</v>
      </c>
      <c r="G10" t="s">
        <v>132</v>
      </c>
      <c r="H10" s="8">
        <v>10940369</v>
      </c>
      <c r="I10" s="8">
        <v>328.21107000000001</v>
      </c>
      <c r="J10" s="8">
        <v>547018.44999999995</v>
      </c>
      <c r="K10" s="8">
        <v>2078670.11</v>
      </c>
      <c r="L10" s="8">
        <v>1641055.3499999999</v>
      </c>
      <c r="M10" s="8">
        <f>SUM(Tableau1[[#This Row],[charges bancaires]:[autres charges]])</f>
        <v>4267072.1210699994</v>
      </c>
      <c r="O10" s="36"/>
    </row>
    <row r="11" spans="1:15" x14ac:dyDescent="0.2">
      <c r="A11" s="47">
        <v>44819</v>
      </c>
      <c r="B11" s="42">
        <f>+MONTH(Tableau1[[#This Row],[Date_Facturation]])</f>
        <v>9</v>
      </c>
      <c r="C11" s="42">
        <f>+YEAR(Tableau1[[#This Row],[Date_Facturation]])</f>
        <v>2022</v>
      </c>
      <c r="D11" t="s">
        <v>26</v>
      </c>
      <c r="E11" t="s">
        <v>175</v>
      </c>
      <c r="F11" t="s">
        <v>128</v>
      </c>
      <c r="G11" t="s">
        <v>133</v>
      </c>
      <c r="H11" s="8">
        <v>19696193</v>
      </c>
      <c r="I11" s="8">
        <v>590.88579000000004</v>
      </c>
      <c r="J11" s="8">
        <v>590885.79</v>
      </c>
      <c r="K11" s="8">
        <v>2757467.02</v>
      </c>
      <c r="L11" s="8">
        <v>3348352.81</v>
      </c>
      <c r="M11" s="8">
        <f>SUM(Tableau1[[#This Row],[charges bancaires]:[autres charges]])</f>
        <v>6697296.5057900008</v>
      </c>
      <c r="O11" s="36"/>
    </row>
    <row r="12" spans="1:15" x14ac:dyDescent="0.2">
      <c r="A12" s="47">
        <v>44818</v>
      </c>
      <c r="B12" s="42">
        <f>+MONTH(Tableau1[[#This Row],[Date_Facturation]])</f>
        <v>9</v>
      </c>
      <c r="C12" s="42">
        <f>+YEAR(Tableau1[[#This Row],[Date_Facturation]])</f>
        <v>2022</v>
      </c>
      <c r="D12" t="s">
        <v>53</v>
      </c>
      <c r="E12" t="s">
        <v>154</v>
      </c>
      <c r="F12" t="s">
        <v>126</v>
      </c>
      <c r="G12" t="s">
        <v>129</v>
      </c>
      <c r="H12" s="8">
        <v>29105086</v>
      </c>
      <c r="I12" s="8">
        <v>873.15257999999994</v>
      </c>
      <c r="J12" s="8">
        <v>1164203.44</v>
      </c>
      <c r="K12" s="8">
        <v>5529966.3399999999</v>
      </c>
      <c r="L12" s="8">
        <v>4656813.76</v>
      </c>
      <c r="M12" s="8">
        <f>SUM(Tableau1[[#This Row],[charges bancaires]:[autres charges]])</f>
        <v>11351856.69258</v>
      </c>
      <c r="O12" s="36"/>
    </row>
    <row r="13" spans="1:15" x14ac:dyDescent="0.2">
      <c r="A13" s="47">
        <v>44816</v>
      </c>
      <c r="B13" s="42">
        <f>+MONTH(Tableau1[[#This Row],[Date_Facturation]])</f>
        <v>9</v>
      </c>
      <c r="C13" s="42">
        <f>+YEAR(Tableau1[[#This Row],[Date_Facturation]])</f>
        <v>2022</v>
      </c>
      <c r="D13" t="s">
        <v>112</v>
      </c>
      <c r="E13" t="s">
        <v>175</v>
      </c>
      <c r="F13" t="s">
        <v>127</v>
      </c>
      <c r="G13" t="s">
        <v>135</v>
      </c>
      <c r="H13" s="8">
        <v>35567703</v>
      </c>
      <c r="I13" s="8">
        <v>711.35406</v>
      </c>
      <c r="J13" s="8">
        <v>355677.03</v>
      </c>
      <c r="K13" s="8">
        <v>5690832.4800000004</v>
      </c>
      <c r="L13" s="8">
        <v>5335155.45</v>
      </c>
      <c r="M13" s="8">
        <f>SUM(Tableau1[[#This Row],[charges bancaires]:[autres charges]])</f>
        <v>11382376.314060001</v>
      </c>
      <c r="O13" s="36"/>
    </row>
    <row r="14" spans="1:15" x14ac:dyDescent="0.2">
      <c r="A14" s="47">
        <v>44815</v>
      </c>
      <c r="B14" s="42">
        <f>+MONTH(Tableau1[[#This Row],[Date_Facturation]])</f>
        <v>9</v>
      </c>
      <c r="C14" s="42">
        <f>+YEAR(Tableau1[[#This Row],[Date_Facturation]])</f>
        <v>2022</v>
      </c>
      <c r="D14" t="s">
        <v>109</v>
      </c>
      <c r="E14" t="s">
        <v>154</v>
      </c>
      <c r="F14" t="s">
        <v>126</v>
      </c>
      <c r="G14" t="s">
        <v>132</v>
      </c>
      <c r="H14" s="8">
        <v>9213405</v>
      </c>
      <c r="I14" s="8">
        <v>92.134050000000002</v>
      </c>
      <c r="J14" s="8">
        <v>368536.2</v>
      </c>
      <c r="K14" s="8">
        <v>1197742.6499999999</v>
      </c>
      <c r="L14" s="8">
        <v>1474144.8</v>
      </c>
      <c r="M14" s="8">
        <f>SUM(Tableau1[[#This Row],[charges bancaires]:[autres charges]])</f>
        <v>3040515.7840499999</v>
      </c>
      <c r="O14" s="36"/>
    </row>
    <row r="15" spans="1:15" x14ac:dyDescent="0.2">
      <c r="A15" s="47">
        <v>44813</v>
      </c>
      <c r="B15" s="42">
        <f>+MONTH(Tableau1[[#This Row],[Date_Facturation]])</f>
        <v>9</v>
      </c>
      <c r="C15" s="42">
        <f>+YEAR(Tableau1[[#This Row],[Date_Facturation]])</f>
        <v>2022</v>
      </c>
      <c r="D15" t="s">
        <v>22</v>
      </c>
      <c r="E15" t="s">
        <v>175</v>
      </c>
      <c r="F15" t="s">
        <v>128</v>
      </c>
      <c r="G15" t="s">
        <v>129</v>
      </c>
      <c r="H15" s="8">
        <v>30114578</v>
      </c>
      <c r="I15" s="8">
        <v>602.29156</v>
      </c>
      <c r="J15" s="8">
        <v>602291.56000000006</v>
      </c>
      <c r="K15" s="8">
        <v>5119478.26</v>
      </c>
      <c r="L15" s="8">
        <v>5420624.04</v>
      </c>
      <c r="M15" s="8">
        <f>SUM(Tableau1[[#This Row],[charges bancaires]:[autres charges]])</f>
        <v>11142996.151560001</v>
      </c>
      <c r="O15" s="36"/>
    </row>
    <row r="16" spans="1:15" x14ac:dyDescent="0.2">
      <c r="A16" s="47">
        <v>44812</v>
      </c>
      <c r="B16" s="42">
        <f>+MONTH(Tableau1[[#This Row],[Date_Facturation]])</f>
        <v>9</v>
      </c>
      <c r="C16" s="42">
        <f>+YEAR(Tableau1[[#This Row],[Date_Facturation]])</f>
        <v>2022</v>
      </c>
      <c r="D16" t="s">
        <v>99</v>
      </c>
      <c r="E16" t="s">
        <v>154</v>
      </c>
      <c r="F16" t="s">
        <v>126</v>
      </c>
      <c r="G16" t="s">
        <v>129</v>
      </c>
      <c r="H16" s="8">
        <v>35456014</v>
      </c>
      <c r="I16" s="8">
        <v>709.12027999999998</v>
      </c>
      <c r="J16" s="8">
        <v>354560.14</v>
      </c>
      <c r="K16" s="8">
        <v>6027522.3799999999</v>
      </c>
      <c r="L16" s="8">
        <v>5318402.0999999996</v>
      </c>
      <c r="M16" s="8">
        <f>SUM(Tableau1[[#This Row],[charges bancaires]:[autres charges]])</f>
        <v>11701193.740279999</v>
      </c>
      <c r="O16" s="36"/>
    </row>
    <row r="17" spans="1:15" x14ac:dyDescent="0.2">
      <c r="A17" s="47">
        <v>44812</v>
      </c>
      <c r="B17" s="42">
        <f>+MONTH(Tableau1[[#This Row],[Date_Facturation]])</f>
        <v>9</v>
      </c>
      <c r="C17" s="42">
        <f>+YEAR(Tableau1[[#This Row],[Date_Facturation]])</f>
        <v>2022</v>
      </c>
      <c r="D17" t="s">
        <v>31</v>
      </c>
      <c r="E17" t="s">
        <v>154</v>
      </c>
      <c r="F17" t="s">
        <v>126</v>
      </c>
      <c r="G17" t="s">
        <v>131</v>
      </c>
      <c r="H17" s="8">
        <v>1547596</v>
      </c>
      <c r="I17" s="8">
        <v>15.475960000000001</v>
      </c>
      <c r="J17" s="8">
        <v>15475.96</v>
      </c>
      <c r="K17" s="8">
        <v>278567.28000000003</v>
      </c>
      <c r="L17" s="8">
        <v>232139.4</v>
      </c>
      <c r="M17" s="8">
        <f>SUM(Tableau1[[#This Row],[charges bancaires]:[autres charges]])</f>
        <v>526198.11595999997</v>
      </c>
      <c r="O17" s="36"/>
    </row>
    <row r="18" spans="1:15" x14ac:dyDescent="0.2">
      <c r="A18" s="47">
        <v>44808</v>
      </c>
      <c r="B18" s="42">
        <f>+MONTH(Tableau1[[#This Row],[Date_Facturation]])</f>
        <v>9</v>
      </c>
      <c r="C18" s="42">
        <f>+YEAR(Tableau1[[#This Row],[Date_Facturation]])</f>
        <v>2022</v>
      </c>
      <c r="D18" t="s">
        <v>110</v>
      </c>
      <c r="E18" t="s">
        <v>175</v>
      </c>
      <c r="F18" t="s">
        <v>128</v>
      </c>
      <c r="G18" t="s">
        <v>133</v>
      </c>
      <c r="H18" s="8">
        <v>44393169</v>
      </c>
      <c r="I18" s="8">
        <v>887.86338000000001</v>
      </c>
      <c r="J18" s="8">
        <v>887863.38</v>
      </c>
      <c r="K18" s="8">
        <v>7990770.4199999999</v>
      </c>
      <c r="L18" s="8">
        <v>7102907.04</v>
      </c>
      <c r="M18" s="8">
        <f>SUM(Tableau1[[#This Row],[charges bancaires]:[autres charges]])</f>
        <v>15982428.70338</v>
      </c>
      <c r="O18" s="36"/>
    </row>
    <row r="19" spans="1:15" x14ac:dyDescent="0.2">
      <c r="A19" s="47">
        <v>44806</v>
      </c>
      <c r="B19" s="42">
        <f>+MONTH(Tableau1[[#This Row],[Date_Facturation]])</f>
        <v>9</v>
      </c>
      <c r="C19" s="42">
        <f>+YEAR(Tableau1[[#This Row],[Date_Facturation]])</f>
        <v>2022</v>
      </c>
      <c r="D19" t="s">
        <v>35</v>
      </c>
      <c r="E19" t="s">
        <v>153</v>
      </c>
      <c r="F19" t="s">
        <v>126</v>
      </c>
      <c r="G19" t="s">
        <v>135</v>
      </c>
      <c r="H19" s="8">
        <v>39752386</v>
      </c>
      <c r="I19" s="8">
        <v>795.04772000000003</v>
      </c>
      <c r="J19" s="8">
        <v>1590095.44</v>
      </c>
      <c r="K19" s="8">
        <v>5565334.04</v>
      </c>
      <c r="L19" s="8">
        <v>7552953.3399999999</v>
      </c>
      <c r="M19" s="8">
        <f>SUM(Tableau1[[#This Row],[charges bancaires]:[autres charges]])</f>
        <v>14709177.86772</v>
      </c>
      <c r="O19" s="36"/>
    </row>
    <row r="20" spans="1:15" x14ac:dyDescent="0.2">
      <c r="A20" s="47">
        <v>44805</v>
      </c>
      <c r="B20" s="42">
        <f>+MONTH(Tableau1[[#This Row],[Date_Facturation]])</f>
        <v>9</v>
      </c>
      <c r="C20" s="42">
        <f>+YEAR(Tableau1[[#This Row],[Date_Facturation]])</f>
        <v>2022</v>
      </c>
      <c r="D20" t="s">
        <v>121</v>
      </c>
      <c r="E20" t="s">
        <v>154</v>
      </c>
      <c r="F20" t="s">
        <v>126</v>
      </c>
      <c r="G20" t="s">
        <v>130</v>
      </c>
      <c r="H20" s="8">
        <v>12891825</v>
      </c>
      <c r="I20" s="8">
        <v>257.8365</v>
      </c>
      <c r="J20" s="8">
        <v>644591.25</v>
      </c>
      <c r="K20" s="8">
        <v>1804855.5</v>
      </c>
      <c r="L20" s="8">
        <v>2578365</v>
      </c>
      <c r="M20" s="8">
        <f>SUM(Tableau1[[#This Row],[charges bancaires]:[autres charges]])</f>
        <v>5028069.5865000002</v>
      </c>
      <c r="O20" s="36"/>
    </row>
    <row r="21" spans="1:15" x14ac:dyDescent="0.2">
      <c r="A21" s="47">
        <v>44804</v>
      </c>
      <c r="B21" s="42">
        <f>+MONTH(Tableau1[[#This Row],[Date_Facturation]])</f>
        <v>8</v>
      </c>
      <c r="C21" s="42">
        <f>+YEAR(Tableau1[[#This Row],[Date_Facturation]])</f>
        <v>2022</v>
      </c>
      <c r="D21" t="s">
        <v>37</v>
      </c>
      <c r="E21" t="s">
        <v>153</v>
      </c>
      <c r="F21" t="s">
        <v>126</v>
      </c>
      <c r="G21" t="s">
        <v>130</v>
      </c>
      <c r="H21" s="8">
        <v>47278442</v>
      </c>
      <c r="I21" s="8">
        <v>1418.3532600000001</v>
      </c>
      <c r="J21" s="8">
        <v>1891137.68</v>
      </c>
      <c r="K21" s="8">
        <v>8037335.1399999997</v>
      </c>
      <c r="L21" s="8">
        <v>8510119.5600000005</v>
      </c>
      <c r="M21" s="8">
        <f>SUM(Tableau1[[#This Row],[charges bancaires]:[autres charges]])</f>
        <v>18440010.733259998</v>
      </c>
      <c r="O21" s="36"/>
    </row>
    <row r="22" spans="1:15" x14ac:dyDescent="0.2">
      <c r="A22" s="47">
        <v>44804</v>
      </c>
      <c r="B22" s="42">
        <f>+MONTH(Tableau1[[#This Row],[Date_Facturation]])</f>
        <v>8</v>
      </c>
      <c r="C22" s="42">
        <f>+YEAR(Tableau1[[#This Row],[Date_Facturation]])</f>
        <v>2022</v>
      </c>
      <c r="D22" t="s">
        <v>49</v>
      </c>
      <c r="E22" t="s">
        <v>154</v>
      </c>
      <c r="F22" t="s">
        <v>126</v>
      </c>
      <c r="G22" t="s">
        <v>135</v>
      </c>
      <c r="H22" s="8">
        <v>21646431</v>
      </c>
      <c r="I22" s="8">
        <v>432.92862000000002</v>
      </c>
      <c r="J22" s="8">
        <v>216464.31</v>
      </c>
      <c r="K22" s="8">
        <v>2164643.1</v>
      </c>
      <c r="L22" s="8">
        <v>3679893.2700000005</v>
      </c>
      <c r="M22" s="8">
        <f>SUM(Tableau1[[#This Row],[charges bancaires]:[autres charges]])</f>
        <v>6061433.608620001</v>
      </c>
      <c r="O22" s="36"/>
    </row>
    <row r="23" spans="1:15" x14ac:dyDescent="0.2">
      <c r="A23" s="47">
        <v>44803</v>
      </c>
      <c r="B23" s="42">
        <f>+MONTH(Tableau1[[#This Row],[Date_Facturation]])</f>
        <v>8</v>
      </c>
      <c r="C23" s="42">
        <f>+YEAR(Tableau1[[#This Row],[Date_Facturation]])</f>
        <v>2022</v>
      </c>
      <c r="D23" t="s">
        <v>80</v>
      </c>
      <c r="E23" t="s">
        <v>175</v>
      </c>
      <c r="F23" t="s">
        <v>127</v>
      </c>
      <c r="G23" t="s">
        <v>135</v>
      </c>
      <c r="H23" s="8">
        <v>14695091</v>
      </c>
      <c r="I23" s="8">
        <v>146.95090999999999</v>
      </c>
      <c r="J23" s="8">
        <v>293901.82</v>
      </c>
      <c r="K23" s="8">
        <v>2204263.65</v>
      </c>
      <c r="L23" s="8">
        <v>2792067.29</v>
      </c>
      <c r="M23" s="8">
        <f>SUM(Tableau1[[#This Row],[charges bancaires]:[autres charges]])</f>
        <v>5290379.7109099999</v>
      </c>
      <c r="O23" s="36"/>
    </row>
    <row r="24" spans="1:15" x14ac:dyDescent="0.2">
      <c r="A24" s="47">
        <v>44798</v>
      </c>
      <c r="B24" s="42">
        <f>+MONTH(Tableau1[[#This Row],[Date_Facturation]])</f>
        <v>8</v>
      </c>
      <c r="C24" s="42">
        <f>+YEAR(Tableau1[[#This Row],[Date_Facturation]])</f>
        <v>2022</v>
      </c>
      <c r="D24" t="s">
        <v>24</v>
      </c>
      <c r="E24" t="s">
        <v>175</v>
      </c>
      <c r="F24" t="s">
        <v>127</v>
      </c>
      <c r="G24" t="s">
        <v>131</v>
      </c>
      <c r="H24" s="8">
        <v>40562753</v>
      </c>
      <c r="I24" s="8">
        <v>405.62752999999998</v>
      </c>
      <c r="J24" s="8">
        <v>2028137.65</v>
      </c>
      <c r="K24" s="8">
        <v>6490040.4800000004</v>
      </c>
      <c r="L24" s="8">
        <v>6490040.4800000004</v>
      </c>
      <c r="M24" s="8">
        <f>SUM(Tableau1[[#This Row],[charges bancaires]:[autres charges]])</f>
        <v>15008624.237530001</v>
      </c>
      <c r="O24" s="36"/>
    </row>
    <row r="25" spans="1:15" x14ac:dyDescent="0.2">
      <c r="A25" s="47">
        <v>44798</v>
      </c>
      <c r="B25" s="42">
        <f>+MONTH(Tableau1[[#This Row],[Date_Facturation]])</f>
        <v>8</v>
      </c>
      <c r="C25" s="42">
        <f>+YEAR(Tableau1[[#This Row],[Date_Facturation]])</f>
        <v>2022</v>
      </c>
      <c r="D25" t="s">
        <v>74</v>
      </c>
      <c r="E25" t="s">
        <v>175</v>
      </c>
      <c r="F25" t="s">
        <v>128</v>
      </c>
      <c r="G25" t="s">
        <v>132</v>
      </c>
      <c r="H25" s="8">
        <v>1698281</v>
      </c>
      <c r="I25" s="8">
        <v>50.948430000000002</v>
      </c>
      <c r="J25" s="8">
        <v>84914.05</v>
      </c>
      <c r="K25" s="8">
        <v>339656.2</v>
      </c>
      <c r="L25" s="8">
        <v>254742.15</v>
      </c>
      <c r="M25" s="8">
        <f>SUM(Tableau1[[#This Row],[charges bancaires]:[autres charges]])</f>
        <v>679363.34843000001</v>
      </c>
      <c r="O25" s="36"/>
    </row>
    <row r="26" spans="1:15" x14ac:dyDescent="0.2">
      <c r="A26" s="47">
        <v>44797</v>
      </c>
      <c r="B26" s="42">
        <f>+MONTH(Tableau1[[#This Row],[Date_Facturation]])</f>
        <v>8</v>
      </c>
      <c r="C26" s="42">
        <f>+YEAR(Tableau1[[#This Row],[Date_Facturation]])</f>
        <v>2022</v>
      </c>
      <c r="D26" t="s">
        <v>80</v>
      </c>
      <c r="E26" t="s">
        <v>175</v>
      </c>
      <c r="F26" t="s">
        <v>127</v>
      </c>
      <c r="G26" t="s">
        <v>131</v>
      </c>
      <c r="H26" s="8">
        <v>17845774</v>
      </c>
      <c r="I26" s="8">
        <v>535.37321999999995</v>
      </c>
      <c r="J26" s="8">
        <v>892288.7</v>
      </c>
      <c r="K26" s="8">
        <v>2676866.1</v>
      </c>
      <c r="L26" s="8">
        <v>3390697.06</v>
      </c>
      <c r="M26" s="8">
        <f>SUM(Tableau1[[#This Row],[charges bancaires]:[autres charges]])</f>
        <v>6960387.2332199998</v>
      </c>
      <c r="O26" s="36"/>
    </row>
    <row r="27" spans="1:15" x14ac:dyDescent="0.2">
      <c r="A27" s="47">
        <v>44794</v>
      </c>
      <c r="B27" s="42">
        <f>+MONTH(Tableau1[[#This Row],[Date_Facturation]])</f>
        <v>8</v>
      </c>
      <c r="C27" s="42">
        <f>+YEAR(Tableau1[[#This Row],[Date_Facturation]])</f>
        <v>2022</v>
      </c>
      <c r="D27" t="s">
        <v>83</v>
      </c>
      <c r="E27" t="s">
        <v>154</v>
      </c>
      <c r="F27" t="s">
        <v>126</v>
      </c>
      <c r="G27" t="s">
        <v>134</v>
      </c>
      <c r="H27" s="8">
        <v>4035103</v>
      </c>
      <c r="I27" s="8">
        <v>40.351030000000002</v>
      </c>
      <c r="J27" s="8">
        <v>80702.06</v>
      </c>
      <c r="K27" s="8">
        <v>726318.54</v>
      </c>
      <c r="L27" s="8">
        <v>645616.48</v>
      </c>
      <c r="M27" s="8">
        <f>SUM(Tableau1[[#This Row],[charges bancaires]:[autres charges]])</f>
        <v>1452677.4310300001</v>
      </c>
      <c r="O27" s="36"/>
    </row>
    <row r="28" spans="1:15" x14ac:dyDescent="0.2">
      <c r="A28" s="47">
        <v>44793</v>
      </c>
      <c r="B28" s="42">
        <f>+MONTH(Tableau1[[#This Row],[Date_Facturation]])</f>
        <v>8</v>
      </c>
      <c r="C28" s="42">
        <f>+YEAR(Tableau1[[#This Row],[Date_Facturation]])</f>
        <v>2022</v>
      </c>
      <c r="D28" t="s">
        <v>46</v>
      </c>
      <c r="E28" t="s">
        <v>175</v>
      </c>
      <c r="F28" t="s">
        <v>128</v>
      </c>
      <c r="G28" t="s">
        <v>132</v>
      </c>
      <c r="H28" s="8">
        <v>36426299</v>
      </c>
      <c r="I28" s="8">
        <v>728.52598</v>
      </c>
      <c r="J28" s="8">
        <v>1092788.97</v>
      </c>
      <c r="K28" s="8">
        <v>4006892.89</v>
      </c>
      <c r="L28" s="8">
        <v>5828207.8399999999</v>
      </c>
      <c r="M28" s="8">
        <f>SUM(Tableau1[[#This Row],[charges bancaires]:[autres charges]])</f>
        <v>10928618.225979999</v>
      </c>
      <c r="O28" s="36"/>
    </row>
    <row r="29" spans="1:15" x14ac:dyDescent="0.2">
      <c r="A29" s="47">
        <v>44787</v>
      </c>
      <c r="B29" s="42">
        <f>+MONTH(Tableau1[[#This Row],[Date_Facturation]])</f>
        <v>8</v>
      </c>
      <c r="C29" s="42">
        <f>+YEAR(Tableau1[[#This Row],[Date_Facturation]])</f>
        <v>2022</v>
      </c>
      <c r="D29" t="s">
        <v>23</v>
      </c>
      <c r="E29" t="s">
        <v>153</v>
      </c>
      <c r="F29" t="s">
        <v>126</v>
      </c>
      <c r="G29" t="s">
        <v>130</v>
      </c>
      <c r="H29" s="8">
        <v>32369789</v>
      </c>
      <c r="I29" s="8">
        <v>971.09366999999997</v>
      </c>
      <c r="J29" s="8">
        <v>1294791.56</v>
      </c>
      <c r="K29" s="8">
        <v>6473957.7999999998</v>
      </c>
      <c r="L29" s="8">
        <v>6473957.8000000007</v>
      </c>
      <c r="M29" s="8">
        <f>SUM(Tableau1[[#This Row],[charges bancaires]:[autres charges]])</f>
        <v>14243678.25367</v>
      </c>
      <c r="O29" s="36"/>
    </row>
    <row r="30" spans="1:15" x14ac:dyDescent="0.2">
      <c r="A30" s="47">
        <v>44781</v>
      </c>
      <c r="B30" s="42">
        <f>+MONTH(Tableau1[[#This Row],[Date_Facturation]])</f>
        <v>8</v>
      </c>
      <c r="C30" s="42">
        <f>+YEAR(Tableau1[[#This Row],[Date_Facturation]])</f>
        <v>2022</v>
      </c>
      <c r="D30" t="s">
        <v>58</v>
      </c>
      <c r="E30" t="s">
        <v>175</v>
      </c>
      <c r="F30" t="s">
        <v>128</v>
      </c>
      <c r="G30" t="s">
        <v>130</v>
      </c>
      <c r="H30" s="8">
        <v>4458814</v>
      </c>
      <c r="I30" s="8">
        <v>89.176280000000006</v>
      </c>
      <c r="J30" s="8">
        <v>222940.7</v>
      </c>
      <c r="K30" s="8">
        <v>445881.4</v>
      </c>
      <c r="L30" s="8">
        <v>891762.8</v>
      </c>
      <c r="M30" s="8">
        <f>SUM(Tableau1[[#This Row],[charges bancaires]:[autres charges]])</f>
        <v>1560674.0762800002</v>
      </c>
      <c r="O30" s="36"/>
    </row>
    <row r="31" spans="1:15" x14ac:dyDescent="0.2">
      <c r="A31" s="47">
        <v>44780</v>
      </c>
      <c r="B31" s="42">
        <f>+MONTH(Tableau1[[#This Row],[Date_Facturation]])</f>
        <v>8</v>
      </c>
      <c r="C31" s="42">
        <f>+YEAR(Tableau1[[#This Row],[Date_Facturation]])</f>
        <v>2022</v>
      </c>
      <c r="D31" t="s">
        <v>48</v>
      </c>
      <c r="E31" t="s">
        <v>175</v>
      </c>
      <c r="F31" t="s">
        <v>127</v>
      </c>
      <c r="G31" t="s">
        <v>134</v>
      </c>
      <c r="H31" s="8">
        <v>32267055</v>
      </c>
      <c r="I31" s="8">
        <v>322.67054999999999</v>
      </c>
      <c r="J31" s="8">
        <v>1290682.2</v>
      </c>
      <c r="K31" s="8">
        <v>6453411</v>
      </c>
      <c r="L31" s="8">
        <v>6130740.4500000002</v>
      </c>
      <c r="M31" s="8">
        <f>SUM(Tableau1[[#This Row],[charges bancaires]:[autres charges]])</f>
        <v>13875156.32055</v>
      </c>
      <c r="O31" s="36"/>
    </row>
    <row r="32" spans="1:15" x14ac:dyDescent="0.2">
      <c r="A32" s="47">
        <v>44779</v>
      </c>
      <c r="B32" s="42">
        <f>+MONTH(Tableau1[[#This Row],[Date_Facturation]])</f>
        <v>8</v>
      </c>
      <c r="C32" s="42">
        <f>+YEAR(Tableau1[[#This Row],[Date_Facturation]])</f>
        <v>2022</v>
      </c>
      <c r="D32" t="s">
        <v>82</v>
      </c>
      <c r="E32" t="s">
        <v>175</v>
      </c>
      <c r="F32" t="s">
        <v>128</v>
      </c>
      <c r="G32" t="s">
        <v>135</v>
      </c>
      <c r="H32" s="8">
        <v>45410203</v>
      </c>
      <c r="I32" s="8">
        <v>454.10203000000001</v>
      </c>
      <c r="J32" s="8">
        <v>2270510.15</v>
      </c>
      <c r="K32" s="8">
        <v>4541020.3</v>
      </c>
      <c r="L32" s="8">
        <v>6811530.4500000002</v>
      </c>
      <c r="M32" s="8">
        <f>SUM(Tableau1[[#This Row],[charges bancaires]:[autres charges]])</f>
        <v>13623515.00203</v>
      </c>
      <c r="O32" s="36"/>
    </row>
    <row r="33" spans="1:15" x14ac:dyDescent="0.2">
      <c r="A33" s="47">
        <v>44779</v>
      </c>
      <c r="B33" s="42">
        <f>+MONTH(Tableau1[[#This Row],[Date_Facturation]])</f>
        <v>8</v>
      </c>
      <c r="C33" s="42">
        <f>+YEAR(Tableau1[[#This Row],[Date_Facturation]])</f>
        <v>2022</v>
      </c>
      <c r="D33" t="s">
        <v>88</v>
      </c>
      <c r="E33" t="s">
        <v>175</v>
      </c>
      <c r="F33" t="s">
        <v>127</v>
      </c>
      <c r="G33" t="s">
        <v>132</v>
      </c>
      <c r="H33" s="8">
        <v>32028913</v>
      </c>
      <c r="I33" s="8">
        <v>960.86739</v>
      </c>
      <c r="J33" s="8">
        <v>960867.39</v>
      </c>
      <c r="K33" s="8">
        <v>3523180.43</v>
      </c>
      <c r="L33" s="8">
        <v>5444915.21</v>
      </c>
      <c r="M33" s="8">
        <f>SUM(Tableau1[[#This Row],[charges bancaires]:[autres charges]])</f>
        <v>9929923.8973900005</v>
      </c>
      <c r="O33" s="36"/>
    </row>
    <row r="34" spans="1:15" x14ac:dyDescent="0.2">
      <c r="A34" s="47">
        <v>44775</v>
      </c>
      <c r="B34" s="42">
        <f>+MONTH(Tableau1[[#This Row],[Date_Facturation]])</f>
        <v>8</v>
      </c>
      <c r="C34" s="42">
        <f>+YEAR(Tableau1[[#This Row],[Date_Facturation]])</f>
        <v>2022</v>
      </c>
      <c r="D34" t="s">
        <v>46</v>
      </c>
      <c r="E34" t="s">
        <v>175</v>
      </c>
      <c r="F34" t="s">
        <v>128</v>
      </c>
      <c r="G34" t="s">
        <v>135</v>
      </c>
      <c r="H34" s="8">
        <v>28208363</v>
      </c>
      <c r="I34" s="8">
        <v>282.08363000000003</v>
      </c>
      <c r="J34" s="8">
        <v>564167.26</v>
      </c>
      <c r="K34" s="8">
        <v>3385003.56</v>
      </c>
      <c r="L34" s="8">
        <v>5077505.34</v>
      </c>
      <c r="M34" s="8">
        <f>SUM(Tableau1[[#This Row],[charges bancaires]:[autres charges]])</f>
        <v>9026958.2436299995</v>
      </c>
      <c r="O34" s="36"/>
    </row>
    <row r="35" spans="1:15" x14ac:dyDescent="0.2">
      <c r="A35" s="47">
        <v>44773</v>
      </c>
      <c r="B35" s="42">
        <f>+MONTH(Tableau1[[#This Row],[Date_Facturation]])</f>
        <v>7</v>
      </c>
      <c r="C35" s="42">
        <f>+YEAR(Tableau1[[#This Row],[Date_Facturation]])</f>
        <v>2022</v>
      </c>
      <c r="D35" t="s">
        <v>84</v>
      </c>
      <c r="E35" t="s">
        <v>175</v>
      </c>
      <c r="F35" t="s">
        <v>127</v>
      </c>
      <c r="G35" t="s">
        <v>135</v>
      </c>
      <c r="H35" s="8">
        <v>33728093</v>
      </c>
      <c r="I35" s="8">
        <v>1011.84279</v>
      </c>
      <c r="J35" s="8">
        <v>1349123.72</v>
      </c>
      <c r="K35" s="8">
        <v>4047371.16</v>
      </c>
      <c r="L35" s="8">
        <v>5059213.95</v>
      </c>
      <c r="M35" s="8">
        <f>SUM(Tableau1[[#This Row],[charges bancaires]:[autres charges]])</f>
        <v>10456720.67279</v>
      </c>
      <c r="O35" s="36"/>
    </row>
    <row r="36" spans="1:15" x14ac:dyDescent="0.2">
      <c r="A36" s="47">
        <v>44768</v>
      </c>
      <c r="B36" s="42">
        <f>+MONTH(Tableau1[[#This Row],[Date_Facturation]])</f>
        <v>7</v>
      </c>
      <c r="C36" s="42">
        <f>+YEAR(Tableau1[[#This Row],[Date_Facturation]])</f>
        <v>2022</v>
      </c>
      <c r="D36" t="s">
        <v>38</v>
      </c>
      <c r="E36" t="s">
        <v>175</v>
      </c>
      <c r="F36" t="s">
        <v>128</v>
      </c>
      <c r="G36" t="s">
        <v>131</v>
      </c>
      <c r="H36" s="8">
        <v>28477573</v>
      </c>
      <c r="I36" s="8">
        <v>284.77573000000001</v>
      </c>
      <c r="J36" s="8">
        <v>284775.73</v>
      </c>
      <c r="K36" s="8">
        <v>4841187.41</v>
      </c>
      <c r="L36" s="8">
        <v>4841187.41</v>
      </c>
      <c r="M36" s="8">
        <f>SUM(Tableau1[[#This Row],[charges bancaires]:[autres charges]])</f>
        <v>9967435.3257299997</v>
      </c>
      <c r="O36" s="36"/>
    </row>
    <row r="37" spans="1:15" x14ac:dyDescent="0.2">
      <c r="A37" s="47">
        <v>44767</v>
      </c>
      <c r="B37" s="42">
        <f>+MONTH(Tableau1[[#This Row],[Date_Facturation]])</f>
        <v>7</v>
      </c>
      <c r="C37" s="42">
        <f>+YEAR(Tableau1[[#This Row],[Date_Facturation]])</f>
        <v>2022</v>
      </c>
      <c r="D37" t="s">
        <v>54</v>
      </c>
      <c r="E37" t="s">
        <v>175</v>
      </c>
      <c r="F37" t="s">
        <v>128</v>
      </c>
      <c r="G37" t="s">
        <v>129</v>
      </c>
      <c r="H37" s="8">
        <v>20298060</v>
      </c>
      <c r="I37" s="8">
        <v>405.96120000000002</v>
      </c>
      <c r="J37" s="8">
        <v>202980.6</v>
      </c>
      <c r="K37" s="8">
        <v>3044709</v>
      </c>
      <c r="L37" s="8">
        <v>3856631.4</v>
      </c>
      <c r="M37" s="8">
        <f>SUM(Tableau1[[#This Row],[charges bancaires]:[autres charges]])</f>
        <v>7104726.9611999998</v>
      </c>
      <c r="O37" s="36"/>
    </row>
    <row r="38" spans="1:15" x14ac:dyDescent="0.2">
      <c r="A38" s="47">
        <v>44764</v>
      </c>
      <c r="B38" s="42">
        <f>+MONTH(Tableau1[[#This Row],[Date_Facturation]])</f>
        <v>7</v>
      </c>
      <c r="C38" s="42">
        <f>+YEAR(Tableau1[[#This Row],[Date_Facturation]])</f>
        <v>2022</v>
      </c>
      <c r="D38" t="s">
        <v>93</v>
      </c>
      <c r="E38" t="s">
        <v>154</v>
      </c>
      <c r="F38" t="s">
        <v>126</v>
      </c>
      <c r="G38" t="s">
        <v>130</v>
      </c>
      <c r="H38" s="8">
        <v>38142544</v>
      </c>
      <c r="I38" s="8">
        <v>1144.2763199999999</v>
      </c>
      <c r="J38" s="8">
        <v>1525701.76</v>
      </c>
      <c r="K38" s="8">
        <v>5339956.16</v>
      </c>
      <c r="L38" s="8">
        <v>6484232.4800000004</v>
      </c>
      <c r="M38" s="8">
        <f>SUM(Tableau1[[#This Row],[charges bancaires]:[autres charges]])</f>
        <v>13351034.676320001</v>
      </c>
      <c r="O38" s="36"/>
    </row>
    <row r="39" spans="1:15" x14ac:dyDescent="0.2">
      <c r="A39" s="47">
        <v>44761</v>
      </c>
      <c r="B39" s="42">
        <f>+MONTH(Tableau1[[#This Row],[Date_Facturation]])</f>
        <v>7</v>
      </c>
      <c r="C39" s="42">
        <f>+YEAR(Tableau1[[#This Row],[Date_Facturation]])</f>
        <v>2022</v>
      </c>
      <c r="D39" t="s">
        <v>42</v>
      </c>
      <c r="E39" t="s">
        <v>175</v>
      </c>
      <c r="F39" t="s">
        <v>128</v>
      </c>
      <c r="G39" t="s">
        <v>135</v>
      </c>
      <c r="H39" s="8">
        <v>36374690</v>
      </c>
      <c r="I39" s="8">
        <v>363.74689999999998</v>
      </c>
      <c r="J39" s="8">
        <v>727493.8</v>
      </c>
      <c r="K39" s="8">
        <v>6911191.0999999996</v>
      </c>
      <c r="L39" s="8">
        <v>7274938</v>
      </c>
      <c r="M39" s="8">
        <f>SUM(Tableau1[[#This Row],[charges bancaires]:[autres charges]])</f>
        <v>14913986.6469</v>
      </c>
      <c r="O39" s="36"/>
    </row>
    <row r="40" spans="1:15" x14ac:dyDescent="0.2">
      <c r="A40" s="47">
        <v>44759</v>
      </c>
      <c r="B40" s="42">
        <f>+MONTH(Tableau1[[#This Row],[Date_Facturation]])</f>
        <v>7</v>
      </c>
      <c r="C40" s="42">
        <f>+YEAR(Tableau1[[#This Row],[Date_Facturation]])</f>
        <v>2022</v>
      </c>
      <c r="D40" t="s">
        <v>34</v>
      </c>
      <c r="E40" t="s">
        <v>175</v>
      </c>
      <c r="F40" t="s">
        <v>128</v>
      </c>
      <c r="G40" t="s">
        <v>135</v>
      </c>
      <c r="H40" s="8">
        <v>15410451</v>
      </c>
      <c r="I40" s="8">
        <v>308.20902000000001</v>
      </c>
      <c r="J40" s="8">
        <v>462313.53</v>
      </c>
      <c r="K40" s="8">
        <v>2927985.69</v>
      </c>
      <c r="L40" s="8">
        <v>2311567.65</v>
      </c>
      <c r="M40" s="8">
        <f>SUM(Tableau1[[#This Row],[charges bancaires]:[autres charges]])</f>
        <v>5702175.0790200001</v>
      </c>
      <c r="O40" s="36"/>
    </row>
    <row r="41" spans="1:15" x14ac:dyDescent="0.2">
      <c r="A41" s="47">
        <v>44759</v>
      </c>
      <c r="B41" s="42">
        <f>+MONTH(Tableau1[[#This Row],[Date_Facturation]])</f>
        <v>7</v>
      </c>
      <c r="C41" s="42">
        <f>+YEAR(Tableau1[[#This Row],[Date_Facturation]])</f>
        <v>2022</v>
      </c>
      <c r="D41" t="s">
        <v>105</v>
      </c>
      <c r="E41" t="s">
        <v>154</v>
      </c>
      <c r="F41" t="s">
        <v>126</v>
      </c>
      <c r="G41" t="s">
        <v>135</v>
      </c>
      <c r="H41" s="8">
        <v>11906403</v>
      </c>
      <c r="I41" s="8">
        <v>119.06403</v>
      </c>
      <c r="J41" s="8">
        <v>238128.06</v>
      </c>
      <c r="K41" s="8">
        <v>1905024.48</v>
      </c>
      <c r="L41" s="8">
        <v>1905024.48</v>
      </c>
      <c r="M41" s="8">
        <f>SUM(Tableau1[[#This Row],[charges bancaires]:[autres charges]])</f>
        <v>4048296.08403</v>
      </c>
      <c r="O41" s="36"/>
    </row>
    <row r="42" spans="1:15" x14ac:dyDescent="0.2">
      <c r="A42" s="47">
        <v>44758</v>
      </c>
      <c r="B42" s="42">
        <f>+MONTH(Tableau1[[#This Row],[Date_Facturation]])</f>
        <v>7</v>
      </c>
      <c r="C42" s="42">
        <f>+YEAR(Tableau1[[#This Row],[Date_Facturation]])</f>
        <v>2022</v>
      </c>
      <c r="D42" t="s">
        <v>61</v>
      </c>
      <c r="E42" t="s">
        <v>154</v>
      </c>
      <c r="F42" t="s">
        <v>126</v>
      </c>
      <c r="G42" t="s">
        <v>133</v>
      </c>
      <c r="H42" s="8">
        <v>38297546</v>
      </c>
      <c r="I42" s="8">
        <v>1148.9263800000001</v>
      </c>
      <c r="J42" s="8">
        <v>765950.92</v>
      </c>
      <c r="K42" s="8">
        <v>4978680.9800000004</v>
      </c>
      <c r="L42" s="8">
        <v>7659509.2000000002</v>
      </c>
      <c r="M42" s="8">
        <f>SUM(Tableau1[[#This Row],[charges bancaires]:[autres charges]])</f>
        <v>13405290.026380001</v>
      </c>
      <c r="O42" s="36"/>
    </row>
    <row r="43" spans="1:15" x14ac:dyDescent="0.2">
      <c r="A43" s="47">
        <v>44754</v>
      </c>
      <c r="B43" s="42">
        <f>+MONTH(Tableau1[[#This Row],[Date_Facturation]])</f>
        <v>7</v>
      </c>
      <c r="C43" s="42">
        <f>+YEAR(Tableau1[[#This Row],[Date_Facturation]])</f>
        <v>2022</v>
      </c>
      <c r="D43" t="s">
        <v>79</v>
      </c>
      <c r="E43" t="s">
        <v>154</v>
      </c>
      <c r="F43" t="s">
        <v>126</v>
      </c>
      <c r="G43" t="s">
        <v>130</v>
      </c>
      <c r="H43" s="8">
        <v>28761599</v>
      </c>
      <c r="I43" s="8">
        <v>575.23198000000002</v>
      </c>
      <c r="J43" s="8">
        <v>862847.97</v>
      </c>
      <c r="K43" s="8">
        <v>5752319.7999999998</v>
      </c>
      <c r="L43" s="8">
        <v>5752319.8000000007</v>
      </c>
      <c r="M43" s="8">
        <f>SUM(Tableau1[[#This Row],[charges bancaires]:[autres charges]])</f>
        <v>12368062.80198</v>
      </c>
      <c r="O43" s="36"/>
    </row>
    <row r="44" spans="1:15" x14ac:dyDescent="0.2">
      <c r="A44" s="47">
        <v>44746</v>
      </c>
      <c r="B44" s="42">
        <f>+MONTH(Tableau1[[#This Row],[Date_Facturation]])</f>
        <v>7</v>
      </c>
      <c r="C44" s="42">
        <f>+YEAR(Tableau1[[#This Row],[Date_Facturation]])</f>
        <v>2022</v>
      </c>
      <c r="D44" t="s">
        <v>76</v>
      </c>
      <c r="E44" t="s">
        <v>175</v>
      </c>
      <c r="F44" t="s">
        <v>127</v>
      </c>
      <c r="G44" t="s">
        <v>134</v>
      </c>
      <c r="H44" s="8">
        <v>24496736</v>
      </c>
      <c r="I44" s="8">
        <v>489.93472000000003</v>
      </c>
      <c r="J44" s="8">
        <v>734902.08</v>
      </c>
      <c r="K44" s="8">
        <v>4654379.84</v>
      </c>
      <c r="L44" s="8">
        <v>4899347.2</v>
      </c>
      <c r="M44" s="8">
        <f>SUM(Tableau1[[#This Row],[charges bancaires]:[autres charges]])</f>
        <v>10289119.054719999</v>
      </c>
      <c r="O44" s="36"/>
    </row>
    <row r="45" spans="1:15" x14ac:dyDescent="0.2">
      <c r="A45" s="47">
        <v>44746</v>
      </c>
      <c r="B45" s="42">
        <f>+MONTH(Tableau1[[#This Row],[Date_Facturation]])</f>
        <v>7</v>
      </c>
      <c r="C45" s="42">
        <f>+YEAR(Tableau1[[#This Row],[Date_Facturation]])</f>
        <v>2022</v>
      </c>
      <c r="D45" t="s">
        <v>92</v>
      </c>
      <c r="E45" t="s">
        <v>175</v>
      </c>
      <c r="F45" t="s">
        <v>127</v>
      </c>
      <c r="G45" t="s">
        <v>135</v>
      </c>
      <c r="H45" s="8">
        <v>43212743</v>
      </c>
      <c r="I45" s="8">
        <v>1296.38229</v>
      </c>
      <c r="J45" s="8">
        <v>1296382.29</v>
      </c>
      <c r="K45" s="8">
        <v>4753401.7300000004</v>
      </c>
      <c r="L45" s="8">
        <v>8642548.5999999996</v>
      </c>
      <c r="M45" s="8">
        <f>SUM(Tableau1[[#This Row],[charges bancaires]:[autres charges]])</f>
        <v>14693629.002289999</v>
      </c>
      <c r="O45" s="36"/>
    </row>
    <row r="46" spans="1:15" x14ac:dyDescent="0.2">
      <c r="A46" s="47">
        <v>44743</v>
      </c>
      <c r="B46" s="42">
        <f>+MONTH(Tableau1[[#This Row],[Date_Facturation]])</f>
        <v>7</v>
      </c>
      <c r="C46" s="42">
        <f>+YEAR(Tableau1[[#This Row],[Date_Facturation]])</f>
        <v>2022</v>
      </c>
      <c r="D46" t="s">
        <v>101</v>
      </c>
      <c r="E46" t="s">
        <v>154</v>
      </c>
      <c r="F46" t="s">
        <v>126</v>
      </c>
      <c r="G46" t="s">
        <v>131</v>
      </c>
      <c r="H46" s="8">
        <v>39883533</v>
      </c>
      <c r="I46" s="8">
        <v>398.83533</v>
      </c>
      <c r="J46" s="8">
        <v>398835.33</v>
      </c>
      <c r="K46" s="8">
        <v>3988353.3</v>
      </c>
      <c r="L46" s="8">
        <v>7577871.2700000005</v>
      </c>
      <c r="M46" s="8">
        <f>SUM(Tableau1[[#This Row],[charges bancaires]:[autres charges]])</f>
        <v>11965458.735330001</v>
      </c>
      <c r="O46" s="36"/>
    </row>
    <row r="47" spans="1:15" x14ac:dyDescent="0.2">
      <c r="A47" s="47">
        <v>44742</v>
      </c>
      <c r="B47" s="42">
        <f>+MONTH(Tableau1[[#This Row],[Date_Facturation]])</f>
        <v>6</v>
      </c>
      <c r="C47" s="42">
        <f>+YEAR(Tableau1[[#This Row],[Date_Facturation]])</f>
        <v>2022</v>
      </c>
      <c r="D47" t="s">
        <v>94</v>
      </c>
      <c r="E47" t="s">
        <v>175</v>
      </c>
      <c r="F47" t="s">
        <v>128</v>
      </c>
      <c r="G47" t="s">
        <v>131</v>
      </c>
      <c r="H47" s="8">
        <v>42243118</v>
      </c>
      <c r="I47" s="8">
        <v>1267.2935399999999</v>
      </c>
      <c r="J47" s="8">
        <v>2112155.9</v>
      </c>
      <c r="K47" s="8">
        <v>7603761.2400000002</v>
      </c>
      <c r="L47" s="8">
        <v>8026192.4199999999</v>
      </c>
      <c r="M47" s="8">
        <f>SUM(Tableau1[[#This Row],[charges bancaires]:[autres charges]])</f>
        <v>17743376.85354</v>
      </c>
      <c r="O47" s="36"/>
    </row>
    <row r="48" spans="1:15" x14ac:dyDescent="0.2">
      <c r="A48" s="47">
        <v>44736</v>
      </c>
      <c r="B48" s="42">
        <f>+MONTH(Tableau1[[#This Row],[Date_Facturation]])</f>
        <v>6</v>
      </c>
      <c r="C48" s="42">
        <f>+YEAR(Tableau1[[#This Row],[Date_Facturation]])</f>
        <v>2022</v>
      </c>
      <c r="D48" t="s">
        <v>37</v>
      </c>
      <c r="E48" t="s">
        <v>153</v>
      </c>
      <c r="F48" t="s">
        <v>126</v>
      </c>
      <c r="G48" t="s">
        <v>135</v>
      </c>
      <c r="H48" s="8">
        <v>44029616</v>
      </c>
      <c r="I48" s="8">
        <v>880.59231999999997</v>
      </c>
      <c r="J48" s="8">
        <v>1761184.64</v>
      </c>
      <c r="K48" s="8">
        <v>5723850.0800000001</v>
      </c>
      <c r="L48" s="8">
        <v>7925330.8799999999</v>
      </c>
      <c r="M48" s="8">
        <f>SUM(Tableau1[[#This Row],[charges bancaires]:[autres charges]])</f>
        <v>15411246.19232</v>
      </c>
      <c r="O48" s="36"/>
    </row>
    <row r="49" spans="1:15" x14ac:dyDescent="0.2">
      <c r="A49" s="47">
        <v>44735</v>
      </c>
      <c r="B49" s="42">
        <f>+MONTH(Tableau1[[#This Row],[Date_Facturation]])</f>
        <v>6</v>
      </c>
      <c r="C49" s="42">
        <f>+YEAR(Tableau1[[#This Row],[Date_Facturation]])</f>
        <v>2022</v>
      </c>
      <c r="D49" t="s">
        <v>109</v>
      </c>
      <c r="E49" t="s">
        <v>154</v>
      </c>
      <c r="F49" t="s">
        <v>126</v>
      </c>
      <c r="G49" t="s">
        <v>132</v>
      </c>
      <c r="H49" s="8">
        <v>4946302</v>
      </c>
      <c r="I49" s="8">
        <v>49.46302</v>
      </c>
      <c r="J49" s="8">
        <v>197852.08</v>
      </c>
      <c r="K49" s="8">
        <v>890334.36</v>
      </c>
      <c r="L49" s="8">
        <v>890334.36</v>
      </c>
      <c r="M49" s="8">
        <f>SUM(Tableau1[[#This Row],[charges bancaires]:[autres charges]])</f>
        <v>1978570.26302</v>
      </c>
      <c r="O49" s="36"/>
    </row>
    <row r="50" spans="1:15" x14ac:dyDescent="0.2">
      <c r="A50" s="47">
        <v>44732</v>
      </c>
      <c r="B50" s="42">
        <f>+MONTH(Tableau1[[#This Row],[Date_Facturation]])</f>
        <v>6</v>
      </c>
      <c r="C50" s="42">
        <f>+YEAR(Tableau1[[#This Row],[Date_Facturation]])</f>
        <v>2022</v>
      </c>
      <c r="D50" t="s">
        <v>54</v>
      </c>
      <c r="E50" t="s">
        <v>175</v>
      </c>
      <c r="F50" t="s">
        <v>128</v>
      </c>
      <c r="G50" t="s">
        <v>133</v>
      </c>
      <c r="H50" s="8">
        <v>13492738</v>
      </c>
      <c r="I50" s="8">
        <v>269.85476</v>
      </c>
      <c r="J50" s="8">
        <v>269854.76</v>
      </c>
      <c r="K50" s="8">
        <v>1349273.8</v>
      </c>
      <c r="L50" s="8">
        <v>2023910.7</v>
      </c>
      <c r="M50" s="8">
        <f>SUM(Tableau1[[#This Row],[charges bancaires]:[autres charges]])</f>
        <v>3643309.1147600003</v>
      </c>
      <c r="O50" s="36"/>
    </row>
    <row r="51" spans="1:15" x14ac:dyDescent="0.2">
      <c r="A51" s="47">
        <v>44726</v>
      </c>
      <c r="B51" s="42">
        <f>+MONTH(Tableau1[[#This Row],[Date_Facturation]])</f>
        <v>6</v>
      </c>
      <c r="C51" s="42">
        <f>+YEAR(Tableau1[[#This Row],[Date_Facturation]])</f>
        <v>2022</v>
      </c>
      <c r="D51" t="s">
        <v>52</v>
      </c>
      <c r="E51" t="s">
        <v>175</v>
      </c>
      <c r="F51" t="s">
        <v>127</v>
      </c>
      <c r="G51" t="s">
        <v>131</v>
      </c>
      <c r="H51" s="8">
        <v>25566852</v>
      </c>
      <c r="I51" s="8">
        <v>255.66852</v>
      </c>
      <c r="J51" s="8">
        <v>255668.52</v>
      </c>
      <c r="K51" s="8">
        <v>2812353.72</v>
      </c>
      <c r="L51" s="8">
        <v>4090696.3200000003</v>
      </c>
      <c r="M51" s="8">
        <f>SUM(Tableau1[[#This Row],[charges bancaires]:[autres charges]])</f>
        <v>7158974.2285200004</v>
      </c>
      <c r="O51" s="36"/>
    </row>
    <row r="52" spans="1:15" x14ac:dyDescent="0.2">
      <c r="A52" s="47">
        <v>44725</v>
      </c>
      <c r="B52" s="42">
        <f>+MONTH(Tableau1[[#This Row],[Date_Facturation]])</f>
        <v>6</v>
      </c>
      <c r="C52" s="42">
        <f>+YEAR(Tableau1[[#This Row],[Date_Facturation]])</f>
        <v>2022</v>
      </c>
      <c r="D52" t="s">
        <v>89</v>
      </c>
      <c r="E52" t="s">
        <v>154</v>
      </c>
      <c r="F52" t="s">
        <v>126</v>
      </c>
      <c r="G52" t="s">
        <v>133</v>
      </c>
      <c r="H52" s="8">
        <v>4423870</v>
      </c>
      <c r="I52" s="8">
        <v>44.238700000000001</v>
      </c>
      <c r="J52" s="8">
        <v>132716.1</v>
      </c>
      <c r="K52" s="8">
        <v>442387</v>
      </c>
      <c r="L52" s="8">
        <v>663580.5</v>
      </c>
      <c r="M52" s="8">
        <f>SUM(Tableau1[[#This Row],[charges bancaires]:[autres charges]])</f>
        <v>1238727.8387</v>
      </c>
      <c r="O52" s="36"/>
    </row>
    <row r="53" spans="1:15" x14ac:dyDescent="0.2">
      <c r="A53" s="47">
        <v>44723</v>
      </c>
      <c r="B53" s="42">
        <f>+MONTH(Tableau1[[#This Row],[Date_Facturation]])</f>
        <v>6</v>
      </c>
      <c r="C53" s="42">
        <f>+YEAR(Tableau1[[#This Row],[Date_Facturation]])</f>
        <v>2022</v>
      </c>
      <c r="D53" t="s">
        <v>45</v>
      </c>
      <c r="E53" t="s">
        <v>154</v>
      </c>
      <c r="F53" t="s">
        <v>126</v>
      </c>
      <c r="G53" t="s">
        <v>135</v>
      </c>
      <c r="H53" s="8">
        <v>24604956</v>
      </c>
      <c r="I53" s="8">
        <v>492.09912000000003</v>
      </c>
      <c r="J53" s="8">
        <v>738148.68</v>
      </c>
      <c r="K53" s="8">
        <v>3198644.28</v>
      </c>
      <c r="L53" s="8">
        <v>3690743.4</v>
      </c>
      <c r="M53" s="8">
        <f>SUM(Tableau1[[#This Row],[charges bancaires]:[autres charges]])</f>
        <v>7628028.4591199998</v>
      </c>
      <c r="O53" s="36"/>
    </row>
    <row r="54" spans="1:15" x14ac:dyDescent="0.2">
      <c r="A54" s="47">
        <v>44722</v>
      </c>
      <c r="B54" s="42">
        <f>+MONTH(Tableau1[[#This Row],[Date_Facturation]])</f>
        <v>6</v>
      </c>
      <c r="C54" s="42">
        <f>+YEAR(Tableau1[[#This Row],[Date_Facturation]])</f>
        <v>2022</v>
      </c>
      <c r="D54" t="s">
        <v>28</v>
      </c>
      <c r="E54" t="s">
        <v>175</v>
      </c>
      <c r="F54" t="s">
        <v>127</v>
      </c>
      <c r="G54" t="s">
        <v>135</v>
      </c>
      <c r="H54" s="8">
        <v>14012401</v>
      </c>
      <c r="I54" s="8">
        <v>420.37203</v>
      </c>
      <c r="J54" s="8">
        <v>700620.05</v>
      </c>
      <c r="K54" s="8">
        <v>2802480.2</v>
      </c>
      <c r="L54" s="8">
        <v>2382108.1700000004</v>
      </c>
      <c r="M54" s="8">
        <f>SUM(Tableau1[[#This Row],[charges bancaires]:[autres charges]])</f>
        <v>5885628.7920300011</v>
      </c>
      <c r="O54" s="36"/>
    </row>
    <row r="55" spans="1:15" x14ac:dyDescent="0.2">
      <c r="A55" s="47">
        <v>44720</v>
      </c>
      <c r="B55" s="42">
        <f>+MONTH(Tableau1[[#This Row],[Date_Facturation]])</f>
        <v>6</v>
      </c>
      <c r="C55" s="42">
        <f>+YEAR(Tableau1[[#This Row],[Date_Facturation]])</f>
        <v>2022</v>
      </c>
      <c r="D55" t="s">
        <v>44</v>
      </c>
      <c r="E55" t="s">
        <v>175</v>
      </c>
      <c r="F55" t="s">
        <v>127</v>
      </c>
      <c r="G55" t="s">
        <v>135</v>
      </c>
      <c r="H55" s="8">
        <v>48656381</v>
      </c>
      <c r="I55" s="8">
        <v>1459.6914300000001</v>
      </c>
      <c r="J55" s="8">
        <v>2432819.0499999998</v>
      </c>
      <c r="K55" s="8">
        <v>7298457.1500000004</v>
      </c>
      <c r="L55" s="8">
        <v>8271584.7700000005</v>
      </c>
      <c r="M55" s="8">
        <f>SUM(Tableau1[[#This Row],[charges bancaires]:[autres charges]])</f>
        <v>18004320.661430001</v>
      </c>
      <c r="O55" s="36"/>
    </row>
    <row r="56" spans="1:15" x14ac:dyDescent="0.2">
      <c r="A56" s="47">
        <v>44720</v>
      </c>
      <c r="B56" s="42">
        <f>+MONTH(Tableau1[[#This Row],[Date_Facturation]])</f>
        <v>6</v>
      </c>
      <c r="C56" s="42">
        <f>+YEAR(Tableau1[[#This Row],[Date_Facturation]])</f>
        <v>2022</v>
      </c>
      <c r="D56" t="s">
        <v>66</v>
      </c>
      <c r="E56" t="s">
        <v>175</v>
      </c>
      <c r="F56" t="s">
        <v>128</v>
      </c>
      <c r="G56" t="s">
        <v>131</v>
      </c>
      <c r="H56" s="8">
        <v>20688187</v>
      </c>
      <c r="I56" s="8">
        <v>413.76373999999998</v>
      </c>
      <c r="J56" s="8">
        <v>620645.61</v>
      </c>
      <c r="K56" s="8">
        <v>3723873.66</v>
      </c>
      <c r="L56" s="8">
        <v>3103228.05</v>
      </c>
      <c r="M56" s="8">
        <f>SUM(Tableau1[[#This Row],[charges bancaires]:[autres charges]])</f>
        <v>7448161.0837399997</v>
      </c>
      <c r="O56" s="36"/>
    </row>
    <row r="57" spans="1:15" x14ac:dyDescent="0.2">
      <c r="A57" s="47">
        <v>44712</v>
      </c>
      <c r="B57" s="42">
        <f>+MONTH(Tableau1[[#This Row],[Date_Facturation]])</f>
        <v>5</v>
      </c>
      <c r="C57" s="42">
        <f>+YEAR(Tableau1[[#This Row],[Date_Facturation]])</f>
        <v>2022</v>
      </c>
      <c r="D57" t="s">
        <v>99</v>
      </c>
      <c r="E57" t="s">
        <v>154</v>
      </c>
      <c r="F57" t="s">
        <v>126</v>
      </c>
      <c r="G57" t="s">
        <v>129</v>
      </c>
      <c r="H57" s="8">
        <v>18534573</v>
      </c>
      <c r="I57" s="8">
        <v>556.03719000000001</v>
      </c>
      <c r="J57" s="8">
        <v>556037.18999999994</v>
      </c>
      <c r="K57" s="8">
        <v>3521568.87</v>
      </c>
      <c r="L57" s="8">
        <v>3521568.87</v>
      </c>
      <c r="M57" s="8">
        <f>SUM(Tableau1[[#This Row],[charges bancaires]:[autres charges]])</f>
        <v>7599730.9671900002</v>
      </c>
      <c r="O57" s="36"/>
    </row>
    <row r="58" spans="1:15" x14ac:dyDescent="0.2">
      <c r="A58" s="47">
        <v>44710</v>
      </c>
      <c r="B58" s="42">
        <f>+MONTH(Tableau1[[#This Row],[Date_Facturation]])</f>
        <v>5</v>
      </c>
      <c r="C58" s="42">
        <f>+YEAR(Tableau1[[#This Row],[Date_Facturation]])</f>
        <v>2022</v>
      </c>
      <c r="D58" t="s">
        <v>94</v>
      </c>
      <c r="E58" t="s">
        <v>175</v>
      </c>
      <c r="F58" t="s">
        <v>128</v>
      </c>
      <c r="G58" t="s">
        <v>131</v>
      </c>
      <c r="H58" s="8">
        <v>9086138</v>
      </c>
      <c r="I58" s="8">
        <v>181.72275999999999</v>
      </c>
      <c r="J58" s="8">
        <v>454306.9</v>
      </c>
      <c r="K58" s="8">
        <v>1726366.22</v>
      </c>
      <c r="L58" s="8">
        <v>1726366.22</v>
      </c>
      <c r="M58" s="8">
        <f>SUM(Tableau1[[#This Row],[charges bancaires]:[autres charges]])</f>
        <v>3907221.0627600001</v>
      </c>
      <c r="O58" s="36"/>
    </row>
    <row r="59" spans="1:15" x14ac:dyDescent="0.2">
      <c r="A59" s="47">
        <v>44705</v>
      </c>
      <c r="B59" s="42">
        <f>+MONTH(Tableau1[[#This Row],[Date_Facturation]])</f>
        <v>5</v>
      </c>
      <c r="C59" s="42">
        <f>+YEAR(Tableau1[[#This Row],[Date_Facturation]])</f>
        <v>2022</v>
      </c>
      <c r="D59" t="s">
        <v>79</v>
      </c>
      <c r="E59" t="s">
        <v>154</v>
      </c>
      <c r="F59" t="s">
        <v>126</v>
      </c>
      <c r="G59" t="s">
        <v>135</v>
      </c>
      <c r="H59" s="8">
        <v>24537298</v>
      </c>
      <c r="I59" s="8">
        <v>245.37298000000001</v>
      </c>
      <c r="J59" s="8">
        <v>1226864.8999999999</v>
      </c>
      <c r="K59" s="8">
        <v>4907459.5999999996</v>
      </c>
      <c r="L59" s="8">
        <v>4662086.62</v>
      </c>
      <c r="M59" s="8">
        <f>SUM(Tableau1[[#This Row],[charges bancaires]:[autres charges]])</f>
        <v>10796656.49298</v>
      </c>
      <c r="O59" s="36"/>
    </row>
    <row r="60" spans="1:15" x14ac:dyDescent="0.2">
      <c r="A60" s="47">
        <v>44702</v>
      </c>
      <c r="B60" s="42">
        <f>+MONTH(Tableau1[[#This Row],[Date_Facturation]])</f>
        <v>5</v>
      </c>
      <c r="C60" s="42">
        <f>+YEAR(Tableau1[[#This Row],[Date_Facturation]])</f>
        <v>2022</v>
      </c>
      <c r="D60" t="s">
        <v>74</v>
      </c>
      <c r="E60" t="s">
        <v>175</v>
      </c>
      <c r="F60" t="s">
        <v>128</v>
      </c>
      <c r="G60" t="s">
        <v>132</v>
      </c>
      <c r="H60" s="8">
        <v>20646098</v>
      </c>
      <c r="I60" s="8">
        <v>206.46098000000001</v>
      </c>
      <c r="J60" s="8">
        <v>412921.96</v>
      </c>
      <c r="K60" s="8">
        <v>2683992.7400000002</v>
      </c>
      <c r="L60" s="8">
        <v>3716297.6399999997</v>
      </c>
      <c r="M60" s="8">
        <f>SUM(Tableau1[[#This Row],[charges bancaires]:[autres charges]])</f>
        <v>6813418.8009799998</v>
      </c>
      <c r="O60" s="36"/>
    </row>
    <row r="61" spans="1:15" x14ac:dyDescent="0.2">
      <c r="A61" s="47">
        <v>44702</v>
      </c>
      <c r="B61" s="42">
        <f>+MONTH(Tableau1[[#This Row],[Date_Facturation]])</f>
        <v>5</v>
      </c>
      <c r="C61" s="42">
        <f>+YEAR(Tableau1[[#This Row],[Date_Facturation]])</f>
        <v>2022</v>
      </c>
      <c r="D61" t="s">
        <v>113</v>
      </c>
      <c r="E61" t="s">
        <v>154</v>
      </c>
      <c r="F61" t="s">
        <v>126</v>
      </c>
      <c r="G61" t="s">
        <v>129</v>
      </c>
      <c r="H61" s="8">
        <v>2674195</v>
      </c>
      <c r="I61" s="8">
        <v>26.741949999999999</v>
      </c>
      <c r="J61" s="8">
        <v>80225.850000000006</v>
      </c>
      <c r="K61" s="8">
        <v>294161.45</v>
      </c>
      <c r="L61" s="8">
        <v>454613.15</v>
      </c>
      <c r="M61" s="8">
        <f>SUM(Tableau1[[#This Row],[charges bancaires]:[autres charges]])</f>
        <v>829027.19195000001</v>
      </c>
      <c r="O61" s="36"/>
    </row>
    <row r="62" spans="1:15" x14ac:dyDescent="0.2">
      <c r="A62" s="47">
        <v>44700</v>
      </c>
      <c r="B62" s="42">
        <f>+MONTH(Tableau1[[#This Row],[Date_Facturation]])</f>
        <v>5</v>
      </c>
      <c r="C62" s="42">
        <f>+YEAR(Tableau1[[#This Row],[Date_Facturation]])</f>
        <v>2022</v>
      </c>
      <c r="D62" t="s">
        <v>22</v>
      </c>
      <c r="E62" t="s">
        <v>175</v>
      </c>
      <c r="F62" t="s">
        <v>128</v>
      </c>
      <c r="G62" t="s">
        <v>129</v>
      </c>
      <c r="H62" s="8">
        <v>47981089</v>
      </c>
      <c r="I62" s="8">
        <v>959.62177999999994</v>
      </c>
      <c r="J62" s="8">
        <v>1439432.67</v>
      </c>
      <c r="K62" s="8">
        <v>4798108.9000000004</v>
      </c>
      <c r="L62" s="8">
        <v>9596217.8000000007</v>
      </c>
      <c r="M62" s="8">
        <f>SUM(Tableau1[[#This Row],[charges bancaires]:[autres charges]])</f>
        <v>15834718.991780002</v>
      </c>
      <c r="O62" s="36"/>
    </row>
    <row r="63" spans="1:15" x14ac:dyDescent="0.2">
      <c r="A63" s="47">
        <v>44699</v>
      </c>
      <c r="B63" s="42">
        <f>+MONTH(Tableau1[[#This Row],[Date_Facturation]])</f>
        <v>5</v>
      </c>
      <c r="C63" s="42">
        <f>+YEAR(Tableau1[[#This Row],[Date_Facturation]])</f>
        <v>2022</v>
      </c>
      <c r="D63" t="s">
        <v>74</v>
      </c>
      <c r="E63" t="s">
        <v>175</v>
      </c>
      <c r="F63" t="s">
        <v>128</v>
      </c>
      <c r="G63" t="s">
        <v>132</v>
      </c>
      <c r="H63" s="8">
        <v>14241131</v>
      </c>
      <c r="I63" s="8">
        <v>142.41130999999999</v>
      </c>
      <c r="J63" s="8">
        <v>142411.31</v>
      </c>
      <c r="K63" s="8">
        <v>1993758.34</v>
      </c>
      <c r="L63" s="8">
        <v>2136169.65</v>
      </c>
      <c r="M63" s="8">
        <f>SUM(Tableau1[[#This Row],[charges bancaires]:[autres charges]])</f>
        <v>4272481.7113100002</v>
      </c>
      <c r="O63" s="36"/>
    </row>
    <row r="64" spans="1:15" x14ac:dyDescent="0.2">
      <c r="A64" s="47">
        <v>44697</v>
      </c>
      <c r="B64" s="42">
        <f>+MONTH(Tableau1[[#This Row],[Date_Facturation]])</f>
        <v>5</v>
      </c>
      <c r="C64" s="42">
        <f>+YEAR(Tableau1[[#This Row],[Date_Facturation]])</f>
        <v>2022</v>
      </c>
      <c r="D64" t="s">
        <v>67</v>
      </c>
      <c r="E64" t="s">
        <v>153</v>
      </c>
      <c r="F64" t="s">
        <v>126</v>
      </c>
      <c r="G64" t="s">
        <v>132</v>
      </c>
      <c r="H64" s="8">
        <v>5308007</v>
      </c>
      <c r="I64" s="8">
        <v>159.24020999999999</v>
      </c>
      <c r="J64" s="8">
        <v>159240.21</v>
      </c>
      <c r="K64" s="8">
        <v>743120.98</v>
      </c>
      <c r="L64" s="8">
        <v>1061601.4000000001</v>
      </c>
      <c r="M64" s="8">
        <f>SUM(Tableau1[[#This Row],[charges bancaires]:[autres charges]])</f>
        <v>1964121.83021</v>
      </c>
      <c r="O64" s="36"/>
    </row>
    <row r="65" spans="1:15" x14ac:dyDescent="0.2">
      <c r="A65" s="47">
        <v>44697</v>
      </c>
      <c r="B65" s="42">
        <f>+MONTH(Tableau1[[#This Row],[Date_Facturation]])</f>
        <v>5</v>
      </c>
      <c r="C65" s="42">
        <f>+YEAR(Tableau1[[#This Row],[Date_Facturation]])</f>
        <v>2022</v>
      </c>
      <c r="D65" t="s">
        <v>65</v>
      </c>
      <c r="E65" t="s">
        <v>154</v>
      </c>
      <c r="F65" t="s">
        <v>126</v>
      </c>
      <c r="G65" t="s">
        <v>130</v>
      </c>
      <c r="H65" s="8">
        <v>45528702</v>
      </c>
      <c r="I65" s="8">
        <v>455.28701999999998</v>
      </c>
      <c r="J65" s="8">
        <v>1365861.06</v>
      </c>
      <c r="K65" s="8">
        <v>5008157.22</v>
      </c>
      <c r="L65" s="8">
        <v>6829305.2999999998</v>
      </c>
      <c r="M65" s="8">
        <f>SUM(Tableau1[[#This Row],[charges bancaires]:[autres charges]])</f>
        <v>13203778.86702</v>
      </c>
      <c r="O65" s="36"/>
    </row>
    <row r="66" spans="1:15" x14ac:dyDescent="0.2">
      <c r="A66" s="47">
        <v>44693</v>
      </c>
      <c r="B66" s="42">
        <f>+MONTH(Tableau1[[#This Row],[Date_Facturation]])</f>
        <v>5</v>
      </c>
      <c r="C66" s="42">
        <f>+YEAR(Tableau1[[#This Row],[Date_Facturation]])</f>
        <v>2022</v>
      </c>
      <c r="D66" t="s">
        <v>27</v>
      </c>
      <c r="E66" t="s">
        <v>154</v>
      </c>
      <c r="F66" t="s">
        <v>126</v>
      </c>
      <c r="G66" t="s">
        <v>134</v>
      </c>
      <c r="H66" s="8">
        <v>49052988</v>
      </c>
      <c r="I66" s="8">
        <v>981.05975999999998</v>
      </c>
      <c r="J66" s="8">
        <v>981059.76</v>
      </c>
      <c r="K66" s="8">
        <v>9320067.7200000007</v>
      </c>
      <c r="L66" s="8">
        <v>8339007.9600000009</v>
      </c>
      <c r="M66" s="8">
        <f>SUM(Tableau1[[#This Row],[charges bancaires]:[autres charges]])</f>
        <v>18641116.499760002</v>
      </c>
      <c r="O66" s="36"/>
    </row>
    <row r="67" spans="1:15" x14ac:dyDescent="0.2">
      <c r="A67" s="47">
        <v>44692</v>
      </c>
      <c r="B67" s="42">
        <f>+MONTH(Tableau1[[#This Row],[Date_Facturation]])</f>
        <v>5</v>
      </c>
      <c r="C67" s="42">
        <f>+YEAR(Tableau1[[#This Row],[Date_Facturation]])</f>
        <v>2022</v>
      </c>
      <c r="D67" t="s">
        <v>47</v>
      </c>
      <c r="E67" t="s">
        <v>153</v>
      </c>
      <c r="F67" t="s">
        <v>126</v>
      </c>
      <c r="G67" t="s">
        <v>133</v>
      </c>
      <c r="H67" s="8">
        <v>33683506</v>
      </c>
      <c r="I67" s="8">
        <v>673.67012</v>
      </c>
      <c r="J67" s="8">
        <v>1347340.24</v>
      </c>
      <c r="K67" s="8">
        <v>4715690.84</v>
      </c>
      <c r="L67" s="8">
        <v>6736701.2000000002</v>
      </c>
      <c r="M67" s="8">
        <f>SUM(Tableau1[[#This Row],[charges bancaires]:[autres charges]])</f>
        <v>12800405.95012</v>
      </c>
      <c r="O67" s="36"/>
    </row>
    <row r="68" spans="1:15" x14ac:dyDescent="0.2">
      <c r="A68" s="47">
        <v>44688</v>
      </c>
      <c r="B68" s="42">
        <f>+MONTH(Tableau1[[#This Row],[Date_Facturation]])</f>
        <v>5</v>
      </c>
      <c r="C68" s="42">
        <f>+YEAR(Tableau1[[#This Row],[Date_Facturation]])</f>
        <v>2022</v>
      </c>
      <c r="D68" t="s">
        <v>55</v>
      </c>
      <c r="E68" t="s">
        <v>153</v>
      </c>
      <c r="F68" t="s">
        <v>126</v>
      </c>
      <c r="G68" t="s">
        <v>134</v>
      </c>
      <c r="H68" s="8">
        <v>45921359</v>
      </c>
      <c r="I68" s="8">
        <v>1377.64077</v>
      </c>
      <c r="J68" s="8">
        <v>459213.59</v>
      </c>
      <c r="K68" s="8">
        <v>8265844.6200000001</v>
      </c>
      <c r="L68" s="8">
        <v>6888203.8499999996</v>
      </c>
      <c r="M68" s="8">
        <f>SUM(Tableau1[[#This Row],[charges bancaires]:[autres charges]])</f>
        <v>15614639.70077</v>
      </c>
      <c r="O68" s="36"/>
    </row>
    <row r="69" spans="1:15" x14ac:dyDescent="0.2">
      <c r="A69" s="47">
        <v>44683</v>
      </c>
      <c r="B69" s="42">
        <f>+MONTH(Tableau1[[#This Row],[Date_Facturation]])</f>
        <v>5</v>
      </c>
      <c r="C69" s="42">
        <f>+YEAR(Tableau1[[#This Row],[Date_Facturation]])</f>
        <v>2022</v>
      </c>
      <c r="D69" t="s">
        <v>24</v>
      </c>
      <c r="E69" t="s">
        <v>175</v>
      </c>
      <c r="F69" t="s">
        <v>127</v>
      </c>
      <c r="G69" t="s">
        <v>131</v>
      </c>
      <c r="H69" s="8">
        <v>33616344</v>
      </c>
      <c r="I69" s="8">
        <v>336.16343999999998</v>
      </c>
      <c r="J69" s="8">
        <v>336163.44</v>
      </c>
      <c r="K69" s="8">
        <v>6723268.7999999998</v>
      </c>
      <c r="L69" s="8">
        <v>5714778.4800000004</v>
      </c>
      <c r="M69" s="8">
        <f>SUM(Tableau1[[#This Row],[charges bancaires]:[autres charges]])</f>
        <v>12774546.883439999</v>
      </c>
      <c r="O69" s="36"/>
    </row>
    <row r="70" spans="1:15" x14ac:dyDescent="0.2">
      <c r="A70" s="47">
        <v>44681</v>
      </c>
      <c r="B70" s="42">
        <f>+MONTH(Tableau1[[#This Row],[Date_Facturation]])</f>
        <v>4</v>
      </c>
      <c r="C70" s="42">
        <f>+YEAR(Tableau1[[#This Row],[Date_Facturation]])</f>
        <v>2022</v>
      </c>
      <c r="D70" t="s">
        <v>70</v>
      </c>
      <c r="E70" t="s">
        <v>175</v>
      </c>
      <c r="F70" t="s">
        <v>128</v>
      </c>
      <c r="G70" t="s">
        <v>135</v>
      </c>
      <c r="H70" s="8">
        <v>24303741</v>
      </c>
      <c r="I70" s="8">
        <v>243.03740999999999</v>
      </c>
      <c r="J70" s="8">
        <v>243037.41</v>
      </c>
      <c r="K70" s="8">
        <v>4860748.2</v>
      </c>
      <c r="L70" s="8">
        <v>4617710.79</v>
      </c>
      <c r="M70" s="8">
        <f>SUM(Tableau1[[#This Row],[charges bancaires]:[autres charges]])</f>
        <v>9721739.4374100007</v>
      </c>
      <c r="O70" s="36"/>
    </row>
    <row r="71" spans="1:15" x14ac:dyDescent="0.2">
      <c r="A71" s="47">
        <v>44679</v>
      </c>
      <c r="B71" s="42">
        <f>+MONTH(Tableau1[[#This Row],[Date_Facturation]])</f>
        <v>4</v>
      </c>
      <c r="C71" s="42">
        <f>+YEAR(Tableau1[[#This Row],[Date_Facturation]])</f>
        <v>2022</v>
      </c>
      <c r="D71" t="s">
        <v>60</v>
      </c>
      <c r="E71" t="s">
        <v>175</v>
      </c>
      <c r="F71" t="s">
        <v>127</v>
      </c>
      <c r="G71" t="s">
        <v>129</v>
      </c>
      <c r="H71" s="8">
        <v>14849701</v>
      </c>
      <c r="I71" s="8">
        <v>296.99401999999998</v>
      </c>
      <c r="J71" s="8">
        <v>148497.01</v>
      </c>
      <c r="K71" s="8">
        <v>2078958.14</v>
      </c>
      <c r="L71" s="8">
        <v>2524449.1700000004</v>
      </c>
      <c r="M71" s="8">
        <f>SUM(Tableau1[[#This Row],[charges bancaires]:[autres charges]])</f>
        <v>4752201.3140200004</v>
      </c>
      <c r="O71" s="36"/>
    </row>
    <row r="72" spans="1:15" x14ac:dyDescent="0.2">
      <c r="A72" s="47">
        <v>44678</v>
      </c>
      <c r="B72" s="42">
        <f>+MONTH(Tableau1[[#This Row],[Date_Facturation]])</f>
        <v>4</v>
      </c>
      <c r="C72" s="42">
        <f>+YEAR(Tableau1[[#This Row],[Date_Facturation]])</f>
        <v>2022</v>
      </c>
      <c r="D72" t="s">
        <v>100</v>
      </c>
      <c r="E72" t="s">
        <v>175</v>
      </c>
      <c r="F72" t="s">
        <v>127</v>
      </c>
      <c r="G72" t="s">
        <v>130</v>
      </c>
      <c r="H72" s="8">
        <v>43328978</v>
      </c>
      <c r="I72" s="8">
        <v>866.57956000000001</v>
      </c>
      <c r="J72" s="8">
        <v>1299869.3400000001</v>
      </c>
      <c r="K72" s="8">
        <v>5199477.3600000003</v>
      </c>
      <c r="L72" s="8">
        <v>6499346.7000000002</v>
      </c>
      <c r="M72" s="8">
        <f>SUM(Tableau1[[#This Row],[charges bancaires]:[autres charges]])</f>
        <v>12999559.979560001</v>
      </c>
      <c r="O72" s="36"/>
    </row>
    <row r="73" spans="1:15" x14ac:dyDescent="0.2">
      <c r="A73" s="47">
        <v>44677</v>
      </c>
      <c r="B73" s="42">
        <f>+MONTH(Tableau1[[#This Row],[Date_Facturation]])</f>
        <v>4</v>
      </c>
      <c r="C73" s="42">
        <f>+YEAR(Tableau1[[#This Row],[Date_Facturation]])</f>
        <v>2022</v>
      </c>
      <c r="D73" t="s">
        <v>99</v>
      </c>
      <c r="E73" t="s">
        <v>154</v>
      </c>
      <c r="F73" t="s">
        <v>126</v>
      </c>
      <c r="G73" t="s">
        <v>135</v>
      </c>
      <c r="H73" s="8">
        <v>5899971</v>
      </c>
      <c r="I73" s="8">
        <v>117.99942</v>
      </c>
      <c r="J73" s="8">
        <v>58999.71</v>
      </c>
      <c r="K73" s="8">
        <v>648996.81000000006</v>
      </c>
      <c r="L73" s="8">
        <v>884995.65</v>
      </c>
      <c r="M73" s="8">
        <f>SUM(Tableau1[[#This Row],[charges bancaires]:[autres charges]])</f>
        <v>1593110.1694200002</v>
      </c>
      <c r="O73" s="36"/>
    </row>
    <row r="74" spans="1:15" x14ac:dyDescent="0.2">
      <c r="A74" s="47">
        <v>44674</v>
      </c>
      <c r="B74" s="42">
        <f>+MONTH(Tableau1[[#This Row],[Date_Facturation]])</f>
        <v>4</v>
      </c>
      <c r="C74" s="42">
        <f>+YEAR(Tableau1[[#This Row],[Date_Facturation]])</f>
        <v>2022</v>
      </c>
      <c r="D74" t="s">
        <v>98</v>
      </c>
      <c r="E74" t="s">
        <v>175</v>
      </c>
      <c r="F74" t="s">
        <v>128</v>
      </c>
      <c r="G74" t="s">
        <v>135</v>
      </c>
      <c r="H74" s="8">
        <v>30130169</v>
      </c>
      <c r="I74" s="8">
        <v>602.60338000000002</v>
      </c>
      <c r="J74" s="8">
        <v>602603.38</v>
      </c>
      <c r="K74" s="8">
        <v>6026033.7999999998</v>
      </c>
      <c r="L74" s="8">
        <v>5724732.1100000003</v>
      </c>
      <c r="M74" s="8">
        <f>SUM(Tableau1[[#This Row],[charges bancaires]:[autres charges]])</f>
        <v>12353971.893380001</v>
      </c>
      <c r="O74" s="36"/>
    </row>
    <row r="75" spans="1:15" x14ac:dyDescent="0.2">
      <c r="A75" s="47">
        <v>44672</v>
      </c>
      <c r="B75" s="42">
        <f>+MONTH(Tableau1[[#This Row],[Date_Facturation]])</f>
        <v>4</v>
      </c>
      <c r="C75" s="42">
        <f>+YEAR(Tableau1[[#This Row],[Date_Facturation]])</f>
        <v>2022</v>
      </c>
      <c r="D75" t="s">
        <v>64</v>
      </c>
      <c r="E75" t="s">
        <v>175</v>
      </c>
      <c r="F75" t="s">
        <v>127</v>
      </c>
      <c r="G75" t="s">
        <v>129</v>
      </c>
      <c r="H75" s="8">
        <v>10121705</v>
      </c>
      <c r="I75" s="8">
        <v>101.21705</v>
      </c>
      <c r="J75" s="8">
        <v>303651.15000000002</v>
      </c>
      <c r="K75" s="8">
        <v>1821906.9</v>
      </c>
      <c r="L75" s="8">
        <v>1821906.9</v>
      </c>
      <c r="M75" s="8">
        <f>SUM(Tableau1[[#This Row],[charges bancaires]:[autres charges]])</f>
        <v>3947566.1670499998</v>
      </c>
      <c r="O75" s="36"/>
    </row>
    <row r="76" spans="1:15" x14ac:dyDescent="0.2">
      <c r="A76" s="47">
        <v>44672</v>
      </c>
      <c r="B76" s="42">
        <f>+MONTH(Tableau1[[#This Row],[Date_Facturation]])</f>
        <v>4</v>
      </c>
      <c r="C76" s="42">
        <f>+YEAR(Tableau1[[#This Row],[Date_Facturation]])</f>
        <v>2022</v>
      </c>
      <c r="D76" t="s">
        <v>63</v>
      </c>
      <c r="E76" t="s">
        <v>154</v>
      </c>
      <c r="F76" t="s">
        <v>126</v>
      </c>
      <c r="G76" t="s">
        <v>135</v>
      </c>
      <c r="H76" s="8">
        <v>41880039</v>
      </c>
      <c r="I76" s="8">
        <v>837.60077999999999</v>
      </c>
      <c r="J76" s="8">
        <v>1256401.17</v>
      </c>
      <c r="K76" s="8">
        <v>7957207.4100000001</v>
      </c>
      <c r="L76" s="8">
        <v>7957207.4100000001</v>
      </c>
      <c r="M76" s="8">
        <f>SUM(Tableau1[[#This Row],[charges bancaires]:[autres charges]])</f>
        <v>17171653.590780001</v>
      </c>
      <c r="O76" s="36"/>
    </row>
    <row r="77" spans="1:15" x14ac:dyDescent="0.2">
      <c r="A77" s="47">
        <v>44669</v>
      </c>
      <c r="B77" s="42">
        <f>+MONTH(Tableau1[[#This Row],[Date_Facturation]])</f>
        <v>4</v>
      </c>
      <c r="C77" s="42">
        <f>+YEAR(Tableau1[[#This Row],[Date_Facturation]])</f>
        <v>2022</v>
      </c>
      <c r="D77" t="s">
        <v>76</v>
      </c>
      <c r="E77" t="s">
        <v>175</v>
      </c>
      <c r="F77" t="s">
        <v>127</v>
      </c>
      <c r="G77" t="s">
        <v>134</v>
      </c>
      <c r="H77" s="8">
        <v>34205580</v>
      </c>
      <c r="I77" s="8">
        <v>684.11159999999995</v>
      </c>
      <c r="J77" s="8">
        <v>342055.8</v>
      </c>
      <c r="K77" s="8">
        <v>4446725.4000000004</v>
      </c>
      <c r="L77" s="8">
        <v>6499060.2000000002</v>
      </c>
      <c r="M77" s="8">
        <f>SUM(Tableau1[[#This Row],[charges bancaires]:[autres charges]])</f>
        <v>11288525.511600001</v>
      </c>
      <c r="O77" s="36"/>
    </row>
    <row r="78" spans="1:15" x14ac:dyDescent="0.2">
      <c r="A78" s="47">
        <v>44669</v>
      </c>
      <c r="B78" s="42">
        <f>+MONTH(Tableau1[[#This Row],[Date_Facturation]])</f>
        <v>4</v>
      </c>
      <c r="C78" s="42">
        <f>+YEAR(Tableau1[[#This Row],[Date_Facturation]])</f>
        <v>2022</v>
      </c>
      <c r="D78" t="s">
        <v>105</v>
      </c>
      <c r="E78" t="s">
        <v>154</v>
      </c>
      <c r="F78" t="s">
        <v>126</v>
      </c>
      <c r="G78" t="s">
        <v>135</v>
      </c>
      <c r="H78" s="8">
        <v>37603091</v>
      </c>
      <c r="I78" s="8">
        <v>752.06182000000001</v>
      </c>
      <c r="J78" s="8">
        <v>752061.82</v>
      </c>
      <c r="K78" s="8">
        <v>7520618.2000000002</v>
      </c>
      <c r="L78" s="8">
        <v>6768556.3799999999</v>
      </c>
      <c r="M78" s="8">
        <f>SUM(Tableau1[[#This Row],[charges bancaires]:[autres charges]])</f>
        <v>15041988.461819999</v>
      </c>
      <c r="O78" s="36"/>
    </row>
    <row r="79" spans="1:15" x14ac:dyDescent="0.2">
      <c r="A79" s="47">
        <v>44668</v>
      </c>
      <c r="B79" s="42">
        <f>+MONTH(Tableau1[[#This Row],[Date_Facturation]])</f>
        <v>4</v>
      </c>
      <c r="C79" s="42">
        <f>+YEAR(Tableau1[[#This Row],[Date_Facturation]])</f>
        <v>2022</v>
      </c>
      <c r="D79" t="s">
        <v>53</v>
      </c>
      <c r="E79" t="s">
        <v>154</v>
      </c>
      <c r="F79" t="s">
        <v>126</v>
      </c>
      <c r="G79" t="s">
        <v>132</v>
      </c>
      <c r="H79" s="8">
        <v>48173161</v>
      </c>
      <c r="I79" s="8">
        <v>481.73160999999999</v>
      </c>
      <c r="J79" s="8">
        <v>481731.61</v>
      </c>
      <c r="K79" s="8">
        <v>6262510.9299999997</v>
      </c>
      <c r="L79" s="8">
        <v>7707705.7599999998</v>
      </c>
      <c r="M79" s="8">
        <f>SUM(Tableau1[[#This Row],[charges bancaires]:[autres charges]])</f>
        <v>14452430.031609999</v>
      </c>
      <c r="O79" s="36"/>
    </row>
    <row r="80" spans="1:15" x14ac:dyDescent="0.2">
      <c r="A80" s="47">
        <v>44659</v>
      </c>
      <c r="B80" s="42">
        <f>+MONTH(Tableau1[[#This Row],[Date_Facturation]])</f>
        <v>4</v>
      </c>
      <c r="C80" s="42">
        <f>+YEAR(Tableau1[[#This Row],[Date_Facturation]])</f>
        <v>2022</v>
      </c>
      <c r="D80" t="s">
        <v>109</v>
      </c>
      <c r="E80" t="s">
        <v>154</v>
      </c>
      <c r="F80" t="s">
        <v>126</v>
      </c>
      <c r="G80" t="s">
        <v>132</v>
      </c>
      <c r="H80" s="8">
        <v>24596243</v>
      </c>
      <c r="I80" s="8">
        <v>737.88729000000001</v>
      </c>
      <c r="J80" s="8">
        <v>737887.29</v>
      </c>
      <c r="K80" s="8">
        <v>4427323.74</v>
      </c>
      <c r="L80" s="8">
        <v>4427323.74</v>
      </c>
      <c r="M80" s="8">
        <f>SUM(Tableau1[[#This Row],[charges bancaires]:[autres charges]])</f>
        <v>9593272.6572900005</v>
      </c>
      <c r="O80" s="36"/>
    </row>
    <row r="81" spans="1:15" x14ac:dyDescent="0.2">
      <c r="A81" s="47">
        <v>44657</v>
      </c>
      <c r="B81" s="42">
        <f>+MONTH(Tableau1[[#This Row],[Date_Facturation]])</f>
        <v>4</v>
      </c>
      <c r="C81" s="42">
        <f>+YEAR(Tableau1[[#This Row],[Date_Facturation]])</f>
        <v>2022</v>
      </c>
      <c r="D81" t="s">
        <v>52</v>
      </c>
      <c r="E81" t="s">
        <v>175</v>
      </c>
      <c r="F81" t="s">
        <v>127</v>
      </c>
      <c r="G81" t="s">
        <v>131</v>
      </c>
      <c r="H81" s="8">
        <v>34629411</v>
      </c>
      <c r="I81" s="8">
        <v>1038.8823299999999</v>
      </c>
      <c r="J81" s="8">
        <v>1731470.55</v>
      </c>
      <c r="K81" s="8">
        <v>6925882.2000000002</v>
      </c>
      <c r="L81" s="8">
        <v>6233293.9799999995</v>
      </c>
      <c r="M81" s="8">
        <f>SUM(Tableau1[[#This Row],[charges bancaires]:[autres charges]])</f>
        <v>14891685.612330001</v>
      </c>
      <c r="O81" s="36"/>
    </row>
    <row r="82" spans="1:15" x14ac:dyDescent="0.2">
      <c r="A82" s="47">
        <v>44656</v>
      </c>
      <c r="B82" s="42">
        <f>+MONTH(Tableau1[[#This Row],[Date_Facturation]])</f>
        <v>4</v>
      </c>
      <c r="C82" s="42">
        <f>+YEAR(Tableau1[[#This Row],[Date_Facturation]])</f>
        <v>2022</v>
      </c>
      <c r="D82" t="s">
        <v>30</v>
      </c>
      <c r="E82" t="s">
        <v>175</v>
      </c>
      <c r="F82" t="s">
        <v>128</v>
      </c>
      <c r="G82" t="s">
        <v>130</v>
      </c>
      <c r="H82" s="8">
        <v>35255743</v>
      </c>
      <c r="I82" s="8">
        <v>705.11486000000002</v>
      </c>
      <c r="J82" s="8">
        <v>1410229.72</v>
      </c>
      <c r="K82" s="8">
        <v>4230689.16</v>
      </c>
      <c r="L82" s="8">
        <v>5993476.3100000005</v>
      </c>
      <c r="M82" s="8">
        <f>SUM(Tableau1[[#This Row],[charges bancaires]:[autres charges]])</f>
        <v>11635100.30486</v>
      </c>
      <c r="O82" s="36"/>
    </row>
    <row r="83" spans="1:15" x14ac:dyDescent="0.2">
      <c r="A83" s="47">
        <v>44652</v>
      </c>
      <c r="B83" s="42">
        <f>+MONTH(Tableau1[[#This Row],[Date_Facturation]])</f>
        <v>4</v>
      </c>
      <c r="C83" s="42">
        <f>+YEAR(Tableau1[[#This Row],[Date_Facturation]])</f>
        <v>2022</v>
      </c>
      <c r="D83" t="s">
        <v>61</v>
      </c>
      <c r="E83" t="s">
        <v>154</v>
      </c>
      <c r="F83" t="s">
        <v>126</v>
      </c>
      <c r="G83" t="s">
        <v>133</v>
      </c>
      <c r="H83" s="8">
        <v>30100368</v>
      </c>
      <c r="I83" s="8">
        <v>301.00367999999997</v>
      </c>
      <c r="J83" s="8">
        <v>301003.68</v>
      </c>
      <c r="K83" s="8">
        <v>5719069.9199999999</v>
      </c>
      <c r="L83" s="8">
        <v>4816058.88</v>
      </c>
      <c r="M83" s="8">
        <f>SUM(Tableau1[[#This Row],[charges bancaires]:[autres charges]])</f>
        <v>10836433.483679999</v>
      </c>
      <c r="O83" s="36"/>
    </row>
    <row r="84" spans="1:15" x14ac:dyDescent="0.2">
      <c r="A84" s="47">
        <v>44652</v>
      </c>
      <c r="B84" s="42">
        <f>+MONTH(Tableau1[[#This Row],[Date_Facturation]])</f>
        <v>4</v>
      </c>
      <c r="C84" s="42">
        <f>+YEAR(Tableau1[[#This Row],[Date_Facturation]])</f>
        <v>2022</v>
      </c>
      <c r="D84" t="s">
        <v>111</v>
      </c>
      <c r="E84" t="s">
        <v>153</v>
      </c>
      <c r="F84" t="s">
        <v>126</v>
      </c>
      <c r="G84" t="s">
        <v>134</v>
      </c>
      <c r="H84" s="8">
        <v>42869826</v>
      </c>
      <c r="I84" s="8">
        <v>857.39652000000001</v>
      </c>
      <c r="J84" s="8">
        <v>428698.26</v>
      </c>
      <c r="K84" s="8">
        <v>5573077.3799999999</v>
      </c>
      <c r="L84" s="8">
        <v>6430473.8999999994</v>
      </c>
      <c r="M84" s="8">
        <f>SUM(Tableau1[[#This Row],[charges bancaires]:[autres charges]])</f>
        <v>12433106.936519999</v>
      </c>
      <c r="O84" s="36"/>
    </row>
    <row r="85" spans="1:15" x14ac:dyDescent="0.2">
      <c r="A85" s="47">
        <v>44647</v>
      </c>
      <c r="B85" s="42">
        <f>+MONTH(Tableau1[[#This Row],[Date_Facturation]])</f>
        <v>3</v>
      </c>
      <c r="C85" s="42">
        <f>+YEAR(Tableau1[[#This Row],[Date_Facturation]])</f>
        <v>2022</v>
      </c>
      <c r="D85" t="s">
        <v>67</v>
      </c>
      <c r="E85" t="s">
        <v>153</v>
      </c>
      <c r="F85" t="s">
        <v>126</v>
      </c>
      <c r="G85" t="s">
        <v>132</v>
      </c>
      <c r="H85" s="8">
        <v>11013964</v>
      </c>
      <c r="I85" s="8">
        <v>220.27928</v>
      </c>
      <c r="J85" s="8">
        <v>440558.56</v>
      </c>
      <c r="K85" s="8">
        <v>2202792.7999999998</v>
      </c>
      <c r="L85" s="8">
        <v>2092653.16</v>
      </c>
      <c r="M85" s="8">
        <f>SUM(Tableau1[[#This Row],[charges bancaires]:[autres charges]])</f>
        <v>4736224.7992799999</v>
      </c>
      <c r="O85" s="36"/>
    </row>
    <row r="86" spans="1:15" x14ac:dyDescent="0.2">
      <c r="A86" s="47">
        <v>44645</v>
      </c>
      <c r="B86" s="42">
        <f>+MONTH(Tableau1[[#This Row],[Date_Facturation]])</f>
        <v>3</v>
      </c>
      <c r="C86" s="42">
        <f>+YEAR(Tableau1[[#This Row],[Date_Facturation]])</f>
        <v>2022</v>
      </c>
      <c r="D86" t="s">
        <v>94</v>
      </c>
      <c r="E86" t="s">
        <v>175</v>
      </c>
      <c r="F86" t="s">
        <v>128</v>
      </c>
      <c r="G86" t="s">
        <v>131</v>
      </c>
      <c r="H86" s="8">
        <v>30531627</v>
      </c>
      <c r="I86" s="8">
        <v>305.31626999999997</v>
      </c>
      <c r="J86" s="8">
        <v>1221265.08</v>
      </c>
      <c r="K86" s="8">
        <v>5190376.59</v>
      </c>
      <c r="L86" s="8">
        <v>5190376.5900000008</v>
      </c>
      <c r="M86" s="8">
        <f>SUM(Tableau1[[#This Row],[charges bancaires]:[autres charges]])</f>
        <v>11602323.576270001</v>
      </c>
      <c r="O86" s="36"/>
    </row>
    <row r="87" spans="1:15" x14ac:dyDescent="0.2">
      <c r="A87" s="47">
        <v>44645</v>
      </c>
      <c r="B87" s="42">
        <f>+MONTH(Tableau1[[#This Row],[Date_Facturation]])</f>
        <v>3</v>
      </c>
      <c r="C87" s="42">
        <f>+YEAR(Tableau1[[#This Row],[Date_Facturation]])</f>
        <v>2022</v>
      </c>
      <c r="D87" t="s">
        <v>108</v>
      </c>
      <c r="E87" t="s">
        <v>175</v>
      </c>
      <c r="F87" t="s">
        <v>127</v>
      </c>
      <c r="G87" t="s">
        <v>131</v>
      </c>
      <c r="H87" s="8">
        <v>22830095</v>
      </c>
      <c r="I87" s="8">
        <v>456.6019</v>
      </c>
      <c r="J87" s="8">
        <v>684902.85</v>
      </c>
      <c r="K87" s="8">
        <v>4337718.05</v>
      </c>
      <c r="L87" s="8">
        <v>3881116.1500000004</v>
      </c>
      <c r="M87" s="8">
        <f>SUM(Tableau1[[#This Row],[charges bancaires]:[autres charges]])</f>
        <v>8904193.6519000009</v>
      </c>
      <c r="O87" s="36"/>
    </row>
    <row r="88" spans="1:15" x14ac:dyDescent="0.2">
      <c r="A88" s="47">
        <v>44641</v>
      </c>
      <c r="B88" s="42">
        <f>+MONTH(Tableau1[[#This Row],[Date_Facturation]])</f>
        <v>3</v>
      </c>
      <c r="C88" s="42">
        <f>+YEAR(Tableau1[[#This Row],[Date_Facturation]])</f>
        <v>2022</v>
      </c>
      <c r="D88" t="s">
        <v>81</v>
      </c>
      <c r="E88" t="s">
        <v>154</v>
      </c>
      <c r="F88" t="s">
        <v>126</v>
      </c>
      <c r="G88" t="s">
        <v>132</v>
      </c>
      <c r="H88" s="8">
        <v>28808943</v>
      </c>
      <c r="I88" s="8">
        <v>576.17885999999999</v>
      </c>
      <c r="J88" s="8">
        <v>1440447.15</v>
      </c>
      <c r="K88" s="8">
        <v>5185609.74</v>
      </c>
      <c r="L88" s="8">
        <v>4609430.88</v>
      </c>
      <c r="M88" s="8">
        <f>SUM(Tableau1[[#This Row],[charges bancaires]:[autres charges]])</f>
        <v>11236063.948860001</v>
      </c>
      <c r="O88" s="36"/>
    </row>
    <row r="89" spans="1:15" x14ac:dyDescent="0.2">
      <c r="A89" s="47">
        <v>44637</v>
      </c>
      <c r="B89" s="42">
        <f>+MONTH(Tableau1[[#This Row],[Date_Facturation]])</f>
        <v>3</v>
      </c>
      <c r="C89" s="42">
        <f>+YEAR(Tableau1[[#This Row],[Date_Facturation]])</f>
        <v>2022</v>
      </c>
      <c r="D89" t="s">
        <v>107</v>
      </c>
      <c r="E89" t="s">
        <v>153</v>
      </c>
      <c r="F89" t="s">
        <v>126</v>
      </c>
      <c r="G89" t="s">
        <v>130</v>
      </c>
      <c r="H89" s="8">
        <v>12700043</v>
      </c>
      <c r="I89" s="8">
        <v>381.00128999999998</v>
      </c>
      <c r="J89" s="8">
        <v>381001.29</v>
      </c>
      <c r="K89" s="8">
        <v>1397004.73</v>
      </c>
      <c r="L89" s="8">
        <v>2540008.6</v>
      </c>
      <c r="M89" s="8">
        <f>SUM(Tableau1[[#This Row],[charges bancaires]:[autres charges]])</f>
        <v>4318395.6212900002</v>
      </c>
      <c r="O89" s="36"/>
    </row>
    <row r="90" spans="1:15" x14ac:dyDescent="0.2">
      <c r="A90" s="47">
        <v>44637</v>
      </c>
      <c r="B90" s="42">
        <f>+MONTH(Tableau1[[#This Row],[Date_Facturation]])</f>
        <v>3</v>
      </c>
      <c r="C90" s="42">
        <f>+YEAR(Tableau1[[#This Row],[Date_Facturation]])</f>
        <v>2022</v>
      </c>
      <c r="D90" t="s">
        <v>68</v>
      </c>
      <c r="E90" t="s">
        <v>175</v>
      </c>
      <c r="F90" t="s">
        <v>127</v>
      </c>
      <c r="G90" t="s">
        <v>133</v>
      </c>
      <c r="H90" s="8">
        <v>21132137</v>
      </c>
      <c r="I90" s="8">
        <v>211.32137</v>
      </c>
      <c r="J90" s="8">
        <v>211321.37</v>
      </c>
      <c r="K90" s="8">
        <v>2535856.44</v>
      </c>
      <c r="L90" s="8">
        <v>4015106.0300000003</v>
      </c>
      <c r="M90" s="8">
        <f>SUM(Tableau1[[#This Row],[charges bancaires]:[autres charges]])</f>
        <v>6762495.1613699999</v>
      </c>
      <c r="O90" s="36"/>
    </row>
    <row r="91" spans="1:15" x14ac:dyDescent="0.2">
      <c r="A91" s="47">
        <v>44635</v>
      </c>
      <c r="B91" s="42">
        <f>+MONTH(Tableau1[[#This Row],[Date_Facturation]])</f>
        <v>3</v>
      </c>
      <c r="C91" s="42">
        <f>+YEAR(Tableau1[[#This Row],[Date_Facturation]])</f>
        <v>2022</v>
      </c>
      <c r="D91" t="s">
        <v>34</v>
      </c>
      <c r="E91" t="s">
        <v>175</v>
      </c>
      <c r="F91" t="s">
        <v>128</v>
      </c>
      <c r="G91" t="s">
        <v>134</v>
      </c>
      <c r="H91" s="8">
        <v>15069879</v>
      </c>
      <c r="I91" s="8">
        <v>150.69879</v>
      </c>
      <c r="J91" s="8">
        <v>150698.79</v>
      </c>
      <c r="K91" s="8">
        <v>1959084.27</v>
      </c>
      <c r="L91" s="8">
        <v>2411180.64</v>
      </c>
      <c r="M91" s="8">
        <f>SUM(Tableau1[[#This Row],[charges bancaires]:[autres charges]])</f>
        <v>4521114.39879</v>
      </c>
    </row>
    <row r="92" spans="1:15" x14ac:dyDescent="0.2">
      <c r="A92" s="47">
        <v>44630</v>
      </c>
      <c r="B92" s="42">
        <f>+MONTH(Tableau1[[#This Row],[Date_Facturation]])</f>
        <v>3</v>
      </c>
      <c r="C92" s="42">
        <f>+YEAR(Tableau1[[#This Row],[Date_Facturation]])</f>
        <v>2022</v>
      </c>
      <c r="D92" t="s">
        <v>76</v>
      </c>
      <c r="E92" t="s">
        <v>175</v>
      </c>
      <c r="F92" t="s">
        <v>127</v>
      </c>
      <c r="G92" t="s">
        <v>134</v>
      </c>
      <c r="H92" s="8">
        <v>44434826</v>
      </c>
      <c r="I92" s="8">
        <v>1333.0447799999999</v>
      </c>
      <c r="J92" s="8">
        <v>1333044.78</v>
      </c>
      <c r="K92" s="8">
        <v>8886965.1999999993</v>
      </c>
      <c r="L92" s="8">
        <v>7109572.1600000001</v>
      </c>
      <c r="M92" s="8">
        <f>SUM(Tableau1[[#This Row],[charges bancaires]:[autres charges]])</f>
        <v>17330915.184780002</v>
      </c>
    </row>
    <row r="93" spans="1:15" x14ac:dyDescent="0.2">
      <c r="A93" s="47">
        <v>44627</v>
      </c>
      <c r="B93" s="42">
        <f>+MONTH(Tableau1[[#This Row],[Date_Facturation]])</f>
        <v>3</v>
      </c>
      <c r="C93" s="42">
        <f>+YEAR(Tableau1[[#This Row],[Date_Facturation]])</f>
        <v>2022</v>
      </c>
      <c r="D93" t="s">
        <v>87</v>
      </c>
      <c r="E93" t="s">
        <v>154</v>
      </c>
      <c r="F93" t="s">
        <v>126</v>
      </c>
      <c r="G93" t="s">
        <v>131</v>
      </c>
      <c r="H93" s="8">
        <v>2194021</v>
      </c>
      <c r="I93" s="8">
        <v>43.880420000000001</v>
      </c>
      <c r="J93" s="8">
        <v>43880.42</v>
      </c>
      <c r="K93" s="8">
        <v>416863.99</v>
      </c>
      <c r="L93" s="8">
        <v>372983.57</v>
      </c>
      <c r="M93" s="8">
        <f>SUM(Tableau1[[#This Row],[charges bancaires]:[autres charges]])</f>
        <v>833771.86042000004</v>
      </c>
    </row>
    <row r="94" spans="1:15" x14ac:dyDescent="0.2">
      <c r="A94" s="47">
        <v>44622</v>
      </c>
      <c r="B94" s="42">
        <f>+MONTH(Tableau1[[#This Row],[Date_Facturation]])</f>
        <v>3</v>
      </c>
      <c r="C94" s="42">
        <f>+YEAR(Tableau1[[#This Row],[Date_Facturation]])</f>
        <v>2022</v>
      </c>
      <c r="D94" t="s">
        <v>46</v>
      </c>
      <c r="E94" t="s">
        <v>175</v>
      </c>
      <c r="F94" t="s">
        <v>128</v>
      </c>
      <c r="G94" t="s">
        <v>132</v>
      </c>
      <c r="H94" s="8">
        <v>32386548</v>
      </c>
      <c r="I94" s="8">
        <v>323.86547999999999</v>
      </c>
      <c r="J94" s="8">
        <v>1295461.92</v>
      </c>
      <c r="K94" s="8">
        <v>5505713.1600000001</v>
      </c>
      <c r="L94" s="8">
        <v>6477309.6000000006</v>
      </c>
      <c r="M94" s="8">
        <f>SUM(Tableau1[[#This Row],[charges bancaires]:[autres charges]])</f>
        <v>13278808.545480002</v>
      </c>
    </row>
    <row r="95" spans="1:15" x14ac:dyDescent="0.2">
      <c r="A95" s="47">
        <v>44621</v>
      </c>
      <c r="B95" s="42">
        <f>+MONTH(Tableau1[[#This Row],[Date_Facturation]])</f>
        <v>3</v>
      </c>
      <c r="C95" s="42">
        <f>+YEAR(Tableau1[[#This Row],[Date_Facturation]])</f>
        <v>2022</v>
      </c>
      <c r="D95" t="s">
        <v>76</v>
      </c>
      <c r="E95" t="s">
        <v>175</v>
      </c>
      <c r="F95" t="s">
        <v>127</v>
      </c>
      <c r="G95" t="s">
        <v>134</v>
      </c>
      <c r="H95" s="8">
        <v>40842142</v>
      </c>
      <c r="I95" s="8">
        <v>408.42142000000001</v>
      </c>
      <c r="J95" s="8">
        <v>1225264.26</v>
      </c>
      <c r="K95" s="8">
        <v>5717899.8799999999</v>
      </c>
      <c r="L95" s="8">
        <v>6943164.1400000006</v>
      </c>
      <c r="M95" s="8">
        <f>SUM(Tableau1[[#This Row],[charges bancaires]:[autres charges]])</f>
        <v>13886736.701420002</v>
      </c>
    </row>
    <row r="96" spans="1:15" x14ac:dyDescent="0.2">
      <c r="A96" s="47">
        <v>44621</v>
      </c>
      <c r="B96" s="42">
        <f>+MONTH(Tableau1[[#This Row],[Date_Facturation]])</f>
        <v>3</v>
      </c>
      <c r="C96" s="42">
        <f>+YEAR(Tableau1[[#This Row],[Date_Facturation]])</f>
        <v>2022</v>
      </c>
      <c r="D96" t="s">
        <v>50</v>
      </c>
      <c r="E96" t="s">
        <v>175</v>
      </c>
      <c r="F96" t="s">
        <v>128</v>
      </c>
      <c r="G96" t="s">
        <v>129</v>
      </c>
      <c r="H96" s="8">
        <v>39070024</v>
      </c>
      <c r="I96" s="8">
        <v>390.70024000000001</v>
      </c>
      <c r="J96" s="8">
        <v>1562800.96</v>
      </c>
      <c r="K96" s="8">
        <v>7423304.5599999996</v>
      </c>
      <c r="L96" s="8">
        <v>5860503.5999999996</v>
      </c>
      <c r="M96" s="8">
        <f>SUM(Tableau1[[#This Row],[charges bancaires]:[autres charges]])</f>
        <v>14846999.820239998</v>
      </c>
    </row>
    <row r="97" spans="1:13" x14ac:dyDescent="0.2">
      <c r="A97" s="47">
        <v>44619</v>
      </c>
      <c r="B97" s="42">
        <f>+MONTH(Tableau1[[#This Row],[Date_Facturation]])</f>
        <v>2</v>
      </c>
      <c r="C97" s="42">
        <f>+YEAR(Tableau1[[#This Row],[Date_Facturation]])</f>
        <v>2022</v>
      </c>
      <c r="D97" t="s">
        <v>35</v>
      </c>
      <c r="E97" t="s">
        <v>153</v>
      </c>
      <c r="F97" t="s">
        <v>126</v>
      </c>
      <c r="G97" t="s">
        <v>135</v>
      </c>
      <c r="H97" s="8">
        <v>43791885</v>
      </c>
      <c r="I97" s="8">
        <v>1313.7565500000001</v>
      </c>
      <c r="J97" s="8">
        <v>1313756.55</v>
      </c>
      <c r="K97" s="8">
        <v>5255026.2</v>
      </c>
      <c r="L97" s="8">
        <v>8320458.1500000004</v>
      </c>
      <c r="M97" s="8">
        <f>SUM(Tableau1[[#This Row],[charges bancaires]:[autres charges]])</f>
        <v>14890554.656550001</v>
      </c>
    </row>
    <row r="98" spans="1:13" x14ac:dyDescent="0.2">
      <c r="A98" s="47">
        <v>44615</v>
      </c>
      <c r="B98" s="42">
        <f>+MONTH(Tableau1[[#This Row],[Date_Facturation]])</f>
        <v>2</v>
      </c>
      <c r="C98" s="42">
        <f>+YEAR(Tableau1[[#This Row],[Date_Facturation]])</f>
        <v>2022</v>
      </c>
      <c r="D98" t="s">
        <v>62</v>
      </c>
      <c r="E98" t="s">
        <v>175</v>
      </c>
      <c r="F98" t="s">
        <v>128</v>
      </c>
      <c r="G98" t="s">
        <v>134</v>
      </c>
      <c r="H98" s="8">
        <v>40127677</v>
      </c>
      <c r="I98" s="8">
        <v>802.55354</v>
      </c>
      <c r="J98" s="8">
        <v>802553.54</v>
      </c>
      <c r="K98" s="8">
        <v>5216598.01</v>
      </c>
      <c r="L98" s="8">
        <v>7624258.6299999999</v>
      </c>
      <c r="M98" s="8">
        <f>SUM(Tableau1[[#This Row],[charges bancaires]:[autres charges]])</f>
        <v>13644212.733539999</v>
      </c>
    </row>
    <row r="99" spans="1:13" x14ac:dyDescent="0.2">
      <c r="A99" s="47">
        <v>44614</v>
      </c>
      <c r="B99" s="42">
        <f>+MONTH(Tableau1[[#This Row],[Date_Facturation]])</f>
        <v>2</v>
      </c>
      <c r="C99" s="42">
        <f>+YEAR(Tableau1[[#This Row],[Date_Facturation]])</f>
        <v>2022</v>
      </c>
      <c r="D99" t="s">
        <v>39</v>
      </c>
      <c r="E99" t="s">
        <v>153</v>
      </c>
      <c r="F99" t="s">
        <v>126</v>
      </c>
      <c r="G99" t="s">
        <v>135</v>
      </c>
      <c r="H99" s="8">
        <v>1401075</v>
      </c>
      <c r="I99" s="8">
        <v>14.01075</v>
      </c>
      <c r="J99" s="8">
        <v>56043</v>
      </c>
      <c r="K99" s="8">
        <v>266204.25</v>
      </c>
      <c r="L99" s="8">
        <v>224172</v>
      </c>
      <c r="M99" s="8">
        <f>SUM(Tableau1[[#This Row],[charges bancaires]:[autres charges]])</f>
        <v>546433.26075000002</v>
      </c>
    </row>
    <row r="100" spans="1:13" x14ac:dyDescent="0.2">
      <c r="A100" s="47">
        <v>44609</v>
      </c>
      <c r="B100" s="42">
        <f>+MONTH(Tableau1[[#This Row],[Date_Facturation]])</f>
        <v>2</v>
      </c>
      <c r="C100" s="42">
        <f>+YEAR(Tableau1[[#This Row],[Date_Facturation]])</f>
        <v>2022</v>
      </c>
      <c r="D100" t="s">
        <v>43</v>
      </c>
      <c r="E100" t="s">
        <v>153</v>
      </c>
      <c r="F100" t="s">
        <v>126</v>
      </c>
      <c r="G100" t="s">
        <v>129</v>
      </c>
      <c r="H100" s="8">
        <v>37836804</v>
      </c>
      <c r="I100" s="8">
        <v>1135.10412</v>
      </c>
      <c r="J100" s="8">
        <v>756736.08</v>
      </c>
      <c r="K100" s="8">
        <v>7567360.7999999998</v>
      </c>
      <c r="L100" s="8">
        <v>7567360.8000000007</v>
      </c>
      <c r="M100" s="8">
        <f>SUM(Tableau1[[#This Row],[charges bancaires]:[autres charges]])</f>
        <v>15892592.784120001</v>
      </c>
    </row>
    <row r="101" spans="1:13" x14ac:dyDescent="0.2">
      <c r="A101" s="47">
        <v>44608</v>
      </c>
      <c r="B101" s="42">
        <f>+MONTH(Tableau1[[#This Row],[Date_Facturation]])</f>
        <v>2</v>
      </c>
      <c r="C101" s="42">
        <f>+YEAR(Tableau1[[#This Row],[Date_Facturation]])</f>
        <v>2022</v>
      </c>
      <c r="D101" t="s">
        <v>30</v>
      </c>
      <c r="E101" t="s">
        <v>175</v>
      </c>
      <c r="F101" t="s">
        <v>128</v>
      </c>
      <c r="G101" t="s">
        <v>130</v>
      </c>
      <c r="H101" s="8">
        <v>21191363</v>
      </c>
      <c r="I101" s="8">
        <v>423.82726000000002</v>
      </c>
      <c r="J101" s="8">
        <v>635740.89</v>
      </c>
      <c r="K101" s="8">
        <v>3178704.45</v>
      </c>
      <c r="L101" s="8">
        <v>3390618.08</v>
      </c>
      <c r="M101" s="8">
        <f>SUM(Tableau1[[#This Row],[charges bancaires]:[autres charges]])</f>
        <v>7205487.2472600006</v>
      </c>
    </row>
    <row r="102" spans="1:13" x14ac:dyDescent="0.2">
      <c r="A102" s="47">
        <v>44605</v>
      </c>
      <c r="B102" s="42">
        <f>+MONTH(Tableau1[[#This Row],[Date_Facturation]])</f>
        <v>2</v>
      </c>
      <c r="C102" s="42">
        <f>+YEAR(Tableau1[[#This Row],[Date_Facturation]])</f>
        <v>2022</v>
      </c>
      <c r="D102" t="s">
        <v>120</v>
      </c>
      <c r="E102" t="s">
        <v>175</v>
      </c>
      <c r="F102" t="s">
        <v>127</v>
      </c>
      <c r="G102" t="s">
        <v>129</v>
      </c>
      <c r="H102" s="8">
        <v>9979526</v>
      </c>
      <c r="I102" s="8">
        <v>299.38578000000001</v>
      </c>
      <c r="J102" s="8">
        <v>299385.78000000003</v>
      </c>
      <c r="K102" s="8">
        <v>1995905.2</v>
      </c>
      <c r="L102" s="8">
        <v>1696519.4200000002</v>
      </c>
      <c r="M102" s="8">
        <f>SUM(Tableau1[[#This Row],[charges bancaires]:[autres charges]])</f>
        <v>3992109.7857800005</v>
      </c>
    </row>
    <row r="103" spans="1:13" x14ac:dyDescent="0.2">
      <c r="A103" s="47">
        <v>44605</v>
      </c>
      <c r="B103" s="42">
        <f>+MONTH(Tableau1[[#This Row],[Date_Facturation]])</f>
        <v>2</v>
      </c>
      <c r="C103" s="42">
        <f>+YEAR(Tableau1[[#This Row],[Date_Facturation]])</f>
        <v>2022</v>
      </c>
      <c r="D103" t="s">
        <v>44</v>
      </c>
      <c r="E103" t="s">
        <v>175</v>
      </c>
      <c r="F103" t="s">
        <v>127</v>
      </c>
      <c r="G103" t="s">
        <v>130</v>
      </c>
      <c r="H103" s="8">
        <v>44865888</v>
      </c>
      <c r="I103" s="8">
        <v>897.31776000000002</v>
      </c>
      <c r="J103" s="8">
        <v>2243294.4</v>
      </c>
      <c r="K103" s="8">
        <v>8524518.7200000007</v>
      </c>
      <c r="L103" s="8">
        <v>6729883.2000000002</v>
      </c>
      <c r="M103" s="8">
        <f>SUM(Tableau1[[#This Row],[charges bancaires]:[autres charges]])</f>
        <v>17498593.637760002</v>
      </c>
    </row>
    <row r="104" spans="1:13" x14ac:dyDescent="0.2">
      <c r="A104" s="47">
        <v>44604</v>
      </c>
      <c r="B104" s="42">
        <f>+MONTH(Tableau1[[#This Row],[Date_Facturation]])</f>
        <v>2</v>
      </c>
      <c r="C104" s="42">
        <f>+YEAR(Tableau1[[#This Row],[Date_Facturation]])</f>
        <v>2022</v>
      </c>
      <c r="D104" t="s">
        <v>61</v>
      </c>
      <c r="E104" t="s">
        <v>154</v>
      </c>
      <c r="F104" t="s">
        <v>126</v>
      </c>
      <c r="G104" t="s">
        <v>133</v>
      </c>
      <c r="H104" s="8">
        <v>49703956</v>
      </c>
      <c r="I104" s="8">
        <v>1491.11868</v>
      </c>
      <c r="J104" s="8">
        <v>497039.56</v>
      </c>
      <c r="K104" s="8">
        <v>9940791.1999999993</v>
      </c>
      <c r="L104" s="8">
        <v>9940791.2000000011</v>
      </c>
      <c r="M104" s="8">
        <f>SUM(Tableau1[[#This Row],[charges bancaires]:[autres charges]])</f>
        <v>20380113.078680001</v>
      </c>
    </row>
    <row r="105" spans="1:13" x14ac:dyDescent="0.2">
      <c r="A105" s="47">
        <v>44602</v>
      </c>
      <c r="B105" s="42">
        <f>+MONTH(Tableau1[[#This Row],[Date_Facturation]])</f>
        <v>2</v>
      </c>
      <c r="C105" s="42">
        <f>+YEAR(Tableau1[[#This Row],[Date_Facturation]])</f>
        <v>2022</v>
      </c>
      <c r="D105" t="s">
        <v>101</v>
      </c>
      <c r="E105" t="s">
        <v>154</v>
      </c>
      <c r="F105" t="s">
        <v>126</v>
      </c>
      <c r="G105" t="s">
        <v>131</v>
      </c>
      <c r="H105" s="8">
        <v>45479693</v>
      </c>
      <c r="I105" s="8">
        <v>909.59385999999995</v>
      </c>
      <c r="J105" s="8">
        <v>1364390.79</v>
      </c>
      <c r="K105" s="8">
        <v>8641141.6699999999</v>
      </c>
      <c r="L105" s="8">
        <v>6821953.9500000002</v>
      </c>
      <c r="M105" s="8">
        <f>SUM(Tableau1[[#This Row],[charges bancaires]:[autres charges]])</f>
        <v>16828396.003860001</v>
      </c>
    </row>
    <row r="106" spans="1:13" x14ac:dyDescent="0.2">
      <c r="A106" s="47">
        <v>44600</v>
      </c>
      <c r="B106" s="42">
        <f>+MONTH(Tableau1[[#This Row],[Date_Facturation]])</f>
        <v>2</v>
      </c>
      <c r="C106" s="42">
        <f>+YEAR(Tableau1[[#This Row],[Date_Facturation]])</f>
        <v>2022</v>
      </c>
      <c r="D106" t="s">
        <v>39</v>
      </c>
      <c r="E106" t="s">
        <v>153</v>
      </c>
      <c r="F106" t="s">
        <v>126</v>
      </c>
      <c r="G106" t="s">
        <v>132</v>
      </c>
      <c r="H106" s="8">
        <v>15010360</v>
      </c>
      <c r="I106" s="8">
        <v>150.1036</v>
      </c>
      <c r="J106" s="8">
        <v>150103.6</v>
      </c>
      <c r="K106" s="8">
        <v>2101450.4</v>
      </c>
      <c r="L106" s="8">
        <v>2551761.2000000002</v>
      </c>
      <c r="M106" s="8">
        <f>SUM(Tableau1[[#This Row],[charges bancaires]:[autres charges]])</f>
        <v>4803465.3036000002</v>
      </c>
    </row>
    <row r="107" spans="1:13" x14ac:dyDescent="0.2">
      <c r="A107" s="47">
        <v>44600</v>
      </c>
      <c r="B107" s="42">
        <f>+MONTH(Tableau1[[#This Row],[Date_Facturation]])</f>
        <v>2</v>
      </c>
      <c r="C107" s="42">
        <f>+YEAR(Tableau1[[#This Row],[Date_Facturation]])</f>
        <v>2022</v>
      </c>
      <c r="D107" t="s">
        <v>93</v>
      </c>
      <c r="E107" t="s">
        <v>154</v>
      </c>
      <c r="F107" t="s">
        <v>126</v>
      </c>
      <c r="G107" t="s">
        <v>130</v>
      </c>
      <c r="H107" s="8">
        <v>11877237</v>
      </c>
      <c r="I107" s="8">
        <v>118.77237</v>
      </c>
      <c r="J107" s="8">
        <v>356317.11</v>
      </c>
      <c r="K107" s="8">
        <v>1544040.81</v>
      </c>
      <c r="L107" s="8">
        <v>1781585.55</v>
      </c>
      <c r="M107" s="8">
        <f>SUM(Tableau1[[#This Row],[charges bancaires]:[autres charges]])</f>
        <v>3682062.2423700001</v>
      </c>
    </row>
    <row r="108" spans="1:13" x14ac:dyDescent="0.2">
      <c r="A108" s="47">
        <v>44598</v>
      </c>
      <c r="B108" s="42">
        <f>+MONTH(Tableau1[[#This Row],[Date_Facturation]])</f>
        <v>2</v>
      </c>
      <c r="C108" s="42">
        <f>+YEAR(Tableau1[[#This Row],[Date_Facturation]])</f>
        <v>2022</v>
      </c>
      <c r="D108" t="s">
        <v>30</v>
      </c>
      <c r="E108" t="s">
        <v>175</v>
      </c>
      <c r="F108" t="s">
        <v>128</v>
      </c>
      <c r="G108" t="s">
        <v>130</v>
      </c>
      <c r="H108" s="8">
        <v>24441877</v>
      </c>
      <c r="I108" s="8">
        <v>488.83753999999999</v>
      </c>
      <c r="J108" s="8">
        <v>488837.54</v>
      </c>
      <c r="K108" s="8">
        <v>3177444.01</v>
      </c>
      <c r="L108" s="8">
        <v>4888375.4000000004</v>
      </c>
      <c r="M108" s="8">
        <f>SUM(Tableau1[[#This Row],[charges bancaires]:[autres charges]])</f>
        <v>8555145.7875399999</v>
      </c>
    </row>
    <row r="109" spans="1:13" x14ac:dyDescent="0.2">
      <c r="A109" s="47">
        <v>44597</v>
      </c>
      <c r="B109" s="42">
        <f>+MONTH(Tableau1[[#This Row],[Date_Facturation]])</f>
        <v>2</v>
      </c>
      <c r="C109" s="42">
        <f>+YEAR(Tableau1[[#This Row],[Date_Facturation]])</f>
        <v>2022</v>
      </c>
      <c r="D109" t="s">
        <v>83</v>
      </c>
      <c r="E109" t="s">
        <v>154</v>
      </c>
      <c r="F109" t="s">
        <v>126</v>
      </c>
      <c r="G109" t="s">
        <v>135</v>
      </c>
      <c r="H109" s="8">
        <v>32434126</v>
      </c>
      <c r="I109" s="8">
        <v>324.34125999999998</v>
      </c>
      <c r="J109" s="8">
        <v>324341.26</v>
      </c>
      <c r="K109" s="8">
        <v>4216436.38</v>
      </c>
      <c r="L109" s="8">
        <v>6162483.9400000004</v>
      </c>
      <c r="M109" s="8">
        <f>SUM(Tableau1[[#This Row],[charges bancaires]:[autres charges]])</f>
        <v>10703585.921259999</v>
      </c>
    </row>
    <row r="110" spans="1:13" x14ac:dyDescent="0.2">
      <c r="A110" s="47">
        <v>44594</v>
      </c>
      <c r="B110" s="42">
        <f>+MONTH(Tableau1[[#This Row],[Date_Facturation]])</f>
        <v>2</v>
      </c>
      <c r="C110" s="42">
        <f>+YEAR(Tableau1[[#This Row],[Date_Facturation]])</f>
        <v>2022</v>
      </c>
      <c r="D110" t="s">
        <v>87</v>
      </c>
      <c r="E110" t="s">
        <v>154</v>
      </c>
      <c r="F110" t="s">
        <v>126</v>
      </c>
      <c r="G110" t="s">
        <v>135</v>
      </c>
      <c r="H110" s="8">
        <v>40986666</v>
      </c>
      <c r="I110" s="8">
        <v>819.73332000000005</v>
      </c>
      <c r="J110" s="8">
        <v>2049333.3</v>
      </c>
      <c r="K110" s="8">
        <v>6557866.5599999996</v>
      </c>
      <c r="L110" s="8">
        <v>6967733.2200000007</v>
      </c>
      <c r="M110" s="8">
        <f>SUM(Tableau1[[#This Row],[charges bancaires]:[autres charges]])</f>
        <v>15575752.81332</v>
      </c>
    </row>
    <row r="111" spans="1:13" x14ac:dyDescent="0.2">
      <c r="A111" s="47">
        <v>44593</v>
      </c>
      <c r="B111" s="42">
        <f>+MONTH(Tableau1[[#This Row],[Date_Facturation]])</f>
        <v>2</v>
      </c>
      <c r="C111" s="42">
        <f>+YEAR(Tableau1[[#This Row],[Date_Facturation]])</f>
        <v>2022</v>
      </c>
      <c r="D111" t="s">
        <v>47</v>
      </c>
      <c r="E111" t="s">
        <v>153</v>
      </c>
      <c r="F111" t="s">
        <v>126</v>
      </c>
      <c r="G111" t="s">
        <v>133</v>
      </c>
      <c r="H111" s="8">
        <v>30719160</v>
      </c>
      <c r="I111" s="8">
        <v>921.57479999999998</v>
      </c>
      <c r="J111" s="8">
        <v>1535958</v>
      </c>
      <c r="K111" s="8">
        <v>5529448.7999999998</v>
      </c>
      <c r="L111" s="8">
        <v>4607874</v>
      </c>
      <c r="M111" s="8">
        <f>SUM(Tableau1[[#This Row],[charges bancaires]:[autres charges]])</f>
        <v>11674202.3748</v>
      </c>
    </row>
    <row r="112" spans="1:13" x14ac:dyDescent="0.2">
      <c r="A112" s="47">
        <v>44593</v>
      </c>
      <c r="B112" s="42">
        <f>+MONTH(Tableau1[[#This Row],[Date_Facturation]])</f>
        <v>2</v>
      </c>
      <c r="C112" s="42">
        <f>+YEAR(Tableau1[[#This Row],[Date_Facturation]])</f>
        <v>2022</v>
      </c>
      <c r="D112" t="s">
        <v>47</v>
      </c>
      <c r="E112" t="s">
        <v>153</v>
      </c>
      <c r="F112" t="s">
        <v>126</v>
      </c>
      <c r="G112" t="s">
        <v>133</v>
      </c>
      <c r="H112" s="8">
        <v>30234400</v>
      </c>
      <c r="I112" s="8">
        <v>302.34399999999999</v>
      </c>
      <c r="J112" s="8">
        <v>302344</v>
      </c>
      <c r="K112" s="8">
        <v>5442192</v>
      </c>
      <c r="L112" s="8">
        <v>4837504</v>
      </c>
      <c r="M112" s="8">
        <f>SUM(Tableau1[[#This Row],[charges bancaires]:[autres charges]])</f>
        <v>10582342.344000001</v>
      </c>
    </row>
    <row r="113" spans="1:13" x14ac:dyDescent="0.2">
      <c r="A113" s="47">
        <v>44586</v>
      </c>
      <c r="B113" s="42">
        <f>+MONTH(Tableau1[[#This Row],[Date_Facturation]])</f>
        <v>1</v>
      </c>
      <c r="C113" s="42">
        <f>+YEAR(Tableau1[[#This Row],[Date_Facturation]])</f>
        <v>2022</v>
      </c>
      <c r="D113" t="s">
        <v>106</v>
      </c>
      <c r="E113" t="s">
        <v>175</v>
      </c>
      <c r="F113" t="s">
        <v>128</v>
      </c>
      <c r="G113" t="s">
        <v>129</v>
      </c>
      <c r="H113" s="8">
        <v>7707663</v>
      </c>
      <c r="I113" s="8">
        <v>77.076629999999994</v>
      </c>
      <c r="J113" s="8">
        <v>308306.52</v>
      </c>
      <c r="K113" s="8">
        <v>770766.3</v>
      </c>
      <c r="L113" s="8">
        <v>1387379.3399999999</v>
      </c>
      <c r="M113" s="8">
        <f>SUM(Tableau1[[#This Row],[charges bancaires]:[autres charges]])</f>
        <v>2466529.2366300002</v>
      </c>
    </row>
    <row r="114" spans="1:13" x14ac:dyDescent="0.2">
      <c r="A114" s="47">
        <v>44585</v>
      </c>
      <c r="B114" s="42">
        <f>+MONTH(Tableau1[[#This Row],[Date_Facturation]])</f>
        <v>1</v>
      </c>
      <c r="C114" s="42">
        <f>+YEAR(Tableau1[[#This Row],[Date_Facturation]])</f>
        <v>2022</v>
      </c>
      <c r="D114" t="s">
        <v>98</v>
      </c>
      <c r="E114" t="s">
        <v>175</v>
      </c>
      <c r="F114" t="s">
        <v>128</v>
      </c>
      <c r="G114" t="s">
        <v>135</v>
      </c>
      <c r="H114" s="8">
        <v>9913795</v>
      </c>
      <c r="I114" s="8">
        <v>99.137950000000004</v>
      </c>
      <c r="J114" s="8">
        <v>396551.8</v>
      </c>
      <c r="K114" s="8">
        <v>1189655.3999999999</v>
      </c>
      <c r="L114" s="8">
        <v>1784483.0999999999</v>
      </c>
      <c r="M114" s="8">
        <f>SUM(Tableau1[[#This Row],[charges bancaires]:[autres charges]])</f>
        <v>3370789.4379499997</v>
      </c>
    </row>
    <row r="115" spans="1:13" x14ac:dyDescent="0.2">
      <c r="A115" s="47">
        <v>44585</v>
      </c>
      <c r="B115" s="42">
        <f>+MONTH(Tableau1[[#This Row],[Date_Facturation]])</f>
        <v>1</v>
      </c>
      <c r="C115" s="42">
        <f>+YEAR(Tableau1[[#This Row],[Date_Facturation]])</f>
        <v>2022</v>
      </c>
      <c r="D115" t="s">
        <v>49</v>
      </c>
      <c r="E115" t="s">
        <v>154</v>
      </c>
      <c r="F115" t="s">
        <v>126</v>
      </c>
      <c r="G115" t="s">
        <v>135</v>
      </c>
      <c r="H115" s="8">
        <v>14728951</v>
      </c>
      <c r="I115" s="8">
        <v>294.57902000000001</v>
      </c>
      <c r="J115" s="8">
        <v>147289.51</v>
      </c>
      <c r="K115" s="8">
        <v>1767474.12</v>
      </c>
      <c r="L115" s="8">
        <v>2503921.6700000004</v>
      </c>
      <c r="M115" s="8">
        <f>SUM(Tableau1[[#This Row],[charges bancaires]:[autres charges]])</f>
        <v>4418979.8790200008</v>
      </c>
    </row>
    <row r="116" spans="1:13" x14ac:dyDescent="0.2">
      <c r="A116" s="47">
        <v>44581</v>
      </c>
      <c r="B116" s="42">
        <f>+MONTH(Tableau1[[#This Row],[Date_Facturation]])</f>
        <v>1</v>
      </c>
      <c r="C116" s="42">
        <f>+YEAR(Tableau1[[#This Row],[Date_Facturation]])</f>
        <v>2022</v>
      </c>
      <c r="D116" t="s">
        <v>40</v>
      </c>
      <c r="E116" t="s">
        <v>175</v>
      </c>
      <c r="F116" t="s">
        <v>127</v>
      </c>
      <c r="G116" t="s">
        <v>133</v>
      </c>
      <c r="H116" s="8">
        <v>46112806</v>
      </c>
      <c r="I116" s="8">
        <v>1383.38418</v>
      </c>
      <c r="J116" s="8">
        <v>2305640.2999999998</v>
      </c>
      <c r="K116" s="8">
        <v>7839177.0199999996</v>
      </c>
      <c r="L116" s="8">
        <v>7839177.0200000005</v>
      </c>
      <c r="M116" s="8">
        <f>SUM(Tableau1[[#This Row],[charges bancaires]:[autres charges]])</f>
        <v>17985377.724179998</v>
      </c>
    </row>
    <row r="117" spans="1:13" x14ac:dyDescent="0.2">
      <c r="A117" s="47">
        <v>44579</v>
      </c>
      <c r="B117" s="42">
        <f>+MONTH(Tableau1[[#This Row],[Date_Facturation]])</f>
        <v>1</v>
      </c>
      <c r="C117" s="42">
        <f>+YEAR(Tableau1[[#This Row],[Date_Facturation]])</f>
        <v>2022</v>
      </c>
      <c r="D117" t="s">
        <v>83</v>
      </c>
      <c r="E117" t="s">
        <v>154</v>
      </c>
      <c r="F117" t="s">
        <v>126</v>
      </c>
      <c r="G117" t="s">
        <v>134</v>
      </c>
      <c r="H117" s="8">
        <v>16104359</v>
      </c>
      <c r="I117" s="8">
        <v>161.04358999999999</v>
      </c>
      <c r="J117" s="8">
        <v>161043.59</v>
      </c>
      <c r="K117" s="8">
        <v>2093566.67</v>
      </c>
      <c r="L117" s="8">
        <v>2737741.0300000003</v>
      </c>
      <c r="M117" s="8">
        <f>SUM(Tableau1[[#This Row],[charges bancaires]:[autres charges]])</f>
        <v>4992512.3335899999</v>
      </c>
    </row>
    <row r="118" spans="1:13" x14ac:dyDescent="0.2">
      <c r="A118" s="47">
        <v>44577</v>
      </c>
      <c r="B118" s="42">
        <f>+MONTH(Tableau1[[#This Row],[Date_Facturation]])</f>
        <v>1</v>
      </c>
      <c r="C118" s="42">
        <f>+YEAR(Tableau1[[#This Row],[Date_Facturation]])</f>
        <v>2022</v>
      </c>
      <c r="D118" t="s">
        <v>66</v>
      </c>
      <c r="E118" t="s">
        <v>175</v>
      </c>
      <c r="F118" t="s">
        <v>128</v>
      </c>
      <c r="G118" t="s">
        <v>131</v>
      </c>
      <c r="H118" s="8">
        <v>8913898</v>
      </c>
      <c r="I118" s="8">
        <v>178.27796000000001</v>
      </c>
      <c r="J118" s="8">
        <v>178277.96</v>
      </c>
      <c r="K118" s="8">
        <v>1337084.7</v>
      </c>
      <c r="L118" s="8">
        <v>1604501.64</v>
      </c>
      <c r="M118" s="8">
        <f>SUM(Tableau1[[#This Row],[charges bancaires]:[autres charges]])</f>
        <v>3120042.5779599999</v>
      </c>
    </row>
    <row r="119" spans="1:13" x14ac:dyDescent="0.2">
      <c r="A119" s="47">
        <v>44573</v>
      </c>
      <c r="B119" s="42">
        <f>+MONTH(Tableau1[[#This Row],[Date_Facturation]])</f>
        <v>1</v>
      </c>
      <c r="C119" s="42">
        <f>+YEAR(Tableau1[[#This Row],[Date_Facturation]])</f>
        <v>2022</v>
      </c>
      <c r="D119" t="s">
        <v>32</v>
      </c>
      <c r="E119" t="s">
        <v>175</v>
      </c>
      <c r="F119" t="s">
        <v>127</v>
      </c>
      <c r="G119" t="s">
        <v>132</v>
      </c>
      <c r="H119" s="8">
        <v>13195140</v>
      </c>
      <c r="I119" s="8">
        <v>131.95140000000001</v>
      </c>
      <c r="J119" s="8">
        <v>527805.6</v>
      </c>
      <c r="K119" s="8">
        <v>2111222.4</v>
      </c>
      <c r="L119" s="8">
        <v>2375125.1999999997</v>
      </c>
      <c r="M119" s="8">
        <f>SUM(Tableau1[[#This Row],[charges bancaires]:[autres charges]])</f>
        <v>5014285.1513999999</v>
      </c>
    </row>
    <row r="120" spans="1:13" x14ac:dyDescent="0.2">
      <c r="A120" s="47">
        <v>44572</v>
      </c>
      <c r="B120" s="42">
        <f>+MONTH(Tableau1[[#This Row],[Date_Facturation]])</f>
        <v>1</v>
      </c>
      <c r="C120" s="42">
        <f>+YEAR(Tableau1[[#This Row],[Date_Facturation]])</f>
        <v>2022</v>
      </c>
      <c r="D120" t="s">
        <v>49</v>
      </c>
      <c r="E120" t="s">
        <v>154</v>
      </c>
      <c r="F120" t="s">
        <v>126</v>
      </c>
      <c r="G120" t="s">
        <v>135</v>
      </c>
      <c r="H120" s="8">
        <v>30723707</v>
      </c>
      <c r="I120" s="8">
        <v>921.71121000000005</v>
      </c>
      <c r="J120" s="8">
        <v>921711.21</v>
      </c>
      <c r="K120" s="8">
        <v>4301318.9800000004</v>
      </c>
      <c r="L120" s="8">
        <v>5530267.2599999998</v>
      </c>
      <c r="M120" s="8">
        <f>SUM(Tableau1[[#This Row],[charges bancaires]:[autres charges]])</f>
        <v>10754219.161210001</v>
      </c>
    </row>
    <row r="121" spans="1:13" x14ac:dyDescent="0.2">
      <c r="A121" s="47">
        <v>44568</v>
      </c>
      <c r="B121" s="42">
        <f>+MONTH(Tableau1[[#This Row],[Date_Facturation]])</f>
        <v>1</v>
      </c>
      <c r="C121" s="42">
        <f>+YEAR(Tableau1[[#This Row],[Date_Facturation]])</f>
        <v>2022</v>
      </c>
      <c r="D121" t="s">
        <v>57</v>
      </c>
      <c r="E121" t="s">
        <v>154</v>
      </c>
      <c r="F121" t="s">
        <v>126</v>
      </c>
      <c r="G121" t="s">
        <v>129</v>
      </c>
      <c r="H121" s="8">
        <v>7949769</v>
      </c>
      <c r="I121" s="8">
        <v>158.99538000000001</v>
      </c>
      <c r="J121" s="8">
        <v>317990.76</v>
      </c>
      <c r="K121" s="8">
        <v>1430958.42</v>
      </c>
      <c r="L121" s="8">
        <v>1589953.8</v>
      </c>
      <c r="M121" s="8">
        <f>SUM(Tableau1[[#This Row],[charges bancaires]:[autres charges]])</f>
        <v>3339061.9753799997</v>
      </c>
    </row>
    <row r="122" spans="1:13" x14ac:dyDescent="0.2">
      <c r="A122" s="47">
        <v>44567</v>
      </c>
      <c r="B122" s="42">
        <f>+MONTH(Tableau1[[#This Row],[Date_Facturation]])</f>
        <v>1</v>
      </c>
      <c r="C122" s="42">
        <f>+YEAR(Tableau1[[#This Row],[Date_Facturation]])</f>
        <v>2022</v>
      </c>
      <c r="D122" t="s">
        <v>32</v>
      </c>
      <c r="E122" t="s">
        <v>175</v>
      </c>
      <c r="F122" t="s">
        <v>127</v>
      </c>
      <c r="G122" t="s">
        <v>132</v>
      </c>
      <c r="H122" s="8">
        <v>7801108</v>
      </c>
      <c r="I122" s="8">
        <v>234.03324000000001</v>
      </c>
      <c r="J122" s="8">
        <v>78011.08</v>
      </c>
      <c r="K122" s="8">
        <v>780110.8</v>
      </c>
      <c r="L122" s="8">
        <v>1326188.3600000001</v>
      </c>
      <c r="M122" s="8">
        <f>SUM(Tableau1[[#This Row],[charges bancaires]:[autres charges]])</f>
        <v>2184544.27324</v>
      </c>
    </row>
    <row r="123" spans="1:13" x14ac:dyDescent="0.2">
      <c r="A123" s="47">
        <v>44565</v>
      </c>
      <c r="B123" s="42">
        <f>+MONTH(Tableau1[[#This Row],[Date_Facturation]])</f>
        <v>1</v>
      </c>
      <c r="C123" s="42">
        <f>+YEAR(Tableau1[[#This Row],[Date_Facturation]])</f>
        <v>2022</v>
      </c>
      <c r="D123" t="s">
        <v>25</v>
      </c>
      <c r="E123" t="s">
        <v>154</v>
      </c>
      <c r="F123" t="s">
        <v>126</v>
      </c>
      <c r="G123" t="s">
        <v>132</v>
      </c>
      <c r="H123" s="8">
        <v>30037854</v>
      </c>
      <c r="I123" s="8">
        <v>901.13562000000002</v>
      </c>
      <c r="J123" s="8">
        <v>901135.62</v>
      </c>
      <c r="K123" s="8">
        <v>6007570.7999999998</v>
      </c>
      <c r="L123" s="8">
        <v>4505678.0999999996</v>
      </c>
      <c r="M123" s="8">
        <f>SUM(Tableau1[[#This Row],[charges bancaires]:[autres charges]])</f>
        <v>11415285.655619999</v>
      </c>
    </row>
    <row r="124" spans="1:13" x14ac:dyDescent="0.2">
      <c r="A124" s="47">
        <v>44560</v>
      </c>
      <c r="B124" s="42">
        <f>+MONTH(Tableau1[[#This Row],[Date_Facturation]])</f>
        <v>12</v>
      </c>
      <c r="C124" s="42">
        <f>+YEAR(Tableau1[[#This Row],[Date_Facturation]])</f>
        <v>2021</v>
      </c>
      <c r="D124" t="s">
        <v>68</v>
      </c>
      <c r="E124" t="s">
        <v>175</v>
      </c>
      <c r="F124" t="s">
        <v>127</v>
      </c>
      <c r="G124" t="s">
        <v>133</v>
      </c>
      <c r="H124" s="8">
        <v>21488589</v>
      </c>
      <c r="I124" s="8">
        <v>644.65767000000005</v>
      </c>
      <c r="J124" s="8">
        <v>859543.56</v>
      </c>
      <c r="K124" s="8">
        <v>3223288.35</v>
      </c>
      <c r="L124" s="8">
        <v>3223288.35</v>
      </c>
      <c r="M124" s="8">
        <f>SUM(Tableau1[[#This Row],[charges bancaires]:[autres charges]])</f>
        <v>7306764.9176700003</v>
      </c>
    </row>
    <row r="125" spans="1:13" x14ac:dyDescent="0.2">
      <c r="A125" s="47">
        <v>44558</v>
      </c>
      <c r="B125" s="42">
        <f>+MONTH(Tableau1[[#This Row],[Date_Facturation]])</f>
        <v>12</v>
      </c>
      <c r="C125" s="42">
        <f>+YEAR(Tableau1[[#This Row],[Date_Facturation]])</f>
        <v>2021</v>
      </c>
      <c r="D125" t="s">
        <v>66</v>
      </c>
      <c r="E125" t="s">
        <v>175</v>
      </c>
      <c r="F125" t="s">
        <v>128</v>
      </c>
      <c r="G125" t="s">
        <v>131</v>
      </c>
      <c r="H125" s="8">
        <v>15795649</v>
      </c>
      <c r="I125" s="8">
        <v>473.86946999999998</v>
      </c>
      <c r="J125" s="8">
        <v>789782.45</v>
      </c>
      <c r="K125" s="8">
        <v>2843216.82</v>
      </c>
      <c r="L125" s="8">
        <v>2843216.82</v>
      </c>
      <c r="M125" s="8">
        <f>SUM(Tableau1[[#This Row],[charges bancaires]:[autres charges]])</f>
        <v>6476689.9594700001</v>
      </c>
    </row>
    <row r="126" spans="1:13" x14ac:dyDescent="0.2">
      <c r="A126" s="47">
        <v>44556</v>
      </c>
      <c r="B126" s="42">
        <f>+MONTH(Tableau1[[#This Row],[Date_Facturation]])</f>
        <v>12</v>
      </c>
      <c r="C126" s="42">
        <f>+YEAR(Tableau1[[#This Row],[Date_Facturation]])</f>
        <v>2021</v>
      </c>
      <c r="D126" t="s">
        <v>23</v>
      </c>
      <c r="E126" t="s">
        <v>153</v>
      </c>
      <c r="F126" t="s">
        <v>126</v>
      </c>
      <c r="G126" t="s">
        <v>130</v>
      </c>
      <c r="H126" s="8">
        <v>4570642</v>
      </c>
      <c r="I126" s="8">
        <v>45.706420000000001</v>
      </c>
      <c r="J126" s="8">
        <v>91412.84</v>
      </c>
      <c r="K126" s="8">
        <v>685596.3</v>
      </c>
      <c r="L126" s="8">
        <v>777009.14</v>
      </c>
      <c r="M126" s="8">
        <f>SUM(Tableau1[[#This Row],[charges bancaires]:[autres charges]])</f>
        <v>1554063.98642</v>
      </c>
    </row>
    <row r="127" spans="1:13" x14ac:dyDescent="0.2">
      <c r="A127" s="47">
        <v>44551</v>
      </c>
      <c r="B127" s="42">
        <f>+MONTH(Tableau1[[#This Row],[Date_Facturation]])</f>
        <v>12</v>
      </c>
      <c r="C127" s="42">
        <f>+YEAR(Tableau1[[#This Row],[Date_Facturation]])</f>
        <v>2021</v>
      </c>
      <c r="D127" t="s">
        <v>57</v>
      </c>
      <c r="E127" t="s">
        <v>154</v>
      </c>
      <c r="F127" t="s">
        <v>126</v>
      </c>
      <c r="G127" t="s">
        <v>129</v>
      </c>
      <c r="H127" s="8">
        <v>43706272</v>
      </c>
      <c r="I127" s="8">
        <v>437.06272000000001</v>
      </c>
      <c r="J127" s="8">
        <v>2185313.6</v>
      </c>
      <c r="K127" s="8">
        <v>7867128.96</v>
      </c>
      <c r="L127" s="8">
        <v>8304191.6799999997</v>
      </c>
      <c r="M127" s="8">
        <f>SUM(Tableau1[[#This Row],[charges bancaires]:[autres charges]])</f>
        <v>18357071.302719999</v>
      </c>
    </row>
    <row r="128" spans="1:13" x14ac:dyDescent="0.2">
      <c r="A128" s="47">
        <v>44547</v>
      </c>
      <c r="B128" s="42">
        <f>+MONTH(Tableau1[[#This Row],[Date_Facturation]])</f>
        <v>12</v>
      </c>
      <c r="C128" s="42">
        <f>+YEAR(Tableau1[[#This Row],[Date_Facturation]])</f>
        <v>2021</v>
      </c>
      <c r="D128" t="s">
        <v>51</v>
      </c>
      <c r="E128" t="s">
        <v>154</v>
      </c>
      <c r="F128" t="s">
        <v>126</v>
      </c>
      <c r="G128" t="s">
        <v>130</v>
      </c>
      <c r="H128" s="8">
        <v>44775179</v>
      </c>
      <c r="I128" s="8">
        <v>447.75179000000003</v>
      </c>
      <c r="J128" s="8">
        <v>1791007.16</v>
      </c>
      <c r="K128" s="8">
        <v>5820773.2699999996</v>
      </c>
      <c r="L128" s="8">
        <v>6716276.8499999996</v>
      </c>
      <c r="M128" s="8">
        <f>SUM(Tableau1[[#This Row],[charges bancaires]:[autres charges]])</f>
        <v>14328505.031789999</v>
      </c>
    </row>
    <row r="129" spans="1:13" x14ac:dyDescent="0.2">
      <c r="A129" s="47">
        <v>44546</v>
      </c>
      <c r="B129" s="42">
        <f>+MONTH(Tableau1[[#This Row],[Date_Facturation]])</f>
        <v>12</v>
      </c>
      <c r="C129" s="42">
        <f>+YEAR(Tableau1[[#This Row],[Date_Facturation]])</f>
        <v>2021</v>
      </c>
      <c r="D129" t="s">
        <v>39</v>
      </c>
      <c r="E129" t="s">
        <v>153</v>
      </c>
      <c r="F129" t="s">
        <v>126</v>
      </c>
      <c r="G129" t="s">
        <v>132</v>
      </c>
      <c r="H129" s="8">
        <v>8427947</v>
      </c>
      <c r="I129" s="8">
        <v>168.55894000000001</v>
      </c>
      <c r="J129" s="8">
        <v>421397.35</v>
      </c>
      <c r="K129" s="8">
        <v>1179912.58</v>
      </c>
      <c r="L129" s="8">
        <v>1685589.4000000001</v>
      </c>
      <c r="M129" s="8">
        <f>SUM(Tableau1[[#This Row],[charges bancaires]:[autres charges]])</f>
        <v>3287067.88894</v>
      </c>
    </row>
    <row r="130" spans="1:13" x14ac:dyDescent="0.2">
      <c r="A130" s="47">
        <v>44546</v>
      </c>
      <c r="B130" s="42">
        <f>+MONTH(Tableau1[[#This Row],[Date_Facturation]])</f>
        <v>12</v>
      </c>
      <c r="C130" s="42">
        <f>+YEAR(Tableau1[[#This Row],[Date_Facturation]])</f>
        <v>2021</v>
      </c>
      <c r="D130" t="s">
        <v>85</v>
      </c>
      <c r="E130" t="s">
        <v>153</v>
      </c>
      <c r="F130" t="s">
        <v>126</v>
      </c>
      <c r="G130" t="s">
        <v>135</v>
      </c>
      <c r="H130" s="8">
        <v>25265062</v>
      </c>
      <c r="I130" s="8">
        <v>505.30124000000001</v>
      </c>
      <c r="J130" s="8">
        <v>252650.62</v>
      </c>
      <c r="K130" s="8">
        <v>3031807.44</v>
      </c>
      <c r="L130" s="8">
        <v>4547711.16</v>
      </c>
      <c r="M130" s="8">
        <f>SUM(Tableau1[[#This Row],[charges bancaires]:[autres charges]])</f>
        <v>7832674.5212399997</v>
      </c>
    </row>
    <row r="131" spans="1:13" x14ac:dyDescent="0.2">
      <c r="A131" s="47">
        <v>44543</v>
      </c>
      <c r="B131" s="42">
        <f>+MONTH(Tableau1[[#This Row],[Date_Facturation]])</f>
        <v>12</v>
      </c>
      <c r="C131" s="42">
        <f>+YEAR(Tableau1[[#This Row],[Date_Facturation]])</f>
        <v>2021</v>
      </c>
      <c r="D131" t="s">
        <v>69</v>
      </c>
      <c r="E131" t="s">
        <v>153</v>
      </c>
      <c r="F131" t="s">
        <v>126</v>
      </c>
      <c r="G131" t="s">
        <v>134</v>
      </c>
      <c r="H131" s="8">
        <v>21344122</v>
      </c>
      <c r="I131" s="8">
        <v>213.44121999999999</v>
      </c>
      <c r="J131" s="8">
        <v>426882.44</v>
      </c>
      <c r="K131" s="8">
        <v>3201618.3</v>
      </c>
      <c r="L131" s="8">
        <v>4268824.4000000004</v>
      </c>
      <c r="M131" s="8">
        <f>SUM(Tableau1[[#This Row],[charges bancaires]:[autres charges]])</f>
        <v>7897538.5812200001</v>
      </c>
    </row>
    <row r="132" spans="1:13" x14ac:dyDescent="0.2">
      <c r="A132" s="47">
        <v>44543</v>
      </c>
      <c r="B132" s="42">
        <f>+MONTH(Tableau1[[#This Row],[Date_Facturation]])</f>
        <v>12</v>
      </c>
      <c r="C132" s="42">
        <f>+YEAR(Tableau1[[#This Row],[Date_Facturation]])</f>
        <v>2021</v>
      </c>
      <c r="D132" t="s">
        <v>108</v>
      </c>
      <c r="E132" t="s">
        <v>175</v>
      </c>
      <c r="F132" t="s">
        <v>127</v>
      </c>
      <c r="G132" t="s">
        <v>131</v>
      </c>
      <c r="H132" s="8">
        <v>3936287</v>
      </c>
      <c r="I132" s="8">
        <v>78.725740000000002</v>
      </c>
      <c r="J132" s="8">
        <v>39362.870000000003</v>
      </c>
      <c r="K132" s="8">
        <v>669168.79</v>
      </c>
      <c r="L132" s="8">
        <v>590443.04999999993</v>
      </c>
      <c r="M132" s="8">
        <f>SUM(Tableau1[[#This Row],[charges bancaires]:[autres charges]])</f>
        <v>1299053.4357400001</v>
      </c>
    </row>
    <row r="133" spans="1:13" x14ac:dyDescent="0.2">
      <c r="A133" s="47">
        <v>44540</v>
      </c>
      <c r="B133" s="42">
        <f>+MONTH(Tableau1[[#This Row],[Date_Facturation]])</f>
        <v>12</v>
      </c>
      <c r="C133" s="42">
        <f>+YEAR(Tableau1[[#This Row],[Date_Facturation]])</f>
        <v>2021</v>
      </c>
      <c r="D133" t="s">
        <v>38</v>
      </c>
      <c r="E133" t="s">
        <v>175</v>
      </c>
      <c r="F133" t="s">
        <v>128</v>
      </c>
      <c r="G133" t="s">
        <v>131</v>
      </c>
      <c r="H133" s="8">
        <v>42389182</v>
      </c>
      <c r="I133" s="8">
        <v>1271.6754599999999</v>
      </c>
      <c r="J133" s="8">
        <v>1695567.28</v>
      </c>
      <c r="K133" s="8">
        <v>4662810.0199999996</v>
      </c>
      <c r="L133" s="8">
        <v>8477836.4000000004</v>
      </c>
      <c r="M133" s="8">
        <f>SUM(Tableau1[[#This Row],[charges bancaires]:[autres charges]])</f>
        <v>14837485.375459999</v>
      </c>
    </row>
    <row r="134" spans="1:13" x14ac:dyDescent="0.2">
      <c r="A134" s="47">
        <v>44539</v>
      </c>
      <c r="B134" s="42">
        <f>+MONTH(Tableau1[[#This Row],[Date_Facturation]])</f>
        <v>12</v>
      </c>
      <c r="C134" s="42">
        <f>+YEAR(Tableau1[[#This Row],[Date_Facturation]])</f>
        <v>2021</v>
      </c>
      <c r="D134" t="s">
        <v>84</v>
      </c>
      <c r="E134" t="s">
        <v>175</v>
      </c>
      <c r="F134" t="s">
        <v>127</v>
      </c>
      <c r="G134" t="s">
        <v>135</v>
      </c>
      <c r="H134" s="8">
        <v>41912144</v>
      </c>
      <c r="I134" s="8">
        <v>838.24288000000001</v>
      </c>
      <c r="J134" s="8">
        <v>1676485.76</v>
      </c>
      <c r="K134" s="8">
        <v>4191214.4</v>
      </c>
      <c r="L134" s="8">
        <v>7125064.4800000004</v>
      </c>
      <c r="M134" s="8">
        <f>SUM(Tableau1[[#This Row],[charges bancaires]:[autres charges]])</f>
        <v>12993602.88288</v>
      </c>
    </row>
    <row r="135" spans="1:13" x14ac:dyDescent="0.2">
      <c r="A135" s="47">
        <v>44537</v>
      </c>
      <c r="B135" s="42">
        <f>+MONTH(Tableau1[[#This Row],[Date_Facturation]])</f>
        <v>12</v>
      </c>
      <c r="C135" s="42">
        <f>+YEAR(Tableau1[[#This Row],[Date_Facturation]])</f>
        <v>2021</v>
      </c>
      <c r="D135" t="s">
        <v>29</v>
      </c>
      <c r="E135" t="s">
        <v>154</v>
      </c>
      <c r="F135" t="s">
        <v>126</v>
      </c>
      <c r="G135" t="s">
        <v>129</v>
      </c>
      <c r="H135" s="8">
        <v>42243329</v>
      </c>
      <c r="I135" s="8">
        <v>422.43329</v>
      </c>
      <c r="J135" s="8">
        <v>1267299.8700000001</v>
      </c>
      <c r="K135" s="8">
        <v>4224332.9000000004</v>
      </c>
      <c r="L135" s="8">
        <v>7603799.2199999997</v>
      </c>
      <c r="M135" s="8">
        <f>SUM(Tableau1[[#This Row],[charges bancaires]:[autres charges]])</f>
        <v>13095854.423289999</v>
      </c>
    </row>
    <row r="136" spans="1:13" x14ac:dyDescent="0.2">
      <c r="A136" s="47">
        <v>44536</v>
      </c>
      <c r="B136" s="42">
        <f>+MONTH(Tableau1[[#This Row],[Date_Facturation]])</f>
        <v>12</v>
      </c>
      <c r="C136" s="42">
        <f>+YEAR(Tableau1[[#This Row],[Date_Facturation]])</f>
        <v>2021</v>
      </c>
      <c r="D136" t="s">
        <v>50</v>
      </c>
      <c r="E136" t="s">
        <v>175</v>
      </c>
      <c r="F136" t="s">
        <v>128</v>
      </c>
      <c r="G136" t="s">
        <v>129</v>
      </c>
      <c r="H136" s="8">
        <v>12470639</v>
      </c>
      <c r="I136" s="8">
        <v>124.70639</v>
      </c>
      <c r="J136" s="8">
        <v>498825.56</v>
      </c>
      <c r="K136" s="8">
        <v>1745889.46</v>
      </c>
      <c r="L136" s="8">
        <v>1870595.8499999999</v>
      </c>
      <c r="M136" s="8">
        <f>SUM(Tableau1[[#This Row],[charges bancaires]:[autres charges]])</f>
        <v>4115435.5763900001</v>
      </c>
    </row>
    <row r="137" spans="1:13" x14ac:dyDescent="0.2">
      <c r="A137" s="47">
        <v>44535</v>
      </c>
      <c r="B137" s="42">
        <f>+MONTH(Tableau1[[#This Row],[Date_Facturation]])</f>
        <v>12</v>
      </c>
      <c r="C137" s="42">
        <f>+YEAR(Tableau1[[#This Row],[Date_Facturation]])</f>
        <v>2021</v>
      </c>
      <c r="D137" t="s">
        <v>68</v>
      </c>
      <c r="E137" t="s">
        <v>175</v>
      </c>
      <c r="F137" t="s">
        <v>127</v>
      </c>
      <c r="G137" t="s">
        <v>132</v>
      </c>
      <c r="H137" s="8">
        <v>7504907</v>
      </c>
      <c r="I137" s="8">
        <v>150.09814</v>
      </c>
      <c r="J137" s="8">
        <v>300196.28000000003</v>
      </c>
      <c r="K137" s="8">
        <v>1350883.26</v>
      </c>
      <c r="L137" s="8">
        <v>1200785.1200000001</v>
      </c>
      <c r="M137" s="8">
        <f>SUM(Tableau1[[#This Row],[charges bancaires]:[autres charges]])</f>
        <v>2852014.75814</v>
      </c>
    </row>
    <row r="138" spans="1:13" x14ac:dyDescent="0.2">
      <c r="A138" s="47">
        <v>44525</v>
      </c>
      <c r="B138" s="42">
        <f>+MONTH(Tableau1[[#This Row],[Date_Facturation]])</f>
        <v>11</v>
      </c>
      <c r="C138" s="42">
        <f>+YEAR(Tableau1[[#This Row],[Date_Facturation]])</f>
        <v>2021</v>
      </c>
      <c r="D138" t="s">
        <v>104</v>
      </c>
      <c r="E138" t="s">
        <v>175</v>
      </c>
      <c r="F138" t="s">
        <v>127</v>
      </c>
      <c r="G138" t="s">
        <v>134</v>
      </c>
      <c r="H138" s="8">
        <v>39902864</v>
      </c>
      <c r="I138" s="8">
        <v>1197.08592</v>
      </c>
      <c r="J138" s="8">
        <v>399028.64</v>
      </c>
      <c r="K138" s="8">
        <v>7182515.5199999996</v>
      </c>
      <c r="L138" s="8">
        <v>6783486.8800000008</v>
      </c>
      <c r="M138" s="8">
        <f>SUM(Tableau1[[#This Row],[charges bancaires]:[autres charges]])</f>
        <v>14366228.125920001</v>
      </c>
    </row>
    <row r="139" spans="1:13" x14ac:dyDescent="0.2">
      <c r="A139" s="47">
        <v>44525</v>
      </c>
      <c r="B139" s="42">
        <f>+MONTH(Tableau1[[#This Row],[Date_Facturation]])</f>
        <v>11</v>
      </c>
      <c r="C139" s="42">
        <f>+YEAR(Tableau1[[#This Row],[Date_Facturation]])</f>
        <v>2021</v>
      </c>
      <c r="D139" t="s">
        <v>22</v>
      </c>
      <c r="E139" t="s">
        <v>175</v>
      </c>
      <c r="F139" t="s">
        <v>128</v>
      </c>
      <c r="G139" t="s">
        <v>129</v>
      </c>
      <c r="H139" s="8">
        <v>22061716</v>
      </c>
      <c r="I139" s="8">
        <v>661.85148000000004</v>
      </c>
      <c r="J139" s="8">
        <v>1103085.8</v>
      </c>
      <c r="K139" s="8">
        <v>2206171.6</v>
      </c>
      <c r="L139" s="8">
        <v>3971108.88</v>
      </c>
      <c r="M139" s="8">
        <f>SUM(Tableau1[[#This Row],[charges bancaires]:[autres charges]])</f>
        <v>7281028.13148</v>
      </c>
    </row>
    <row r="140" spans="1:13" x14ac:dyDescent="0.2">
      <c r="A140" s="47">
        <v>44524</v>
      </c>
      <c r="B140" s="42">
        <f>+MONTH(Tableau1[[#This Row],[Date_Facturation]])</f>
        <v>11</v>
      </c>
      <c r="C140" s="42">
        <f>+YEAR(Tableau1[[#This Row],[Date_Facturation]])</f>
        <v>2021</v>
      </c>
      <c r="D140" t="s">
        <v>102</v>
      </c>
      <c r="E140" t="s">
        <v>175</v>
      </c>
      <c r="F140" t="s">
        <v>128</v>
      </c>
      <c r="G140" t="s">
        <v>132</v>
      </c>
      <c r="H140" s="8">
        <v>25707547</v>
      </c>
      <c r="I140" s="8">
        <v>514.15093999999999</v>
      </c>
      <c r="J140" s="8">
        <v>514150.94</v>
      </c>
      <c r="K140" s="8">
        <v>5141509.4000000004</v>
      </c>
      <c r="L140" s="8">
        <v>4113207.52</v>
      </c>
      <c r="M140" s="8">
        <f>SUM(Tableau1[[#This Row],[charges bancaires]:[autres charges]])</f>
        <v>9769382.0109400004</v>
      </c>
    </row>
    <row r="141" spans="1:13" x14ac:dyDescent="0.2">
      <c r="A141" s="47">
        <v>44523</v>
      </c>
      <c r="B141" s="42">
        <f>+MONTH(Tableau1[[#This Row],[Date_Facturation]])</f>
        <v>11</v>
      </c>
      <c r="C141" s="42">
        <f>+YEAR(Tableau1[[#This Row],[Date_Facturation]])</f>
        <v>2021</v>
      </c>
      <c r="D141" t="s">
        <v>43</v>
      </c>
      <c r="E141" t="s">
        <v>153</v>
      </c>
      <c r="F141" t="s">
        <v>126</v>
      </c>
      <c r="G141" t="s">
        <v>135</v>
      </c>
      <c r="H141" s="8">
        <v>28633510</v>
      </c>
      <c r="I141" s="8">
        <v>859.00530000000003</v>
      </c>
      <c r="J141" s="8">
        <v>286335.09999999998</v>
      </c>
      <c r="K141" s="8">
        <v>5440366.9000000004</v>
      </c>
      <c r="L141" s="8">
        <v>4295026.5</v>
      </c>
      <c r="M141" s="8">
        <f>SUM(Tableau1[[#This Row],[charges bancaires]:[autres charges]])</f>
        <v>10022587.5053</v>
      </c>
    </row>
    <row r="142" spans="1:13" x14ac:dyDescent="0.2">
      <c r="A142" s="47">
        <v>44517</v>
      </c>
      <c r="B142" s="42">
        <f>+MONTH(Tableau1[[#This Row],[Date_Facturation]])</f>
        <v>11</v>
      </c>
      <c r="C142" s="42">
        <f>+YEAR(Tableau1[[#This Row],[Date_Facturation]])</f>
        <v>2021</v>
      </c>
      <c r="D142" t="s">
        <v>75</v>
      </c>
      <c r="E142" t="s">
        <v>154</v>
      </c>
      <c r="F142" t="s">
        <v>126</v>
      </c>
      <c r="G142" t="s">
        <v>133</v>
      </c>
      <c r="H142" s="8">
        <v>39877040</v>
      </c>
      <c r="I142" s="8">
        <v>398.7704</v>
      </c>
      <c r="J142" s="8">
        <v>797540.8</v>
      </c>
      <c r="K142" s="8">
        <v>3987704</v>
      </c>
      <c r="L142" s="8">
        <v>7177867.2000000002</v>
      </c>
      <c r="M142" s="8">
        <f>SUM(Tableau1[[#This Row],[charges bancaires]:[autres charges]])</f>
        <v>11963510.770399999</v>
      </c>
    </row>
    <row r="143" spans="1:13" x14ac:dyDescent="0.2">
      <c r="A143" s="47">
        <v>44514</v>
      </c>
      <c r="B143" s="42">
        <f>+MONTH(Tableau1[[#This Row],[Date_Facturation]])</f>
        <v>11</v>
      </c>
      <c r="C143" s="42">
        <f>+YEAR(Tableau1[[#This Row],[Date_Facturation]])</f>
        <v>2021</v>
      </c>
      <c r="D143" t="s">
        <v>60</v>
      </c>
      <c r="E143" t="s">
        <v>175</v>
      </c>
      <c r="F143" t="s">
        <v>127</v>
      </c>
      <c r="G143" t="s">
        <v>132</v>
      </c>
      <c r="H143" s="8">
        <v>24793780</v>
      </c>
      <c r="I143" s="8">
        <v>743.8134</v>
      </c>
      <c r="J143" s="8">
        <v>743813.4</v>
      </c>
      <c r="K143" s="8">
        <v>4214942.5999999996</v>
      </c>
      <c r="L143" s="8">
        <v>4710818.2</v>
      </c>
      <c r="M143" s="8">
        <f>SUM(Tableau1[[#This Row],[charges bancaires]:[autres charges]])</f>
        <v>9670318.0133999996</v>
      </c>
    </row>
    <row r="144" spans="1:13" x14ac:dyDescent="0.2">
      <c r="A144" s="47">
        <v>44514</v>
      </c>
      <c r="B144" s="42">
        <f>+MONTH(Tableau1[[#This Row],[Date_Facturation]])</f>
        <v>11</v>
      </c>
      <c r="C144" s="42">
        <f>+YEAR(Tableau1[[#This Row],[Date_Facturation]])</f>
        <v>2021</v>
      </c>
      <c r="D144" t="s">
        <v>101</v>
      </c>
      <c r="E144" t="s">
        <v>154</v>
      </c>
      <c r="F144" t="s">
        <v>126</v>
      </c>
      <c r="G144" t="s">
        <v>131</v>
      </c>
      <c r="H144" s="8">
        <v>42402976</v>
      </c>
      <c r="I144" s="8">
        <v>1272.0892799999999</v>
      </c>
      <c r="J144" s="8">
        <v>848059.52</v>
      </c>
      <c r="K144" s="8">
        <v>7208505.9199999999</v>
      </c>
      <c r="L144" s="8">
        <v>6784476.1600000001</v>
      </c>
      <c r="M144" s="8">
        <f>SUM(Tableau1[[#This Row],[charges bancaires]:[autres charges]])</f>
        <v>14842313.68928</v>
      </c>
    </row>
    <row r="145" spans="1:13" x14ac:dyDescent="0.2">
      <c r="A145" s="47">
        <v>44510</v>
      </c>
      <c r="B145" s="42">
        <f>+MONTH(Tableau1[[#This Row],[Date_Facturation]])</f>
        <v>11</v>
      </c>
      <c r="C145" s="42">
        <f>+YEAR(Tableau1[[#This Row],[Date_Facturation]])</f>
        <v>2021</v>
      </c>
      <c r="D145" t="s">
        <v>110</v>
      </c>
      <c r="E145" t="s">
        <v>175</v>
      </c>
      <c r="F145" t="s">
        <v>128</v>
      </c>
      <c r="G145" t="s">
        <v>133</v>
      </c>
      <c r="H145" s="8">
        <v>43113037</v>
      </c>
      <c r="I145" s="8">
        <v>431.13037000000003</v>
      </c>
      <c r="J145" s="8">
        <v>1724521.48</v>
      </c>
      <c r="K145" s="8">
        <v>4311303.7</v>
      </c>
      <c r="L145" s="8">
        <v>7329216.290000001</v>
      </c>
      <c r="M145" s="8">
        <f>SUM(Tableau1[[#This Row],[charges bancaires]:[autres charges]])</f>
        <v>13365472.600370001</v>
      </c>
    </row>
    <row r="146" spans="1:13" x14ac:dyDescent="0.2">
      <c r="A146" s="47">
        <v>44505</v>
      </c>
      <c r="B146" s="42">
        <f>+MONTH(Tableau1[[#This Row],[Date_Facturation]])</f>
        <v>11</v>
      </c>
      <c r="C146" s="42">
        <f>+YEAR(Tableau1[[#This Row],[Date_Facturation]])</f>
        <v>2021</v>
      </c>
      <c r="D146" t="s">
        <v>82</v>
      </c>
      <c r="E146" t="s">
        <v>175</v>
      </c>
      <c r="F146" t="s">
        <v>128</v>
      </c>
      <c r="G146" t="s">
        <v>133</v>
      </c>
      <c r="H146" s="8">
        <v>39337494</v>
      </c>
      <c r="I146" s="8">
        <v>786.74987999999996</v>
      </c>
      <c r="J146" s="8">
        <v>1180124.82</v>
      </c>
      <c r="K146" s="8">
        <v>4720499.28</v>
      </c>
      <c r="L146" s="8">
        <v>5900624.0999999996</v>
      </c>
      <c r="M146" s="8">
        <f>SUM(Tableau1[[#This Row],[charges bancaires]:[autres charges]])</f>
        <v>11802034.94988</v>
      </c>
    </row>
    <row r="147" spans="1:13" x14ac:dyDescent="0.2">
      <c r="A147" s="47">
        <v>44501</v>
      </c>
      <c r="B147" s="42">
        <f>+MONTH(Tableau1[[#This Row],[Date_Facturation]])</f>
        <v>11</v>
      </c>
      <c r="C147" s="42">
        <f>+YEAR(Tableau1[[#This Row],[Date_Facturation]])</f>
        <v>2021</v>
      </c>
      <c r="D147" t="s">
        <v>63</v>
      </c>
      <c r="E147" t="s">
        <v>154</v>
      </c>
      <c r="F147" t="s">
        <v>126</v>
      </c>
      <c r="G147" t="s">
        <v>135</v>
      </c>
      <c r="H147" s="8">
        <v>16486551</v>
      </c>
      <c r="I147" s="8">
        <v>329.73102</v>
      </c>
      <c r="J147" s="8">
        <v>164865.51</v>
      </c>
      <c r="K147" s="8">
        <v>1813520.61</v>
      </c>
      <c r="L147" s="8">
        <v>3297310.2</v>
      </c>
      <c r="M147" s="8">
        <f>SUM(Tableau1[[#This Row],[charges bancaires]:[autres charges]])</f>
        <v>5276026.0510200001</v>
      </c>
    </row>
    <row r="148" spans="1:13" x14ac:dyDescent="0.2">
      <c r="A148" s="47">
        <v>44498</v>
      </c>
      <c r="B148" s="42">
        <f>+MONTH(Tableau1[[#This Row],[Date_Facturation]])</f>
        <v>10</v>
      </c>
      <c r="C148" s="42">
        <f>+YEAR(Tableau1[[#This Row],[Date_Facturation]])</f>
        <v>2021</v>
      </c>
      <c r="D148" t="s">
        <v>59</v>
      </c>
      <c r="E148" t="s">
        <v>154</v>
      </c>
      <c r="F148" t="s">
        <v>126</v>
      </c>
      <c r="G148" t="s">
        <v>131</v>
      </c>
      <c r="H148" s="8">
        <v>19932485</v>
      </c>
      <c r="I148" s="8">
        <v>597.97455000000002</v>
      </c>
      <c r="J148" s="8">
        <v>597974.55000000005</v>
      </c>
      <c r="K148" s="8">
        <v>3189197.6</v>
      </c>
      <c r="L148" s="8">
        <v>3986497</v>
      </c>
      <c r="M148" s="8">
        <f>SUM(Tableau1[[#This Row],[charges bancaires]:[autres charges]])</f>
        <v>7774267.1245499998</v>
      </c>
    </row>
    <row r="149" spans="1:13" x14ac:dyDescent="0.2">
      <c r="A149" s="47">
        <v>44498</v>
      </c>
      <c r="B149" s="42">
        <f>+MONTH(Tableau1[[#This Row],[Date_Facturation]])</f>
        <v>10</v>
      </c>
      <c r="C149" s="42">
        <f>+YEAR(Tableau1[[#This Row],[Date_Facturation]])</f>
        <v>2021</v>
      </c>
      <c r="D149" t="s">
        <v>22</v>
      </c>
      <c r="E149" t="s">
        <v>175</v>
      </c>
      <c r="F149" t="s">
        <v>128</v>
      </c>
      <c r="G149" t="s">
        <v>129</v>
      </c>
      <c r="H149" s="8">
        <v>7959579</v>
      </c>
      <c r="I149" s="8">
        <v>159.19157999999999</v>
      </c>
      <c r="J149" s="8">
        <v>79595.789999999994</v>
      </c>
      <c r="K149" s="8">
        <v>955149.48</v>
      </c>
      <c r="L149" s="8">
        <v>1193936.8499999999</v>
      </c>
      <c r="M149" s="8">
        <f>SUM(Tableau1[[#This Row],[charges bancaires]:[autres charges]])</f>
        <v>2228841.31158</v>
      </c>
    </row>
    <row r="150" spans="1:13" x14ac:dyDescent="0.2">
      <c r="A150" s="47">
        <v>44497</v>
      </c>
      <c r="B150" s="42">
        <f>+MONTH(Tableau1[[#This Row],[Date_Facturation]])</f>
        <v>10</v>
      </c>
      <c r="C150" s="42">
        <f>+YEAR(Tableau1[[#This Row],[Date_Facturation]])</f>
        <v>2021</v>
      </c>
      <c r="D150" t="s">
        <v>58</v>
      </c>
      <c r="E150" t="s">
        <v>175</v>
      </c>
      <c r="F150" t="s">
        <v>128</v>
      </c>
      <c r="G150" t="s">
        <v>129</v>
      </c>
      <c r="H150" s="8">
        <v>4327499</v>
      </c>
      <c r="I150" s="8">
        <v>86.549980000000005</v>
      </c>
      <c r="J150" s="8">
        <v>216374.95</v>
      </c>
      <c r="K150" s="8">
        <v>562574.87</v>
      </c>
      <c r="L150" s="8">
        <v>778949.82</v>
      </c>
      <c r="M150" s="8">
        <f>SUM(Tableau1[[#This Row],[charges bancaires]:[autres charges]])</f>
        <v>1557986.1899799998</v>
      </c>
    </row>
    <row r="151" spans="1:13" x14ac:dyDescent="0.2">
      <c r="A151" s="47">
        <v>44496</v>
      </c>
      <c r="B151" s="42">
        <f>+MONTH(Tableau1[[#This Row],[Date_Facturation]])</f>
        <v>10</v>
      </c>
      <c r="C151" s="42">
        <f>+YEAR(Tableau1[[#This Row],[Date_Facturation]])</f>
        <v>2021</v>
      </c>
      <c r="D151" t="s">
        <v>65</v>
      </c>
      <c r="E151" t="s">
        <v>154</v>
      </c>
      <c r="F151" t="s">
        <v>126</v>
      </c>
      <c r="G151" t="s">
        <v>130</v>
      </c>
      <c r="H151" s="8">
        <v>30197194</v>
      </c>
      <c r="I151" s="8">
        <v>603.94388000000004</v>
      </c>
      <c r="J151" s="8">
        <v>603943.88</v>
      </c>
      <c r="K151" s="8">
        <v>4529579.0999999996</v>
      </c>
      <c r="L151" s="8">
        <v>6039438.8000000007</v>
      </c>
      <c r="M151" s="8">
        <f>SUM(Tableau1[[#This Row],[charges bancaires]:[autres charges]])</f>
        <v>11173565.72388</v>
      </c>
    </row>
    <row r="152" spans="1:13" x14ac:dyDescent="0.2">
      <c r="A152" s="47">
        <v>44496</v>
      </c>
      <c r="B152" s="42">
        <f>+MONTH(Tableau1[[#This Row],[Date_Facturation]])</f>
        <v>10</v>
      </c>
      <c r="C152" s="42">
        <f>+YEAR(Tableau1[[#This Row],[Date_Facturation]])</f>
        <v>2021</v>
      </c>
      <c r="D152" t="s">
        <v>119</v>
      </c>
      <c r="E152" t="s">
        <v>154</v>
      </c>
      <c r="F152" t="s">
        <v>126</v>
      </c>
      <c r="G152" t="s">
        <v>135</v>
      </c>
      <c r="H152" s="8">
        <v>36614516</v>
      </c>
      <c r="I152" s="8">
        <v>732.29031999999995</v>
      </c>
      <c r="J152" s="8">
        <v>366145.16</v>
      </c>
      <c r="K152" s="8">
        <v>6224467.7199999997</v>
      </c>
      <c r="L152" s="8">
        <v>5492177.3999999994</v>
      </c>
      <c r="M152" s="8">
        <f>SUM(Tableau1[[#This Row],[charges bancaires]:[autres charges]])</f>
        <v>12083522.570319999</v>
      </c>
    </row>
    <row r="153" spans="1:13" x14ac:dyDescent="0.2">
      <c r="A153" s="47">
        <v>44495</v>
      </c>
      <c r="B153" s="42">
        <f>+MONTH(Tableau1[[#This Row],[Date_Facturation]])</f>
        <v>10</v>
      </c>
      <c r="C153" s="42">
        <f>+YEAR(Tableau1[[#This Row],[Date_Facturation]])</f>
        <v>2021</v>
      </c>
      <c r="D153" t="s">
        <v>59</v>
      </c>
      <c r="E153" t="s">
        <v>154</v>
      </c>
      <c r="F153" t="s">
        <v>126</v>
      </c>
      <c r="G153" t="s">
        <v>131</v>
      </c>
      <c r="H153" s="8">
        <v>24883391</v>
      </c>
      <c r="I153" s="8">
        <v>248.83391</v>
      </c>
      <c r="J153" s="8">
        <v>1244169.55</v>
      </c>
      <c r="K153" s="8">
        <v>3234840.83</v>
      </c>
      <c r="L153" s="8">
        <v>4479010.38</v>
      </c>
      <c r="M153" s="8">
        <f>SUM(Tableau1[[#This Row],[charges bancaires]:[autres charges]])</f>
        <v>8958269.5939100012</v>
      </c>
    </row>
    <row r="154" spans="1:13" x14ac:dyDescent="0.2">
      <c r="A154" s="47">
        <v>44486</v>
      </c>
      <c r="B154" s="42">
        <f>+MONTH(Tableau1[[#This Row],[Date_Facturation]])</f>
        <v>10</v>
      </c>
      <c r="C154" s="42">
        <f>+YEAR(Tableau1[[#This Row],[Date_Facturation]])</f>
        <v>2021</v>
      </c>
      <c r="D154" t="s">
        <v>97</v>
      </c>
      <c r="E154" t="s">
        <v>154</v>
      </c>
      <c r="F154" t="s">
        <v>126</v>
      </c>
      <c r="G154" t="s">
        <v>135</v>
      </c>
      <c r="H154" s="8">
        <v>3702445</v>
      </c>
      <c r="I154" s="8">
        <v>111.07335</v>
      </c>
      <c r="J154" s="8">
        <v>37024.449999999997</v>
      </c>
      <c r="K154" s="8">
        <v>555366.75</v>
      </c>
      <c r="L154" s="8">
        <v>740489</v>
      </c>
      <c r="M154" s="8">
        <f>SUM(Tableau1[[#This Row],[charges bancaires]:[autres charges]])</f>
        <v>1332991.2733499999</v>
      </c>
    </row>
    <row r="155" spans="1:13" x14ac:dyDescent="0.2">
      <c r="A155" s="47">
        <v>44483</v>
      </c>
      <c r="B155" s="42">
        <f>+MONTH(Tableau1[[#This Row],[Date_Facturation]])</f>
        <v>10</v>
      </c>
      <c r="C155" s="42">
        <f>+YEAR(Tableau1[[#This Row],[Date_Facturation]])</f>
        <v>2021</v>
      </c>
      <c r="D155" t="s">
        <v>113</v>
      </c>
      <c r="E155" t="s">
        <v>154</v>
      </c>
      <c r="F155" t="s">
        <v>126</v>
      </c>
      <c r="G155" t="s">
        <v>129</v>
      </c>
      <c r="H155" s="8">
        <v>45974570</v>
      </c>
      <c r="I155" s="8">
        <v>1379.2371000000001</v>
      </c>
      <c r="J155" s="8">
        <v>1379237.1</v>
      </c>
      <c r="K155" s="8">
        <v>9194914</v>
      </c>
      <c r="L155" s="8">
        <v>8275422.5999999996</v>
      </c>
      <c r="M155" s="8">
        <f>SUM(Tableau1[[#This Row],[charges bancaires]:[autres charges]])</f>
        <v>18850952.937100001</v>
      </c>
    </row>
    <row r="156" spans="1:13" x14ac:dyDescent="0.2">
      <c r="A156" s="47">
        <v>44479</v>
      </c>
      <c r="B156" s="42">
        <f>+MONTH(Tableau1[[#This Row],[Date_Facturation]])</f>
        <v>10</v>
      </c>
      <c r="C156" s="42">
        <f>+YEAR(Tableau1[[#This Row],[Date_Facturation]])</f>
        <v>2021</v>
      </c>
      <c r="D156" t="s">
        <v>55</v>
      </c>
      <c r="E156" t="s">
        <v>153</v>
      </c>
      <c r="F156" t="s">
        <v>126</v>
      </c>
      <c r="G156" t="s">
        <v>134</v>
      </c>
      <c r="H156" s="8">
        <v>9869211</v>
      </c>
      <c r="I156" s="8">
        <v>296.07632999999998</v>
      </c>
      <c r="J156" s="8">
        <v>98692.11</v>
      </c>
      <c r="K156" s="8">
        <v>1973842.2</v>
      </c>
      <c r="L156" s="8">
        <v>1480381.65</v>
      </c>
      <c r="M156" s="8">
        <f>SUM(Tableau1[[#This Row],[charges bancaires]:[autres charges]])</f>
        <v>3553212.0363299996</v>
      </c>
    </row>
    <row r="157" spans="1:13" x14ac:dyDescent="0.2">
      <c r="A157" s="47">
        <v>44479</v>
      </c>
      <c r="B157" s="42">
        <f>+MONTH(Tableau1[[#This Row],[Date_Facturation]])</f>
        <v>10</v>
      </c>
      <c r="C157" s="42">
        <f>+YEAR(Tableau1[[#This Row],[Date_Facturation]])</f>
        <v>2021</v>
      </c>
      <c r="D157" t="s">
        <v>45</v>
      </c>
      <c r="E157" t="s">
        <v>154</v>
      </c>
      <c r="F157" t="s">
        <v>126</v>
      </c>
      <c r="G157" t="s">
        <v>131</v>
      </c>
      <c r="H157" s="8">
        <v>29892506</v>
      </c>
      <c r="I157" s="8">
        <v>896.77517999999998</v>
      </c>
      <c r="J157" s="8">
        <v>1494625.3</v>
      </c>
      <c r="K157" s="8">
        <v>5978501.2000000002</v>
      </c>
      <c r="L157" s="8">
        <v>5679576.1399999997</v>
      </c>
      <c r="M157" s="8">
        <f>SUM(Tableau1[[#This Row],[charges bancaires]:[autres charges]])</f>
        <v>13153599.415180001</v>
      </c>
    </row>
    <row r="158" spans="1:13" x14ac:dyDescent="0.2">
      <c r="A158" s="47">
        <v>44472</v>
      </c>
      <c r="B158" s="42">
        <f>+MONTH(Tableau1[[#This Row],[Date_Facturation]])</f>
        <v>10</v>
      </c>
      <c r="C158" s="42">
        <f>+YEAR(Tableau1[[#This Row],[Date_Facturation]])</f>
        <v>2021</v>
      </c>
      <c r="D158" t="s">
        <v>112</v>
      </c>
      <c r="E158" t="s">
        <v>175</v>
      </c>
      <c r="F158" t="s">
        <v>127</v>
      </c>
      <c r="G158" t="s">
        <v>135</v>
      </c>
      <c r="H158" s="8">
        <v>21024606</v>
      </c>
      <c r="I158" s="8">
        <v>630.73818000000006</v>
      </c>
      <c r="J158" s="8">
        <v>1051230.3</v>
      </c>
      <c r="K158" s="8">
        <v>3994675.14</v>
      </c>
      <c r="L158" s="8">
        <v>3574183.0200000005</v>
      </c>
      <c r="M158" s="8">
        <f>SUM(Tableau1[[#This Row],[charges bancaires]:[autres charges]])</f>
        <v>8620719.1981800012</v>
      </c>
    </row>
    <row r="159" spans="1:13" x14ac:dyDescent="0.2">
      <c r="A159" s="47">
        <v>44462</v>
      </c>
      <c r="B159" s="42">
        <f>+MONTH(Tableau1[[#This Row],[Date_Facturation]])</f>
        <v>9</v>
      </c>
      <c r="C159" s="42">
        <f>+YEAR(Tableau1[[#This Row],[Date_Facturation]])</f>
        <v>2021</v>
      </c>
      <c r="D159" t="s">
        <v>75</v>
      </c>
      <c r="E159" t="s">
        <v>154</v>
      </c>
      <c r="F159" t="s">
        <v>126</v>
      </c>
      <c r="G159" t="s">
        <v>133</v>
      </c>
      <c r="H159" s="8">
        <v>25507672</v>
      </c>
      <c r="I159" s="8">
        <v>765.23015999999996</v>
      </c>
      <c r="J159" s="8">
        <v>1020306.88</v>
      </c>
      <c r="K159" s="8">
        <v>5101534.4000000004</v>
      </c>
      <c r="L159" s="8">
        <v>4846457.68</v>
      </c>
      <c r="M159" s="8">
        <f>SUM(Tableau1[[#This Row],[charges bancaires]:[autres charges]])</f>
        <v>10969064.190159999</v>
      </c>
    </row>
    <row r="160" spans="1:13" x14ac:dyDescent="0.2">
      <c r="A160" s="47">
        <v>44461</v>
      </c>
      <c r="B160" s="42">
        <f>+MONTH(Tableau1[[#This Row],[Date_Facturation]])</f>
        <v>9</v>
      </c>
      <c r="C160" s="42">
        <f>+YEAR(Tableau1[[#This Row],[Date_Facturation]])</f>
        <v>2021</v>
      </c>
      <c r="D160" t="s">
        <v>49</v>
      </c>
      <c r="E160" t="s">
        <v>154</v>
      </c>
      <c r="F160" t="s">
        <v>126</v>
      </c>
      <c r="G160" t="s">
        <v>135</v>
      </c>
      <c r="H160" s="8">
        <v>33361145</v>
      </c>
      <c r="I160" s="8">
        <v>667.22289999999998</v>
      </c>
      <c r="J160" s="8">
        <v>667222.9</v>
      </c>
      <c r="K160" s="8">
        <v>6672229</v>
      </c>
      <c r="L160" s="8">
        <v>5671394.6500000004</v>
      </c>
      <c r="M160" s="8">
        <f>SUM(Tableau1[[#This Row],[charges bancaires]:[autres charges]])</f>
        <v>13011513.7729</v>
      </c>
    </row>
    <row r="161" spans="1:13" x14ac:dyDescent="0.2">
      <c r="A161" s="47">
        <v>44460</v>
      </c>
      <c r="B161" s="42">
        <f>+MONTH(Tableau1[[#This Row],[Date_Facturation]])</f>
        <v>9</v>
      </c>
      <c r="C161" s="42">
        <f>+YEAR(Tableau1[[#This Row],[Date_Facturation]])</f>
        <v>2021</v>
      </c>
      <c r="D161" t="s">
        <v>91</v>
      </c>
      <c r="E161" t="s">
        <v>154</v>
      </c>
      <c r="F161" t="s">
        <v>126</v>
      </c>
      <c r="G161" t="s">
        <v>135</v>
      </c>
      <c r="H161" s="8">
        <v>30674444</v>
      </c>
      <c r="I161" s="8">
        <v>920.23332000000005</v>
      </c>
      <c r="J161" s="8">
        <v>306744.44</v>
      </c>
      <c r="K161" s="8">
        <v>5828144.3600000003</v>
      </c>
      <c r="L161" s="8">
        <v>4907911.04</v>
      </c>
      <c r="M161" s="8">
        <f>SUM(Tableau1[[#This Row],[charges bancaires]:[autres charges]])</f>
        <v>11043720.073320001</v>
      </c>
    </row>
    <row r="162" spans="1:13" x14ac:dyDescent="0.2">
      <c r="A162" s="47">
        <v>44458</v>
      </c>
      <c r="B162" s="42">
        <f>+MONTH(Tableau1[[#This Row],[Date_Facturation]])</f>
        <v>9</v>
      </c>
      <c r="C162" s="42">
        <f>+YEAR(Tableau1[[#This Row],[Date_Facturation]])</f>
        <v>2021</v>
      </c>
      <c r="D162" t="s">
        <v>60</v>
      </c>
      <c r="E162" t="s">
        <v>175</v>
      </c>
      <c r="F162" t="s">
        <v>127</v>
      </c>
      <c r="G162" t="s">
        <v>132</v>
      </c>
      <c r="H162" s="8">
        <v>49750593</v>
      </c>
      <c r="I162" s="8">
        <v>1492.5177900000001</v>
      </c>
      <c r="J162" s="8">
        <v>1990023.72</v>
      </c>
      <c r="K162" s="8">
        <v>9950118.5999999996</v>
      </c>
      <c r="L162" s="8">
        <v>7462588.9500000002</v>
      </c>
      <c r="M162" s="8">
        <f>SUM(Tableau1[[#This Row],[charges bancaires]:[autres charges]])</f>
        <v>19404223.78779</v>
      </c>
    </row>
    <row r="163" spans="1:13" x14ac:dyDescent="0.2">
      <c r="A163" s="47">
        <v>44457</v>
      </c>
      <c r="B163" s="42">
        <f>+MONTH(Tableau1[[#This Row],[Date_Facturation]])</f>
        <v>9</v>
      </c>
      <c r="C163" s="42">
        <f>+YEAR(Tableau1[[#This Row],[Date_Facturation]])</f>
        <v>2021</v>
      </c>
      <c r="D163" t="s">
        <v>105</v>
      </c>
      <c r="E163" t="s">
        <v>154</v>
      </c>
      <c r="F163" t="s">
        <v>126</v>
      </c>
      <c r="G163" t="s">
        <v>135</v>
      </c>
      <c r="H163" s="8">
        <v>22461680</v>
      </c>
      <c r="I163" s="8">
        <v>673.85040000000004</v>
      </c>
      <c r="J163" s="8">
        <v>898467.2</v>
      </c>
      <c r="K163" s="8">
        <v>4267719.2</v>
      </c>
      <c r="L163" s="8">
        <v>4492336</v>
      </c>
      <c r="M163" s="8">
        <f>SUM(Tableau1[[#This Row],[charges bancaires]:[autres charges]])</f>
        <v>9659196.2503999993</v>
      </c>
    </row>
    <row r="164" spans="1:13" x14ac:dyDescent="0.2">
      <c r="A164" s="47">
        <v>44456</v>
      </c>
      <c r="B164" s="42">
        <f>+MONTH(Tableau1[[#This Row],[Date_Facturation]])</f>
        <v>9</v>
      </c>
      <c r="C164" s="42">
        <f>+YEAR(Tableau1[[#This Row],[Date_Facturation]])</f>
        <v>2021</v>
      </c>
      <c r="D164" t="s">
        <v>115</v>
      </c>
      <c r="E164" t="s">
        <v>153</v>
      </c>
      <c r="F164" t="s">
        <v>126</v>
      </c>
      <c r="G164" t="s">
        <v>131</v>
      </c>
      <c r="H164" s="8">
        <v>32712645</v>
      </c>
      <c r="I164" s="8">
        <v>981.37935000000004</v>
      </c>
      <c r="J164" s="8">
        <v>981379.35</v>
      </c>
      <c r="K164" s="8">
        <v>5234023.2</v>
      </c>
      <c r="L164" s="8">
        <v>6542529</v>
      </c>
      <c r="M164" s="8">
        <f>SUM(Tableau1[[#This Row],[charges bancaires]:[autres charges]])</f>
        <v>12758912.92935</v>
      </c>
    </row>
    <row r="165" spans="1:13" x14ac:dyDescent="0.2">
      <c r="A165" s="47">
        <v>44452</v>
      </c>
      <c r="B165" s="42">
        <f>+MONTH(Tableau1[[#This Row],[Date_Facturation]])</f>
        <v>9</v>
      </c>
      <c r="C165" s="42">
        <f>+YEAR(Tableau1[[#This Row],[Date_Facturation]])</f>
        <v>2021</v>
      </c>
      <c r="D165" t="s">
        <v>31</v>
      </c>
      <c r="E165" t="s">
        <v>154</v>
      </c>
      <c r="F165" t="s">
        <v>126</v>
      </c>
      <c r="G165" t="s">
        <v>135</v>
      </c>
      <c r="H165" s="8">
        <v>19677847</v>
      </c>
      <c r="I165" s="8">
        <v>393.55694</v>
      </c>
      <c r="J165" s="8">
        <v>196778.47</v>
      </c>
      <c r="K165" s="8">
        <v>2361341.64</v>
      </c>
      <c r="L165" s="8">
        <v>3542012.46</v>
      </c>
      <c r="M165" s="8">
        <f>SUM(Tableau1[[#This Row],[charges bancaires]:[autres charges]])</f>
        <v>6100526.1269399999</v>
      </c>
    </row>
    <row r="166" spans="1:13" x14ac:dyDescent="0.2">
      <c r="A166" s="47">
        <v>44450</v>
      </c>
      <c r="B166" s="42">
        <f>+MONTH(Tableau1[[#This Row],[Date_Facturation]])</f>
        <v>9</v>
      </c>
      <c r="C166" s="42">
        <f>+YEAR(Tableau1[[#This Row],[Date_Facturation]])</f>
        <v>2021</v>
      </c>
      <c r="D166" t="s">
        <v>119</v>
      </c>
      <c r="E166" t="s">
        <v>154</v>
      </c>
      <c r="F166" t="s">
        <v>126</v>
      </c>
      <c r="G166" t="s">
        <v>135</v>
      </c>
      <c r="H166" s="8">
        <v>31097394</v>
      </c>
      <c r="I166" s="8">
        <v>310.97394000000003</v>
      </c>
      <c r="J166" s="8">
        <v>621947.88</v>
      </c>
      <c r="K166" s="8">
        <v>6219478.7999999998</v>
      </c>
      <c r="L166" s="8">
        <v>5908504.8600000003</v>
      </c>
      <c r="M166" s="8">
        <f>SUM(Tableau1[[#This Row],[charges bancaires]:[autres charges]])</f>
        <v>12750242.513939999</v>
      </c>
    </row>
    <row r="167" spans="1:13" x14ac:dyDescent="0.2">
      <c r="A167" s="47">
        <v>44446</v>
      </c>
      <c r="B167" s="42">
        <f>+MONTH(Tableau1[[#This Row],[Date_Facturation]])</f>
        <v>9</v>
      </c>
      <c r="C167" s="42">
        <f>+YEAR(Tableau1[[#This Row],[Date_Facturation]])</f>
        <v>2021</v>
      </c>
      <c r="D167" t="s">
        <v>85</v>
      </c>
      <c r="E167" t="s">
        <v>153</v>
      </c>
      <c r="F167" t="s">
        <v>126</v>
      </c>
      <c r="G167" t="s">
        <v>129</v>
      </c>
      <c r="H167" s="8">
        <v>13988960</v>
      </c>
      <c r="I167" s="8">
        <v>279.7792</v>
      </c>
      <c r="J167" s="8">
        <v>419668.8</v>
      </c>
      <c r="K167" s="8">
        <v>1678675.2</v>
      </c>
      <c r="L167" s="8">
        <v>2238233.6000000001</v>
      </c>
      <c r="M167" s="8">
        <f>SUM(Tableau1[[#This Row],[charges bancaires]:[autres charges]])</f>
        <v>4336857.3792000003</v>
      </c>
    </row>
    <row r="168" spans="1:13" x14ac:dyDescent="0.2">
      <c r="A168" s="47">
        <v>44443</v>
      </c>
      <c r="B168" s="42">
        <f>+MONTH(Tableau1[[#This Row],[Date_Facturation]])</f>
        <v>9</v>
      </c>
      <c r="C168" s="42">
        <f>+YEAR(Tableau1[[#This Row],[Date_Facturation]])</f>
        <v>2021</v>
      </c>
      <c r="D168" t="s">
        <v>81</v>
      </c>
      <c r="E168" t="s">
        <v>154</v>
      </c>
      <c r="F168" t="s">
        <v>126</v>
      </c>
      <c r="G168" t="s">
        <v>135</v>
      </c>
      <c r="H168" s="8">
        <v>27071219</v>
      </c>
      <c r="I168" s="8">
        <v>270.71219000000002</v>
      </c>
      <c r="J168" s="8">
        <v>270712.19</v>
      </c>
      <c r="K168" s="8">
        <v>4331395.04</v>
      </c>
      <c r="L168" s="8">
        <v>4602107.2300000004</v>
      </c>
      <c r="M168" s="8">
        <f>SUM(Tableau1[[#This Row],[charges bancaires]:[autres charges]])</f>
        <v>9204485.1721899994</v>
      </c>
    </row>
    <row r="169" spans="1:13" x14ac:dyDescent="0.2">
      <c r="A169" s="47">
        <v>44433</v>
      </c>
      <c r="B169" s="42">
        <f>+MONTH(Tableau1[[#This Row],[Date_Facturation]])</f>
        <v>8</v>
      </c>
      <c r="C169" s="42">
        <f>+YEAR(Tableau1[[#This Row],[Date_Facturation]])</f>
        <v>2021</v>
      </c>
      <c r="D169" t="s">
        <v>48</v>
      </c>
      <c r="E169" t="s">
        <v>175</v>
      </c>
      <c r="F169" t="s">
        <v>127</v>
      </c>
      <c r="G169" t="s">
        <v>134</v>
      </c>
      <c r="H169" s="8">
        <v>47833730</v>
      </c>
      <c r="I169" s="8">
        <v>1435.0119</v>
      </c>
      <c r="J169" s="8">
        <v>478337.3</v>
      </c>
      <c r="K169" s="8">
        <v>6218384.9000000004</v>
      </c>
      <c r="L169" s="8">
        <v>9566746</v>
      </c>
      <c r="M169" s="8">
        <f>SUM(Tableau1[[#This Row],[charges bancaires]:[autres charges]])</f>
        <v>16264903.2119</v>
      </c>
    </row>
    <row r="170" spans="1:13" x14ac:dyDescent="0.2">
      <c r="A170" s="47">
        <v>44431</v>
      </c>
      <c r="B170" s="42">
        <f>+MONTH(Tableau1[[#This Row],[Date_Facturation]])</f>
        <v>8</v>
      </c>
      <c r="C170" s="42">
        <f>+YEAR(Tableau1[[#This Row],[Date_Facturation]])</f>
        <v>2021</v>
      </c>
      <c r="D170" t="s">
        <v>121</v>
      </c>
      <c r="E170" t="s">
        <v>154</v>
      </c>
      <c r="F170" t="s">
        <v>126</v>
      </c>
      <c r="G170" t="s">
        <v>130</v>
      </c>
      <c r="H170" s="8">
        <v>11618794</v>
      </c>
      <c r="I170" s="8">
        <v>232.37588</v>
      </c>
      <c r="J170" s="8">
        <v>580939.69999999995</v>
      </c>
      <c r="K170" s="8">
        <v>1394255.28</v>
      </c>
      <c r="L170" s="8">
        <v>1975194.9800000002</v>
      </c>
      <c r="M170" s="8">
        <f>SUM(Tableau1[[#This Row],[charges bancaires]:[autres charges]])</f>
        <v>3950622.3358800001</v>
      </c>
    </row>
    <row r="171" spans="1:13" x14ac:dyDescent="0.2">
      <c r="A171" s="47">
        <v>44426</v>
      </c>
      <c r="B171" s="42">
        <f>+MONTH(Tableau1[[#This Row],[Date_Facturation]])</f>
        <v>8</v>
      </c>
      <c r="C171" s="42">
        <f>+YEAR(Tableau1[[#This Row],[Date_Facturation]])</f>
        <v>2021</v>
      </c>
      <c r="D171" t="s">
        <v>97</v>
      </c>
      <c r="E171" t="s">
        <v>154</v>
      </c>
      <c r="F171" t="s">
        <v>126</v>
      </c>
      <c r="G171" t="s">
        <v>134</v>
      </c>
      <c r="H171" s="8">
        <v>7302324</v>
      </c>
      <c r="I171" s="8">
        <v>146.04648</v>
      </c>
      <c r="J171" s="8">
        <v>146046.48000000001</v>
      </c>
      <c r="K171" s="8">
        <v>876278.88</v>
      </c>
      <c r="L171" s="8">
        <v>1314418.32</v>
      </c>
      <c r="M171" s="8">
        <f>SUM(Tableau1[[#This Row],[charges bancaires]:[autres charges]])</f>
        <v>2336889.7264800002</v>
      </c>
    </row>
    <row r="172" spans="1:13" x14ac:dyDescent="0.2">
      <c r="A172" s="47">
        <v>44426</v>
      </c>
      <c r="B172" s="42">
        <f>+MONTH(Tableau1[[#This Row],[Date_Facturation]])</f>
        <v>8</v>
      </c>
      <c r="C172" s="42">
        <f>+YEAR(Tableau1[[#This Row],[Date_Facturation]])</f>
        <v>2021</v>
      </c>
      <c r="D172" t="s">
        <v>43</v>
      </c>
      <c r="E172" t="s">
        <v>153</v>
      </c>
      <c r="F172" t="s">
        <v>126</v>
      </c>
      <c r="G172" t="s">
        <v>129</v>
      </c>
      <c r="H172" s="8">
        <v>24965055</v>
      </c>
      <c r="I172" s="8">
        <v>748.95164999999997</v>
      </c>
      <c r="J172" s="8">
        <v>1248252.75</v>
      </c>
      <c r="K172" s="8">
        <v>3744758.25</v>
      </c>
      <c r="L172" s="8">
        <v>4743360.45</v>
      </c>
      <c r="M172" s="8">
        <f>SUM(Tableau1[[#This Row],[charges bancaires]:[autres charges]])</f>
        <v>9737120.4016500004</v>
      </c>
    </row>
    <row r="173" spans="1:13" x14ac:dyDescent="0.2">
      <c r="A173" s="47">
        <v>44425</v>
      </c>
      <c r="B173" s="42">
        <f>+MONTH(Tableau1[[#This Row],[Date_Facturation]])</f>
        <v>8</v>
      </c>
      <c r="C173" s="42">
        <f>+YEAR(Tableau1[[#This Row],[Date_Facturation]])</f>
        <v>2021</v>
      </c>
      <c r="D173" t="s">
        <v>90</v>
      </c>
      <c r="E173" t="s">
        <v>175</v>
      </c>
      <c r="F173" t="s">
        <v>128</v>
      </c>
      <c r="G173" t="s">
        <v>134</v>
      </c>
      <c r="H173" s="8">
        <v>21873986</v>
      </c>
      <c r="I173" s="8">
        <v>656.21957999999995</v>
      </c>
      <c r="J173" s="8">
        <v>656219.57999999996</v>
      </c>
      <c r="K173" s="8">
        <v>3718577.62</v>
      </c>
      <c r="L173" s="8">
        <v>4374797.2</v>
      </c>
      <c r="M173" s="8">
        <f>SUM(Tableau1[[#This Row],[charges bancaires]:[autres charges]])</f>
        <v>8750250.6195800006</v>
      </c>
    </row>
    <row r="174" spans="1:13" x14ac:dyDescent="0.2">
      <c r="A174" s="47">
        <v>44424</v>
      </c>
      <c r="B174" s="42">
        <f>+MONTH(Tableau1[[#This Row],[Date_Facturation]])</f>
        <v>8</v>
      </c>
      <c r="C174" s="42">
        <f>+YEAR(Tableau1[[#This Row],[Date_Facturation]])</f>
        <v>2021</v>
      </c>
      <c r="D174" t="s">
        <v>85</v>
      </c>
      <c r="E174" t="s">
        <v>153</v>
      </c>
      <c r="F174" t="s">
        <v>126</v>
      </c>
      <c r="G174" t="s">
        <v>129</v>
      </c>
      <c r="H174" s="8">
        <v>36606691</v>
      </c>
      <c r="I174" s="8">
        <v>366.06691000000001</v>
      </c>
      <c r="J174" s="8">
        <v>1098200.73</v>
      </c>
      <c r="K174" s="8">
        <v>5491003.6500000004</v>
      </c>
      <c r="L174" s="8">
        <v>5491003.6499999994</v>
      </c>
      <c r="M174" s="8">
        <f>SUM(Tableau1[[#This Row],[charges bancaires]:[autres charges]])</f>
        <v>12080574.09691</v>
      </c>
    </row>
    <row r="175" spans="1:13" x14ac:dyDescent="0.2">
      <c r="A175" s="47">
        <v>44424</v>
      </c>
      <c r="B175" s="42">
        <f>+MONTH(Tableau1[[#This Row],[Date_Facturation]])</f>
        <v>8</v>
      </c>
      <c r="C175" s="42">
        <f>+YEAR(Tableau1[[#This Row],[Date_Facturation]])</f>
        <v>2021</v>
      </c>
      <c r="D175" t="s">
        <v>41</v>
      </c>
      <c r="E175" t="s">
        <v>154</v>
      </c>
      <c r="F175" t="s">
        <v>126</v>
      </c>
      <c r="G175" t="s">
        <v>134</v>
      </c>
      <c r="H175" s="8">
        <v>36980618</v>
      </c>
      <c r="I175" s="8">
        <v>1109.4185399999999</v>
      </c>
      <c r="J175" s="8">
        <v>1479224.72</v>
      </c>
      <c r="K175" s="8">
        <v>3698061.8</v>
      </c>
      <c r="L175" s="8">
        <v>5916898.8799999999</v>
      </c>
      <c r="M175" s="8">
        <f>SUM(Tableau1[[#This Row],[charges bancaires]:[autres charges]])</f>
        <v>11095294.818539999</v>
      </c>
    </row>
    <row r="176" spans="1:13" x14ac:dyDescent="0.2">
      <c r="A176" s="47">
        <v>44423</v>
      </c>
      <c r="B176" s="42">
        <f>+MONTH(Tableau1[[#This Row],[Date_Facturation]])</f>
        <v>8</v>
      </c>
      <c r="C176" s="42">
        <f>+YEAR(Tableau1[[#This Row],[Date_Facturation]])</f>
        <v>2021</v>
      </c>
      <c r="D176" t="s">
        <v>30</v>
      </c>
      <c r="E176" t="s">
        <v>175</v>
      </c>
      <c r="F176" t="s">
        <v>128</v>
      </c>
      <c r="G176" t="s">
        <v>135</v>
      </c>
      <c r="H176" s="8">
        <v>36945019</v>
      </c>
      <c r="I176" s="8">
        <v>369.45019000000002</v>
      </c>
      <c r="J176" s="8">
        <v>738900.38</v>
      </c>
      <c r="K176" s="8">
        <v>7019553.6100000003</v>
      </c>
      <c r="L176" s="8">
        <v>6650103.4199999999</v>
      </c>
      <c r="M176" s="8">
        <f>SUM(Tableau1[[#This Row],[charges bancaires]:[autres charges]])</f>
        <v>14408926.86019</v>
      </c>
    </row>
    <row r="177" spans="1:13" x14ac:dyDescent="0.2">
      <c r="A177" s="47">
        <v>44418</v>
      </c>
      <c r="B177" s="42">
        <f>+MONTH(Tableau1[[#This Row],[Date_Facturation]])</f>
        <v>8</v>
      </c>
      <c r="C177" s="42">
        <f>+YEAR(Tableau1[[#This Row],[Date_Facturation]])</f>
        <v>2021</v>
      </c>
      <c r="D177" t="s">
        <v>94</v>
      </c>
      <c r="E177" t="s">
        <v>175</v>
      </c>
      <c r="F177" t="s">
        <v>128</v>
      </c>
      <c r="G177" t="s">
        <v>135</v>
      </c>
      <c r="H177" s="8">
        <v>36260953</v>
      </c>
      <c r="I177" s="8">
        <v>362.60953000000001</v>
      </c>
      <c r="J177" s="8">
        <v>1813047.65</v>
      </c>
      <c r="K177" s="8">
        <v>4351314.3600000003</v>
      </c>
      <c r="L177" s="8">
        <v>5439142.9500000002</v>
      </c>
      <c r="M177" s="8">
        <f>SUM(Tableau1[[#This Row],[charges bancaires]:[autres charges]])</f>
        <v>11603867.569529999</v>
      </c>
    </row>
    <row r="178" spans="1:13" x14ac:dyDescent="0.2">
      <c r="A178" s="47">
        <v>44414</v>
      </c>
      <c r="B178" s="42">
        <f>+MONTH(Tableau1[[#This Row],[Date_Facturation]])</f>
        <v>8</v>
      </c>
      <c r="C178" s="42">
        <f>+YEAR(Tableau1[[#This Row],[Date_Facturation]])</f>
        <v>2021</v>
      </c>
      <c r="D178" t="s">
        <v>73</v>
      </c>
      <c r="E178" t="s">
        <v>154</v>
      </c>
      <c r="F178" t="s">
        <v>126</v>
      </c>
      <c r="G178" t="s">
        <v>132</v>
      </c>
      <c r="H178" s="8">
        <v>25588020</v>
      </c>
      <c r="I178" s="8">
        <v>255.8802</v>
      </c>
      <c r="J178" s="8">
        <v>255880.2</v>
      </c>
      <c r="K178" s="8">
        <v>4349963.4000000004</v>
      </c>
      <c r="L178" s="8">
        <v>3838203</v>
      </c>
      <c r="M178" s="8">
        <f>SUM(Tableau1[[#This Row],[charges bancaires]:[autres charges]])</f>
        <v>8444302.4802000001</v>
      </c>
    </row>
    <row r="179" spans="1:13" x14ac:dyDescent="0.2">
      <c r="A179" s="47">
        <v>44413</v>
      </c>
      <c r="B179" s="42">
        <f>+MONTH(Tableau1[[#This Row],[Date_Facturation]])</f>
        <v>8</v>
      </c>
      <c r="C179" s="42">
        <f>+YEAR(Tableau1[[#This Row],[Date_Facturation]])</f>
        <v>2021</v>
      </c>
      <c r="D179" t="s">
        <v>69</v>
      </c>
      <c r="E179" t="s">
        <v>153</v>
      </c>
      <c r="F179" t="s">
        <v>126</v>
      </c>
      <c r="G179" t="s">
        <v>134</v>
      </c>
      <c r="H179" s="8">
        <v>23481391</v>
      </c>
      <c r="I179" s="8">
        <v>234.81390999999999</v>
      </c>
      <c r="J179" s="8">
        <v>704441.73</v>
      </c>
      <c r="K179" s="8">
        <v>3052580.83</v>
      </c>
      <c r="L179" s="8">
        <v>3522208.65</v>
      </c>
      <c r="M179" s="8">
        <f>SUM(Tableau1[[#This Row],[charges bancaires]:[autres charges]])</f>
        <v>7279466.02391</v>
      </c>
    </row>
    <row r="180" spans="1:13" x14ac:dyDescent="0.2">
      <c r="A180" s="47">
        <v>44411</v>
      </c>
      <c r="B180" s="42">
        <f>+MONTH(Tableau1[[#This Row],[Date_Facturation]])</f>
        <v>8</v>
      </c>
      <c r="C180" s="42">
        <f>+YEAR(Tableau1[[#This Row],[Date_Facturation]])</f>
        <v>2021</v>
      </c>
      <c r="D180" t="s">
        <v>71</v>
      </c>
      <c r="E180" t="s">
        <v>154</v>
      </c>
      <c r="F180" t="s">
        <v>126</v>
      </c>
      <c r="G180" t="s">
        <v>129</v>
      </c>
      <c r="H180" s="8">
        <v>3821337</v>
      </c>
      <c r="I180" s="8">
        <v>38.213369999999998</v>
      </c>
      <c r="J180" s="8">
        <v>114640.11</v>
      </c>
      <c r="K180" s="8">
        <v>420347.07</v>
      </c>
      <c r="L180" s="8">
        <v>764267.4</v>
      </c>
      <c r="M180" s="8">
        <f>SUM(Tableau1[[#This Row],[charges bancaires]:[autres charges]])</f>
        <v>1299292.7933700001</v>
      </c>
    </row>
    <row r="181" spans="1:13" x14ac:dyDescent="0.2">
      <c r="A181" s="47">
        <v>44410</v>
      </c>
      <c r="B181" s="42">
        <f>+MONTH(Tableau1[[#This Row],[Date_Facturation]])</f>
        <v>8</v>
      </c>
      <c r="C181" s="42">
        <f>+YEAR(Tableau1[[#This Row],[Date_Facturation]])</f>
        <v>2021</v>
      </c>
      <c r="D181" t="s">
        <v>100</v>
      </c>
      <c r="E181" t="s">
        <v>175</v>
      </c>
      <c r="F181" t="s">
        <v>127</v>
      </c>
      <c r="G181" t="s">
        <v>130</v>
      </c>
      <c r="H181" s="8">
        <v>17312316</v>
      </c>
      <c r="I181" s="8">
        <v>173.12316000000001</v>
      </c>
      <c r="J181" s="8">
        <v>173123.16</v>
      </c>
      <c r="K181" s="8">
        <v>2423724.2400000002</v>
      </c>
      <c r="L181" s="8">
        <v>3289340.04</v>
      </c>
      <c r="M181" s="8">
        <f>SUM(Tableau1[[#This Row],[charges bancaires]:[autres charges]])</f>
        <v>5886360.5631600004</v>
      </c>
    </row>
    <row r="182" spans="1:13" x14ac:dyDescent="0.2">
      <c r="A182" s="47">
        <v>44405</v>
      </c>
      <c r="B182" s="42">
        <f>+MONTH(Tableau1[[#This Row],[Date_Facturation]])</f>
        <v>7</v>
      </c>
      <c r="C182" s="42">
        <f>+YEAR(Tableau1[[#This Row],[Date_Facturation]])</f>
        <v>2021</v>
      </c>
      <c r="D182" t="s">
        <v>38</v>
      </c>
      <c r="E182" t="s">
        <v>175</v>
      </c>
      <c r="F182" t="s">
        <v>128</v>
      </c>
      <c r="G182" t="s">
        <v>135</v>
      </c>
      <c r="H182" s="8">
        <v>31259457</v>
      </c>
      <c r="I182" s="8">
        <v>937.78371000000004</v>
      </c>
      <c r="J182" s="8">
        <v>1250378.28</v>
      </c>
      <c r="K182" s="8">
        <v>3438540.27</v>
      </c>
      <c r="L182" s="8">
        <v>6251891.4000000004</v>
      </c>
      <c r="M182" s="8">
        <f>SUM(Tableau1[[#This Row],[charges bancaires]:[autres charges]])</f>
        <v>10941747.73371</v>
      </c>
    </row>
    <row r="183" spans="1:13" x14ac:dyDescent="0.2">
      <c r="A183" s="47">
        <v>44399</v>
      </c>
      <c r="B183" s="42">
        <f>+MONTH(Tableau1[[#This Row],[Date_Facturation]])</f>
        <v>7</v>
      </c>
      <c r="C183" s="42">
        <f>+YEAR(Tableau1[[#This Row],[Date_Facturation]])</f>
        <v>2021</v>
      </c>
      <c r="D183" t="s">
        <v>41</v>
      </c>
      <c r="E183" t="s">
        <v>154</v>
      </c>
      <c r="F183" t="s">
        <v>126</v>
      </c>
      <c r="G183" t="s">
        <v>135</v>
      </c>
      <c r="H183" s="8">
        <v>16562858</v>
      </c>
      <c r="I183" s="8">
        <v>165.62858</v>
      </c>
      <c r="J183" s="8">
        <v>331257.15999999997</v>
      </c>
      <c r="K183" s="8">
        <v>2815685.86</v>
      </c>
      <c r="L183" s="8">
        <v>2815685.8600000003</v>
      </c>
      <c r="M183" s="8">
        <f>SUM(Tableau1[[#This Row],[charges bancaires]:[autres charges]])</f>
        <v>5962794.5085800001</v>
      </c>
    </row>
    <row r="184" spans="1:13" x14ac:dyDescent="0.2">
      <c r="A184" s="47">
        <v>44397</v>
      </c>
      <c r="B184" s="42">
        <f>+MONTH(Tableau1[[#This Row],[Date_Facturation]])</f>
        <v>7</v>
      </c>
      <c r="C184" s="42">
        <f>+YEAR(Tableau1[[#This Row],[Date_Facturation]])</f>
        <v>2021</v>
      </c>
      <c r="D184" t="s">
        <v>58</v>
      </c>
      <c r="E184" t="s">
        <v>175</v>
      </c>
      <c r="F184" t="s">
        <v>128</v>
      </c>
      <c r="G184" t="s">
        <v>130</v>
      </c>
      <c r="H184" s="8">
        <v>32756964</v>
      </c>
      <c r="I184" s="8">
        <v>655.13927999999999</v>
      </c>
      <c r="J184" s="8">
        <v>1310278.56</v>
      </c>
      <c r="K184" s="8">
        <v>6551392.7999999998</v>
      </c>
      <c r="L184" s="8">
        <v>6223823.1600000001</v>
      </c>
      <c r="M184" s="8">
        <f>SUM(Tableau1[[#This Row],[charges bancaires]:[autres charges]])</f>
        <v>14086149.65928</v>
      </c>
    </row>
    <row r="185" spans="1:13" x14ac:dyDescent="0.2">
      <c r="A185" s="47">
        <v>44393</v>
      </c>
      <c r="B185" s="42">
        <f>+MONTH(Tableau1[[#This Row],[Date_Facturation]])</f>
        <v>7</v>
      </c>
      <c r="C185" s="42">
        <f>+YEAR(Tableau1[[#This Row],[Date_Facturation]])</f>
        <v>2021</v>
      </c>
      <c r="D185" t="s">
        <v>102</v>
      </c>
      <c r="E185" t="s">
        <v>175</v>
      </c>
      <c r="F185" t="s">
        <v>128</v>
      </c>
      <c r="G185" t="s">
        <v>132</v>
      </c>
      <c r="H185" s="8">
        <v>30708723</v>
      </c>
      <c r="I185" s="8">
        <v>307.08722999999998</v>
      </c>
      <c r="J185" s="8">
        <v>921261.69</v>
      </c>
      <c r="K185" s="8">
        <v>3992133.99</v>
      </c>
      <c r="L185" s="8">
        <v>5527570.1399999997</v>
      </c>
      <c r="M185" s="8">
        <f>SUM(Tableau1[[#This Row],[charges bancaires]:[autres charges]])</f>
        <v>10441272.907230001</v>
      </c>
    </row>
    <row r="186" spans="1:13" x14ac:dyDescent="0.2">
      <c r="A186" s="47">
        <v>44392</v>
      </c>
      <c r="B186" s="42">
        <f>+MONTH(Tableau1[[#This Row],[Date_Facturation]])</f>
        <v>7</v>
      </c>
      <c r="C186" s="42">
        <f>+YEAR(Tableau1[[#This Row],[Date_Facturation]])</f>
        <v>2021</v>
      </c>
      <c r="D186" t="s">
        <v>24</v>
      </c>
      <c r="E186" t="s">
        <v>175</v>
      </c>
      <c r="F186" t="s">
        <v>127</v>
      </c>
      <c r="G186" t="s">
        <v>131</v>
      </c>
      <c r="H186" s="8">
        <v>39972368</v>
      </c>
      <c r="I186" s="8">
        <v>399.72368</v>
      </c>
      <c r="J186" s="8">
        <v>399723.68</v>
      </c>
      <c r="K186" s="8">
        <v>6795302.5599999996</v>
      </c>
      <c r="L186" s="8">
        <v>7594749.9199999999</v>
      </c>
      <c r="M186" s="8">
        <f>SUM(Tableau1[[#This Row],[charges bancaires]:[autres charges]])</f>
        <v>14790175.883679999</v>
      </c>
    </row>
    <row r="187" spans="1:13" x14ac:dyDescent="0.2">
      <c r="A187" s="47">
        <v>44386</v>
      </c>
      <c r="B187" s="42">
        <f>+MONTH(Tableau1[[#This Row],[Date_Facturation]])</f>
        <v>7</v>
      </c>
      <c r="C187" s="42">
        <f>+YEAR(Tableau1[[#This Row],[Date_Facturation]])</f>
        <v>2021</v>
      </c>
      <c r="D187" t="s">
        <v>72</v>
      </c>
      <c r="E187" t="s">
        <v>175</v>
      </c>
      <c r="F187" t="s">
        <v>127</v>
      </c>
      <c r="G187" t="s">
        <v>132</v>
      </c>
      <c r="H187" s="8">
        <v>32885582</v>
      </c>
      <c r="I187" s="8">
        <v>986.56745999999998</v>
      </c>
      <c r="J187" s="8">
        <v>1315423.28</v>
      </c>
      <c r="K187" s="8">
        <v>6248260.5800000001</v>
      </c>
      <c r="L187" s="8">
        <v>5261693.12</v>
      </c>
      <c r="M187" s="8">
        <f>SUM(Tableau1[[#This Row],[charges bancaires]:[autres charges]])</f>
        <v>12826363.547460001</v>
      </c>
    </row>
    <row r="188" spans="1:13" x14ac:dyDescent="0.2">
      <c r="A188" s="47">
        <v>44375</v>
      </c>
      <c r="B188" s="42">
        <f>+MONTH(Tableau1[[#This Row],[Date_Facturation]])</f>
        <v>6</v>
      </c>
      <c r="C188" s="42">
        <f>+YEAR(Tableau1[[#This Row],[Date_Facturation]])</f>
        <v>2021</v>
      </c>
      <c r="D188" t="s">
        <v>84</v>
      </c>
      <c r="E188" t="s">
        <v>175</v>
      </c>
      <c r="F188" t="s">
        <v>127</v>
      </c>
      <c r="G188" t="s">
        <v>135</v>
      </c>
      <c r="H188" s="8">
        <v>8994682</v>
      </c>
      <c r="I188" s="8">
        <v>89.946820000000002</v>
      </c>
      <c r="J188" s="8">
        <v>449734.1</v>
      </c>
      <c r="K188" s="8">
        <v>1708989.58</v>
      </c>
      <c r="L188" s="8">
        <v>1439149.12</v>
      </c>
      <c r="M188" s="8">
        <f>SUM(Tableau1[[#This Row],[charges bancaires]:[autres charges]])</f>
        <v>3597962.74682</v>
      </c>
    </row>
    <row r="189" spans="1:13" x14ac:dyDescent="0.2">
      <c r="A189" s="47">
        <v>44375</v>
      </c>
      <c r="B189" s="42">
        <f>+MONTH(Tableau1[[#This Row],[Date_Facturation]])</f>
        <v>6</v>
      </c>
      <c r="C189" s="42">
        <f>+YEAR(Tableau1[[#This Row],[Date_Facturation]])</f>
        <v>2021</v>
      </c>
      <c r="D189" t="s">
        <v>102</v>
      </c>
      <c r="E189" t="s">
        <v>175</v>
      </c>
      <c r="F189" t="s">
        <v>128</v>
      </c>
      <c r="G189" t="s">
        <v>132</v>
      </c>
      <c r="H189" s="8">
        <v>46551834</v>
      </c>
      <c r="I189" s="8">
        <v>931.03668000000005</v>
      </c>
      <c r="J189" s="8">
        <v>1396555.02</v>
      </c>
      <c r="K189" s="8">
        <v>5120701.74</v>
      </c>
      <c r="L189" s="8">
        <v>9310366.8000000007</v>
      </c>
      <c r="M189" s="8">
        <f>SUM(Tableau1[[#This Row],[charges bancaires]:[autres charges]])</f>
        <v>15828554.59668</v>
      </c>
    </row>
    <row r="190" spans="1:13" x14ac:dyDescent="0.2">
      <c r="A190" s="47">
        <v>44374</v>
      </c>
      <c r="B190" s="42">
        <f>+MONTH(Tableau1[[#This Row],[Date_Facturation]])</f>
        <v>6</v>
      </c>
      <c r="C190" s="42">
        <f>+YEAR(Tableau1[[#This Row],[Date_Facturation]])</f>
        <v>2021</v>
      </c>
      <c r="D190" t="s">
        <v>78</v>
      </c>
      <c r="E190" t="s">
        <v>175</v>
      </c>
      <c r="F190" t="s">
        <v>128</v>
      </c>
      <c r="G190" t="s">
        <v>135</v>
      </c>
      <c r="H190" s="8">
        <v>34368898</v>
      </c>
      <c r="I190" s="8">
        <v>1031.0669399999999</v>
      </c>
      <c r="J190" s="8">
        <v>343688.98</v>
      </c>
      <c r="K190" s="8">
        <v>3436889.8</v>
      </c>
      <c r="L190" s="8">
        <v>6186401.6399999997</v>
      </c>
      <c r="M190" s="8">
        <f>SUM(Tableau1[[#This Row],[charges bancaires]:[autres charges]])</f>
        <v>9968011.4869400002</v>
      </c>
    </row>
    <row r="191" spans="1:13" x14ac:dyDescent="0.2">
      <c r="A191" s="47">
        <v>44366</v>
      </c>
      <c r="B191" s="42">
        <f>+MONTH(Tableau1[[#This Row],[Date_Facturation]])</f>
        <v>6</v>
      </c>
      <c r="C191" s="42">
        <f>+YEAR(Tableau1[[#This Row],[Date_Facturation]])</f>
        <v>2021</v>
      </c>
      <c r="D191" t="s">
        <v>59</v>
      </c>
      <c r="E191" t="s">
        <v>154</v>
      </c>
      <c r="F191" t="s">
        <v>126</v>
      </c>
      <c r="G191" t="s">
        <v>129</v>
      </c>
      <c r="H191" s="8">
        <v>25140731</v>
      </c>
      <c r="I191" s="8">
        <v>502.81461999999999</v>
      </c>
      <c r="J191" s="8">
        <v>1005629.24</v>
      </c>
      <c r="K191" s="8">
        <v>4776738.8899999997</v>
      </c>
      <c r="L191" s="8">
        <v>5028146.2</v>
      </c>
      <c r="M191" s="8">
        <f>SUM(Tableau1[[#This Row],[charges bancaires]:[autres charges]])</f>
        <v>10811017.144619999</v>
      </c>
    </row>
    <row r="192" spans="1:13" x14ac:dyDescent="0.2">
      <c r="A192" s="47">
        <v>44365</v>
      </c>
      <c r="B192" s="42">
        <f>+MONTH(Tableau1[[#This Row],[Date_Facturation]])</f>
        <v>6</v>
      </c>
      <c r="C192" s="42">
        <f>+YEAR(Tableau1[[#This Row],[Date_Facturation]])</f>
        <v>2021</v>
      </c>
      <c r="D192" t="s">
        <v>40</v>
      </c>
      <c r="E192" t="s">
        <v>175</v>
      </c>
      <c r="F192" t="s">
        <v>127</v>
      </c>
      <c r="G192" t="s">
        <v>133</v>
      </c>
      <c r="H192" s="8">
        <v>12951814</v>
      </c>
      <c r="I192" s="8">
        <v>259.03627999999998</v>
      </c>
      <c r="J192" s="8">
        <v>388554.42</v>
      </c>
      <c r="K192" s="8">
        <v>1424699.54</v>
      </c>
      <c r="L192" s="8">
        <v>2331326.52</v>
      </c>
      <c r="M192" s="8">
        <f>SUM(Tableau1[[#This Row],[charges bancaires]:[autres charges]])</f>
        <v>4144839.5162800001</v>
      </c>
    </row>
    <row r="193" spans="1:13" x14ac:dyDescent="0.2">
      <c r="A193" s="47">
        <v>44364</v>
      </c>
      <c r="B193" s="42">
        <f>+MONTH(Tableau1[[#This Row],[Date_Facturation]])</f>
        <v>6</v>
      </c>
      <c r="C193" s="42">
        <f>+YEAR(Tableau1[[#This Row],[Date_Facturation]])</f>
        <v>2021</v>
      </c>
      <c r="D193" t="s">
        <v>24</v>
      </c>
      <c r="E193" t="s">
        <v>175</v>
      </c>
      <c r="F193" t="s">
        <v>127</v>
      </c>
      <c r="G193" t="s">
        <v>131</v>
      </c>
      <c r="H193" s="8">
        <v>38847016</v>
      </c>
      <c r="I193" s="8">
        <v>1165.41048</v>
      </c>
      <c r="J193" s="8">
        <v>776940.32</v>
      </c>
      <c r="K193" s="8">
        <v>5827052.4000000004</v>
      </c>
      <c r="L193" s="8">
        <v>6603992.7200000007</v>
      </c>
      <c r="M193" s="8">
        <f>SUM(Tableau1[[#This Row],[charges bancaires]:[autres charges]])</f>
        <v>13209150.850480001</v>
      </c>
    </row>
    <row r="194" spans="1:13" x14ac:dyDescent="0.2">
      <c r="A194" s="47">
        <v>44353</v>
      </c>
      <c r="B194" s="42">
        <f>+MONTH(Tableau1[[#This Row],[Date_Facturation]])</f>
        <v>6</v>
      </c>
      <c r="C194" s="42">
        <f>+YEAR(Tableau1[[#This Row],[Date_Facturation]])</f>
        <v>2021</v>
      </c>
      <c r="D194" t="s">
        <v>71</v>
      </c>
      <c r="E194" t="s">
        <v>154</v>
      </c>
      <c r="F194" t="s">
        <v>126</v>
      </c>
      <c r="G194" t="s">
        <v>129</v>
      </c>
      <c r="H194" s="8">
        <v>11350100</v>
      </c>
      <c r="I194" s="8">
        <v>113.501</v>
      </c>
      <c r="J194" s="8">
        <v>454004</v>
      </c>
      <c r="K194" s="8">
        <v>1702515</v>
      </c>
      <c r="L194" s="8">
        <v>1929517.0000000002</v>
      </c>
      <c r="M194" s="8">
        <f>SUM(Tableau1[[#This Row],[charges bancaires]:[autres charges]])</f>
        <v>4086149.5010000002</v>
      </c>
    </row>
    <row r="195" spans="1:13" x14ac:dyDescent="0.2">
      <c r="A195" s="47">
        <v>44349</v>
      </c>
      <c r="B195" s="42">
        <f>+MONTH(Tableau1[[#This Row],[Date_Facturation]])</f>
        <v>6</v>
      </c>
      <c r="C195" s="42">
        <f>+YEAR(Tableau1[[#This Row],[Date_Facturation]])</f>
        <v>2021</v>
      </c>
      <c r="D195" t="s">
        <v>36</v>
      </c>
      <c r="E195" t="s">
        <v>175</v>
      </c>
      <c r="F195" t="s">
        <v>127</v>
      </c>
      <c r="G195" t="s">
        <v>129</v>
      </c>
      <c r="H195" s="8">
        <v>33786489</v>
      </c>
      <c r="I195" s="8">
        <v>675.72978000000001</v>
      </c>
      <c r="J195" s="8">
        <v>1013594.67</v>
      </c>
      <c r="K195" s="8">
        <v>6757297.7999999998</v>
      </c>
      <c r="L195" s="8">
        <v>5405838.2400000002</v>
      </c>
      <c r="M195" s="8">
        <f>SUM(Tableau1[[#This Row],[charges bancaires]:[autres charges]])</f>
        <v>13177406.439780001</v>
      </c>
    </row>
    <row r="196" spans="1:13" x14ac:dyDescent="0.2">
      <c r="A196" s="47">
        <v>44347</v>
      </c>
      <c r="B196" s="42">
        <f>+MONTH(Tableau1[[#This Row],[Date_Facturation]])</f>
        <v>5</v>
      </c>
      <c r="C196" s="42">
        <f>+YEAR(Tableau1[[#This Row],[Date_Facturation]])</f>
        <v>2021</v>
      </c>
      <c r="D196" t="s">
        <v>66</v>
      </c>
      <c r="E196" t="s">
        <v>175</v>
      </c>
      <c r="F196" t="s">
        <v>128</v>
      </c>
      <c r="G196" t="s">
        <v>131</v>
      </c>
      <c r="H196" s="8">
        <v>12558373</v>
      </c>
      <c r="I196" s="8">
        <v>376.75119000000001</v>
      </c>
      <c r="J196" s="8">
        <v>251167.46</v>
      </c>
      <c r="K196" s="8">
        <v>1632588.49</v>
      </c>
      <c r="L196" s="8">
        <v>2386090.87</v>
      </c>
      <c r="M196" s="8">
        <f>SUM(Tableau1[[#This Row],[charges bancaires]:[autres charges]])</f>
        <v>4270223.5711899996</v>
      </c>
    </row>
    <row r="197" spans="1:13" x14ac:dyDescent="0.2">
      <c r="A197" s="47">
        <v>44342</v>
      </c>
      <c r="B197" s="42">
        <f>+MONTH(Tableau1[[#This Row],[Date_Facturation]])</f>
        <v>5</v>
      </c>
      <c r="C197" s="42">
        <f>+YEAR(Tableau1[[#This Row],[Date_Facturation]])</f>
        <v>2021</v>
      </c>
      <c r="D197" t="s">
        <v>33</v>
      </c>
      <c r="E197" t="s">
        <v>154</v>
      </c>
      <c r="F197" t="s">
        <v>126</v>
      </c>
      <c r="G197" t="s">
        <v>133</v>
      </c>
      <c r="H197" s="8">
        <v>39531473</v>
      </c>
      <c r="I197" s="8">
        <v>395.31473</v>
      </c>
      <c r="J197" s="8">
        <v>1976573.65</v>
      </c>
      <c r="K197" s="8">
        <v>7510979.8700000001</v>
      </c>
      <c r="L197" s="8">
        <v>5929720.9500000002</v>
      </c>
      <c r="M197" s="8">
        <f>SUM(Tableau1[[#This Row],[charges bancaires]:[autres charges]])</f>
        <v>15417669.784729999</v>
      </c>
    </row>
    <row r="198" spans="1:13" x14ac:dyDescent="0.2">
      <c r="A198" s="47">
        <v>44339</v>
      </c>
      <c r="B198" s="42">
        <f>+MONTH(Tableau1[[#This Row],[Date_Facturation]])</f>
        <v>5</v>
      </c>
      <c r="C198" s="42">
        <f>+YEAR(Tableau1[[#This Row],[Date_Facturation]])</f>
        <v>2021</v>
      </c>
      <c r="D198" t="s">
        <v>92</v>
      </c>
      <c r="E198" t="s">
        <v>175</v>
      </c>
      <c r="F198" t="s">
        <v>127</v>
      </c>
      <c r="G198" t="s">
        <v>129</v>
      </c>
      <c r="H198" s="8">
        <v>43031275</v>
      </c>
      <c r="I198" s="8">
        <v>1290.9382499999999</v>
      </c>
      <c r="J198" s="8">
        <v>860625.5</v>
      </c>
      <c r="K198" s="8">
        <v>4303127.5</v>
      </c>
      <c r="L198" s="8">
        <v>7315316.7500000009</v>
      </c>
      <c r="M198" s="8">
        <f>SUM(Tableau1[[#This Row],[charges bancaires]:[autres charges]])</f>
        <v>12480360.688250002</v>
      </c>
    </row>
    <row r="199" spans="1:13" x14ac:dyDescent="0.2">
      <c r="A199" s="47">
        <v>44339</v>
      </c>
      <c r="B199" s="42">
        <f>+MONTH(Tableau1[[#This Row],[Date_Facturation]])</f>
        <v>5</v>
      </c>
      <c r="C199" s="42">
        <f>+YEAR(Tableau1[[#This Row],[Date_Facturation]])</f>
        <v>2021</v>
      </c>
      <c r="D199" t="s">
        <v>107</v>
      </c>
      <c r="E199" t="s">
        <v>153</v>
      </c>
      <c r="F199" t="s">
        <v>126</v>
      </c>
      <c r="G199" t="s">
        <v>130</v>
      </c>
      <c r="H199" s="8">
        <v>9426661</v>
      </c>
      <c r="I199" s="8">
        <v>94.26661</v>
      </c>
      <c r="J199" s="8">
        <v>94266.61</v>
      </c>
      <c r="K199" s="8">
        <v>1508265.76</v>
      </c>
      <c r="L199" s="8">
        <v>1791065.59</v>
      </c>
      <c r="M199" s="8">
        <f>SUM(Tableau1[[#This Row],[charges bancaires]:[autres charges]])</f>
        <v>3393692.2266100002</v>
      </c>
    </row>
    <row r="200" spans="1:13" x14ac:dyDescent="0.2">
      <c r="A200" s="47">
        <v>44334</v>
      </c>
      <c r="B200" s="42">
        <f>+MONTH(Tableau1[[#This Row],[Date_Facturation]])</f>
        <v>5</v>
      </c>
      <c r="C200" s="42">
        <f>+YEAR(Tableau1[[#This Row],[Date_Facturation]])</f>
        <v>2021</v>
      </c>
      <c r="D200" t="s">
        <v>54</v>
      </c>
      <c r="E200" t="s">
        <v>175</v>
      </c>
      <c r="F200" t="s">
        <v>128</v>
      </c>
      <c r="G200" t="s">
        <v>133</v>
      </c>
      <c r="H200" s="8">
        <v>25809089</v>
      </c>
      <c r="I200" s="8">
        <v>774.27266999999995</v>
      </c>
      <c r="J200" s="8">
        <v>1290454.45</v>
      </c>
      <c r="K200" s="8">
        <v>3355181.57</v>
      </c>
      <c r="L200" s="8">
        <v>3871363.3499999996</v>
      </c>
      <c r="M200" s="8">
        <f>SUM(Tableau1[[#This Row],[charges bancaires]:[autres charges]])</f>
        <v>8517773.64267</v>
      </c>
    </row>
    <row r="201" spans="1:13" x14ac:dyDescent="0.2">
      <c r="A201" s="47">
        <v>44332</v>
      </c>
      <c r="B201" s="42">
        <f>+MONTH(Tableau1[[#This Row],[Date_Facturation]])</f>
        <v>5</v>
      </c>
      <c r="C201" s="42">
        <f>+YEAR(Tableau1[[#This Row],[Date_Facturation]])</f>
        <v>2021</v>
      </c>
      <c r="D201" t="s">
        <v>95</v>
      </c>
      <c r="E201" t="s">
        <v>154</v>
      </c>
      <c r="F201" t="s">
        <v>126</v>
      </c>
      <c r="G201" t="s">
        <v>135</v>
      </c>
      <c r="H201" s="8">
        <v>15382443</v>
      </c>
      <c r="I201" s="8">
        <v>461.47329000000002</v>
      </c>
      <c r="J201" s="8">
        <v>461473.29</v>
      </c>
      <c r="K201" s="8">
        <v>2461190.88</v>
      </c>
      <c r="L201" s="8">
        <v>3076488.6</v>
      </c>
      <c r="M201" s="8">
        <f>SUM(Tableau1[[#This Row],[charges bancaires]:[autres charges]])</f>
        <v>5999614.2432899997</v>
      </c>
    </row>
    <row r="202" spans="1:13" x14ac:dyDescent="0.2">
      <c r="A202" s="47">
        <v>44331</v>
      </c>
      <c r="B202" s="42">
        <f>+MONTH(Tableau1[[#This Row],[Date_Facturation]])</f>
        <v>5</v>
      </c>
      <c r="C202" s="42">
        <f>+YEAR(Tableau1[[#This Row],[Date_Facturation]])</f>
        <v>2021</v>
      </c>
      <c r="D202" t="s">
        <v>62</v>
      </c>
      <c r="E202" t="s">
        <v>175</v>
      </c>
      <c r="F202" t="s">
        <v>128</v>
      </c>
      <c r="G202" t="s">
        <v>134</v>
      </c>
      <c r="H202" s="8">
        <v>27258614</v>
      </c>
      <c r="I202" s="8">
        <v>545.17228</v>
      </c>
      <c r="J202" s="8">
        <v>817758.42</v>
      </c>
      <c r="K202" s="8">
        <v>4088792.1</v>
      </c>
      <c r="L202" s="8">
        <v>5179136.66</v>
      </c>
      <c r="M202" s="8">
        <f>SUM(Tableau1[[#This Row],[charges bancaires]:[autres charges]])</f>
        <v>10086232.35228</v>
      </c>
    </row>
    <row r="203" spans="1:13" x14ac:dyDescent="0.2">
      <c r="A203" s="47">
        <v>44328</v>
      </c>
      <c r="B203" s="42">
        <f>+MONTH(Tableau1[[#This Row],[Date_Facturation]])</f>
        <v>5</v>
      </c>
      <c r="C203" s="42">
        <f>+YEAR(Tableau1[[#This Row],[Date_Facturation]])</f>
        <v>2021</v>
      </c>
      <c r="D203" t="s">
        <v>118</v>
      </c>
      <c r="E203" t="s">
        <v>175</v>
      </c>
      <c r="F203" t="s">
        <v>128</v>
      </c>
      <c r="G203" t="s">
        <v>134</v>
      </c>
      <c r="H203" s="8">
        <v>43398024</v>
      </c>
      <c r="I203" s="8">
        <v>433.98023999999998</v>
      </c>
      <c r="J203" s="8">
        <v>867960.48</v>
      </c>
      <c r="K203" s="8">
        <v>6943683.8399999999</v>
      </c>
      <c r="L203" s="8">
        <v>6943683.8399999999</v>
      </c>
      <c r="M203" s="8">
        <f>SUM(Tableau1[[#This Row],[charges bancaires]:[autres charges]])</f>
        <v>14755762.140239999</v>
      </c>
    </row>
    <row r="204" spans="1:13" x14ac:dyDescent="0.2">
      <c r="A204" s="47">
        <v>44325</v>
      </c>
      <c r="B204" s="42">
        <f>+MONTH(Tableau1[[#This Row],[Date_Facturation]])</f>
        <v>5</v>
      </c>
      <c r="C204" s="42">
        <f>+YEAR(Tableau1[[#This Row],[Date_Facturation]])</f>
        <v>2021</v>
      </c>
      <c r="D204" t="s">
        <v>71</v>
      </c>
      <c r="E204" t="s">
        <v>154</v>
      </c>
      <c r="F204" t="s">
        <v>126</v>
      </c>
      <c r="G204" t="s">
        <v>132</v>
      </c>
      <c r="H204" s="8">
        <v>42883759</v>
      </c>
      <c r="I204" s="8">
        <v>428.83758999999998</v>
      </c>
      <c r="J204" s="8">
        <v>1715350.36</v>
      </c>
      <c r="K204" s="8">
        <v>5146051.08</v>
      </c>
      <c r="L204" s="8">
        <v>8147914.21</v>
      </c>
      <c r="M204" s="8">
        <f>SUM(Tableau1[[#This Row],[charges bancaires]:[autres charges]])</f>
        <v>15009744.48759</v>
      </c>
    </row>
    <row r="205" spans="1:13" x14ac:dyDescent="0.2">
      <c r="A205" s="47">
        <v>44325</v>
      </c>
      <c r="B205" s="42">
        <f>+MONTH(Tableau1[[#This Row],[Date_Facturation]])</f>
        <v>5</v>
      </c>
      <c r="C205" s="42">
        <f>+YEAR(Tableau1[[#This Row],[Date_Facturation]])</f>
        <v>2021</v>
      </c>
      <c r="D205" t="s">
        <v>107</v>
      </c>
      <c r="E205" t="s">
        <v>153</v>
      </c>
      <c r="F205" t="s">
        <v>126</v>
      </c>
      <c r="G205" t="s">
        <v>130</v>
      </c>
      <c r="H205" s="8">
        <v>21097668</v>
      </c>
      <c r="I205" s="8">
        <v>421.95335999999998</v>
      </c>
      <c r="J205" s="8">
        <v>843906.72</v>
      </c>
      <c r="K205" s="8">
        <v>4219533.5999999996</v>
      </c>
      <c r="L205" s="8">
        <v>4008556.92</v>
      </c>
      <c r="M205" s="8">
        <f>SUM(Tableau1[[#This Row],[charges bancaires]:[autres charges]])</f>
        <v>9072419.1933600008</v>
      </c>
    </row>
    <row r="206" spans="1:13" x14ac:dyDescent="0.2">
      <c r="A206" s="47">
        <v>44322</v>
      </c>
      <c r="B206" s="42">
        <f>+MONTH(Tableau1[[#This Row],[Date_Facturation]])</f>
        <v>5</v>
      </c>
      <c r="C206" s="42">
        <f>+YEAR(Tableau1[[#This Row],[Date_Facturation]])</f>
        <v>2021</v>
      </c>
      <c r="D206" t="s">
        <v>100</v>
      </c>
      <c r="E206" t="s">
        <v>175</v>
      </c>
      <c r="F206" t="s">
        <v>127</v>
      </c>
      <c r="G206" t="s">
        <v>130</v>
      </c>
      <c r="H206" s="8">
        <v>47911956</v>
      </c>
      <c r="I206" s="8">
        <v>958.23911999999996</v>
      </c>
      <c r="J206" s="8">
        <v>1916478.24</v>
      </c>
      <c r="K206" s="8">
        <v>6228554.2800000003</v>
      </c>
      <c r="L206" s="8">
        <v>7186793.3999999994</v>
      </c>
      <c r="M206" s="8">
        <f>SUM(Tableau1[[#This Row],[charges bancaires]:[autres charges]])</f>
        <v>15332784.159120001</v>
      </c>
    </row>
    <row r="207" spans="1:13" x14ac:dyDescent="0.2">
      <c r="A207" s="47">
        <v>44318</v>
      </c>
      <c r="B207" s="42">
        <f>+MONTH(Tableau1[[#This Row],[Date_Facturation]])</f>
        <v>5</v>
      </c>
      <c r="C207" s="42">
        <f>+YEAR(Tableau1[[#This Row],[Date_Facturation]])</f>
        <v>2021</v>
      </c>
      <c r="D207" t="s">
        <v>48</v>
      </c>
      <c r="E207" t="s">
        <v>175</v>
      </c>
      <c r="F207" t="s">
        <v>127</v>
      </c>
      <c r="G207" t="s">
        <v>134</v>
      </c>
      <c r="H207" s="8">
        <v>17293357</v>
      </c>
      <c r="I207" s="8">
        <v>345.86714000000001</v>
      </c>
      <c r="J207" s="8">
        <v>691734.28</v>
      </c>
      <c r="K207" s="8">
        <v>2248136.41</v>
      </c>
      <c r="L207" s="8">
        <v>2766937.12</v>
      </c>
      <c r="M207" s="8">
        <f>SUM(Tableau1[[#This Row],[charges bancaires]:[autres charges]])</f>
        <v>5707153.6771400003</v>
      </c>
    </row>
    <row r="208" spans="1:13" x14ac:dyDescent="0.2">
      <c r="A208" s="47">
        <v>44311</v>
      </c>
      <c r="B208" s="42">
        <f>+MONTH(Tableau1[[#This Row],[Date_Facturation]])</f>
        <v>4</v>
      </c>
      <c r="C208" s="42">
        <f>+YEAR(Tableau1[[#This Row],[Date_Facturation]])</f>
        <v>2021</v>
      </c>
      <c r="D208" t="s">
        <v>82</v>
      </c>
      <c r="E208" t="s">
        <v>175</v>
      </c>
      <c r="F208" t="s">
        <v>128</v>
      </c>
      <c r="G208" t="s">
        <v>133</v>
      </c>
      <c r="H208" s="8">
        <v>40092071</v>
      </c>
      <c r="I208" s="8">
        <v>400.92070999999999</v>
      </c>
      <c r="J208" s="8">
        <v>400920.71</v>
      </c>
      <c r="K208" s="8">
        <v>4811048.5199999996</v>
      </c>
      <c r="L208" s="8">
        <v>6013810.6499999994</v>
      </c>
      <c r="M208" s="8">
        <f>SUM(Tableau1[[#This Row],[charges bancaires]:[autres charges]])</f>
        <v>11226180.80071</v>
      </c>
    </row>
    <row r="209" spans="1:13" x14ac:dyDescent="0.2">
      <c r="A209" s="47">
        <v>44309</v>
      </c>
      <c r="B209" s="42">
        <f>+MONTH(Tableau1[[#This Row],[Date_Facturation]])</f>
        <v>4</v>
      </c>
      <c r="C209" s="42">
        <f>+YEAR(Tableau1[[#This Row],[Date_Facturation]])</f>
        <v>2021</v>
      </c>
      <c r="D209" t="s">
        <v>64</v>
      </c>
      <c r="E209" t="s">
        <v>175</v>
      </c>
      <c r="F209" t="s">
        <v>127</v>
      </c>
      <c r="G209" t="s">
        <v>129</v>
      </c>
      <c r="H209" s="8">
        <v>25279970</v>
      </c>
      <c r="I209" s="8">
        <v>252.7997</v>
      </c>
      <c r="J209" s="8">
        <v>1263998.5</v>
      </c>
      <c r="K209" s="8">
        <v>4550394.5999999996</v>
      </c>
      <c r="L209" s="8">
        <v>4044795.2</v>
      </c>
      <c r="M209" s="8">
        <f>SUM(Tableau1[[#This Row],[charges bancaires]:[autres charges]])</f>
        <v>9859441.0997000001</v>
      </c>
    </row>
    <row r="210" spans="1:13" x14ac:dyDescent="0.2">
      <c r="A210" s="47">
        <v>44305</v>
      </c>
      <c r="B210" s="42">
        <f>+MONTH(Tableau1[[#This Row],[Date_Facturation]])</f>
        <v>4</v>
      </c>
      <c r="C210" s="42">
        <f>+YEAR(Tableau1[[#This Row],[Date_Facturation]])</f>
        <v>2021</v>
      </c>
      <c r="D210" t="s">
        <v>98</v>
      </c>
      <c r="E210" t="s">
        <v>175</v>
      </c>
      <c r="F210" t="s">
        <v>128</v>
      </c>
      <c r="G210" t="s">
        <v>135</v>
      </c>
      <c r="H210" s="8">
        <v>2080966</v>
      </c>
      <c r="I210" s="8">
        <v>62.428980000000003</v>
      </c>
      <c r="J210" s="8">
        <v>20809.66</v>
      </c>
      <c r="K210" s="8">
        <v>228906.26</v>
      </c>
      <c r="L210" s="8">
        <v>353764.22000000003</v>
      </c>
      <c r="M210" s="8">
        <f>SUM(Tableau1[[#This Row],[charges bancaires]:[autres charges]])</f>
        <v>603542.56897999998</v>
      </c>
    </row>
    <row r="211" spans="1:13" x14ac:dyDescent="0.2">
      <c r="A211" s="47">
        <v>44304</v>
      </c>
      <c r="B211" s="42">
        <f>+MONTH(Tableau1[[#This Row],[Date_Facturation]])</f>
        <v>4</v>
      </c>
      <c r="C211" s="42">
        <f>+YEAR(Tableau1[[#This Row],[Date_Facturation]])</f>
        <v>2021</v>
      </c>
      <c r="D211" t="s">
        <v>103</v>
      </c>
      <c r="E211" t="s">
        <v>154</v>
      </c>
      <c r="F211" t="s">
        <v>126</v>
      </c>
      <c r="G211" t="s">
        <v>133</v>
      </c>
      <c r="H211" s="8">
        <v>28059791</v>
      </c>
      <c r="I211" s="8">
        <v>561.19582000000003</v>
      </c>
      <c r="J211" s="8">
        <v>1402989.55</v>
      </c>
      <c r="K211" s="8">
        <v>5611958.2000000002</v>
      </c>
      <c r="L211" s="8">
        <v>5611958.2000000002</v>
      </c>
      <c r="M211" s="8">
        <f>SUM(Tableau1[[#This Row],[charges bancaires]:[autres charges]])</f>
        <v>12627467.145819999</v>
      </c>
    </row>
    <row r="212" spans="1:13" x14ac:dyDescent="0.2">
      <c r="A212" s="47">
        <v>44301</v>
      </c>
      <c r="B212" s="42">
        <f>+MONTH(Tableau1[[#This Row],[Date_Facturation]])</f>
        <v>4</v>
      </c>
      <c r="C212" s="42">
        <f>+YEAR(Tableau1[[#This Row],[Date_Facturation]])</f>
        <v>2021</v>
      </c>
      <c r="D212" t="s">
        <v>50</v>
      </c>
      <c r="E212" t="s">
        <v>175</v>
      </c>
      <c r="F212" t="s">
        <v>128</v>
      </c>
      <c r="G212" t="s">
        <v>129</v>
      </c>
      <c r="H212" s="8">
        <v>36754851</v>
      </c>
      <c r="I212" s="8">
        <v>1102.64553</v>
      </c>
      <c r="J212" s="8">
        <v>367548.51</v>
      </c>
      <c r="K212" s="8">
        <v>3675485.1</v>
      </c>
      <c r="L212" s="8">
        <v>7350970.2000000002</v>
      </c>
      <c r="M212" s="8">
        <f>SUM(Tableau1[[#This Row],[charges bancaires]:[autres charges]])</f>
        <v>11395106.455530001</v>
      </c>
    </row>
    <row r="213" spans="1:13" x14ac:dyDescent="0.2">
      <c r="A213" s="47">
        <v>44299</v>
      </c>
      <c r="B213" s="42">
        <f>+MONTH(Tableau1[[#This Row],[Date_Facturation]])</f>
        <v>4</v>
      </c>
      <c r="C213" s="42">
        <f>+YEAR(Tableau1[[#This Row],[Date_Facturation]])</f>
        <v>2021</v>
      </c>
      <c r="D213" t="s">
        <v>41</v>
      </c>
      <c r="E213" t="s">
        <v>154</v>
      </c>
      <c r="F213" t="s">
        <v>126</v>
      </c>
      <c r="G213" t="s">
        <v>134</v>
      </c>
      <c r="H213" s="8">
        <v>28718695</v>
      </c>
      <c r="I213" s="8">
        <v>861.56084999999996</v>
      </c>
      <c r="J213" s="8">
        <v>861560.85</v>
      </c>
      <c r="K213" s="8">
        <v>4594991.2</v>
      </c>
      <c r="L213" s="8">
        <v>5743739</v>
      </c>
      <c r="M213" s="8">
        <f>SUM(Tableau1[[#This Row],[charges bancaires]:[autres charges]])</f>
        <v>11201152.610849999</v>
      </c>
    </row>
    <row r="214" spans="1:13" x14ac:dyDescent="0.2">
      <c r="A214" s="47">
        <v>44293</v>
      </c>
      <c r="B214" s="42">
        <f>+MONTH(Tableau1[[#This Row],[Date_Facturation]])</f>
        <v>4</v>
      </c>
      <c r="C214" s="42">
        <f>+YEAR(Tableau1[[#This Row],[Date_Facturation]])</f>
        <v>2021</v>
      </c>
      <c r="D214" t="s">
        <v>75</v>
      </c>
      <c r="E214" t="s">
        <v>154</v>
      </c>
      <c r="F214" t="s">
        <v>126</v>
      </c>
      <c r="G214" t="s">
        <v>133</v>
      </c>
      <c r="H214" s="8">
        <v>17488837</v>
      </c>
      <c r="I214" s="8">
        <v>174.88837000000001</v>
      </c>
      <c r="J214" s="8">
        <v>174888.37</v>
      </c>
      <c r="K214" s="8">
        <v>3322879.03</v>
      </c>
      <c r="L214" s="8">
        <v>3147990.6599999997</v>
      </c>
      <c r="M214" s="8">
        <f>SUM(Tableau1[[#This Row],[charges bancaires]:[autres charges]])</f>
        <v>6645932.9483699994</v>
      </c>
    </row>
    <row r="215" spans="1:13" x14ac:dyDescent="0.2">
      <c r="A215" s="47">
        <v>44289</v>
      </c>
      <c r="B215" s="42">
        <f>+MONTH(Tableau1[[#This Row],[Date_Facturation]])</f>
        <v>4</v>
      </c>
      <c r="C215" s="42">
        <f>+YEAR(Tableau1[[#This Row],[Date_Facturation]])</f>
        <v>2021</v>
      </c>
      <c r="D215" t="s">
        <v>70</v>
      </c>
      <c r="E215" t="s">
        <v>175</v>
      </c>
      <c r="F215" t="s">
        <v>128</v>
      </c>
      <c r="G215" t="s">
        <v>132</v>
      </c>
      <c r="H215" s="8">
        <v>16419722</v>
      </c>
      <c r="I215" s="8">
        <v>492.59165999999999</v>
      </c>
      <c r="J215" s="8">
        <v>656788.88</v>
      </c>
      <c r="K215" s="8">
        <v>2298761.08</v>
      </c>
      <c r="L215" s="8">
        <v>3283944.4000000004</v>
      </c>
      <c r="M215" s="8">
        <f>SUM(Tableau1[[#This Row],[charges bancaires]:[autres charges]])</f>
        <v>6239986.9516600007</v>
      </c>
    </row>
    <row r="216" spans="1:13" x14ac:dyDescent="0.2">
      <c r="A216" s="47">
        <v>44285</v>
      </c>
      <c r="B216" s="42">
        <f>+MONTH(Tableau1[[#This Row],[Date_Facturation]])</f>
        <v>3</v>
      </c>
      <c r="C216" s="42">
        <f>+YEAR(Tableau1[[#This Row],[Date_Facturation]])</f>
        <v>2021</v>
      </c>
      <c r="D216" t="s">
        <v>103</v>
      </c>
      <c r="E216" t="s">
        <v>154</v>
      </c>
      <c r="F216" t="s">
        <v>126</v>
      </c>
      <c r="G216" t="s">
        <v>133</v>
      </c>
      <c r="H216" s="8">
        <v>2311850</v>
      </c>
      <c r="I216" s="8">
        <v>23.118500000000001</v>
      </c>
      <c r="J216" s="8">
        <v>115592.5</v>
      </c>
      <c r="K216" s="8">
        <v>254303.5</v>
      </c>
      <c r="L216" s="8">
        <v>369896</v>
      </c>
      <c r="M216" s="8">
        <f>SUM(Tableau1[[#This Row],[charges bancaires]:[autres charges]])</f>
        <v>739815.11849999998</v>
      </c>
    </row>
    <row r="217" spans="1:13" x14ac:dyDescent="0.2">
      <c r="A217" s="47">
        <v>44280</v>
      </c>
      <c r="B217" s="42">
        <f>+MONTH(Tableau1[[#This Row],[Date_Facturation]])</f>
        <v>3</v>
      </c>
      <c r="C217" s="42">
        <f>+YEAR(Tableau1[[#This Row],[Date_Facturation]])</f>
        <v>2021</v>
      </c>
      <c r="D217" t="s">
        <v>120</v>
      </c>
      <c r="E217" t="s">
        <v>175</v>
      </c>
      <c r="F217" t="s">
        <v>127</v>
      </c>
      <c r="G217" t="s">
        <v>129</v>
      </c>
      <c r="H217" s="8">
        <v>33628221</v>
      </c>
      <c r="I217" s="8">
        <v>1008.84663</v>
      </c>
      <c r="J217" s="8">
        <v>1008846.63</v>
      </c>
      <c r="K217" s="8">
        <v>6053079.7800000003</v>
      </c>
      <c r="L217" s="8">
        <v>6389361.9900000002</v>
      </c>
      <c r="M217" s="8">
        <f>SUM(Tableau1[[#This Row],[charges bancaires]:[autres charges]])</f>
        <v>13452297.246630002</v>
      </c>
    </row>
    <row r="218" spans="1:13" x14ac:dyDescent="0.2">
      <c r="A218" s="47">
        <v>44279</v>
      </c>
      <c r="B218" s="42">
        <f>+MONTH(Tableau1[[#This Row],[Date_Facturation]])</f>
        <v>3</v>
      </c>
      <c r="C218" s="42">
        <f>+YEAR(Tableau1[[#This Row],[Date_Facturation]])</f>
        <v>2021</v>
      </c>
      <c r="D218" t="s">
        <v>89</v>
      </c>
      <c r="E218" t="s">
        <v>154</v>
      </c>
      <c r="F218" t="s">
        <v>126</v>
      </c>
      <c r="G218" t="s">
        <v>133</v>
      </c>
      <c r="H218" s="8">
        <v>10648812</v>
      </c>
      <c r="I218" s="8">
        <v>212.97623999999999</v>
      </c>
      <c r="J218" s="8">
        <v>532440.6</v>
      </c>
      <c r="K218" s="8">
        <v>1490833.68</v>
      </c>
      <c r="L218" s="8">
        <v>1916786.16</v>
      </c>
      <c r="M218" s="8">
        <f>SUM(Tableau1[[#This Row],[charges bancaires]:[autres charges]])</f>
        <v>3940273.4162400002</v>
      </c>
    </row>
    <row r="219" spans="1:13" x14ac:dyDescent="0.2">
      <c r="A219" s="47">
        <v>44276</v>
      </c>
      <c r="B219" s="42">
        <f>+MONTH(Tableau1[[#This Row],[Date_Facturation]])</f>
        <v>3</v>
      </c>
      <c r="C219" s="42">
        <f>+YEAR(Tableau1[[#This Row],[Date_Facturation]])</f>
        <v>2021</v>
      </c>
      <c r="D219" t="s">
        <v>81</v>
      </c>
      <c r="E219" t="s">
        <v>154</v>
      </c>
      <c r="F219" t="s">
        <v>126</v>
      </c>
      <c r="G219" t="s">
        <v>132</v>
      </c>
      <c r="H219" s="8">
        <v>6193065</v>
      </c>
      <c r="I219" s="8">
        <v>61.93065</v>
      </c>
      <c r="J219" s="8">
        <v>61930.65</v>
      </c>
      <c r="K219" s="8">
        <v>1114751.7</v>
      </c>
      <c r="L219" s="8">
        <v>990890.4</v>
      </c>
      <c r="M219" s="8">
        <f>SUM(Tableau1[[#This Row],[charges bancaires]:[autres charges]])</f>
        <v>2167634.68065</v>
      </c>
    </row>
    <row r="220" spans="1:13" x14ac:dyDescent="0.2">
      <c r="A220" s="47">
        <v>44274</v>
      </c>
      <c r="B220" s="42">
        <f>+MONTH(Tableau1[[#This Row],[Date_Facturation]])</f>
        <v>3</v>
      </c>
      <c r="C220" s="42">
        <f>+YEAR(Tableau1[[#This Row],[Date_Facturation]])</f>
        <v>2021</v>
      </c>
      <c r="D220" t="s">
        <v>118</v>
      </c>
      <c r="E220" t="s">
        <v>175</v>
      </c>
      <c r="F220" t="s">
        <v>128</v>
      </c>
      <c r="G220" t="s">
        <v>134</v>
      </c>
      <c r="H220" s="8">
        <v>41671382</v>
      </c>
      <c r="I220" s="8">
        <v>833.42764</v>
      </c>
      <c r="J220" s="8">
        <v>416713.82</v>
      </c>
      <c r="K220" s="8">
        <v>6667421.1200000001</v>
      </c>
      <c r="L220" s="8">
        <v>7500848.7599999998</v>
      </c>
      <c r="M220" s="8">
        <f>SUM(Tableau1[[#This Row],[charges bancaires]:[autres charges]])</f>
        <v>14585817.12764</v>
      </c>
    </row>
    <row r="221" spans="1:13" x14ac:dyDescent="0.2">
      <c r="A221" s="47">
        <v>44268</v>
      </c>
      <c r="B221" s="42">
        <f>+MONTH(Tableau1[[#This Row],[Date_Facturation]])</f>
        <v>3</v>
      </c>
      <c r="C221" s="42">
        <f>+YEAR(Tableau1[[#This Row],[Date_Facturation]])</f>
        <v>2021</v>
      </c>
      <c r="D221" t="s">
        <v>56</v>
      </c>
      <c r="E221" t="s">
        <v>175</v>
      </c>
      <c r="F221" t="s">
        <v>127</v>
      </c>
      <c r="G221" t="s">
        <v>135</v>
      </c>
      <c r="H221" s="8">
        <v>46672974</v>
      </c>
      <c r="I221" s="8">
        <v>1400.18922</v>
      </c>
      <c r="J221" s="8">
        <v>1400189.22</v>
      </c>
      <c r="K221" s="8">
        <v>8867865.0600000005</v>
      </c>
      <c r="L221" s="8">
        <v>9334594.8000000007</v>
      </c>
      <c r="M221" s="8">
        <f>SUM(Tableau1[[#This Row],[charges bancaires]:[autres charges]])</f>
        <v>19604049.269220002</v>
      </c>
    </row>
    <row r="222" spans="1:13" x14ac:dyDescent="0.2">
      <c r="A222" s="47">
        <v>44266</v>
      </c>
      <c r="B222" s="42">
        <f>+MONTH(Tableau1[[#This Row],[Date_Facturation]])</f>
        <v>3</v>
      </c>
      <c r="C222" s="42">
        <f>+YEAR(Tableau1[[#This Row],[Date_Facturation]])</f>
        <v>2021</v>
      </c>
      <c r="D222" t="s">
        <v>95</v>
      </c>
      <c r="E222" t="s">
        <v>154</v>
      </c>
      <c r="F222" t="s">
        <v>126</v>
      </c>
      <c r="G222" t="s">
        <v>132</v>
      </c>
      <c r="H222" s="8">
        <v>5500846</v>
      </c>
      <c r="I222" s="8">
        <v>110.01692</v>
      </c>
      <c r="J222" s="8">
        <v>165025.38</v>
      </c>
      <c r="K222" s="8">
        <v>1045160.74</v>
      </c>
      <c r="L222" s="8">
        <v>935143.82000000007</v>
      </c>
      <c r="M222" s="8">
        <f>SUM(Tableau1[[#This Row],[charges bancaires]:[autres charges]])</f>
        <v>2145439.9569199998</v>
      </c>
    </row>
    <row r="223" spans="1:13" x14ac:dyDescent="0.2">
      <c r="A223" s="47">
        <v>44265</v>
      </c>
      <c r="B223" s="42">
        <f>+MONTH(Tableau1[[#This Row],[Date_Facturation]])</f>
        <v>3</v>
      </c>
      <c r="C223" s="42">
        <f>+YEAR(Tableau1[[#This Row],[Date_Facturation]])</f>
        <v>2021</v>
      </c>
      <c r="D223" t="s">
        <v>106</v>
      </c>
      <c r="E223" t="s">
        <v>175</v>
      </c>
      <c r="F223" t="s">
        <v>128</v>
      </c>
      <c r="G223" t="s">
        <v>129</v>
      </c>
      <c r="H223" s="8">
        <v>10182507</v>
      </c>
      <c r="I223" s="8">
        <v>203.65013999999999</v>
      </c>
      <c r="J223" s="8">
        <v>407300.28</v>
      </c>
      <c r="K223" s="8">
        <v>1527376.05</v>
      </c>
      <c r="L223" s="8">
        <v>1527376.05</v>
      </c>
      <c r="M223" s="8">
        <f>SUM(Tableau1[[#This Row],[charges bancaires]:[autres charges]])</f>
        <v>3462256.0301400004</v>
      </c>
    </row>
    <row r="224" spans="1:13" x14ac:dyDescent="0.2">
      <c r="A224" s="47">
        <v>44264</v>
      </c>
      <c r="B224" s="42">
        <f>+MONTH(Tableau1[[#This Row],[Date_Facturation]])</f>
        <v>3</v>
      </c>
      <c r="C224" s="42">
        <f>+YEAR(Tableau1[[#This Row],[Date_Facturation]])</f>
        <v>2021</v>
      </c>
      <c r="D224" t="s">
        <v>33</v>
      </c>
      <c r="E224" t="s">
        <v>154</v>
      </c>
      <c r="F224" t="s">
        <v>126</v>
      </c>
      <c r="G224" t="s">
        <v>133</v>
      </c>
      <c r="H224" s="8">
        <v>48046203</v>
      </c>
      <c r="I224" s="8">
        <v>1441.38609</v>
      </c>
      <c r="J224" s="8">
        <v>1921848.12</v>
      </c>
      <c r="K224" s="8">
        <v>7687392.4800000004</v>
      </c>
      <c r="L224" s="8">
        <v>9128778.5700000003</v>
      </c>
      <c r="M224" s="8">
        <f>SUM(Tableau1[[#This Row],[charges bancaires]:[autres charges]])</f>
        <v>18739460.556090001</v>
      </c>
    </row>
    <row r="225" spans="1:13" x14ac:dyDescent="0.2">
      <c r="A225" s="47">
        <v>44264</v>
      </c>
      <c r="B225" s="42">
        <f>+MONTH(Tableau1[[#This Row],[Date_Facturation]])</f>
        <v>3</v>
      </c>
      <c r="C225" s="42">
        <f>+YEAR(Tableau1[[#This Row],[Date_Facturation]])</f>
        <v>2021</v>
      </c>
      <c r="D225" t="s">
        <v>56</v>
      </c>
      <c r="E225" t="s">
        <v>175</v>
      </c>
      <c r="F225" t="s">
        <v>127</v>
      </c>
      <c r="G225" t="s">
        <v>135</v>
      </c>
      <c r="H225" s="8">
        <v>6234535</v>
      </c>
      <c r="I225" s="8">
        <v>124.69070000000001</v>
      </c>
      <c r="J225" s="8">
        <v>311726.75</v>
      </c>
      <c r="K225" s="8">
        <v>1184561.6499999999</v>
      </c>
      <c r="L225" s="8">
        <v>1122216.3</v>
      </c>
      <c r="M225" s="8">
        <f>SUM(Tableau1[[#This Row],[charges bancaires]:[autres charges]])</f>
        <v>2618629.3906999999</v>
      </c>
    </row>
    <row r="226" spans="1:13" x14ac:dyDescent="0.2">
      <c r="A226" s="47">
        <v>44260</v>
      </c>
      <c r="B226" s="42">
        <f>+MONTH(Tableau1[[#This Row],[Date_Facturation]])</f>
        <v>3</v>
      </c>
      <c r="C226" s="42">
        <f>+YEAR(Tableau1[[#This Row],[Date_Facturation]])</f>
        <v>2021</v>
      </c>
      <c r="D226" t="s">
        <v>70</v>
      </c>
      <c r="E226" t="s">
        <v>175</v>
      </c>
      <c r="F226" t="s">
        <v>128</v>
      </c>
      <c r="G226" t="s">
        <v>135</v>
      </c>
      <c r="H226" s="8">
        <v>46297559</v>
      </c>
      <c r="I226" s="8">
        <v>925.95118000000002</v>
      </c>
      <c r="J226" s="8">
        <v>2314877.9500000002</v>
      </c>
      <c r="K226" s="8">
        <v>6018682.6699999999</v>
      </c>
      <c r="L226" s="8">
        <v>9259511.8000000007</v>
      </c>
      <c r="M226" s="8">
        <f>SUM(Tableau1[[#This Row],[charges bancaires]:[autres charges]])</f>
        <v>17593998.371180002</v>
      </c>
    </row>
    <row r="227" spans="1:13" x14ac:dyDescent="0.2">
      <c r="A227" s="47">
        <v>44258</v>
      </c>
      <c r="B227" s="42">
        <f>+MONTH(Tableau1[[#This Row],[Date_Facturation]])</f>
        <v>3</v>
      </c>
      <c r="C227" s="42">
        <f>+YEAR(Tableau1[[#This Row],[Date_Facturation]])</f>
        <v>2021</v>
      </c>
      <c r="D227" t="s">
        <v>119</v>
      </c>
      <c r="E227" t="s">
        <v>154</v>
      </c>
      <c r="F227" t="s">
        <v>126</v>
      </c>
      <c r="G227" t="s">
        <v>135</v>
      </c>
      <c r="H227" s="8">
        <v>38274977</v>
      </c>
      <c r="I227" s="8">
        <v>765.49954000000002</v>
      </c>
      <c r="J227" s="8">
        <v>765499.54</v>
      </c>
      <c r="K227" s="8">
        <v>6506746.0899999999</v>
      </c>
      <c r="L227" s="8">
        <v>6123996.3200000003</v>
      </c>
      <c r="M227" s="8">
        <f>SUM(Tableau1[[#This Row],[charges bancaires]:[autres charges]])</f>
        <v>13397007.44954</v>
      </c>
    </row>
    <row r="228" spans="1:13" x14ac:dyDescent="0.2">
      <c r="A228" s="47">
        <v>44257</v>
      </c>
      <c r="B228" s="42">
        <f>+MONTH(Tableau1[[#This Row],[Date_Facturation]])</f>
        <v>3</v>
      </c>
      <c r="C228" s="42">
        <f>+YEAR(Tableau1[[#This Row],[Date_Facturation]])</f>
        <v>2021</v>
      </c>
      <c r="D228" t="s">
        <v>31</v>
      </c>
      <c r="E228" t="s">
        <v>154</v>
      </c>
      <c r="F228" t="s">
        <v>126</v>
      </c>
      <c r="G228" t="s">
        <v>131</v>
      </c>
      <c r="H228" s="8">
        <v>13793555</v>
      </c>
      <c r="I228" s="8">
        <v>413.80664999999999</v>
      </c>
      <c r="J228" s="8">
        <v>689677.75</v>
      </c>
      <c r="K228" s="8">
        <v>2482839.9</v>
      </c>
      <c r="L228" s="8">
        <v>2482839.9</v>
      </c>
      <c r="M228" s="8">
        <f>SUM(Tableau1[[#This Row],[charges bancaires]:[autres charges]])</f>
        <v>5655771.3566500004</v>
      </c>
    </row>
    <row r="229" spans="1:13" x14ac:dyDescent="0.2">
      <c r="A229" s="47">
        <v>44255</v>
      </c>
      <c r="B229" s="42">
        <f>+MONTH(Tableau1[[#This Row],[Date_Facturation]])</f>
        <v>2</v>
      </c>
      <c r="C229" s="42">
        <f>+YEAR(Tableau1[[#This Row],[Date_Facturation]])</f>
        <v>2021</v>
      </c>
      <c r="D229" t="s">
        <v>88</v>
      </c>
      <c r="E229" t="s">
        <v>175</v>
      </c>
      <c r="F229" t="s">
        <v>127</v>
      </c>
      <c r="G229" t="s">
        <v>135</v>
      </c>
      <c r="H229" s="8">
        <v>11361905</v>
      </c>
      <c r="I229" s="8">
        <v>340.85714999999999</v>
      </c>
      <c r="J229" s="8">
        <v>454476.2</v>
      </c>
      <c r="K229" s="8">
        <v>1249809.55</v>
      </c>
      <c r="L229" s="8">
        <v>2272381</v>
      </c>
      <c r="M229" s="8">
        <f>SUM(Tableau1[[#This Row],[charges bancaires]:[autres charges]])</f>
        <v>3977007.6071500001</v>
      </c>
    </row>
    <row r="230" spans="1:13" x14ac:dyDescent="0.2">
      <c r="A230" s="47">
        <v>44253</v>
      </c>
      <c r="B230" s="42">
        <f>+MONTH(Tableau1[[#This Row],[Date_Facturation]])</f>
        <v>2</v>
      </c>
      <c r="C230" s="42">
        <f>+YEAR(Tableau1[[#This Row],[Date_Facturation]])</f>
        <v>2021</v>
      </c>
      <c r="D230" t="s">
        <v>67</v>
      </c>
      <c r="E230" t="s">
        <v>153</v>
      </c>
      <c r="F230" t="s">
        <v>126</v>
      </c>
      <c r="G230" t="s">
        <v>132</v>
      </c>
      <c r="H230" s="8">
        <v>44412946</v>
      </c>
      <c r="I230" s="8">
        <v>444.12945999999999</v>
      </c>
      <c r="J230" s="8">
        <v>2220647.2999999998</v>
      </c>
      <c r="K230" s="8">
        <v>7106071.3600000003</v>
      </c>
      <c r="L230" s="8">
        <v>7550200.8200000003</v>
      </c>
      <c r="M230" s="8">
        <f>SUM(Tableau1[[#This Row],[charges bancaires]:[autres charges]])</f>
        <v>16877363.60946</v>
      </c>
    </row>
    <row r="231" spans="1:13" x14ac:dyDescent="0.2">
      <c r="A231" s="47">
        <v>44252</v>
      </c>
      <c r="B231" s="42">
        <f>+MONTH(Tableau1[[#This Row],[Date_Facturation]])</f>
        <v>2</v>
      </c>
      <c r="C231" s="42">
        <f>+YEAR(Tableau1[[#This Row],[Date_Facturation]])</f>
        <v>2021</v>
      </c>
      <c r="D231" t="s">
        <v>96</v>
      </c>
      <c r="E231" t="s">
        <v>175</v>
      </c>
      <c r="F231" t="s">
        <v>127</v>
      </c>
      <c r="G231" t="s">
        <v>135</v>
      </c>
      <c r="H231" s="8">
        <v>47365766</v>
      </c>
      <c r="I231" s="8">
        <v>1420.97298</v>
      </c>
      <c r="J231" s="8">
        <v>473657.66</v>
      </c>
      <c r="K231" s="8">
        <v>8052180.2199999997</v>
      </c>
      <c r="L231" s="8">
        <v>8525837.879999999</v>
      </c>
      <c r="M231" s="8">
        <f>SUM(Tableau1[[#This Row],[charges bancaires]:[autres charges]])</f>
        <v>17053096.732979998</v>
      </c>
    </row>
    <row r="232" spans="1:13" x14ac:dyDescent="0.2">
      <c r="A232" s="47">
        <v>44247</v>
      </c>
      <c r="B232" s="42">
        <f>+MONTH(Tableau1[[#This Row],[Date_Facturation]])</f>
        <v>2</v>
      </c>
      <c r="C232" s="42">
        <f>+YEAR(Tableau1[[#This Row],[Date_Facturation]])</f>
        <v>2021</v>
      </c>
      <c r="D232" t="s">
        <v>27</v>
      </c>
      <c r="E232" t="s">
        <v>154</v>
      </c>
      <c r="F232" t="s">
        <v>126</v>
      </c>
      <c r="G232" t="s">
        <v>134</v>
      </c>
      <c r="H232" s="8">
        <v>16443490</v>
      </c>
      <c r="I232" s="8">
        <v>493.30470000000003</v>
      </c>
      <c r="J232" s="8">
        <v>493304.7</v>
      </c>
      <c r="K232" s="8">
        <v>2959828.2</v>
      </c>
      <c r="L232" s="8">
        <v>2959828.1999999997</v>
      </c>
      <c r="M232" s="8">
        <f>SUM(Tableau1[[#This Row],[charges bancaires]:[autres charges]])</f>
        <v>6413454.4046999998</v>
      </c>
    </row>
    <row r="233" spans="1:13" x14ac:dyDescent="0.2">
      <c r="A233" s="47">
        <v>44246</v>
      </c>
      <c r="B233" s="42">
        <f>+MONTH(Tableau1[[#This Row],[Date_Facturation]])</f>
        <v>2</v>
      </c>
      <c r="C233" s="42">
        <f>+YEAR(Tableau1[[#This Row],[Date_Facturation]])</f>
        <v>2021</v>
      </c>
      <c r="D233" t="s">
        <v>108</v>
      </c>
      <c r="E233" t="s">
        <v>175</v>
      </c>
      <c r="F233" t="s">
        <v>127</v>
      </c>
      <c r="G233" t="s">
        <v>131</v>
      </c>
      <c r="H233" s="8">
        <v>11308003</v>
      </c>
      <c r="I233" s="8">
        <v>226.16005999999999</v>
      </c>
      <c r="J233" s="8">
        <v>339240.09</v>
      </c>
      <c r="K233" s="8">
        <v>2148520.5699999998</v>
      </c>
      <c r="L233" s="8">
        <v>1696200.45</v>
      </c>
      <c r="M233" s="8">
        <f>SUM(Tableau1[[#This Row],[charges bancaires]:[autres charges]])</f>
        <v>4184187.27006</v>
      </c>
    </row>
    <row r="234" spans="1:13" x14ac:dyDescent="0.2">
      <c r="A234" s="47">
        <v>44245</v>
      </c>
      <c r="B234" s="42">
        <f>+MONTH(Tableau1[[#This Row],[Date_Facturation]])</f>
        <v>2</v>
      </c>
      <c r="C234" s="42">
        <f>+YEAR(Tableau1[[#This Row],[Date_Facturation]])</f>
        <v>2021</v>
      </c>
      <c r="D234" t="s">
        <v>91</v>
      </c>
      <c r="E234" t="s">
        <v>154</v>
      </c>
      <c r="F234" t="s">
        <v>126</v>
      </c>
      <c r="G234" t="s">
        <v>135</v>
      </c>
      <c r="H234" s="8">
        <v>46114050</v>
      </c>
      <c r="I234" s="8">
        <v>922.28099999999995</v>
      </c>
      <c r="J234" s="8">
        <v>461140.5</v>
      </c>
      <c r="K234" s="8">
        <v>6455967</v>
      </c>
      <c r="L234" s="8">
        <v>9222810</v>
      </c>
      <c r="M234" s="8">
        <f>SUM(Tableau1[[#This Row],[charges bancaires]:[autres charges]])</f>
        <v>16140839.780999999</v>
      </c>
    </row>
    <row r="235" spans="1:13" x14ac:dyDescent="0.2">
      <c r="A235" s="47">
        <v>44241</v>
      </c>
      <c r="B235" s="42">
        <f>+MONTH(Tableau1[[#This Row],[Date_Facturation]])</f>
        <v>2</v>
      </c>
      <c r="C235" s="42">
        <f>+YEAR(Tableau1[[#This Row],[Date_Facturation]])</f>
        <v>2021</v>
      </c>
      <c r="D235" t="s">
        <v>28</v>
      </c>
      <c r="E235" t="s">
        <v>175</v>
      </c>
      <c r="F235" t="s">
        <v>127</v>
      </c>
      <c r="G235" t="s">
        <v>135</v>
      </c>
      <c r="H235" s="8">
        <v>31021424</v>
      </c>
      <c r="I235" s="8">
        <v>620.42848000000004</v>
      </c>
      <c r="J235" s="8">
        <v>620428.48</v>
      </c>
      <c r="K235" s="8">
        <v>6204284.7999999998</v>
      </c>
      <c r="L235" s="8">
        <v>5273642.08</v>
      </c>
      <c r="M235" s="8">
        <f>SUM(Tableau1[[#This Row],[charges bancaires]:[autres charges]])</f>
        <v>12098975.788479999</v>
      </c>
    </row>
    <row r="236" spans="1:13" x14ac:dyDescent="0.2">
      <c r="A236" s="47">
        <v>44240</v>
      </c>
      <c r="B236" s="42">
        <f>+MONTH(Tableau1[[#This Row],[Date_Facturation]])</f>
        <v>2</v>
      </c>
      <c r="C236" s="42">
        <f>+YEAR(Tableau1[[#This Row],[Date_Facturation]])</f>
        <v>2021</v>
      </c>
      <c r="D236" t="s">
        <v>83</v>
      </c>
      <c r="E236" t="s">
        <v>154</v>
      </c>
      <c r="F236" t="s">
        <v>126</v>
      </c>
      <c r="G236" t="s">
        <v>134</v>
      </c>
      <c r="H236" s="8">
        <v>21451043</v>
      </c>
      <c r="I236" s="8">
        <v>643.53129000000001</v>
      </c>
      <c r="J236" s="8">
        <v>858041.72</v>
      </c>
      <c r="K236" s="8">
        <v>3646677.31</v>
      </c>
      <c r="L236" s="8">
        <v>3646677.31</v>
      </c>
      <c r="M236" s="8">
        <f>SUM(Tableau1[[#This Row],[charges bancaires]:[autres charges]])</f>
        <v>8152039.8712900002</v>
      </c>
    </row>
    <row r="237" spans="1:13" x14ac:dyDescent="0.2">
      <c r="A237" s="47">
        <v>44236</v>
      </c>
      <c r="B237" s="42">
        <f>+MONTH(Tableau1[[#This Row],[Date_Facturation]])</f>
        <v>2</v>
      </c>
      <c r="C237" s="42">
        <f>+YEAR(Tableau1[[#This Row],[Date_Facturation]])</f>
        <v>2021</v>
      </c>
      <c r="D237" t="s">
        <v>43</v>
      </c>
      <c r="E237" t="s">
        <v>153</v>
      </c>
      <c r="F237" t="s">
        <v>126</v>
      </c>
      <c r="G237" t="s">
        <v>129</v>
      </c>
      <c r="H237" s="8">
        <v>9332578</v>
      </c>
      <c r="I237" s="8">
        <v>279.97734000000003</v>
      </c>
      <c r="J237" s="8">
        <v>373303.12</v>
      </c>
      <c r="K237" s="8">
        <v>1026583.58</v>
      </c>
      <c r="L237" s="8">
        <v>1493212.48</v>
      </c>
      <c r="M237" s="8">
        <f>SUM(Tableau1[[#This Row],[charges bancaires]:[autres charges]])</f>
        <v>2893379.1573399999</v>
      </c>
    </row>
    <row r="238" spans="1:13" x14ac:dyDescent="0.2">
      <c r="A238" s="47">
        <v>44234</v>
      </c>
      <c r="B238" s="42">
        <f>+MONTH(Tableau1[[#This Row],[Date_Facturation]])</f>
        <v>2</v>
      </c>
      <c r="C238" s="42">
        <f>+YEAR(Tableau1[[#This Row],[Date_Facturation]])</f>
        <v>2021</v>
      </c>
      <c r="D238" t="s">
        <v>45</v>
      </c>
      <c r="E238" t="s">
        <v>154</v>
      </c>
      <c r="F238" t="s">
        <v>126</v>
      </c>
      <c r="G238" t="s">
        <v>131</v>
      </c>
      <c r="H238" s="8">
        <v>28491417</v>
      </c>
      <c r="I238" s="8">
        <v>569.82834000000003</v>
      </c>
      <c r="J238" s="8">
        <v>569828.34</v>
      </c>
      <c r="K238" s="8">
        <v>3418970.04</v>
      </c>
      <c r="L238" s="8">
        <v>5698283.4000000004</v>
      </c>
      <c r="M238" s="8">
        <f>SUM(Tableau1[[#This Row],[charges bancaires]:[autres charges]])</f>
        <v>9687651.6083400007</v>
      </c>
    </row>
    <row r="239" spans="1:13" x14ac:dyDescent="0.2">
      <c r="A239" s="47">
        <v>44232</v>
      </c>
      <c r="B239" s="42">
        <f>+MONTH(Tableau1[[#This Row],[Date_Facturation]])</f>
        <v>2</v>
      </c>
      <c r="C239" s="42">
        <f>+YEAR(Tableau1[[#This Row],[Date_Facturation]])</f>
        <v>2021</v>
      </c>
      <c r="D239" t="s">
        <v>104</v>
      </c>
      <c r="E239" t="s">
        <v>175</v>
      </c>
      <c r="F239" t="s">
        <v>127</v>
      </c>
      <c r="G239" t="s">
        <v>134</v>
      </c>
      <c r="H239" s="8">
        <v>43468488</v>
      </c>
      <c r="I239" s="8">
        <v>434.68488000000002</v>
      </c>
      <c r="J239" s="8">
        <v>434684.88</v>
      </c>
      <c r="K239" s="8">
        <v>4781533.68</v>
      </c>
      <c r="L239" s="8">
        <v>7824327.8399999999</v>
      </c>
      <c r="M239" s="8">
        <f>SUM(Tableau1[[#This Row],[charges bancaires]:[autres charges]])</f>
        <v>13040981.08488</v>
      </c>
    </row>
    <row r="240" spans="1:13" x14ac:dyDescent="0.2">
      <c r="A240" s="47">
        <v>44225</v>
      </c>
      <c r="B240" s="42">
        <f>+MONTH(Tableau1[[#This Row],[Date_Facturation]])</f>
        <v>1</v>
      </c>
      <c r="C240" s="42">
        <f>+YEAR(Tableau1[[#This Row],[Date_Facturation]])</f>
        <v>2021</v>
      </c>
      <c r="D240" t="s">
        <v>74</v>
      </c>
      <c r="E240" t="s">
        <v>175</v>
      </c>
      <c r="F240" t="s">
        <v>128</v>
      </c>
      <c r="G240" t="s">
        <v>132</v>
      </c>
      <c r="H240" s="8">
        <v>5829995</v>
      </c>
      <c r="I240" s="8">
        <v>174.89984999999999</v>
      </c>
      <c r="J240" s="8">
        <v>233199.8</v>
      </c>
      <c r="K240" s="8">
        <v>699599.4</v>
      </c>
      <c r="L240" s="8">
        <v>874499.25</v>
      </c>
      <c r="M240" s="8">
        <f>SUM(Tableau1[[#This Row],[charges bancaires]:[autres charges]])</f>
        <v>1807473.3498499999</v>
      </c>
    </row>
    <row r="241" spans="1:13" x14ac:dyDescent="0.2">
      <c r="A241" s="47">
        <v>44221</v>
      </c>
      <c r="B241" s="42">
        <f>+MONTH(Tableau1[[#This Row],[Date_Facturation]])</f>
        <v>1</v>
      </c>
      <c r="C241" s="42">
        <f>+YEAR(Tableau1[[#This Row],[Date_Facturation]])</f>
        <v>2021</v>
      </c>
      <c r="D241" t="s">
        <v>55</v>
      </c>
      <c r="E241" t="s">
        <v>153</v>
      </c>
      <c r="F241" t="s">
        <v>126</v>
      </c>
      <c r="G241" t="s">
        <v>129</v>
      </c>
      <c r="H241" s="8">
        <v>47941974</v>
      </c>
      <c r="I241" s="8">
        <v>479.41973999999999</v>
      </c>
      <c r="J241" s="8">
        <v>1917678.96</v>
      </c>
      <c r="K241" s="8">
        <v>8629555.3200000003</v>
      </c>
      <c r="L241" s="8">
        <v>7670715.8399999999</v>
      </c>
      <c r="M241" s="8">
        <f>SUM(Tableau1[[#This Row],[charges bancaires]:[autres charges]])</f>
        <v>18218429.53974</v>
      </c>
    </row>
    <row r="242" spans="1:13" x14ac:dyDescent="0.2">
      <c r="A242" s="47">
        <v>44219</v>
      </c>
      <c r="B242" s="42">
        <f>+MONTH(Tableau1[[#This Row],[Date_Facturation]])</f>
        <v>1</v>
      </c>
      <c r="C242" s="42">
        <f>+YEAR(Tableau1[[#This Row],[Date_Facturation]])</f>
        <v>2021</v>
      </c>
      <c r="D242" t="s">
        <v>32</v>
      </c>
      <c r="E242" t="s">
        <v>175</v>
      </c>
      <c r="F242" t="s">
        <v>127</v>
      </c>
      <c r="G242" t="s">
        <v>132</v>
      </c>
      <c r="H242" s="8">
        <v>19310799</v>
      </c>
      <c r="I242" s="8">
        <v>193.10799</v>
      </c>
      <c r="J242" s="8">
        <v>386215.98</v>
      </c>
      <c r="K242" s="8">
        <v>3475943.82</v>
      </c>
      <c r="L242" s="8">
        <v>3862159.8000000003</v>
      </c>
      <c r="M242" s="8">
        <f>SUM(Tableau1[[#This Row],[charges bancaires]:[autres charges]])</f>
        <v>7724512.70799</v>
      </c>
    </row>
    <row r="243" spans="1:13" x14ac:dyDescent="0.2">
      <c r="A243" s="47">
        <v>44219</v>
      </c>
      <c r="B243" s="42">
        <f>+MONTH(Tableau1[[#This Row],[Date_Facturation]])</f>
        <v>1</v>
      </c>
      <c r="C243" s="42">
        <f>+YEAR(Tableau1[[#This Row],[Date_Facturation]])</f>
        <v>2021</v>
      </c>
      <c r="D243" t="s">
        <v>25</v>
      </c>
      <c r="E243" t="s">
        <v>154</v>
      </c>
      <c r="F243" t="s">
        <v>126</v>
      </c>
      <c r="G243" t="s">
        <v>132</v>
      </c>
      <c r="H243" s="8">
        <v>3504790</v>
      </c>
      <c r="I243" s="8">
        <v>105.1437</v>
      </c>
      <c r="J243" s="8">
        <v>140191.6</v>
      </c>
      <c r="K243" s="8">
        <v>560766.4</v>
      </c>
      <c r="L243" s="8">
        <v>560766.4</v>
      </c>
      <c r="M243" s="8">
        <f>SUM(Tableau1[[#This Row],[charges bancaires]:[autres charges]])</f>
        <v>1261829.5437</v>
      </c>
    </row>
    <row r="244" spans="1:13" x14ac:dyDescent="0.2">
      <c r="A244" s="47">
        <v>44211</v>
      </c>
      <c r="B244" s="42">
        <f>+MONTH(Tableau1[[#This Row],[Date_Facturation]])</f>
        <v>1</v>
      </c>
      <c r="C244" s="42">
        <f>+YEAR(Tableau1[[#This Row],[Date_Facturation]])</f>
        <v>2021</v>
      </c>
      <c r="D244" t="s">
        <v>25</v>
      </c>
      <c r="E244" t="s">
        <v>154</v>
      </c>
      <c r="F244" t="s">
        <v>126</v>
      </c>
      <c r="G244" t="s">
        <v>132</v>
      </c>
      <c r="H244" s="8">
        <v>4191451</v>
      </c>
      <c r="I244" s="8">
        <v>83.82902</v>
      </c>
      <c r="J244" s="8">
        <v>167658.04</v>
      </c>
      <c r="K244" s="8">
        <v>628717.65</v>
      </c>
      <c r="L244" s="8">
        <v>712546.67</v>
      </c>
      <c r="M244" s="8">
        <f>SUM(Tableau1[[#This Row],[charges bancaires]:[autres charges]])</f>
        <v>1509006.1890199999</v>
      </c>
    </row>
    <row r="245" spans="1:13" x14ac:dyDescent="0.2">
      <c r="A245" s="47">
        <v>44207</v>
      </c>
      <c r="B245" s="42">
        <f>+MONTH(Tableau1[[#This Row],[Date_Facturation]])</f>
        <v>1</v>
      </c>
      <c r="C245" s="42">
        <f>+YEAR(Tableau1[[#This Row],[Date_Facturation]])</f>
        <v>2021</v>
      </c>
      <c r="D245" t="s">
        <v>88</v>
      </c>
      <c r="E245" t="s">
        <v>175</v>
      </c>
      <c r="F245" t="s">
        <v>127</v>
      </c>
      <c r="G245" t="s">
        <v>132</v>
      </c>
      <c r="H245" s="8">
        <v>43565475</v>
      </c>
      <c r="I245" s="8">
        <v>1306.96425</v>
      </c>
      <c r="J245" s="8">
        <v>1306964.25</v>
      </c>
      <c r="K245" s="8">
        <v>7841785.5</v>
      </c>
      <c r="L245" s="8">
        <v>6534821.25</v>
      </c>
      <c r="M245" s="8">
        <f>SUM(Tableau1[[#This Row],[charges bancaires]:[autres charges]])</f>
        <v>15684877.96425</v>
      </c>
    </row>
    <row r="246" spans="1:13" x14ac:dyDescent="0.2">
      <c r="A246" s="47">
        <v>44205</v>
      </c>
      <c r="B246" s="42">
        <f>+MONTH(Tableau1[[#This Row],[Date_Facturation]])</f>
        <v>1</v>
      </c>
      <c r="C246" s="42">
        <f>+YEAR(Tableau1[[#This Row],[Date_Facturation]])</f>
        <v>2021</v>
      </c>
      <c r="D246" t="s">
        <v>72</v>
      </c>
      <c r="E246" t="s">
        <v>175</v>
      </c>
      <c r="F246" t="s">
        <v>127</v>
      </c>
      <c r="G246" t="s">
        <v>130</v>
      </c>
      <c r="H246" s="8">
        <v>20503172</v>
      </c>
      <c r="I246" s="8">
        <v>615.09515999999996</v>
      </c>
      <c r="J246" s="8">
        <v>410063.44</v>
      </c>
      <c r="K246" s="8">
        <v>3280507.52</v>
      </c>
      <c r="L246" s="8">
        <v>3690570.96</v>
      </c>
      <c r="M246" s="8">
        <f>SUM(Tableau1[[#This Row],[charges bancaires]:[autres charges]])</f>
        <v>7381757.01516</v>
      </c>
    </row>
    <row r="247" spans="1:13" x14ac:dyDescent="0.2">
      <c r="A247" s="47">
        <v>44204</v>
      </c>
      <c r="B247" s="42">
        <f>+MONTH(Tableau1[[#This Row],[Date_Facturation]])</f>
        <v>1</v>
      </c>
      <c r="C247" s="42">
        <f>+YEAR(Tableau1[[#This Row],[Date_Facturation]])</f>
        <v>2021</v>
      </c>
      <c r="D247" t="s">
        <v>50</v>
      </c>
      <c r="E247" t="s">
        <v>175</v>
      </c>
      <c r="F247" t="s">
        <v>128</v>
      </c>
      <c r="G247" t="s">
        <v>129</v>
      </c>
      <c r="H247" s="8">
        <v>26430783</v>
      </c>
      <c r="I247" s="8">
        <v>792.92349000000002</v>
      </c>
      <c r="J247" s="8">
        <v>264307.83</v>
      </c>
      <c r="K247" s="8">
        <v>3700309.62</v>
      </c>
      <c r="L247" s="8">
        <v>3964617.4499999997</v>
      </c>
      <c r="M247" s="8">
        <f>SUM(Tableau1[[#This Row],[charges bancaires]:[autres charges]])</f>
        <v>7930027.8234899994</v>
      </c>
    </row>
    <row r="248" spans="1:13" x14ac:dyDescent="0.2">
      <c r="A248" s="47">
        <v>44202</v>
      </c>
      <c r="B248" s="42">
        <f>+MONTH(Tableau1[[#This Row],[Date_Facturation]])</f>
        <v>1</v>
      </c>
      <c r="C248" s="42">
        <f>+YEAR(Tableau1[[#This Row],[Date_Facturation]])</f>
        <v>2021</v>
      </c>
      <c r="D248" t="s">
        <v>26</v>
      </c>
      <c r="E248" t="s">
        <v>175</v>
      </c>
      <c r="F248" t="s">
        <v>128</v>
      </c>
      <c r="G248" t="s">
        <v>133</v>
      </c>
      <c r="H248" s="8">
        <v>11580510</v>
      </c>
      <c r="I248" s="8">
        <v>347.4153</v>
      </c>
      <c r="J248" s="8">
        <v>463220.4</v>
      </c>
      <c r="K248" s="8">
        <v>2084491.8</v>
      </c>
      <c r="L248" s="8">
        <v>2316102</v>
      </c>
      <c r="M248" s="8">
        <f>SUM(Tableau1[[#This Row],[charges bancaires]:[autres charges]])</f>
        <v>4864161.6152999997</v>
      </c>
    </row>
    <row r="249" spans="1:13" x14ac:dyDescent="0.2">
      <c r="A249" s="47">
        <v>44201</v>
      </c>
      <c r="B249" s="42">
        <f>+MONTH(Tableau1[[#This Row],[Date_Facturation]])</f>
        <v>1</v>
      </c>
      <c r="C249" s="42">
        <f>+YEAR(Tableau1[[#This Row],[Date_Facturation]])</f>
        <v>2021</v>
      </c>
      <c r="D249" t="s">
        <v>38</v>
      </c>
      <c r="E249" t="s">
        <v>175</v>
      </c>
      <c r="F249" t="s">
        <v>128</v>
      </c>
      <c r="G249" t="s">
        <v>131</v>
      </c>
      <c r="H249" s="8">
        <v>31430022</v>
      </c>
      <c r="I249" s="8">
        <v>628.60044000000005</v>
      </c>
      <c r="J249" s="8">
        <v>942900.66</v>
      </c>
      <c r="K249" s="8">
        <v>3771602.64</v>
      </c>
      <c r="L249" s="8">
        <v>4714503.3</v>
      </c>
      <c r="M249" s="8">
        <f>SUM(Tableau1[[#This Row],[charges bancaires]:[autres charges]])</f>
        <v>9429635.2004400007</v>
      </c>
    </row>
    <row r="250" spans="1:13" x14ac:dyDescent="0.2">
      <c r="A250" s="47">
        <v>44200</v>
      </c>
      <c r="B250" s="42">
        <f>+MONTH(Tableau1[[#This Row],[Date_Facturation]])</f>
        <v>1</v>
      </c>
      <c r="C250" s="42">
        <f>+YEAR(Tableau1[[#This Row],[Date_Facturation]])</f>
        <v>2021</v>
      </c>
      <c r="D250" t="s">
        <v>92</v>
      </c>
      <c r="E250" t="s">
        <v>175</v>
      </c>
      <c r="F250" t="s">
        <v>127</v>
      </c>
      <c r="G250" t="s">
        <v>129</v>
      </c>
      <c r="H250" s="8">
        <v>26849726</v>
      </c>
      <c r="I250" s="8">
        <v>268.49725999999998</v>
      </c>
      <c r="J250" s="8">
        <v>1073989.04</v>
      </c>
      <c r="K250" s="8">
        <v>4295956.16</v>
      </c>
      <c r="L250" s="8">
        <v>4295956.16</v>
      </c>
      <c r="M250" s="8">
        <f>SUM(Tableau1[[#This Row],[charges bancaires]:[autres charges]])</f>
        <v>9666169.85726</v>
      </c>
    </row>
    <row r="251" spans="1:13" x14ac:dyDescent="0.2">
      <c r="A251" s="47">
        <v>44196</v>
      </c>
      <c r="B251" s="42">
        <f>+MONTH(Tableau1[[#This Row],[Date_Facturation]])</f>
        <v>12</v>
      </c>
      <c r="C251" s="42">
        <f>+YEAR(Tableau1[[#This Row],[Date_Facturation]])</f>
        <v>2020</v>
      </c>
      <c r="D251" t="s">
        <v>93</v>
      </c>
      <c r="E251" t="s">
        <v>154</v>
      </c>
      <c r="F251" t="s">
        <v>126</v>
      </c>
      <c r="G251" t="s">
        <v>130</v>
      </c>
      <c r="H251" s="8">
        <v>11541103</v>
      </c>
      <c r="I251" s="8">
        <v>115.41103</v>
      </c>
      <c r="J251" s="8">
        <v>115411.03</v>
      </c>
      <c r="K251" s="8">
        <v>1615754.42</v>
      </c>
      <c r="L251" s="8">
        <v>1731165.45</v>
      </c>
      <c r="M251" s="8">
        <f>SUM(Tableau1[[#This Row],[charges bancaires]:[autres charges]])</f>
        <v>3462446.31103</v>
      </c>
    </row>
    <row r="252" spans="1:13" x14ac:dyDescent="0.2">
      <c r="A252" s="47">
        <v>44190</v>
      </c>
      <c r="B252" s="42">
        <f>+MONTH(Tableau1[[#This Row],[Date_Facturation]])</f>
        <v>12</v>
      </c>
      <c r="C252" s="42">
        <f>+YEAR(Tableau1[[#This Row],[Date_Facturation]])</f>
        <v>2020</v>
      </c>
      <c r="D252" t="s">
        <v>87</v>
      </c>
      <c r="E252" t="s">
        <v>154</v>
      </c>
      <c r="F252" t="s">
        <v>126</v>
      </c>
      <c r="G252" t="s">
        <v>131</v>
      </c>
      <c r="H252" s="8">
        <v>43155789</v>
      </c>
      <c r="I252" s="8">
        <v>863.11577999999997</v>
      </c>
      <c r="J252" s="8">
        <v>1294673.67</v>
      </c>
      <c r="K252" s="8">
        <v>4747136.79</v>
      </c>
      <c r="L252" s="8">
        <v>7768042.0199999996</v>
      </c>
      <c r="M252" s="8">
        <f>SUM(Tableau1[[#This Row],[charges bancaires]:[autres charges]])</f>
        <v>13810715.59578</v>
      </c>
    </row>
    <row r="253" spans="1:13" x14ac:dyDescent="0.2">
      <c r="A253" s="47">
        <v>44186</v>
      </c>
      <c r="B253" s="42">
        <f>+MONTH(Tableau1[[#This Row],[Date_Facturation]])</f>
        <v>12</v>
      </c>
      <c r="C253" s="42">
        <f>+YEAR(Tableau1[[#This Row],[Date_Facturation]])</f>
        <v>2020</v>
      </c>
      <c r="D253" t="s">
        <v>86</v>
      </c>
      <c r="E253" t="s">
        <v>175</v>
      </c>
      <c r="F253" t="s">
        <v>128</v>
      </c>
      <c r="G253" t="s">
        <v>130</v>
      </c>
      <c r="H253" s="8">
        <v>43982916</v>
      </c>
      <c r="I253" s="8">
        <v>439.82916</v>
      </c>
      <c r="J253" s="8">
        <v>1759316.64</v>
      </c>
      <c r="K253" s="8">
        <v>7477095.7199999997</v>
      </c>
      <c r="L253" s="8">
        <v>8796583.2000000011</v>
      </c>
      <c r="M253" s="8">
        <f>SUM(Tableau1[[#This Row],[charges bancaires]:[autres charges]])</f>
        <v>18033435.38916</v>
      </c>
    </row>
    <row r="254" spans="1:13" x14ac:dyDescent="0.2">
      <c r="A254" s="47">
        <v>44183</v>
      </c>
      <c r="B254" s="42">
        <f>+MONTH(Tableau1[[#This Row],[Date_Facturation]])</f>
        <v>12</v>
      </c>
      <c r="C254" s="42">
        <f>+YEAR(Tableau1[[#This Row],[Date_Facturation]])</f>
        <v>2020</v>
      </c>
      <c r="D254" t="s">
        <v>102</v>
      </c>
      <c r="E254" t="s">
        <v>175</v>
      </c>
      <c r="F254" t="s">
        <v>128</v>
      </c>
      <c r="G254" t="s">
        <v>132</v>
      </c>
      <c r="H254" s="8">
        <v>5557452</v>
      </c>
      <c r="I254" s="8">
        <v>166.72355999999999</v>
      </c>
      <c r="J254" s="8">
        <v>166723.56</v>
      </c>
      <c r="K254" s="8">
        <v>1055915.8799999999</v>
      </c>
      <c r="L254" s="8">
        <v>833617.79999999993</v>
      </c>
      <c r="M254" s="8">
        <f>SUM(Tableau1[[#This Row],[charges bancaires]:[autres charges]])</f>
        <v>2056423.9635599996</v>
      </c>
    </row>
    <row r="255" spans="1:13" x14ac:dyDescent="0.2">
      <c r="A255" s="47">
        <v>44183</v>
      </c>
      <c r="B255" s="42">
        <f>+MONTH(Tableau1[[#This Row],[Date_Facturation]])</f>
        <v>12</v>
      </c>
      <c r="C255" s="42">
        <f>+YEAR(Tableau1[[#This Row],[Date_Facturation]])</f>
        <v>2020</v>
      </c>
      <c r="D255" t="s">
        <v>56</v>
      </c>
      <c r="E255" t="s">
        <v>175</v>
      </c>
      <c r="F255" t="s">
        <v>127</v>
      </c>
      <c r="G255" t="s">
        <v>129</v>
      </c>
      <c r="H255" s="8">
        <v>30138719</v>
      </c>
      <c r="I255" s="8">
        <v>602.77437999999995</v>
      </c>
      <c r="J255" s="8">
        <v>1205548.76</v>
      </c>
      <c r="K255" s="8">
        <v>5424969.4199999999</v>
      </c>
      <c r="L255" s="8">
        <v>5726356.6100000003</v>
      </c>
      <c r="M255" s="8">
        <f>SUM(Tableau1[[#This Row],[charges bancaires]:[autres charges]])</f>
        <v>12357477.564380001</v>
      </c>
    </row>
    <row r="256" spans="1:13" x14ac:dyDescent="0.2">
      <c r="A256" s="47">
        <v>44183</v>
      </c>
      <c r="B256" s="42">
        <f>+MONTH(Tableau1[[#This Row],[Date_Facturation]])</f>
        <v>12</v>
      </c>
      <c r="C256" s="42">
        <f>+YEAR(Tableau1[[#This Row],[Date_Facturation]])</f>
        <v>2020</v>
      </c>
      <c r="D256" t="s">
        <v>54</v>
      </c>
      <c r="E256" t="s">
        <v>175</v>
      </c>
      <c r="F256" t="s">
        <v>128</v>
      </c>
      <c r="G256" t="s">
        <v>133</v>
      </c>
      <c r="H256" s="8">
        <v>39446354</v>
      </c>
      <c r="I256" s="8">
        <v>788.92708000000005</v>
      </c>
      <c r="J256" s="8">
        <v>1972317.7</v>
      </c>
      <c r="K256" s="8">
        <v>6311416.6399999997</v>
      </c>
      <c r="L256" s="8">
        <v>5916953.0999999996</v>
      </c>
      <c r="M256" s="8">
        <f>SUM(Tableau1[[#This Row],[charges bancaires]:[autres charges]])</f>
        <v>14201476.367079999</v>
      </c>
    </row>
    <row r="257" spans="1:13" x14ac:dyDescent="0.2">
      <c r="A257" s="47">
        <v>44182</v>
      </c>
      <c r="B257" s="42">
        <f>+MONTH(Tableau1[[#This Row],[Date_Facturation]])</f>
        <v>12</v>
      </c>
      <c r="C257" s="42">
        <f>+YEAR(Tableau1[[#This Row],[Date_Facturation]])</f>
        <v>2020</v>
      </c>
      <c r="D257" t="s">
        <v>85</v>
      </c>
      <c r="E257" t="s">
        <v>153</v>
      </c>
      <c r="F257" t="s">
        <v>126</v>
      </c>
      <c r="G257" t="s">
        <v>129</v>
      </c>
      <c r="H257" s="8">
        <v>4301617</v>
      </c>
      <c r="I257" s="8">
        <v>129.04850999999999</v>
      </c>
      <c r="J257" s="8">
        <v>215080.85</v>
      </c>
      <c r="K257" s="8">
        <v>860323.4</v>
      </c>
      <c r="L257" s="8">
        <v>774291.05999999994</v>
      </c>
      <c r="M257" s="8">
        <f>SUM(Tableau1[[#This Row],[charges bancaires]:[autres charges]])</f>
        <v>1849824.3585100002</v>
      </c>
    </row>
    <row r="258" spans="1:13" x14ac:dyDescent="0.2">
      <c r="A258" s="47">
        <v>44182</v>
      </c>
      <c r="B258" s="42">
        <f>+MONTH(Tableau1[[#This Row],[Date_Facturation]])</f>
        <v>12</v>
      </c>
      <c r="C258" s="42">
        <f>+YEAR(Tableau1[[#This Row],[Date_Facturation]])</f>
        <v>2020</v>
      </c>
      <c r="D258" t="s">
        <v>114</v>
      </c>
      <c r="E258" t="s">
        <v>175</v>
      </c>
      <c r="F258" t="s">
        <v>128</v>
      </c>
      <c r="G258" t="s">
        <v>130</v>
      </c>
      <c r="H258" s="8">
        <v>49466778</v>
      </c>
      <c r="I258" s="8">
        <v>494.66777999999999</v>
      </c>
      <c r="J258" s="8">
        <v>1484003.34</v>
      </c>
      <c r="K258" s="8">
        <v>7914684.4800000004</v>
      </c>
      <c r="L258" s="8">
        <v>9893355.5999999996</v>
      </c>
      <c r="M258" s="8">
        <f>SUM(Tableau1[[#This Row],[charges bancaires]:[autres charges]])</f>
        <v>19292538.087779999</v>
      </c>
    </row>
    <row r="259" spans="1:13" x14ac:dyDescent="0.2">
      <c r="A259" s="47">
        <v>44181</v>
      </c>
      <c r="B259" s="42">
        <f>+MONTH(Tableau1[[#This Row],[Date_Facturation]])</f>
        <v>12</v>
      </c>
      <c r="C259" s="42">
        <f>+YEAR(Tableau1[[#This Row],[Date_Facturation]])</f>
        <v>2020</v>
      </c>
      <c r="D259" t="s">
        <v>92</v>
      </c>
      <c r="E259" t="s">
        <v>175</v>
      </c>
      <c r="F259" t="s">
        <v>127</v>
      </c>
      <c r="G259" t="s">
        <v>129</v>
      </c>
      <c r="H259" s="8">
        <v>42958570</v>
      </c>
      <c r="I259" s="8">
        <v>1288.7571</v>
      </c>
      <c r="J259" s="8">
        <v>1288757.1000000001</v>
      </c>
      <c r="K259" s="8">
        <v>6443785.5</v>
      </c>
      <c r="L259" s="8">
        <v>8591714</v>
      </c>
      <c r="M259" s="8">
        <f>SUM(Tableau1[[#This Row],[charges bancaires]:[autres charges]])</f>
        <v>16325545.357100001</v>
      </c>
    </row>
    <row r="260" spans="1:13" x14ac:dyDescent="0.2">
      <c r="A260" s="47">
        <v>44180</v>
      </c>
      <c r="B260" s="42">
        <f>+MONTH(Tableau1[[#This Row],[Date_Facturation]])</f>
        <v>12</v>
      </c>
      <c r="C260" s="42">
        <f>+YEAR(Tableau1[[#This Row],[Date_Facturation]])</f>
        <v>2020</v>
      </c>
      <c r="D260" t="s">
        <v>46</v>
      </c>
      <c r="E260" t="s">
        <v>175</v>
      </c>
      <c r="F260" t="s">
        <v>128</v>
      </c>
      <c r="G260" t="s">
        <v>132</v>
      </c>
      <c r="H260" s="8">
        <v>21556258</v>
      </c>
      <c r="I260" s="8">
        <v>431.12515999999999</v>
      </c>
      <c r="J260" s="8">
        <v>215562.58</v>
      </c>
      <c r="K260" s="8">
        <v>3449001.28</v>
      </c>
      <c r="L260" s="8">
        <v>3233438.6999999997</v>
      </c>
      <c r="M260" s="8">
        <f>SUM(Tableau1[[#This Row],[charges bancaires]:[autres charges]])</f>
        <v>6898433.6851599999</v>
      </c>
    </row>
    <row r="261" spans="1:13" x14ac:dyDescent="0.2">
      <c r="A261" s="47">
        <v>44179</v>
      </c>
      <c r="B261" s="42">
        <f>+MONTH(Tableau1[[#This Row],[Date_Facturation]])</f>
        <v>12</v>
      </c>
      <c r="C261" s="42">
        <f>+YEAR(Tableau1[[#This Row],[Date_Facturation]])</f>
        <v>2020</v>
      </c>
      <c r="D261" t="s">
        <v>96</v>
      </c>
      <c r="E261" t="s">
        <v>175</v>
      </c>
      <c r="F261" t="s">
        <v>127</v>
      </c>
      <c r="G261" t="s">
        <v>133</v>
      </c>
      <c r="H261" s="8">
        <v>22109744</v>
      </c>
      <c r="I261" s="8">
        <v>221.09744000000001</v>
      </c>
      <c r="J261" s="8">
        <v>1105487.2</v>
      </c>
      <c r="K261" s="8">
        <v>2874266.72</v>
      </c>
      <c r="L261" s="8">
        <v>3758656.4800000004</v>
      </c>
      <c r="M261" s="8">
        <f>SUM(Tableau1[[#This Row],[charges bancaires]:[autres charges]])</f>
        <v>7738631.497440001</v>
      </c>
    </row>
    <row r="262" spans="1:13" x14ac:dyDescent="0.2">
      <c r="A262" s="47">
        <v>44178</v>
      </c>
      <c r="B262" s="42">
        <f>+MONTH(Tableau1[[#This Row],[Date_Facturation]])</f>
        <v>12</v>
      </c>
      <c r="C262" s="42">
        <f>+YEAR(Tableau1[[#This Row],[Date_Facturation]])</f>
        <v>2020</v>
      </c>
      <c r="D262" t="s">
        <v>28</v>
      </c>
      <c r="E262" t="s">
        <v>175</v>
      </c>
      <c r="F262" t="s">
        <v>127</v>
      </c>
      <c r="G262" t="s">
        <v>135</v>
      </c>
      <c r="H262" s="8">
        <v>34350064</v>
      </c>
      <c r="I262" s="8">
        <v>343.50063999999998</v>
      </c>
      <c r="J262" s="8">
        <v>687001.28</v>
      </c>
      <c r="K262" s="8">
        <v>5496010.2400000002</v>
      </c>
      <c r="L262" s="8">
        <v>5152509.5999999996</v>
      </c>
      <c r="M262" s="8">
        <f>SUM(Tableau1[[#This Row],[charges bancaires]:[autres charges]])</f>
        <v>11335864.62064</v>
      </c>
    </row>
    <row r="263" spans="1:13" x14ac:dyDescent="0.2">
      <c r="A263" s="47">
        <v>44173</v>
      </c>
      <c r="B263" s="42">
        <f>+MONTH(Tableau1[[#This Row],[Date_Facturation]])</f>
        <v>12</v>
      </c>
      <c r="C263" s="42">
        <f>+YEAR(Tableau1[[#This Row],[Date_Facturation]])</f>
        <v>2020</v>
      </c>
      <c r="D263" t="s">
        <v>52</v>
      </c>
      <c r="E263" t="s">
        <v>175</v>
      </c>
      <c r="F263" t="s">
        <v>127</v>
      </c>
      <c r="G263" t="s">
        <v>131</v>
      </c>
      <c r="H263" s="8">
        <v>32656313</v>
      </c>
      <c r="I263" s="8">
        <v>979.68939</v>
      </c>
      <c r="J263" s="8">
        <v>1306252.52</v>
      </c>
      <c r="K263" s="8">
        <v>5225010.08</v>
      </c>
      <c r="L263" s="8">
        <v>5551573.21</v>
      </c>
      <c r="M263" s="8">
        <f>SUM(Tableau1[[#This Row],[charges bancaires]:[autres charges]])</f>
        <v>12083815.499389999</v>
      </c>
    </row>
    <row r="264" spans="1:13" x14ac:dyDescent="0.2">
      <c r="A264" s="47">
        <v>44168</v>
      </c>
      <c r="B264" s="42">
        <f>+MONTH(Tableau1[[#This Row],[Date_Facturation]])</f>
        <v>12</v>
      </c>
      <c r="C264" s="42">
        <f>+YEAR(Tableau1[[#This Row],[Date_Facturation]])</f>
        <v>2020</v>
      </c>
      <c r="D264" t="s">
        <v>90</v>
      </c>
      <c r="E264" t="s">
        <v>175</v>
      </c>
      <c r="F264" t="s">
        <v>128</v>
      </c>
      <c r="G264" t="s">
        <v>135</v>
      </c>
      <c r="H264" s="8">
        <v>41378187</v>
      </c>
      <c r="I264" s="8">
        <v>1241.3456100000001</v>
      </c>
      <c r="J264" s="8">
        <v>1655127.48</v>
      </c>
      <c r="K264" s="8">
        <v>7034291.79</v>
      </c>
      <c r="L264" s="8">
        <v>6620509.9199999999</v>
      </c>
      <c r="M264" s="8">
        <f>SUM(Tableau1[[#This Row],[charges bancaires]:[autres charges]])</f>
        <v>15311170.53561</v>
      </c>
    </row>
    <row r="265" spans="1:13" x14ac:dyDescent="0.2">
      <c r="A265" s="47">
        <v>44168</v>
      </c>
      <c r="B265" s="42">
        <f>+MONTH(Tableau1[[#This Row],[Date_Facturation]])</f>
        <v>12</v>
      </c>
      <c r="C265" s="42">
        <f>+YEAR(Tableau1[[#This Row],[Date_Facturation]])</f>
        <v>2020</v>
      </c>
      <c r="D265" t="s">
        <v>40</v>
      </c>
      <c r="E265" t="s">
        <v>175</v>
      </c>
      <c r="F265" t="s">
        <v>127</v>
      </c>
      <c r="G265" t="s">
        <v>135</v>
      </c>
      <c r="H265" s="8">
        <v>5117237</v>
      </c>
      <c r="I265" s="8">
        <v>153.51711</v>
      </c>
      <c r="J265" s="8">
        <v>204689.48</v>
      </c>
      <c r="K265" s="8">
        <v>511723.7</v>
      </c>
      <c r="L265" s="8">
        <v>818757.92</v>
      </c>
      <c r="M265" s="8">
        <f>SUM(Tableau1[[#This Row],[charges bancaires]:[autres charges]])</f>
        <v>1535324.61711</v>
      </c>
    </row>
    <row r="266" spans="1:13" x14ac:dyDescent="0.2">
      <c r="A266" s="47">
        <v>44166</v>
      </c>
      <c r="B266" s="42">
        <f>+MONTH(Tableau1[[#This Row],[Date_Facturation]])</f>
        <v>12</v>
      </c>
      <c r="C266" s="42">
        <f>+YEAR(Tableau1[[#This Row],[Date_Facturation]])</f>
        <v>2020</v>
      </c>
      <c r="D266" t="s">
        <v>28</v>
      </c>
      <c r="E266" t="s">
        <v>175</v>
      </c>
      <c r="F266" t="s">
        <v>127</v>
      </c>
      <c r="G266" t="s">
        <v>135</v>
      </c>
      <c r="H266" s="8">
        <v>43825301</v>
      </c>
      <c r="I266" s="8">
        <v>876.50602000000003</v>
      </c>
      <c r="J266" s="8">
        <v>2191265.0499999998</v>
      </c>
      <c r="K266" s="8">
        <v>7450301.1699999999</v>
      </c>
      <c r="L266" s="8">
        <v>6573795.1499999994</v>
      </c>
      <c r="M266" s="8">
        <f>SUM(Tableau1[[#This Row],[charges bancaires]:[autres charges]])</f>
        <v>16216237.876019999</v>
      </c>
    </row>
    <row r="267" spans="1:13" x14ac:dyDescent="0.2">
      <c r="A267" s="47">
        <v>44165</v>
      </c>
      <c r="B267" s="42">
        <f>+MONTH(Tableau1[[#This Row],[Date_Facturation]])</f>
        <v>11</v>
      </c>
      <c r="C267" s="42">
        <f>+YEAR(Tableau1[[#This Row],[Date_Facturation]])</f>
        <v>2020</v>
      </c>
      <c r="D267" t="s">
        <v>87</v>
      </c>
      <c r="E267" t="s">
        <v>154</v>
      </c>
      <c r="F267" t="s">
        <v>126</v>
      </c>
      <c r="G267" t="s">
        <v>131</v>
      </c>
      <c r="H267" s="8">
        <v>40595080</v>
      </c>
      <c r="I267" s="8">
        <v>1217.8524</v>
      </c>
      <c r="J267" s="8">
        <v>1217852.3999999999</v>
      </c>
      <c r="K267" s="8">
        <v>7307114.4000000004</v>
      </c>
      <c r="L267" s="8">
        <v>7713065.2000000002</v>
      </c>
      <c r="M267" s="8">
        <f>SUM(Tableau1[[#This Row],[charges bancaires]:[autres charges]])</f>
        <v>16239249.852400001</v>
      </c>
    </row>
    <row r="268" spans="1:13" x14ac:dyDescent="0.2">
      <c r="A268" s="47">
        <v>44162</v>
      </c>
      <c r="B268" s="42">
        <f>+MONTH(Tableau1[[#This Row],[Date_Facturation]])</f>
        <v>11</v>
      </c>
      <c r="C268" s="42">
        <f>+YEAR(Tableau1[[#This Row],[Date_Facturation]])</f>
        <v>2020</v>
      </c>
      <c r="D268" t="s">
        <v>69</v>
      </c>
      <c r="E268" t="s">
        <v>153</v>
      </c>
      <c r="F268" t="s">
        <v>126</v>
      </c>
      <c r="G268" t="s">
        <v>134</v>
      </c>
      <c r="H268" s="8">
        <v>27063790</v>
      </c>
      <c r="I268" s="8">
        <v>270.6379</v>
      </c>
      <c r="J268" s="8">
        <v>1082551.6000000001</v>
      </c>
      <c r="K268" s="8">
        <v>2706379</v>
      </c>
      <c r="L268" s="8">
        <v>4059568.5</v>
      </c>
      <c r="M268" s="8">
        <f>SUM(Tableau1[[#This Row],[charges bancaires]:[autres charges]])</f>
        <v>7848769.7379000001</v>
      </c>
    </row>
    <row r="269" spans="1:13" x14ac:dyDescent="0.2">
      <c r="A269" s="47">
        <v>44156</v>
      </c>
      <c r="B269" s="42">
        <f>+MONTH(Tableau1[[#This Row],[Date_Facturation]])</f>
        <v>11</v>
      </c>
      <c r="C269" s="42">
        <f>+YEAR(Tableau1[[#This Row],[Date_Facturation]])</f>
        <v>2020</v>
      </c>
      <c r="D269" t="s">
        <v>98</v>
      </c>
      <c r="E269" t="s">
        <v>175</v>
      </c>
      <c r="F269" t="s">
        <v>128</v>
      </c>
      <c r="G269" t="s">
        <v>135</v>
      </c>
      <c r="H269" s="8">
        <v>35772987</v>
      </c>
      <c r="I269" s="8">
        <v>715.45974000000001</v>
      </c>
      <c r="J269" s="8">
        <v>1430919.48</v>
      </c>
      <c r="K269" s="8">
        <v>5723677.9199999999</v>
      </c>
      <c r="L269" s="8">
        <v>6081407.79</v>
      </c>
      <c r="M269" s="8">
        <f>SUM(Tableau1[[#This Row],[charges bancaires]:[autres charges]])</f>
        <v>13236720.649739999</v>
      </c>
    </row>
    <row r="270" spans="1:13" x14ac:dyDescent="0.2">
      <c r="A270" s="47">
        <v>44155</v>
      </c>
      <c r="B270" s="42">
        <f>+MONTH(Tableau1[[#This Row],[Date_Facturation]])</f>
        <v>11</v>
      </c>
      <c r="C270" s="42">
        <f>+YEAR(Tableau1[[#This Row],[Date_Facturation]])</f>
        <v>2020</v>
      </c>
      <c r="D270" t="s">
        <v>29</v>
      </c>
      <c r="E270" t="s">
        <v>154</v>
      </c>
      <c r="F270" t="s">
        <v>126</v>
      </c>
      <c r="G270" t="s">
        <v>129</v>
      </c>
      <c r="H270" s="8">
        <v>44868873</v>
      </c>
      <c r="I270" s="8">
        <v>897.37746000000004</v>
      </c>
      <c r="J270" s="8">
        <v>897377.46</v>
      </c>
      <c r="K270" s="8">
        <v>7179019.6799999997</v>
      </c>
      <c r="L270" s="8">
        <v>8525085.8699999992</v>
      </c>
      <c r="M270" s="8">
        <f>SUM(Tableau1[[#This Row],[charges bancaires]:[autres charges]])</f>
        <v>16602380.387459999</v>
      </c>
    </row>
    <row r="271" spans="1:13" x14ac:dyDescent="0.2">
      <c r="A271" s="47">
        <v>44153</v>
      </c>
      <c r="B271" s="42">
        <f>+MONTH(Tableau1[[#This Row],[Date_Facturation]])</f>
        <v>11</v>
      </c>
      <c r="C271" s="42">
        <f>+YEAR(Tableau1[[#This Row],[Date_Facturation]])</f>
        <v>2020</v>
      </c>
      <c r="D271" t="s">
        <v>34</v>
      </c>
      <c r="E271" t="s">
        <v>175</v>
      </c>
      <c r="F271" t="s">
        <v>128</v>
      </c>
      <c r="G271" t="s">
        <v>134</v>
      </c>
      <c r="H271" s="8">
        <v>4443665</v>
      </c>
      <c r="I271" s="8">
        <v>88.8733</v>
      </c>
      <c r="J271" s="8">
        <v>222183.25</v>
      </c>
      <c r="K271" s="8">
        <v>710986.4</v>
      </c>
      <c r="L271" s="8">
        <v>888733</v>
      </c>
      <c r="M271" s="8">
        <f>SUM(Tableau1[[#This Row],[charges bancaires]:[autres charges]])</f>
        <v>1821991.5233</v>
      </c>
    </row>
    <row r="272" spans="1:13" x14ac:dyDescent="0.2">
      <c r="A272" s="47">
        <v>44151</v>
      </c>
      <c r="B272" s="42">
        <f>+MONTH(Tableau1[[#This Row],[Date_Facturation]])</f>
        <v>11</v>
      </c>
      <c r="C272" s="42">
        <f>+YEAR(Tableau1[[#This Row],[Date_Facturation]])</f>
        <v>2020</v>
      </c>
      <c r="D272" t="s">
        <v>56</v>
      </c>
      <c r="E272" t="s">
        <v>175</v>
      </c>
      <c r="F272" t="s">
        <v>127</v>
      </c>
      <c r="G272" t="s">
        <v>135</v>
      </c>
      <c r="H272" s="8">
        <v>1445373</v>
      </c>
      <c r="I272" s="8">
        <v>28.90746</v>
      </c>
      <c r="J272" s="8">
        <v>72268.649999999994</v>
      </c>
      <c r="K272" s="8">
        <v>144537.29999999999</v>
      </c>
      <c r="L272" s="8">
        <v>231259.68</v>
      </c>
      <c r="M272" s="8">
        <f>SUM(Tableau1[[#This Row],[charges bancaires]:[autres charges]])</f>
        <v>448094.53745999996</v>
      </c>
    </row>
    <row r="273" spans="1:13" x14ac:dyDescent="0.2">
      <c r="A273" s="47">
        <v>44150</v>
      </c>
      <c r="B273" s="42">
        <f>+MONTH(Tableau1[[#This Row],[Date_Facturation]])</f>
        <v>11</v>
      </c>
      <c r="C273" s="42">
        <f>+YEAR(Tableau1[[#This Row],[Date_Facturation]])</f>
        <v>2020</v>
      </c>
      <c r="D273" t="s">
        <v>80</v>
      </c>
      <c r="E273" t="s">
        <v>175</v>
      </c>
      <c r="F273" t="s">
        <v>127</v>
      </c>
      <c r="G273" t="s">
        <v>131</v>
      </c>
      <c r="H273" s="8">
        <v>28525297</v>
      </c>
      <c r="I273" s="8">
        <v>285.25297</v>
      </c>
      <c r="J273" s="8">
        <v>855758.91</v>
      </c>
      <c r="K273" s="8">
        <v>3708288.61</v>
      </c>
      <c r="L273" s="8">
        <v>5134553.46</v>
      </c>
      <c r="M273" s="8">
        <f>SUM(Tableau1[[#This Row],[charges bancaires]:[autres charges]])</f>
        <v>9698886.2329699993</v>
      </c>
    </row>
    <row r="274" spans="1:13" x14ac:dyDescent="0.2">
      <c r="A274" s="47">
        <v>44148</v>
      </c>
      <c r="B274" s="42">
        <f>+MONTH(Tableau1[[#This Row],[Date_Facturation]])</f>
        <v>11</v>
      </c>
      <c r="C274" s="42">
        <f>+YEAR(Tableau1[[#This Row],[Date_Facturation]])</f>
        <v>2020</v>
      </c>
      <c r="D274" t="s">
        <v>36</v>
      </c>
      <c r="E274" t="s">
        <v>175</v>
      </c>
      <c r="F274" t="s">
        <v>127</v>
      </c>
      <c r="G274" t="s">
        <v>135</v>
      </c>
      <c r="H274" s="8">
        <v>20670756</v>
      </c>
      <c r="I274" s="8">
        <v>620.12267999999995</v>
      </c>
      <c r="J274" s="8">
        <v>620122.68000000005</v>
      </c>
      <c r="K274" s="8">
        <v>2687198.28</v>
      </c>
      <c r="L274" s="8">
        <v>4134151.2</v>
      </c>
      <c r="M274" s="8">
        <f>SUM(Tableau1[[#This Row],[charges bancaires]:[autres charges]])</f>
        <v>7442092.2826800002</v>
      </c>
    </row>
    <row r="275" spans="1:13" x14ac:dyDescent="0.2">
      <c r="A275" s="47">
        <v>44147</v>
      </c>
      <c r="B275" s="42">
        <f>+MONTH(Tableau1[[#This Row],[Date_Facturation]])</f>
        <v>11</v>
      </c>
      <c r="C275" s="42">
        <f>+YEAR(Tableau1[[#This Row],[Date_Facturation]])</f>
        <v>2020</v>
      </c>
      <c r="D275" t="s">
        <v>72</v>
      </c>
      <c r="E275" t="s">
        <v>175</v>
      </c>
      <c r="F275" t="s">
        <v>127</v>
      </c>
      <c r="G275" t="s">
        <v>130</v>
      </c>
      <c r="H275" s="8">
        <v>5602904</v>
      </c>
      <c r="I275" s="8">
        <v>168.08712</v>
      </c>
      <c r="J275" s="8">
        <v>168087.12</v>
      </c>
      <c r="K275" s="8">
        <v>672348.48</v>
      </c>
      <c r="L275" s="8">
        <v>896464.64</v>
      </c>
      <c r="M275" s="8">
        <f>SUM(Tableau1[[#This Row],[charges bancaires]:[autres charges]])</f>
        <v>1737068.32712</v>
      </c>
    </row>
    <row r="276" spans="1:13" x14ac:dyDescent="0.2">
      <c r="A276" s="47">
        <v>44145</v>
      </c>
      <c r="B276" s="42">
        <f>+MONTH(Tableau1[[#This Row],[Date_Facturation]])</f>
        <v>11</v>
      </c>
      <c r="C276" s="42">
        <f>+YEAR(Tableau1[[#This Row],[Date_Facturation]])</f>
        <v>2020</v>
      </c>
      <c r="D276" t="s">
        <v>42</v>
      </c>
      <c r="E276" t="s">
        <v>175</v>
      </c>
      <c r="F276" t="s">
        <v>128</v>
      </c>
      <c r="G276" t="s">
        <v>135</v>
      </c>
      <c r="H276" s="8">
        <v>25860254</v>
      </c>
      <c r="I276" s="8">
        <v>775.80762000000004</v>
      </c>
      <c r="J276" s="8">
        <v>517205.08</v>
      </c>
      <c r="K276" s="8">
        <v>4137640.64</v>
      </c>
      <c r="L276" s="8">
        <v>4396243.1800000006</v>
      </c>
      <c r="M276" s="8">
        <f>SUM(Tableau1[[#This Row],[charges bancaires]:[autres charges]])</f>
        <v>9051864.7076200005</v>
      </c>
    </row>
    <row r="277" spans="1:13" x14ac:dyDescent="0.2">
      <c r="A277" s="47">
        <v>44143</v>
      </c>
      <c r="B277" s="42">
        <f>+MONTH(Tableau1[[#This Row],[Date_Facturation]])</f>
        <v>11</v>
      </c>
      <c r="C277" s="42">
        <f>+YEAR(Tableau1[[#This Row],[Date_Facturation]])</f>
        <v>2020</v>
      </c>
      <c r="D277" t="s">
        <v>97</v>
      </c>
      <c r="E277" t="s">
        <v>154</v>
      </c>
      <c r="F277" t="s">
        <v>126</v>
      </c>
      <c r="G277" t="s">
        <v>134</v>
      </c>
      <c r="H277" s="8">
        <v>31946884</v>
      </c>
      <c r="I277" s="8">
        <v>638.93768</v>
      </c>
      <c r="J277" s="8">
        <v>319468.84000000003</v>
      </c>
      <c r="K277" s="8">
        <v>6389376.7999999998</v>
      </c>
      <c r="L277" s="8">
        <v>5750439.1200000001</v>
      </c>
      <c r="M277" s="8">
        <f>SUM(Tableau1[[#This Row],[charges bancaires]:[autres charges]])</f>
        <v>12459923.69768</v>
      </c>
    </row>
    <row r="278" spans="1:13" x14ac:dyDescent="0.2">
      <c r="A278" s="47">
        <v>44140</v>
      </c>
      <c r="B278" s="42">
        <f>+MONTH(Tableau1[[#This Row],[Date_Facturation]])</f>
        <v>11</v>
      </c>
      <c r="C278" s="42">
        <f>+YEAR(Tableau1[[#This Row],[Date_Facturation]])</f>
        <v>2020</v>
      </c>
      <c r="D278" t="s">
        <v>33</v>
      </c>
      <c r="E278" t="s">
        <v>154</v>
      </c>
      <c r="F278" t="s">
        <v>126</v>
      </c>
      <c r="G278" t="s">
        <v>135</v>
      </c>
      <c r="H278" s="8">
        <v>2536320</v>
      </c>
      <c r="I278" s="8">
        <v>76.089600000000004</v>
      </c>
      <c r="J278" s="8">
        <v>126816</v>
      </c>
      <c r="K278" s="8">
        <v>355084.79999999999</v>
      </c>
      <c r="L278" s="8">
        <v>481900.79999999999</v>
      </c>
      <c r="M278" s="8">
        <f>SUM(Tableau1[[#This Row],[charges bancaires]:[autres charges]])</f>
        <v>963877.68959999993</v>
      </c>
    </row>
    <row r="279" spans="1:13" x14ac:dyDescent="0.2">
      <c r="A279" s="47">
        <v>44139</v>
      </c>
      <c r="B279" s="42">
        <f>+MONTH(Tableau1[[#This Row],[Date_Facturation]])</f>
        <v>11</v>
      </c>
      <c r="C279" s="42">
        <f>+YEAR(Tableau1[[#This Row],[Date_Facturation]])</f>
        <v>2020</v>
      </c>
      <c r="D279" t="s">
        <v>77</v>
      </c>
      <c r="E279" t="s">
        <v>153</v>
      </c>
      <c r="F279" t="s">
        <v>126</v>
      </c>
      <c r="G279" t="s">
        <v>135</v>
      </c>
      <c r="H279" s="8">
        <v>28958129</v>
      </c>
      <c r="I279" s="8">
        <v>579.16258000000005</v>
      </c>
      <c r="J279" s="8">
        <v>579162.57999999996</v>
      </c>
      <c r="K279" s="8">
        <v>4633300.6399999997</v>
      </c>
      <c r="L279" s="8">
        <v>4922881.9300000006</v>
      </c>
      <c r="M279" s="8">
        <f>SUM(Tableau1[[#This Row],[charges bancaires]:[autres charges]])</f>
        <v>10135924.312580001</v>
      </c>
    </row>
    <row r="280" spans="1:13" x14ac:dyDescent="0.2">
      <c r="A280" s="47">
        <v>44137</v>
      </c>
      <c r="B280" s="42">
        <f>+MONTH(Tableau1[[#This Row],[Date_Facturation]])</f>
        <v>11</v>
      </c>
      <c r="C280" s="42">
        <f>+YEAR(Tableau1[[#This Row],[Date_Facturation]])</f>
        <v>2020</v>
      </c>
      <c r="D280" t="s">
        <v>78</v>
      </c>
      <c r="E280" t="s">
        <v>175</v>
      </c>
      <c r="F280" t="s">
        <v>128</v>
      </c>
      <c r="G280" t="s">
        <v>129</v>
      </c>
      <c r="H280" s="8">
        <v>48250773</v>
      </c>
      <c r="I280" s="8">
        <v>1447.5231900000001</v>
      </c>
      <c r="J280" s="8">
        <v>1930030.92</v>
      </c>
      <c r="K280" s="8">
        <v>4825077.3</v>
      </c>
      <c r="L280" s="8">
        <v>7237615.9500000002</v>
      </c>
      <c r="M280" s="8">
        <f>SUM(Tableau1[[#This Row],[charges bancaires]:[autres charges]])</f>
        <v>13994171.693190001</v>
      </c>
    </row>
    <row r="281" spans="1:13" x14ac:dyDescent="0.2">
      <c r="A281" s="47">
        <v>44131</v>
      </c>
      <c r="B281" s="42">
        <f>+MONTH(Tableau1[[#This Row],[Date_Facturation]])</f>
        <v>10</v>
      </c>
      <c r="C281" s="42">
        <f>+YEAR(Tableau1[[#This Row],[Date_Facturation]])</f>
        <v>2020</v>
      </c>
      <c r="D281" t="s">
        <v>23</v>
      </c>
      <c r="E281" t="s">
        <v>153</v>
      </c>
      <c r="F281" t="s">
        <v>126</v>
      </c>
      <c r="G281" t="s">
        <v>130</v>
      </c>
      <c r="H281" s="8">
        <v>33314882</v>
      </c>
      <c r="I281" s="8">
        <v>333.14882</v>
      </c>
      <c r="J281" s="8">
        <v>333148.82</v>
      </c>
      <c r="K281" s="8">
        <v>4664083.4800000004</v>
      </c>
      <c r="L281" s="8">
        <v>6329827.5800000001</v>
      </c>
      <c r="M281" s="8">
        <f>SUM(Tableau1[[#This Row],[charges bancaires]:[autres charges]])</f>
        <v>11327393.028820001</v>
      </c>
    </row>
    <row r="282" spans="1:13" x14ac:dyDescent="0.2">
      <c r="A282" s="47">
        <v>44131</v>
      </c>
      <c r="B282" s="42">
        <f>+MONTH(Tableau1[[#This Row],[Date_Facturation]])</f>
        <v>10</v>
      </c>
      <c r="C282" s="42">
        <f>+YEAR(Tableau1[[#This Row],[Date_Facturation]])</f>
        <v>2020</v>
      </c>
      <c r="D282" t="s">
        <v>31</v>
      </c>
      <c r="E282" t="s">
        <v>154</v>
      </c>
      <c r="F282" t="s">
        <v>126</v>
      </c>
      <c r="G282" t="s">
        <v>131</v>
      </c>
      <c r="H282" s="8">
        <v>26400330</v>
      </c>
      <c r="I282" s="8">
        <v>792.00990000000002</v>
      </c>
      <c r="J282" s="8">
        <v>1056013.2</v>
      </c>
      <c r="K282" s="8">
        <v>5016062.7</v>
      </c>
      <c r="L282" s="8">
        <v>5280066</v>
      </c>
      <c r="M282" s="8">
        <f>SUM(Tableau1[[#This Row],[charges bancaires]:[autres charges]])</f>
        <v>11352933.9099</v>
      </c>
    </row>
    <row r="283" spans="1:13" x14ac:dyDescent="0.2">
      <c r="A283" s="47">
        <v>44129</v>
      </c>
      <c r="B283" s="42">
        <f>+MONTH(Tableau1[[#This Row],[Date_Facturation]])</f>
        <v>10</v>
      </c>
      <c r="C283" s="42">
        <f>+YEAR(Tableau1[[#This Row],[Date_Facturation]])</f>
        <v>2020</v>
      </c>
      <c r="D283" t="s">
        <v>44</v>
      </c>
      <c r="E283" t="s">
        <v>175</v>
      </c>
      <c r="F283" t="s">
        <v>127</v>
      </c>
      <c r="G283" t="s">
        <v>130</v>
      </c>
      <c r="H283" s="8">
        <v>6163314</v>
      </c>
      <c r="I283" s="8">
        <v>123.26627999999999</v>
      </c>
      <c r="J283" s="8">
        <v>184899.42</v>
      </c>
      <c r="K283" s="8">
        <v>862863.96</v>
      </c>
      <c r="L283" s="8">
        <v>986130.24</v>
      </c>
      <c r="M283" s="8">
        <f>SUM(Tableau1[[#This Row],[charges bancaires]:[autres charges]])</f>
        <v>2034016.88628</v>
      </c>
    </row>
    <row r="284" spans="1:13" x14ac:dyDescent="0.2">
      <c r="A284" s="47">
        <v>44124</v>
      </c>
      <c r="B284" s="42">
        <f>+MONTH(Tableau1[[#This Row],[Date_Facturation]])</f>
        <v>10</v>
      </c>
      <c r="C284" s="42">
        <f>+YEAR(Tableau1[[#This Row],[Date_Facturation]])</f>
        <v>2020</v>
      </c>
      <c r="D284" t="s">
        <v>65</v>
      </c>
      <c r="E284" t="s">
        <v>154</v>
      </c>
      <c r="F284" t="s">
        <v>126</v>
      </c>
      <c r="G284" t="s">
        <v>130</v>
      </c>
      <c r="H284" s="8">
        <v>42065616</v>
      </c>
      <c r="I284" s="8">
        <v>1261.96848</v>
      </c>
      <c r="J284" s="8">
        <v>2103280.7999999998</v>
      </c>
      <c r="K284" s="8">
        <v>5889186.2400000002</v>
      </c>
      <c r="L284" s="8">
        <v>6309842.3999999994</v>
      </c>
      <c r="M284" s="8">
        <f>SUM(Tableau1[[#This Row],[charges bancaires]:[autres charges]])</f>
        <v>14303571.40848</v>
      </c>
    </row>
    <row r="285" spans="1:13" x14ac:dyDescent="0.2">
      <c r="A285" s="47">
        <v>44118</v>
      </c>
      <c r="B285" s="42">
        <f>+MONTH(Tableau1[[#This Row],[Date_Facturation]])</f>
        <v>10</v>
      </c>
      <c r="C285" s="42">
        <f>+YEAR(Tableau1[[#This Row],[Date_Facturation]])</f>
        <v>2020</v>
      </c>
      <c r="D285" t="s">
        <v>64</v>
      </c>
      <c r="E285" t="s">
        <v>175</v>
      </c>
      <c r="F285" t="s">
        <v>127</v>
      </c>
      <c r="G285" t="s">
        <v>129</v>
      </c>
      <c r="H285" s="8">
        <v>24699600</v>
      </c>
      <c r="I285" s="8">
        <v>740.98800000000006</v>
      </c>
      <c r="J285" s="8">
        <v>493992</v>
      </c>
      <c r="K285" s="8">
        <v>3951936</v>
      </c>
      <c r="L285" s="8">
        <v>4198932</v>
      </c>
      <c r="M285" s="8">
        <f>SUM(Tableau1[[#This Row],[charges bancaires]:[autres charges]])</f>
        <v>8645600.9879999999</v>
      </c>
    </row>
    <row r="286" spans="1:13" x14ac:dyDescent="0.2">
      <c r="A286" s="47">
        <v>44116</v>
      </c>
      <c r="B286" s="42">
        <f>+MONTH(Tableau1[[#This Row],[Date_Facturation]])</f>
        <v>10</v>
      </c>
      <c r="C286" s="42">
        <f>+YEAR(Tableau1[[#This Row],[Date_Facturation]])</f>
        <v>2020</v>
      </c>
      <c r="D286" t="s">
        <v>115</v>
      </c>
      <c r="E286" t="s">
        <v>153</v>
      </c>
      <c r="F286" t="s">
        <v>126</v>
      </c>
      <c r="G286" t="s">
        <v>131</v>
      </c>
      <c r="H286" s="8">
        <v>34937808</v>
      </c>
      <c r="I286" s="8">
        <v>698.75616000000002</v>
      </c>
      <c r="J286" s="8">
        <v>1048134.24</v>
      </c>
      <c r="K286" s="8">
        <v>6987561.5999999996</v>
      </c>
      <c r="L286" s="8">
        <v>6638183.5200000005</v>
      </c>
      <c r="M286" s="8">
        <f>SUM(Tableau1[[#This Row],[charges bancaires]:[autres charges]])</f>
        <v>14674578.116160002</v>
      </c>
    </row>
    <row r="287" spans="1:13" x14ac:dyDescent="0.2">
      <c r="A287" s="47">
        <v>44112</v>
      </c>
      <c r="B287" s="42">
        <f>+MONTH(Tableau1[[#This Row],[Date_Facturation]])</f>
        <v>10</v>
      </c>
      <c r="C287" s="42">
        <f>+YEAR(Tableau1[[#This Row],[Date_Facturation]])</f>
        <v>2020</v>
      </c>
      <c r="D287" t="s">
        <v>99</v>
      </c>
      <c r="E287" t="s">
        <v>154</v>
      </c>
      <c r="F287" t="s">
        <v>126</v>
      </c>
      <c r="G287" t="s">
        <v>129</v>
      </c>
      <c r="H287" s="8">
        <v>35196231</v>
      </c>
      <c r="I287" s="8">
        <v>351.96231</v>
      </c>
      <c r="J287" s="8">
        <v>1759811.55</v>
      </c>
      <c r="K287" s="8">
        <v>5631396.96</v>
      </c>
      <c r="L287" s="8">
        <v>5279434.6499999994</v>
      </c>
      <c r="M287" s="8">
        <f>SUM(Tableau1[[#This Row],[charges bancaires]:[autres charges]])</f>
        <v>12670995.12231</v>
      </c>
    </row>
    <row r="288" spans="1:13" x14ac:dyDescent="0.2">
      <c r="A288" s="47">
        <v>44110</v>
      </c>
      <c r="B288" s="42">
        <f>+MONTH(Tableau1[[#This Row],[Date_Facturation]])</f>
        <v>10</v>
      </c>
      <c r="C288" s="42">
        <f>+YEAR(Tableau1[[#This Row],[Date_Facturation]])</f>
        <v>2020</v>
      </c>
      <c r="D288" t="s">
        <v>47</v>
      </c>
      <c r="E288" t="s">
        <v>153</v>
      </c>
      <c r="F288" t="s">
        <v>126</v>
      </c>
      <c r="G288" t="s">
        <v>135</v>
      </c>
      <c r="H288" s="8">
        <v>30652862</v>
      </c>
      <c r="I288" s="8">
        <v>306.52861999999999</v>
      </c>
      <c r="J288" s="8">
        <v>613057.24</v>
      </c>
      <c r="K288" s="8">
        <v>3065286.2</v>
      </c>
      <c r="L288" s="8">
        <v>5517515.1600000001</v>
      </c>
      <c r="M288" s="8">
        <f>SUM(Tableau1[[#This Row],[charges bancaires]:[autres charges]])</f>
        <v>9196165.1286200006</v>
      </c>
    </row>
    <row r="289" spans="1:13" x14ac:dyDescent="0.2">
      <c r="A289" s="47">
        <v>44109</v>
      </c>
      <c r="B289" s="42">
        <f>+MONTH(Tableau1[[#This Row],[Date_Facturation]])</f>
        <v>10</v>
      </c>
      <c r="C289" s="42">
        <f>+YEAR(Tableau1[[#This Row],[Date_Facturation]])</f>
        <v>2020</v>
      </c>
      <c r="D289" t="s">
        <v>91</v>
      </c>
      <c r="E289" t="s">
        <v>154</v>
      </c>
      <c r="F289" t="s">
        <v>126</v>
      </c>
      <c r="G289" t="s">
        <v>135</v>
      </c>
      <c r="H289" s="8">
        <v>10539237</v>
      </c>
      <c r="I289" s="8">
        <v>316.17711000000003</v>
      </c>
      <c r="J289" s="8">
        <v>421569.48</v>
      </c>
      <c r="K289" s="8">
        <v>1791670.29</v>
      </c>
      <c r="L289" s="8">
        <v>1580885.55</v>
      </c>
      <c r="M289" s="8">
        <f>SUM(Tableau1[[#This Row],[charges bancaires]:[autres charges]])</f>
        <v>3794441.4971099999</v>
      </c>
    </row>
    <row r="290" spans="1:13" x14ac:dyDescent="0.2">
      <c r="A290" s="47">
        <v>44109</v>
      </c>
      <c r="B290" s="42">
        <f>+MONTH(Tableau1[[#This Row],[Date_Facturation]])</f>
        <v>10</v>
      </c>
      <c r="C290" s="42">
        <f>+YEAR(Tableau1[[#This Row],[Date_Facturation]])</f>
        <v>2020</v>
      </c>
      <c r="D290" t="s">
        <v>64</v>
      </c>
      <c r="E290" t="s">
        <v>175</v>
      </c>
      <c r="F290" t="s">
        <v>127</v>
      </c>
      <c r="G290" t="s">
        <v>129</v>
      </c>
      <c r="H290" s="8">
        <v>6248860</v>
      </c>
      <c r="I290" s="8">
        <v>124.9772</v>
      </c>
      <c r="J290" s="8">
        <v>187465.8</v>
      </c>
      <c r="K290" s="8">
        <v>812351.8</v>
      </c>
      <c r="L290" s="8">
        <v>1124794.8</v>
      </c>
      <c r="M290" s="8">
        <f>SUM(Tableau1[[#This Row],[charges bancaires]:[autres charges]])</f>
        <v>2124737.3772</v>
      </c>
    </row>
    <row r="291" spans="1:13" x14ac:dyDescent="0.2">
      <c r="A291" s="47">
        <v>44108</v>
      </c>
      <c r="B291" s="42">
        <f>+MONTH(Tableau1[[#This Row],[Date_Facturation]])</f>
        <v>10</v>
      </c>
      <c r="C291" s="42">
        <f>+YEAR(Tableau1[[#This Row],[Date_Facturation]])</f>
        <v>2020</v>
      </c>
      <c r="D291" t="s">
        <v>26</v>
      </c>
      <c r="E291" t="s">
        <v>175</v>
      </c>
      <c r="F291" t="s">
        <v>128</v>
      </c>
      <c r="G291" t="s">
        <v>133</v>
      </c>
      <c r="H291" s="8">
        <v>41341667</v>
      </c>
      <c r="I291" s="8">
        <v>413.41667000000001</v>
      </c>
      <c r="J291" s="8">
        <v>413416.67</v>
      </c>
      <c r="K291" s="8">
        <v>4134166.7</v>
      </c>
      <c r="L291" s="8">
        <v>7854916.7300000004</v>
      </c>
      <c r="M291" s="8">
        <f>SUM(Tableau1[[#This Row],[charges bancaires]:[autres charges]])</f>
        <v>12402913.51667</v>
      </c>
    </row>
    <row r="292" spans="1:13" x14ac:dyDescent="0.2">
      <c r="A292" s="47">
        <v>44107</v>
      </c>
      <c r="B292" s="42">
        <f>+MONTH(Tableau1[[#This Row],[Date_Facturation]])</f>
        <v>10</v>
      </c>
      <c r="C292" s="42">
        <f>+YEAR(Tableau1[[#This Row],[Date_Facturation]])</f>
        <v>2020</v>
      </c>
      <c r="D292" t="s">
        <v>79</v>
      </c>
      <c r="E292" t="s">
        <v>154</v>
      </c>
      <c r="F292" t="s">
        <v>126</v>
      </c>
      <c r="G292" t="s">
        <v>130</v>
      </c>
      <c r="H292" s="8">
        <v>15483710</v>
      </c>
      <c r="I292" s="8">
        <v>464.51130000000001</v>
      </c>
      <c r="J292" s="8">
        <v>619348.4</v>
      </c>
      <c r="K292" s="8">
        <v>1548371</v>
      </c>
      <c r="L292" s="8">
        <v>2941904.9</v>
      </c>
      <c r="M292" s="8">
        <f>SUM(Tableau1[[#This Row],[charges bancaires]:[autres charges]])</f>
        <v>5110088.8113000002</v>
      </c>
    </row>
    <row r="293" spans="1:13" x14ac:dyDescent="0.2">
      <c r="A293" s="47">
        <v>44100</v>
      </c>
      <c r="B293" s="42">
        <f>+MONTH(Tableau1[[#This Row],[Date_Facturation]])</f>
        <v>9</v>
      </c>
      <c r="C293" s="42">
        <f>+YEAR(Tableau1[[#This Row],[Date_Facturation]])</f>
        <v>2020</v>
      </c>
      <c r="D293" t="s">
        <v>62</v>
      </c>
      <c r="E293" t="s">
        <v>175</v>
      </c>
      <c r="F293" t="s">
        <v>128</v>
      </c>
      <c r="G293" t="s">
        <v>129</v>
      </c>
      <c r="H293" s="8">
        <v>33655256</v>
      </c>
      <c r="I293" s="8">
        <v>673.10512000000006</v>
      </c>
      <c r="J293" s="8">
        <v>1346210.24</v>
      </c>
      <c r="K293" s="8">
        <v>3365525.6</v>
      </c>
      <c r="L293" s="8">
        <v>6731051.2000000002</v>
      </c>
      <c r="M293" s="8">
        <f>SUM(Tableau1[[#This Row],[charges bancaires]:[autres charges]])</f>
        <v>11443460.14512</v>
      </c>
    </row>
    <row r="294" spans="1:13" x14ac:dyDescent="0.2">
      <c r="A294" s="47">
        <v>44090</v>
      </c>
      <c r="B294" s="42">
        <f>+MONTH(Tableau1[[#This Row],[Date_Facturation]])</f>
        <v>9</v>
      </c>
      <c r="C294" s="42">
        <f>+YEAR(Tableau1[[#This Row],[Date_Facturation]])</f>
        <v>2020</v>
      </c>
      <c r="D294" t="s">
        <v>57</v>
      </c>
      <c r="E294" t="s">
        <v>154</v>
      </c>
      <c r="F294" t="s">
        <v>126</v>
      </c>
      <c r="G294" t="s">
        <v>129</v>
      </c>
      <c r="H294" s="8">
        <v>9668006</v>
      </c>
      <c r="I294" s="8">
        <v>96.680059999999997</v>
      </c>
      <c r="J294" s="8">
        <v>290040.18</v>
      </c>
      <c r="K294" s="8">
        <v>1450200.9</v>
      </c>
      <c r="L294" s="8">
        <v>1643561.02</v>
      </c>
      <c r="M294" s="8">
        <f>SUM(Tableau1[[#This Row],[charges bancaires]:[autres charges]])</f>
        <v>3383898.7800599998</v>
      </c>
    </row>
    <row r="295" spans="1:13" x14ac:dyDescent="0.2">
      <c r="A295" s="47">
        <v>44088</v>
      </c>
      <c r="B295" s="42">
        <f>+MONTH(Tableau1[[#This Row],[Date_Facturation]])</f>
        <v>9</v>
      </c>
      <c r="C295" s="42">
        <f>+YEAR(Tableau1[[#This Row],[Date_Facturation]])</f>
        <v>2020</v>
      </c>
      <c r="D295" t="s">
        <v>42</v>
      </c>
      <c r="E295" t="s">
        <v>175</v>
      </c>
      <c r="F295" t="s">
        <v>128</v>
      </c>
      <c r="G295" t="s">
        <v>135</v>
      </c>
      <c r="H295" s="8">
        <v>38989215</v>
      </c>
      <c r="I295" s="8">
        <v>1169.6764499999999</v>
      </c>
      <c r="J295" s="8">
        <v>1559568.6</v>
      </c>
      <c r="K295" s="8">
        <v>4288813.6500000004</v>
      </c>
      <c r="L295" s="8">
        <v>7407950.8499999996</v>
      </c>
      <c r="M295" s="8">
        <f>SUM(Tableau1[[#This Row],[charges bancaires]:[autres charges]])</f>
        <v>13257502.776450001</v>
      </c>
    </row>
    <row r="296" spans="1:13" x14ac:dyDescent="0.2">
      <c r="A296" s="47">
        <v>44083</v>
      </c>
      <c r="B296" s="42">
        <f>+MONTH(Tableau1[[#This Row],[Date_Facturation]])</f>
        <v>9</v>
      </c>
      <c r="C296" s="42">
        <f>+YEAR(Tableau1[[#This Row],[Date_Facturation]])</f>
        <v>2020</v>
      </c>
      <c r="D296" t="s">
        <v>55</v>
      </c>
      <c r="E296" t="s">
        <v>153</v>
      </c>
      <c r="F296" t="s">
        <v>126</v>
      </c>
      <c r="G296" t="s">
        <v>134</v>
      </c>
      <c r="H296" s="8">
        <v>37027813</v>
      </c>
      <c r="I296" s="8">
        <v>370.27812999999998</v>
      </c>
      <c r="J296" s="8">
        <v>370278.13</v>
      </c>
      <c r="K296" s="8">
        <v>4073059.43</v>
      </c>
      <c r="L296" s="8">
        <v>6665006.3399999999</v>
      </c>
      <c r="M296" s="8">
        <f>SUM(Tableau1[[#This Row],[charges bancaires]:[autres charges]])</f>
        <v>11108714.178130001</v>
      </c>
    </row>
    <row r="297" spans="1:13" x14ac:dyDescent="0.2">
      <c r="A297" s="47">
        <v>44079</v>
      </c>
      <c r="B297" s="42">
        <f>+MONTH(Tableau1[[#This Row],[Date_Facturation]])</f>
        <v>9</v>
      </c>
      <c r="C297" s="42">
        <f>+YEAR(Tableau1[[#This Row],[Date_Facturation]])</f>
        <v>2020</v>
      </c>
      <c r="D297" t="s">
        <v>77</v>
      </c>
      <c r="E297" t="s">
        <v>153</v>
      </c>
      <c r="F297" t="s">
        <v>126</v>
      </c>
      <c r="G297" t="s">
        <v>135</v>
      </c>
      <c r="H297" s="8">
        <v>43141410</v>
      </c>
      <c r="I297" s="8">
        <v>431.41410000000002</v>
      </c>
      <c r="J297" s="8">
        <v>431414.1</v>
      </c>
      <c r="K297" s="8">
        <v>8196867.9000000004</v>
      </c>
      <c r="L297" s="8">
        <v>7334039.7000000002</v>
      </c>
      <c r="M297" s="8">
        <f>SUM(Tableau1[[#This Row],[charges bancaires]:[autres charges]])</f>
        <v>15962753.114100002</v>
      </c>
    </row>
    <row r="298" spans="1:13" x14ac:dyDescent="0.2">
      <c r="A298" s="47">
        <v>44078</v>
      </c>
      <c r="B298" s="42">
        <f>+MONTH(Tableau1[[#This Row],[Date_Facturation]])</f>
        <v>9</v>
      </c>
      <c r="C298" s="42">
        <f>+YEAR(Tableau1[[#This Row],[Date_Facturation]])</f>
        <v>2020</v>
      </c>
      <c r="D298" t="s">
        <v>60</v>
      </c>
      <c r="E298" t="s">
        <v>175</v>
      </c>
      <c r="F298" t="s">
        <v>127</v>
      </c>
      <c r="G298" t="s">
        <v>132</v>
      </c>
      <c r="H298" s="8">
        <v>17340120</v>
      </c>
      <c r="I298" s="8">
        <v>346.80239999999998</v>
      </c>
      <c r="J298" s="8">
        <v>867006</v>
      </c>
      <c r="K298" s="8">
        <v>1734012</v>
      </c>
      <c r="L298" s="8">
        <v>3468024</v>
      </c>
      <c r="M298" s="8">
        <f>SUM(Tableau1[[#This Row],[charges bancaires]:[autres charges]])</f>
        <v>6069388.8024000004</v>
      </c>
    </row>
    <row r="299" spans="1:13" x14ac:dyDescent="0.2">
      <c r="A299" s="47">
        <v>44076</v>
      </c>
      <c r="B299" s="42">
        <f>+MONTH(Tableau1[[#This Row],[Date_Facturation]])</f>
        <v>9</v>
      </c>
      <c r="C299" s="42">
        <f>+YEAR(Tableau1[[#This Row],[Date_Facturation]])</f>
        <v>2020</v>
      </c>
      <c r="D299" t="s">
        <v>96</v>
      </c>
      <c r="E299" t="s">
        <v>175</v>
      </c>
      <c r="F299" t="s">
        <v>127</v>
      </c>
      <c r="G299" t="s">
        <v>133</v>
      </c>
      <c r="H299" s="8">
        <v>44173597</v>
      </c>
      <c r="I299" s="8">
        <v>883.47194000000002</v>
      </c>
      <c r="J299" s="8">
        <v>1325207.9099999999</v>
      </c>
      <c r="K299" s="8">
        <v>6626039.5499999998</v>
      </c>
      <c r="L299" s="8">
        <v>8392983.4299999997</v>
      </c>
      <c r="M299" s="8">
        <f>SUM(Tableau1[[#This Row],[charges bancaires]:[autres charges]])</f>
        <v>16345114.36194</v>
      </c>
    </row>
    <row r="300" spans="1:13" x14ac:dyDescent="0.2">
      <c r="A300" s="47">
        <v>44076</v>
      </c>
      <c r="B300" s="42">
        <f>+MONTH(Tableau1[[#This Row],[Date_Facturation]])</f>
        <v>9</v>
      </c>
      <c r="C300" s="42">
        <f>+YEAR(Tableau1[[#This Row],[Date_Facturation]])</f>
        <v>2020</v>
      </c>
      <c r="D300" t="s">
        <v>110</v>
      </c>
      <c r="E300" t="s">
        <v>175</v>
      </c>
      <c r="F300" t="s">
        <v>128</v>
      </c>
      <c r="G300" t="s">
        <v>133</v>
      </c>
      <c r="H300" s="8">
        <v>20306498</v>
      </c>
      <c r="I300" s="8">
        <v>203.06497999999999</v>
      </c>
      <c r="J300" s="8">
        <v>812259.92</v>
      </c>
      <c r="K300" s="8">
        <v>2639844.7400000002</v>
      </c>
      <c r="L300" s="8">
        <v>3045974.6999999997</v>
      </c>
      <c r="M300" s="8">
        <f>SUM(Tableau1[[#This Row],[charges bancaires]:[autres charges]])</f>
        <v>6498282.4249799997</v>
      </c>
    </row>
    <row r="301" spans="1:13" x14ac:dyDescent="0.2">
      <c r="A301" s="47">
        <v>44074</v>
      </c>
      <c r="B301" s="42">
        <f>+MONTH(Tableau1[[#This Row],[Date_Facturation]])</f>
        <v>8</v>
      </c>
      <c r="C301" s="42">
        <f>+YEAR(Tableau1[[#This Row],[Date_Facturation]])</f>
        <v>2020</v>
      </c>
      <c r="D301" t="s">
        <v>86</v>
      </c>
      <c r="E301" t="s">
        <v>175</v>
      </c>
      <c r="F301" t="s">
        <v>128</v>
      </c>
      <c r="G301" t="s">
        <v>135</v>
      </c>
      <c r="H301" s="8">
        <v>25526655</v>
      </c>
      <c r="I301" s="8">
        <v>510.53309999999999</v>
      </c>
      <c r="J301" s="8">
        <v>510533.1</v>
      </c>
      <c r="K301" s="8">
        <v>4594797.9000000004</v>
      </c>
      <c r="L301" s="8">
        <v>4594797.8999999994</v>
      </c>
      <c r="M301" s="8">
        <f>SUM(Tableau1[[#This Row],[charges bancaires]:[autres charges]])</f>
        <v>9700639.4331</v>
      </c>
    </row>
    <row r="302" spans="1:13" x14ac:dyDescent="0.2">
      <c r="A302" s="47">
        <v>44072</v>
      </c>
      <c r="B302" s="42">
        <f>+MONTH(Tableau1[[#This Row],[Date_Facturation]])</f>
        <v>8</v>
      </c>
      <c r="C302" s="42">
        <f>+YEAR(Tableau1[[#This Row],[Date_Facturation]])</f>
        <v>2020</v>
      </c>
      <c r="D302" t="s">
        <v>121</v>
      </c>
      <c r="E302" t="s">
        <v>154</v>
      </c>
      <c r="F302" t="s">
        <v>126</v>
      </c>
      <c r="G302" t="s">
        <v>130</v>
      </c>
      <c r="H302" s="8">
        <v>39346340</v>
      </c>
      <c r="I302" s="8">
        <v>786.92679999999996</v>
      </c>
      <c r="J302" s="8">
        <v>1573853.6</v>
      </c>
      <c r="K302" s="8">
        <v>7869268</v>
      </c>
      <c r="L302" s="8">
        <v>5901951</v>
      </c>
      <c r="M302" s="8">
        <f>SUM(Tableau1[[#This Row],[charges bancaires]:[autres charges]])</f>
        <v>15345859.526799999</v>
      </c>
    </row>
    <row r="303" spans="1:13" x14ac:dyDescent="0.2">
      <c r="A303" s="47">
        <v>44071</v>
      </c>
      <c r="B303" s="42">
        <f>+MONTH(Tableau1[[#This Row],[Date_Facturation]])</f>
        <v>8</v>
      </c>
      <c r="C303" s="42">
        <f>+YEAR(Tableau1[[#This Row],[Date_Facturation]])</f>
        <v>2020</v>
      </c>
      <c r="D303" t="s">
        <v>59</v>
      </c>
      <c r="E303" t="s">
        <v>154</v>
      </c>
      <c r="F303" t="s">
        <v>126</v>
      </c>
      <c r="G303" t="s">
        <v>131</v>
      </c>
      <c r="H303" s="8">
        <v>4629410</v>
      </c>
      <c r="I303" s="8">
        <v>92.588200000000001</v>
      </c>
      <c r="J303" s="8">
        <v>231470.5</v>
      </c>
      <c r="K303" s="8">
        <v>509235.1</v>
      </c>
      <c r="L303" s="8">
        <v>833293.79999999993</v>
      </c>
      <c r="M303" s="8">
        <f>SUM(Tableau1[[#This Row],[charges bancaires]:[autres charges]])</f>
        <v>1574091.9882</v>
      </c>
    </row>
    <row r="304" spans="1:13" x14ac:dyDescent="0.2">
      <c r="A304" s="47">
        <v>44069</v>
      </c>
      <c r="B304" s="42">
        <f>+MONTH(Tableau1[[#This Row],[Date_Facturation]])</f>
        <v>8</v>
      </c>
      <c r="C304" s="42">
        <f>+YEAR(Tableau1[[#This Row],[Date_Facturation]])</f>
        <v>2020</v>
      </c>
      <c r="D304" t="s">
        <v>26</v>
      </c>
      <c r="E304" t="s">
        <v>175</v>
      </c>
      <c r="F304" t="s">
        <v>128</v>
      </c>
      <c r="G304" t="s">
        <v>133</v>
      </c>
      <c r="H304" s="8">
        <v>36364024</v>
      </c>
      <c r="I304" s="8">
        <v>1090.9207200000001</v>
      </c>
      <c r="J304" s="8">
        <v>727280.48</v>
      </c>
      <c r="K304" s="8">
        <v>3636402.4</v>
      </c>
      <c r="L304" s="8">
        <v>6181884.0800000001</v>
      </c>
      <c r="M304" s="8">
        <f>SUM(Tableau1[[#This Row],[charges bancaires]:[autres charges]])</f>
        <v>10546657.880720001</v>
      </c>
    </row>
    <row r="305" spans="1:13" x14ac:dyDescent="0.2">
      <c r="A305" s="47">
        <v>44068</v>
      </c>
      <c r="B305" s="42">
        <f>+MONTH(Tableau1[[#This Row],[Date_Facturation]])</f>
        <v>8</v>
      </c>
      <c r="C305" s="42">
        <f>+YEAR(Tableau1[[#This Row],[Date_Facturation]])</f>
        <v>2020</v>
      </c>
      <c r="D305" t="s">
        <v>106</v>
      </c>
      <c r="E305" t="s">
        <v>175</v>
      </c>
      <c r="F305" t="s">
        <v>128</v>
      </c>
      <c r="G305" t="s">
        <v>129</v>
      </c>
      <c r="H305" s="8">
        <v>23560847</v>
      </c>
      <c r="I305" s="8">
        <v>706.82541000000003</v>
      </c>
      <c r="J305" s="8">
        <v>1178042.3500000001</v>
      </c>
      <c r="K305" s="8">
        <v>4005343.99</v>
      </c>
      <c r="L305" s="8">
        <v>3769735.52</v>
      </c>
      <c r="M305" s="8">
        <f>SUM(Tableau1[[#This Row],[charges bancaires]:[autres charges]])</f>
        <v>8953828.6854100004</v>
      </c>
    </row>
    <row r="306" spans="1:13" x14ac:dyDescent="0.2">
      <c r="A306" s="47">
        <v>44067</v>
      </c>
      <c r="B306" s="42">
        <f>+MONTH(Tableau1[[#This Row],[Date_Facturation]])</f>
        <v>8</v>
      </c>
      <c r="C306" s="42">
        <f>+YEAR(Tableau1[[#This Row],[Date_Facturation]])</f>
        <v>2020</v>
      </c>
      <c r="D306" t="s">
        <v>80</v>
      </c>
      <c r="E306" t="s">
        <v>175</v>
      </c>
      <c r="F306" t="s">
        <v>127</v>
      </c>
      <c r="G306" t="s">
        <v>131</v>
      </c>
      <c r="H306" s="8">
        <v>31838750</v>
      </c>
      <c r="I306" s="8">
        <v>955.16250000000002</v>
      </c>
      <c r="J306" s="8">
        <v>955162.5</v>
      </c>
      <c r="K306" s="8">
        <v>5412587.5</v>
      </c>
      <c r="L306" s="8">
        <v>6049362.5</v>
      </c>
      <c r="M306" s="8">
        <f>SUM(Tableau1[[#This Row],[charges bancaires]:[autres charges]])</f>
        <v>12418067.6625</v>
      </c>
    </row>
    <row r="307" spans="1:13" x14ac:dyDescent="0.2">
      <c r="A307" s="47">
        <v>44061</v>
      </c>
      <c r="B307" s="42">
        <f>+MONTH(Tableau1[[#This Row],[Date_Facturation]])</f>
        <v>8</v>
      </c>
      <c r="C307" s="42">
        <f>+YEAR(Tableau1[[#This Row],[Date_Facturation]])</f>
        <v>2020</v>
      </c>
      <c r="D307" t="s">
        <v>77</v>
      </c>
      <c r="E307" t="s">
        <v>153</v>
      </c>
      <c r="F307" t="s">
        <v>126</v>
      </c>
      <c r="G307" t="s">
        <v>135</v>
      </c>
      <c r="H307" s="8">
        <v>8343095</v>
      </c>
      <c r="I307" s="8">
        <v>250.29284999999999</v>
      </c>
      <c r="J307" s="8">
        <v>166861.9</v>
      </c>
      <c r="K307" s="8">
        <v>834309.5</v>
      </c>
      <c r="L307" s="8">
        <v>1585188.05</v>
      </c>
      <c r="M307" s="8">
        <f>SUM(Tableau1[[#This Row],[charges bancaires]:[autres charges]])</f>
        <v>2586609.74285</v>
      </c>
    </row>
    <row r="308" spans="1:13" x14ac:dyDescent="0.2">
      <c r="A308" s="47">
        <v>44058</v>
      </c>
      <c r="B308" s="42">
        <f>+MONTH(Tableau1[[#This Row],[Date_Facturation]])</f>
        <v>8</v>
      </c>
      <c r="C308" s="42">
        <f>+YEAR(Tableau1[[#This Row],[Date_Facturation]])</f>
        <v>2020</v>
      </c>
      <c r="D308" t="s">
        <v>48</v>
      </c>
      <c r="E308" t="s">
        <v>175</v>
      </c>
      <c r="F308" t="s">
        <v>127</v>
      </c>
      <c r="G308" t="s">
        <v>134</v>
      </c>
      <c r="H308" s="8">
        <v>26874470</v>
      </c>
      <c r="I308" s="8">
        <v>806.23410000000001</v>
      </c>
      <c r="J308" s="8">
        <v>1343723.5</v>
      </c>
      <c r="K308" s="8">
        <v>5374894</v>
      </c>
      <c r="L308" s="8">
        <v>4031170.5</v>
      </c>
      <c r="M308" s="8">
        <f>SUM(Tableau1[[#This Row],[charges bancaires]:[autres charges]])</f>
        <v>10750594.234099999</v>
      </c>
    </row>
    <row r="309" spans="1:13" x14ac:dyDescent="0.2">
      <c r="A309" s="47">
        <v>44056</v>
      </c>
      <c r="B309" s="42">
        <f>+MONTH(Tableau1[[#This Row],[Date_Facturation]])</f>
        <v>8</v>
      </c>
      <c r="C309" s="42">
        <f>+YEAR(Tableau1[[#This Row],[Date_Facturation]])</f>
        <v>2020</v>
      </c>
      <c r="D309" t="s">
        <v>41</v>
      </c>
      <c r="E309" t="s">
        <v>154</v>
      </c>
      <c r="F309" t="s">
        <v>126</v>
      </c>
      <c r="G309" t="s">
        <v>134</v>
      </c>
      <c r="H309" s="8">
        <v>45016709</v>
      </c>
      <c r="I309" s="8">
        <v>450.16708999999997</v>
      </c>
      <c r="J309" s="8">
        <v>450167.09</v>
      </c>
      <c r="K309" s="8">
        <v>5402005.0800000001</v>
      </c>
      <c r="L309" s="8">
        <v>7652840.5300000003</v>
      </c>
      <c r="M309" s="8">
        <f>SUM(Tableau1[[#This Row],[charges bancaires]:[autres charges]])</f>
        <v>13505462.867090002</v>
      </c>
    </row>
    <row r="310" spans="1:13" x14ac:dyDescent="0.2">
      <c r="A310" s="47">
        <v>44056</v>
      </c>
      <c r="B310" s="42">
        <f>+MONTH(Tableau1[[#This Row],[Date_Facturation]])</f>
        <v>8</v>
      </c>
      <c r="C310" s="42">
        <f>+YEAR(Tableau1[[#This Row],[Date_Facturation]])</f>
        <v>2020</v>
      </c>
      <c r="D310" t="s">
        <v>51</v>
      </c>
      <c r="E310" t="s">
        <v>154</v>
      </c>
      <c r="F310" t="s">
        <v>126</v>
      </c>
      <c r="G310" t="s">
        <v>129</v>
      </c>
      <c r="H310" s="8">
        <v>46948006</v>
      </c>
      <c r="I310" s="8">
        <v>469.48005999999998</v>
      </c>
      <c r="J310" s="8">
        <v>1877920.24</v>
      </c>
      <c r="K310" s="8">
        <v>7042200.9000000004</v>
      </c>
      <c r="L310" s="8">
        <v>8920121.1400000006</v>
      </c>
      <c r="M310" s="8">
        <f>SUM(Tableau1[[#This Row],[charges bancaires]:[autres charges]])</f>
        <v>17840711.760060001</v>
      </c>
    </row>
    <row r="311" spans="1:13" x14ac:dyDescent="0.2">
      <c r="A311" s="47">
        <v>44053</v>
      </c>
      <c r="B311" s="42">
        <f>+MONTH(Tableau1[[#This Row],[Date_Facturation]])</f>
        <v>8</v>
      </c>
      <c r="C311" s="42">
        <f>+YEAR(Tableau1[[#This Row],[Date_Facturation]])</f>
        <v>2020</v>
      </c>
      <c r="D311" t="s">
        <v>103</v>
      </c>
      <c r="E311" t="s">
        <v>154</v>
      </c>
      <c r="F311" t="s">
        <v>126</v>
      </c>
      <c r="G311" t="s">
        <v>133</v>
      </c>
      <c r="H311" s="8">
        <v>39284816</v>
      </c>
      <c r="I311" s="8">
        <v>392.84816000000001</v>
      </c>
      <c r="J311" s="8">
        <v>1571392.64</v>
      </c>
      <c r="K311" s="8">
        <v>7856963.2000000002</v>
      </c>
      <c r="L311" s="8">
        <v>5892722.3999999994</v>
      </c>
      <c r="M311" s="8">
        <f>SUM(Tableau1[[#This Row],[charges bancaires]:[autres charges]])</f>
        <v>15321471.088160001</v>
      </c>
    </row>
    <row r="312" spans="1:13" x14ac:dyDescent="0.2">
      <c r="A312" s="47">
        <v>44051</v>
      </c>
      <c r="B312" s="42">
        <f>+MONTH(Tableau1[[#This Row],[Date_Facturation]])</f>
        <v>8</v>
      </c>
      <c r="C312" s="42">
        <f>+YEAR(Tableau1[[#This Row],[Date_Facturation]])</f>
        <v>2020</v>
      </c>
      <c r="D312" t="s">
        <v>120</v>
      </c>
      <c r="E312" t="s">
        <v>175</v>
      </c>
      <c r="F312" t="s">
        <v>127</v>
      </c>
      <c r="G312" t="s">
        <v>129</v>
      </c>
      <c r="H312" s="8">
        <v>48933624</v>
      </c>
      <c r="I312" s="8">
        <v>1468.00872</v>
      </c>
      <c r="J312" s="8">
        <v>978672.48</v>
      </c>
      <c r="K312" s="8">
        <v>6850707.3600000003</v>
      </c>
      <c r="L312" s="8">
        <v>9297388.5600000005</v>
      </c>
      <c r="M312" s="8">
        <f>SUM(Tableau1[[#This Row],[charges bancaires]:[autres charges]])</f>
        <v>17128236.408720002</v>
      </c>
    </row>
    <row r="313" spans="1:13" x14ac:dyDescent="0.2">
      <c r="A313" s="47">
        <v>44050</v>
      </c>
      <c r="B313" s="42">
        <f>+MONTH(Tableau1[[#This Row],[Date_Facturation]])</f>
        <v>8</v>
      </c>
      <c r="C313" s="42">
        <f>+YEAR(Tableau1[[#This Row],[Date_Facturation]])</f>
        <v>2020</v>
      </c>
      <c r="D313" t="s">
        <v>79</v>
      </c>
      <c r="E313" t="s">
        <v>154</v>
      </c>
      <c r="F313" t="s">
        <v>126</v>
      </c>
      <c r="G313" t="s">
        <v>130</v>
      </c>
      <c r="H313" s="8">
        <v>39167844</v>
      </c>
      <c r="I313" s="8">
        <v>783.35688000000005</v>
      </c>
      <c r="J313" s="8">
        <v>1958392.2</v>
      </c>
      <c r="K313" s="8">
        <v>5875176.5999999996</v>
      </c>
      <c r="L313" s="8">
        <v>5875176.5999999996</v>
      </c>
      <c r="M313" s="8">
        <f>SUM(Tableau1[[#This Row],[charges bancaires]:[autres charges]])</f>
        <v>13709528.75688</v>
      </c>
    </row>
    <row r="314" spans="1:13" x14ac:dyDescent="0.2">
      <c r="A314" s="47">
        <v>44049</v>
      </c>
      <c r="B314" s="42">
        <f>+MONTH(Tableau1[[#This Row],[Date_Facturation]])</f>
        <v>8</v>
      </c>
      <c r="C314" s="42">
        <f>+YEAR(Tableau1[[#This Row],[Date_Facturation]])</f>
        <v>2020</v>
      </c>
      <c r="D314" t="s">
        <v>36</v>
      </c>
      <c r="E314" t="s">
        <v>175</v>
      </c>
      <c r="F314" t="s">
        <v>127</v>
      </c>
      <c r="G314" t="s">
        <v>129</v>
      </c>
      <c r="H314" s="8">
        <v>47318833</v>
      </c>
      <c r="I314" s="8">
        <v>473.18833000000001</v>
      </c>
      <c r="J314" s="8">
        <v>473188.33</v>
      </c>
      <c r="K314" s="8">
        <v>8517389.9399999995</v>
      </c>
      <c r="L314" s="8">
        <v>9463766.5999999996</v>
      </c>
      <c r="M314" s="8">
        <f>SUM(Tableau1[[#This Row],[charges bancaires]:[autres charges]])</f>
        <v>18454818.058329999</v>
      </c>
    </row>
    <row r="315" spans="1:13" x14ac:dyDescent="0.2">
      <c r="A315" s="47">
        <v>44045</v>
      </c>
      <c r="B315" s="42">
        <f>+MONTH(Tableau1[[#This Row],[Date_Facturation]])</f>
        <v>8</v>
      </c>
      <c r="C315" s="42">
        <f>+YEAR(Tableau1[[#This Row],[Date_Facturation]])</f>
        <v>2020</v>
      </c>
      <c r="D315" t="s">
        <v>71</v>
      </c>
      <c r="E315" t="s">
        <v>154</v>
      </c>
      <c r="F315" t="s">
        <v>126</v>
      </c>
      <c r="G315" t="s">
        <v>129</v>
      </c>
      <c r="H315" s="8">
        <v>22416092</v>
      </c>
      <c r="I315" s="8">
        <v>672.48275999999998</v>
      </c>
      <c r="J315" s="8">
        <v>448321.84</v>
      </c>
      <c r="K315" s="8">
        <v>2241609.2000000002</v>
      </c>
      <c r="L315" s="8">
        <v>3586574.72</v>
      </c>
      <c r="M315" s="8">
        <f>SUM(Tableau1[[#This Row],[charges bancaires]:[autres charges]])</f>
        <v>6277178.2427600008</v>
      </c>
    </row>
    <row r="316" spans="1:13" x14ac:dyDescent="0.2">
      <c r="A316" s="47">
        <v>44038</v>
      </c>
      <c r="B316" s="42">
        <f>+MONTH(Tableau1[[#This Row],[Date_Facturation]])</f>
        <v>7</v>
      </c>
      <c r="C316" s="42">
        <f>+YEAR(Tableau1[[#This Row],[Date_Facturation]])</f>
        <v>2020</v>
      </c>
      <c r="D316" t="s">
        <v>67</v>
      </c>
      <c r="E316" t="s">
        <v>153</v>
      </c>
      <c r="F316" t="s">
        <v>126</v>
      </c>
      <c r="G316" t="s">
        <v>132</v>
      </c>
      <c r="H316" s="8">
        <v>32552113</v>
      </c>
      <c r="I316" s="8">
        <v>976.56339000000003</v>
      </c>
      <c r="J316" s="8">
        <v>1302084.52</v>
      </c>
      <c r="K316" s="8">
        <v>4557295.82</v>
      </c>
      <c r="L316" s="8">
        <v>5208338.08</v>
      </c>
      <c r="M316" s="8">
        <f>SUM(Tableau1[[#This Row],[charges bancaires]:[autres charges]])</f>
        <v>11068694.98339</v>
      </c>
    </row>
    <row r="317" spans="1:13" x14ac:dyDescent="0.2">
      <c r="A317" s="47">
        <v>44036</v>
      </c>
      <c r="B317" s="42">
        <f>+MONTH(Tableau1[[#This Row],[Date_Facturation]])</f>
        <v>7</v>
      </c>
      <c r="C317" s="42">
        <f>+YEAR(Tableau1[[#This Row],[Date_Facturation]])</f>
        <v>2020</v>
      </c>
      <c r="D317" t="s">
        <v>86</v>
      </c>
      <c r="E317" t="s">
        <v>175</v>
      </c>
      <c r="F317" t="s">
        <v>128</v>
      </c>
      <c r="G317" t="s">
        <v>130</v>
      </c>
      <c r="H317" s="8">
        <v>37347193</v>
      </c>
      <c r="I317" s="8">
        <v>746.94385999999997</v>
      </c>
      <c r="J317" s="8">
        <v>1493887.72</v>
      </c>
      <c r="K317" s="8">
        <v>7469438.5999999996</v>
      </c>
      <c r="L317" s="8">
        <v>7095966.6699999999</v>
      </c>
      <c r="M317" s="8">
        <f>SUM(Tableau1[[#This Row],[charges bancaires]:[autres charges]])</f>
        <v>16060039.93386</v>
      </c>
    </row>
    <row r="318" spans="1:13" x14ac:dyDescent="0.2">
      <c r="A318" s="47">
        <v>44029</v>
      </c>
      <c r="B318" s="42">
        <f>+MONTH(Tableau1[[#This Row],[Date_Facturation]])</f>
        <v>7</v>
      </c>
      <c r="C318" s="42">
        <f>+YEAR(Tableau1[[#This Row],[Date_Facturation]])</f>
        <v>2020</v>
      </c>
      <c r="D318" t="s">
        <v>106</v>
      </c>
      <c r="E318" t="s">
        <v>175</v>
      </c>
      <c r="F318" t="s">
        <v>128</v>
      </c>
      <c r="G318" t="s">
        <v>129</v>
      </c>
      <c r="H318" s="8">
        <v>4846003</v>
      </c>
      <c r="I318" s="8">
        <v>145.38009</v>
      </c>
      <c r="J318" s="8">
        <v>242300.15</v>
      </c>
      <c r="K318" s="8">
        <v>581520.36</v>
      </c>
      <c r="L318" s="8">
        <v>920740.57000000007</v>
      </c>
      <c r="M318" s="8">
        <f>SUM(Tableau1[[#This Row],[charges bancaires]:[autres charges]])</f>
        <v>1744706.4600900002</v>
      </c>
    </row>
    <row r="319" spans="1:13" x14ac:dyDescent="0.2">
      <c r="A319" s="47">
        <v>44018</v>
      </c>
      <c r="B319" s="42">
        <f>+MONTH(Tableau1[[#This Row],[Date_Facturation]])</f>
        <v>7</v>
      </c>
      <c r="C319" s="42">
        <f>+YEAR(Tableau1[[#This Row],[Date_Facturation]])</f>
        <v>2020</v>
      </c>
      <c r="D319" t="s">
        <v>73</v>
      </c>
      <c r="E319" t="s">
        <v>154</v>
      </c>
      <c r="F319" t="s">
        <v>126</v>
      </c>
      <c r="G319" t="s">
        <v>131</v>
      </c>
      <c r="H319" s="8">
        <v>13741401</v>
      </c>
      <c r="I319" s="8">
        <v>412.24203</v>
      </c>
      <c r="J319" s="8">
        <v>412242.03</v>
      </c>
      <c r="K319" s="8">
        <v>2610866.19</v>
      </c>
      <c r="L319" s="8">
        <v>2748280.2</v>
      </c>
      <c r="M319" s="8">
        <f>SUM(Tableau1[[#This Row],[charges bancaires]:[autres charges]])</f>
        <v>5771800.6620300002</v>
      </c>
    </row>
    <row r="320" spans="1:13" x14ac:dyDescent="0.2">
      <c r="A320" s="47">
        <v>44016</v>
      </c>
      <c r="B320" s="42">
        <f>+MONTH(Tableau1[[#This Row],[Date_Facturation]])</f>
        <v>7</v>
      </c>
      <c r="C320" s="42">
        <f>+YEAR(Tableau1[[#This Row],[Date_Facturation]])</f>
        <v>2020</v>
      </c>
      <c r="D320" t="s">
        <v>95</v>
      </c>
      <c r="E320" t="s">
        <v>154</v>
      </c>
      <c r="F320" t="s">
        <v>126</v>
      </c>
      <c r="G320" t="s">
        <v>132</v>
      </c>
      <c r="H320" s="8">
        <v>6748956</v>
      </c>
      <c r="I320" s="8">
        <v>134.97911999999999</v>
      </c>
      <c r="J320" s="8">
        <v>269958.24</v>
      </c>
      <c r="K320" s="8">
        <v>1349791.2</v>
      </c>
      <c r="L320" s="8">
        <v>1349791.2000000002</v>
      </c>
      <c r="M320" s="8">
        <f>SUM(Tableau1[[#This Row],[charges bancaires]:[autres charges]])</f>
        <v>2969675.6191199999</v>
      </c>
    </row>
    <row r="321" spans="1:13" x14ac:dyDescent="0.2">
      <c r="A321" s="47">
        <v>44014</v>
      </c>
      <c r="B321" s="42">
        <f>+MONTH(Tableau1[[#This Row],[Date_Facturation]])</f>
        <v>7</v>
      </c>
      <c r="C321" s="42">
        <f>+YEAR(Tableau1[[#This Row],[Date_Facturation]])</f>
        <v>2020</v>
      </c>
      <c r="D321" t="s">
        <v>37</v>
      </c>
      <c r="E321" t="s">
        <v>153</v>
      </c>
      <c r="F321" t="s">
        <v>126</v>
      </c>
      <c r="G321" t="s">
        <v>130</v>
      </c>
      <c r="H321" s="8">
        <v>17063059</v>
      </c>
      <c r="I321" s="8">
        <v>170.63059000000001</v>
      </c>
      <c r="J321" s="8">
        <v>341261.18</v>
      </c>
      <c r="K321" s="8">
        <v>1706305.9</v>
      </c>
      <c r="L321" s="8">
        <v>2900720.0300000003</v>
      </c>
      <c r="M321" s="8">
        <f>SUM(Tableau1[[#This Row],[charges bancaires]:[autres charges]])</f>
        <v>4948457.7405900005</v>
      </c>
    </row>
    <row r="322" spans="1:13" x14ac:dyDescent="0.2">
      <c r="A322" s="47">
        <v>44004</v>
      </c>
      <c r="B322" s="42">
        <f>+MONTH(Tableau1[[#This Row],[Date_Facturation]])</f>
        <v>6</v>
      </c>
      <c r="C322" s="42">
        <f>+YEAR(Tableau1[[#This Row],[Date_Facturation]])</f>
        <v>2020</v>
      </c>
      <c r="D322" t="s">
        <v>88</v>
      </c>
      <c r="E322" t="s">
        <v>175</v>
      </c>
      <c r="F322" t="s">
        <v>127</v>
      </c>
      <c r="G322" t="s">
        <v>132</v>
      </c>
      <c r="H322" s="8">
        <v>14088878</v>
      </c>
      <c r="I322" s="8">
        <v>422.66633999999999</v>
      </c>
      <c r="J322" s="8">
        <v>281777.56</v>
      </c>
      <c r="K322" s="8">
        <v>2676886.8199999998</v>
      </c>
      <c r="L322" s="8">
        <v>2676886.8199999998</v>
      </c>
      <c r="M322" s="8">
        <f>SUM(Tableau1[[#This Row],[charges bancaires]:[autres charges]])</f>
        <v>5635973.8663400002</v>
      </c>
    </row>
    <row r="323" spans="1:13" x14ac:dyDescent="0.2">
      <c r="A323" s="47">
        <v>44001</v>
      </c>
      <c r="B323" s="42">
        <f>+MONTH(Tableau1[[#This Row],[Date_Facturation]])</f>
        <v>6</v>
      </c>
      <c r="C323" s="42">
        <f>+YEAR(Tableau1[[#This Row],[Date_Facturation]])</f>
        <v>2020</v>
      </c>
      <c r="D323" t="s">
        <v>68</v>
      </c>
      <c r="E323" t="s">
        <v>175</v>
      </c>
      <c r="F323" t="s">
        <v>127</v>
      </c>
      <c r="G323" t="s">
        <v>133</v>
      </c>
      <c r="H323" s="8">
        <v>44099969</v>
      </c>
      <c r="I323" s="8">
        <v>1322.9990700000001</v>
      </c>
      <c r="J323" s="8">
        <v>1322999.07</v>
      </c>
      <c r="K323" s="8">
        <v>6614995.3499999996</v>
      </c>
      <c r="L323" s="8">
        <v>7055995.04</v>
      </c>
      <c r="M323" s="8">
        <f>SUM(Tableau1[[#This Row],[charges bancaires]:[autres charges]])</f>
        <v>14995312.459070001</v>
      </c>
    </row>
    <row r="324" spans="1:13" x14ac:dyDescent="0.2">
      <c r="A324" s="47">
        <v>44000</v>
      </c>
      <c r="B324" s="42">
        <f>+MONTH(Tableau1[[#This Row],[Date_Facturation]])</f>
        <v>6</v>
      </c>
      <c r="C324" s="42">
        <f>+YEAR(Tableau1[[#This Row],[Date_Facturation]])</f>
        <v>2020</v>
      </c>
      <c r="D324" t="s">
        <v>105</v>
      </c>
      <c r="E324" t="s">
        <v>154</v>
      </c>
      <c r="F324" t="s">
        <v>126</v>
      </c>
      <c r="G324" t="s">
        <v>135</v>
      </c>
      <c r="H324" s="8">
        <v>2379849</v>
      </c>
      <c r="I324" s="8">
        <v>23.798490000000001</v>
      </c>
      <c r="J324" s="8">
        <v>118992.45</v>
      </c>
      <c r="K324" s="8">
        <v>333178.86</v>
      </c>
      <c r="L324" s="8">
        <v>428372.82</v>
      </c>
      <c r="M324" s="8">
        <f>SUM(Tableau1[[#This Row],[charges bancaires]:[autres charges]])</f>
        <v>880567.92849000008</v>
      </c>
    </row>
    <row r="325" spans="1:13" x14ac:dyDescent="0.2">
      <c r="A325" s="47">
        <v>43999</v>
      </c>
      <c r="B325" s="42">
        <f>+MONTH(Tableau1[[#This Row],[Date_Facturation]])</f>
        <v>6</v>
      </c>
      <c r="C325" s="42">
        <f>+YEAR(Tableau1[[#This Row],[Date_Facturation]])</f>
        <v>2020</v>
      </c>
      <c r="D325" t="s">
        <v>33</v>
      </c>
      <c r="E325" t="s">
        <v>154</v>
      </c>
      <c r="F325" t="s">
        <v>126</v>
      </c>
      <c r="G325" t="s">
        <v>133</v>
      </c>
      <c r="H325" s="8">
        <v>9512598</v>
      </c>
      <c r="I325" s="8">
        <v>95.125979999999998</v>
      </c>
      <c r="J325" s="8">
        <v>285377.94</v>
      </c>
      <c r="K325" s="8">
        <v>1141511.76</v>
      </c>
      <c r="L325" s="8">
        <v>1902519.6</v>
      </c>
      <c r="M325" s="8">
        <f>SUM(Tableau1[[#This Row],[charges bancaires]:[autres charges]])</f>
        <v>3329504.4259799998</v>
      </c>
    </row>
    <row r="326" spans="1:13" x14ac:dyDescent="0.2">
      <c r="A326" s="47">
        <v>43999</v>
      </c>
      <c r="B326" s="42">
        <f>+MONTH(Tableau1[[#This Row],[Date_Facturation]])</f>
        <v>6</v>
      </c>
      <c r="C326" s="42">
        <f>+YEAR(Tableau1[[#This Row],[Date_Facturation]])</f>
        <v>2020</v>
      </c>
      <c r="D326" t="s">
        <v>37</v>
      </c>
      <c r="E326" t="s">
        <v>153</v>
      </c>
      <c r="F326" t="s">
        <v>126</v>
      </c>
      <c r="G326" t="s">
        <v>130</v>
      </c>
      <c r="H326" s="8">
        <v>34180208</v>
      </c>
      <c r="I326" s="8">
        <v>341.80207999999999</v>
      </c>
      <c r="J326" s="8">
        <v>1025406.24</v>
      </c>
      <c r="K326" s="8">
        <v>5127031.2</v>
      </c>
      <c r="L326" s="8">
        <v>5810635.3600000003</v>
      </c>
      <c r="M326" s="8">
        <f>SUM(Tableau1[[#This Row],[charges bancaires]:[autres charges]])</f>
        <v>11963414.602080001</v>
      </c>
    </row>
    <row r="327" spans="1:13" x14ac:dyDescent="0.2">
      <c r="A327" s="47">
        <v>43991</v>
      </c>
      <c r="B327" s="42">
        <f>+MONTH(Tableau1[[#This Row],[Date_Facturation]])</f>
        <v>6</v>
      </c>
      <c r="C327" s="42">
        <f>+YEAR(Tableau1[[#This Row],[Date_Facturation]])</f>
        <v>2020</v>
      </c>
      <c r="D327" t="s">
        <v>39</v>
      </c>
      <c r="E327" t="s">
        <v>153</v>
      </c>
      <c r="F327" t="s">
        <v>126</v>
      </c>
      <c r="G327" t="s">
        <v>132</v>
      </c>
      <c r="H327" s="8">
        <v>49502591</v>
      </c>
      <c r="I327" s="8">
        <v>990.05182000000002</v>
      </c>
      <c r="J327" s="8">
        <v>1980103.64</v>
      </c>
      <c r="K327" s="8">
        <v>9405492.2899999991</v>
      </c>
      <c r="L327" s="8">
        <v>7920414.5600000005</v>
      </c>
      <c r="M327" s="8">
        <f>SUM(Tableau1[[#This Row],[charges bancaires]:[autres charges]])</f>
        <v>19307000.541819997</v>
      </c>
    </row>
    <row r="328" spans="1:13" x14ac:dyDescent="0.2">
      <c r="A328" s="47">
        <v>43985</v>
      </c>
      <c r="B328" s="42">
        <f>+MONTH(Tableau1[[#This Row],[Date_Facturation]])</f>
        <v>6</v>
      </c>
      <c r="C328" s="42">
        <f>+YEAR(Tableau1[[#This Row],[Date_Facturation]])</f>
        <v>2020</v>
      </c>
      <c r="D328" t="s">
        <v>72</v>
      </c>
      <c r="E328" t="s">
        <v>175</v>
      </c>
      <c r="F328" t="s">
        <v>127</v>
      </c>
      <c r="G328" t="s">
        <v>130</v>
      </c>
      <c r="H328" s="8">
        <v>6571670</v>
      </c>
      <c r="I328" s="8">
        <v>131.43340000000001</v>
      </c>
      <c r="J328" s="8">
        <v>197150.1</v>
      </c>
      <c r="K328" s="8">
        <v>657167</v>
      </c>
      <c r="L328" s="8">
        <v>1314334</v>
      </c>
      <c r="M328" s="8">
        <f>SUM(Tableau1[[#This Row],[charges bancaires]:[autres charges]])</f>
        <v>2168782.5334000001</v>
      </c>
    </row>
    <row r="329" spans="1:13" x14ac:dyDescent="0.2">
      <c r="A329" s="47">
        <v>43981</v>
      </c>
      <c r="B329" s="42">
        <f>+MONTH(Tableau1[[#This Row],[Date_Facturation]])</f>
        <v>5</v>
      </c>
      <c r="C329" s="42">
        <f>+YEAR(Tableau1[[#This Row],[Date_Facturation]])</f>
        <v>2020</v>
      </c>
      <c r="D329" t="s">
        <v>73</v>
      </c>
      <c r="E329" t="s">
        <v>154</v>
      </c>
      <c r="F329" t="s">
        <v>126</v>
      </c>
      <c r="G329" t="s">
        <v>131</v>
      </c>
      <c r="H329" s="8">
        <v>16268145</v>
      </c>
      <c r="I329" s="8">
        <v>325.36290000000002</v>
      </c>
      <c r="J329" s="8">
        <v>488044.35</v>
      </c>
      <c r="K329" s="8">
        <v>2602903.2000000002</v>
      </c>
      <c r="L329" s="8">
        <v>2765584.6500000004</v>
      </c>
      <c r="M329" s="8">
        <f>SUM(Tableau1[[#This Row],[charges bancaires]:[autres charges]])</f>
        <v>5856857.5629000012</v>
      </c>
    </row>
    <row r="330" spans="1:13" x14ac:dyDescent="0.2">
      <c r="A330" s="47">
        <v>43980</v>
      </c>
      <c r="B330" s="42">
        <f>+MONTH(Tableau1[[#This Row],[Date_Facturation]])</f>
        <v>5</v>
      </c>
      <c r="C330" s="42">
        <f>+YEAR(Tableau1[[#This Row],[Date_Facturation]])</f>
        <v>2020</v>
      </c>
      <c r="D330" t="s">
        <v>36</v>
      </c>
      <c r="E330" t="s">
        <v>175</v>
      </c>
      <c r="F330" t="s">
        <v>127</v>
      </c>
      <c r="G330" t="s">
        <v>129</v>
      </c>
      <c r="H330" s="8">
        <v>14464078</v>
      </c>
      <c r="I330" s="8">
        <v>289.28156000000001</v>
      </c>
      <c r="J330" s="8">
        <v>433922.34</v>
      </c>
      <c r="K330" s="8">
        <v>2024970.92</v>
      </c>
      <c r="L330" s="8">
        <v>2169611.6999999997</v>
      </c>
      <c r="M330" s="8">
        <f>SUM(Tableau1[[#This Row],[charges bancaires]:[autres charges]])</f>
        <v>4628794.2415599991</v>
      </c>
    </row>
    <row r="331" spans="1:13" x14ac:dyDescent="0.2">
      <c r="A331" s="47">
        <v>43978</v>
      </c>
      <c r="B331" s="42">
        <f>+MONTH(Tableau1[[#This Row],[Date_Facturation]])</f>
        <v>5</v>
      </c>
      <c r="C331" s="42">
        <f>+YEAR(Tableau1[[#This Row],[Date_Facturation]])</f>
        <v>2020</v>
      </c>
      <c r="D331" t="s">
        <v>69</v>
      </c>
      <c r="E331" t="s">
        <v>153</v>
      </c>
      <c r="F331" t="s">
        <v>126</v>
      </c>
      <c r="G331" t="s">
        <v>132</v>
      </c>
      <c r="H331" s="8">
        <v>34938308</v>
      </c>
      <c r="I331" s="8">
        <v>698.76616000000001</v>
      </c>
      <c r="J331" s="8">
        <v>1397532.32</v>
      </c>
      <c r="K331" s="8">
        <v>3493830.8</v>
      </c>
      <c r="L331" s="8">
        <v>5590129.2800000003</v>
      </c>
      <c r="M331" s="8">
        <f>SUM(Tableau1[[#This Row],[charges bancaires]:[autres charges]])</f>
        <v>10482191.16616</v>
      </c>
    </row>
    <row r="332" spans="1:13" x14ac:dyDescent="0.2">
      <c r="A332" s="47">
        <v>43976</v>
      </c>
      <c r="B332" s="42">
        <f>+MONTH(Tableau1[[#This Row],[Date_Facturation]])</f>
        <v>5</v>
      </c>
      <c r="C332" s="42">
        <f>+YEAR(Tableau1[[#This Row],[Date_Facturation]])</f>
        <v>2020</v>
      </c>
      <c r="D332" t="s">
        <v>51</v>
      </c>
      <c r="E332" t="s">
        <v>154</v>
      </c>
      <c r="F332" t="s">
        <v>126</v>
      </c>
      <c r="G332" t="s">
        <v>130</v>
      </c>
      <c r="H332" s="8">
        <v>28466643</v>
      </c>
      <c r="I332" s="8">
        <v>284.66642999999999</v>
      </c>
      <c r="J332" s="8">
        <v>853999.29</v>
      </c>
      <c r="K332" s="8">
        <v>2846664.3</v>
      </c>
      <c r="L332" s="8">
        <v>5693328.6000000006</v>
      </c>
      <c r="M332" s="8">
        <f>SUM(Tableau1[[#This Row],[charges bancaires]:[autres charges]])</f>
        <v>9394276.8564300016</v>
      </c>
    </row>
    <row r="333" spans="1:13" x14ac:dyDescent="0.2">
      <c r="A333" s="47">
        <v>43975</v>
      </c>
      <c r="B333" s="42">
        <f>+MONTH(Tableau1[[#This Row],[Date_Facturation]])</f>
        <v>5</v>
      </c>
      <c r="C333" s="42">
        <f>+YEAR(Tableau1[[#This Row],[Date_Facturation]])</f>
        <v>2020</v>
      </c>
      <c r="D333" t="s">
        <v>57</v>
      </c>
      <c r="E333" t="s">
        <v>154</v>
      </c>
      <c r="F333" t="s">
        <v>126</v>
      </c>
      <c r="G333" t="s">
        <v>129</v>
      </c>
      <c r="H333" s="8">
        <v>27177490</v>
      </c>
      <c r="I333" s="8">
        <v>815.32470000000001</v>
      </c>
      <c r="J333" s="8">
        <v>815324.7</v>
      </c>
      <c r="K333" s="8">
        <v>3804848.6</v>
      </c>
      <c r="L333" s="8">
        <v>5435498</v>
      </c>
      <c r="M333" s="8">
        <f>SUM(Tableau1[[#This Row],[charges bancaires]:[autres charges]])</f>
        <v>10056486.624700001</v>
      </c>
    </row>
    <row r="334" spans="1:13" x14ac:dyDescent="0.2">
      <c r="A334" s="47">
        <v>43971</v>
      </c>
      <c r="B334" s="42">
        <f>+MONTH(Tableau1[[#This Row],[Date_Facturation]])</f>
        <v>5</v>
      </c>
      <c r="C334" s="42">
        <f>+YEAR(Tableau1[[#This Row],[Date_Facturation]])</f>
        <v>2020</v>
      </c>
      <c r="D334" t="s">
        <v>118</v>
      </c>
      <c r="E334" t="s">
        <v>175</v>
      </c>
      <c r="F334" t="s">
        <v>128</v>
      </c>
      <c r="G334" t="s">
        <v>134</v>
      </c>
      <c r="H334" s="8">
        <v>44139207</v>
      </c>
      <c r="I334" s="8">
        <v>441.39206999999999</v>
      </c>
      <c r="J334" s="8">
        <v>1765568.28</v>
      </c>
      <c r="K334" s="8">
        <v>4413920.7</v>
      </c>
      <c r="L334" s="8">
        <v>8386449.3300000001</v>
      </c>
      <c r="M334" s="8">
        <f>SUM(Tableau1[[#This Row],[charges bancaires]:[autres charges]])</f>
        <v>14566379.702070002</v>
      </c>
    </row>
    <row r="335" spans="1:13" x14ac:dyDescent="0.2">
      <c r="A335" s="47">
        <v>43963</v>
      </c>
      <c r="B335" s="42">
        <f>+MONTH(Tableau1[[#This Row],[Date_Facturation]])</f>
        <v>5</v>
      </c>
      <c r="C335" s="42">
        <f>+YEAR(Tableau1[[#This Row],[Date_Facturation]])</f>
        <v>2020</v>
      </c>
      <c r="D335" t="s">
        <v>121</v>
      </c>
      <c r="E335" t="s">
        <v>154</v>
      </c>
      <c r="F335" t="s">
        <v>126</v>
      </c>
      <c r="G335" t="s">
        <v>130</v>
      </c>
      <c r="H335" s="8">
        <v>16370264</v>
      </c>
      <c r="I335" s="8">
        <v>491.10791999999998</v>
      </c>
      <c r="J335" s="8">
        <v>327405.28000000003</v>
      </c>
      <c r="K335" s="8">
        <v>2128134.3199999998</v>
      </c>
      <c r="L335" s="8">
        <v>2782944.8800000004</v>
      </c>
      <c r="M335" s="8">
        <f>SUM(Tableau1[[#This Row],[charges bancaires]:[autres charges]])</f>
        <v>5238975.5879200008</v>
      </c>
    </row>
    <row r="336" spans="1:13" x14ac:dyDescent="0.2">
      <c r="A336" s="47">
        <v>43958</v>
      </c>
      <c r="B336" s="42">
        <f>+MONTH(Tableau1[[#This Row],[Date_Facturation]])</f>
        <v>5</v>
      </c>
      <c r="C336" s="42">
        <f>+YEAR(Tableau1[[#This Row],[Date_Facturation]])</f>
        <v>2020</v>
      </c>
      <c r="D336" t="s">
        <v>114</v>
      </c>
      <c r="E336" t="s">
        <v>175</v>
      </c>
      <c r="F336" t="s">
        <v>128</v>
      </c>
      <c r="G336" t="s">
        <v>130</v>
      </c>
      <c r="H336" s="8">
        <v>33646069</v>
      </c>
      <c r="I336" s="8">
        <v>336.46069</v>
      </c>
      <c r="J336" s="8">
        <v>336460.69</v>
      </c>
      <c r="K336" s="8">
        <v>6392753.1100000003</v>
      </c>
      <c r="L336" s="8">
        <v>6392753.1100000003</v>
      </c>
      <c r="M336" s="8">
        <f>SUM(Tableau1[[#This Row],[charges bancaires]:[autres charges]])</f>
        <v>13122303.370689999</v>
      </c>
    </row>
    <row r="337" spans="1:13" x14ac:dyDescent="0.2">
      <c r="A337" s="47">
        <v>43954</v>
      </c>
      <c r="B337" s="42">
        <f>+MONTH(Tableau1[[#This Row],[Date_Facturation]])</f>
        <v>5</v>
      </c>
      <c r="C337" s="42">
        <f>+YEAR(Tableau1[[#This Row],[Date_Facturation]])</f>
        <v>2020</v>
      </c>
      <c r="D337" t="s">
        <v>35</v>
      </c>
      <c r="E337" t="s">
        <v>153</v>
      </c>
      <c r="F337" t="s">
        <v>126</v>
      </c>
      <c r="G337" t="s">
        <v>135</v>
      </c>
      <c r="H337" s="8">
        <v>5615852</v>
      </c>
      <c r="I337" s="8">
        <v>56.158520000000003</v>
      </c>
      <c r="J337" s="8">
        <v>168475.56</v>
      </c>
      <c r="K337" s="8">
        <v>842377.8</v>
      </c>
      <c r="L337" s="8">
        <v>954694.84000000008</v>
      </c>
      <c r="M337" s="8">
        <f>SUM(Tableau1[[#This Row],[charges bancaires]:[autres charges]])</f>
        <v>1965604.3585200002</v>
      </c>
    </row>
    <row r="338" spans="1:13" x14ac:dyDescent="0.2">
      <c r="A338" s="47">
        <v>43952</v>
      </c>
      <c r="B338" s="42">
        <f>+MONTH(Tableau1[[#This Row],[Date_Facturation]])</f>
        <v>5</v>
      </c>
      <c r="C338" s="42">
        <f>+YEAR(Tableau1[[#This Row],[Date_Facturation]])</f>
        <v>2020</v>
      </c>
      <c r="D338" t="s">
        <v>25</v>
      </c>
      <c r="E338" t="s">
        <v>154</v>
      </c>
      <c r="F338" t="s">
        <v>126</v>
      </c>
      <c r="G338" t="s">
        <v>132</v>
      </c>
      <c r="H338" s="8">
        <v>47003121</v>
      </c>
      <c r="I338" s="8">
        <v>1410.0936300000001</v>
      </c>
      <c r="J338" s="8">
        <v>470031.21</v>
      </c>
      <c r="K338" s="8">
        <v>6580436.9400000004</v>
      </c>
      <c r="L338" s="8">
        <v>8460561.7799999993</v>
      </c>
      <c r="M338" s="8">
        <f>SUM(Tableau1[[#This Row],[charges bancaires]:[autres charges]])</f>
        <v>15512440.023630001</v>
      </c>
    </row>
    <row r="339" spans="1:13" x14ac:dyDescent="0.2">
      <c r="A339" s="47">
        <v>43952</v>
      </c>
      <c r="B339" s="42">
        <f>+MONTH(Tableau1[[#This Row],[Date_Facturation]])</f>
        <v>5</v>
      </c>
      <c r="C339" s="42">
        <f>+YEAR(Tableau1[[#This Row],[Date_Facturation]])</f>
        <v>2020</v>
      </c>
      <c r="D339" t="s">
        <v>70</v>
      </c>
      <c r="E339" t="s">
        <v>175</v>
      </c>
      <c r="F339" t="s">
        <v>128</v>
      </c>
      <c r="G339" t="s">
        <v>135</v>
      </c>
      <c r="H339" s="8">
        <v>4223613</v>
      </c>
      <c r="I339" s="8">
        <v>126.70838999999999</v>
      </c>
      <c r="J339" s="8">
        <v>211180.65</v>
      </c>
      <c r="K339" s="8">
        <v>760250.34</v>
      </c>
      <c r="L339" s="8">
        <v>844722.60000000009</v>
      </c>
      <c r="M339" s="8">
        <f>SUM(Tableau1[[#This Row],[charges bancaires]:[autres charges]])</f>
        <v>1816280.2983900001</v>
      </c>
    </row>
    <row r="340" spans="1:13" x14ac:dyDescent="0.2">
      <c r="A340" s="47">
        <v>43952</v>
      </c>
      <c r="B340" s="42">
        <f>+MONTH(Tableau1[[#This Row],[Date_Facturation]])</f>
        <v>5</v>
      </c>
      <c r="C340" s="42">
        <f>+YEAR(Tableau1[[#This Row],[Date_Facturation]])</f>
        <v>2020</v>
      </c>
      <c r="D340" t="s">
        <v>62</v>
      </c>
      <c r="E340" t="s">
        <v>175</v>
      </c>
      <c r="F340" t="s">
        <v>128</v>
      </c>
      <c r="G340" t="s">
        <v>134</v>
      </c>
      <c r="H340" s="8">
        <v>34129358</v>
      </c>
      <c r="I340" s="8">
        <v>1023.8807399999999</v>
      </c>
      <c r="J340" s="8">
        <v>1365174.32</v>
      </c>
      <c r="K340" s="8">
        <v>3754229.38</v>
      </c>
      <c r="L340" s="8">
        <v>6484578.0200000005</v>
      </c>
      <c r="M340" s="8">
        <f>SUM(Tableau1[[#This Row],[charges bancaires]:[autres charges]])</f>
        <v>11605005.600740001</v>
      </c>
    </row>
    <row r="341" spans="1:13" x14ac:dyDescent="0.2">
      <c r="A341" s="47">
        <v>43950</v>
      </c>
      <c r="B341" s="42">
        <f>+MONTH(Tableau1[[#This Row],[Date_Facturation]])</f>
        <v>4</v>
      </c>
      <c r="C341" s="42">
        <f>+YEAR(Tableau1[[#This Row],[Date_Facturation]])</f>
        <v>2020</v>
      </c>
      <c r="D341" t="s">
        <v>93</v>
      </c>
      <c r="E341" t="s">
        <v>154</v>
      </c>
      <c r="F341" t="s">
        <v>126</v>
      </c>
      <c r="G341" t="s">
        <v>135</v>
      </c>
      <c r="H341" s="8">
        <v>27423896</v>
      </c>
      <c r="I341" s="8">
        <v>274.23896000000002</v>
      </c>
      <c r="J341" s="8">
        <v>1096955.8400000001</v>
      </c>
      <c r="K341" s="8">
        <v>5210540.24</v>
      </c>
      <c r="L341" s="8">
        <v>5210540.24</v>
      </c>
      <c r="M341" s="8">
        <f>SUM(Tableau1[[#This Row],[charges bancaires]:[autres charges]])</f>
        <v>11518310.55896</v>
      </c>
    </row>
    <row r="342" spans="1:13" x14ac:dyDescent="0.2">
      <c r="A342" s="47">
        <v>43947</v>
      </c>
      <c r="B342" s="42">
        <f>+MONTH(Tableau1[[#This Row],[Date_Facturation]])</f>
        <v>4</v>
      </c>
      <c r="C342" s="42">
        <f>+YEAR(Tableau1[[#This Row],[Date_Facturation]])</f>
        <v>2020</v>
      </c>
      <c r="D342" t="s">
        <v>34</v>
      </c>
      <c r="E342" t="s">
        <v>175</v>
      </c>
      <c r="F342" t="s">
        <v>128</v>
      </c>
      <c r="G342" t="s">
        <v>134</v>
      </c>
      <c r="H342" s="8">
        <v>33698181</v>
      </c>
      <c r="I342" s="8">
        <v>1010.94543</v>
      </c>
      <c r="J342" s="8">
        <v>1684909.05</v>
      </c>
      <c r="K342" s="8">
        <v>3706799.91</v>
      </c>
      <c r="L342" s="8">
        <v>6739636.2000000002</v>
      </c>
      <c r="M342" s="8">
        <f>SUM(Tableau1[[#This Row],[charges bancaires]:[autres charges]])</f>
        <v>12132356.10543</v>
      </c>
    </row>
    <row r="343" spans="1:13" x14ac:dyDescent="0.2">
      <c r="A343" s="47">
        <v>43946</v>
      </c>
      <c r="B343" s="42">
        <f>+MONTH(Tableau1[[#This Row],[Date_Facturation]])</f>
        <v>4</v>
      </c>
      <c r="C343" s="42">
        <f>+YEAR(Tableau1[[#This Row],[Date_Facturation]])</f>
        <v>2020</v>
      </c>
      <c r="D343" t="s">
        <v>111</v>
      </c>
      <c r="E343" t="s">
        <v>153</v>
      </c>
      <c r="F343" t="s">
        <v>126</v>
      </c>
      <c r="G343" t="s">
        <v>134</v>
      </c>
      <c r="H343" s="8">
        <v>33463143</v>
      </c>
      <c r="I343" s="8">
        <v>669.26286000000005</v>
      </c>
      <c r="J343" s="8">
        <v>1338525.72</v>
      </c>
      <c r="K343" s="8">
        <v>4684840.0199999996</v>
      </c>
      <c r="L343" s="8">
        <v>6692628.6000000006</v>
      </c>
      <c r="M343" s="8">
        <f>SUM(Tableau1[[#This Row],[charges bancaires]:[autres charges]])</f>
        <v>12716663.60286</v>
      </c>
    </row>
    <row r="344" spans="1:13" x14ac:dyDescent="0.2">
      <c r="A344" s="47">
        <v>43936</v>
      </c>
      <c r="B344" s="42">
        <f>+MONTH(Tableau1[[#This Row],[Date_Facturation]])</f>
        <v>4</v>
      </c>
      <c r="C344" s="42">
        <f>+YEAR(Tableau1[[#This Row],[Date_Facturation]])</f>
        <v>2020</v>
      </c>
      <c r="D344" t="s">
        <v>65</v>
      </c>
      <c r="E344" t="s">
        <v>154</v>
      </c>
      <c r="F344" t="s">
        <v>126</v>
      </c>
      <c r="G344" t="s">
        <v>130</v>
      </c>
      <c r="H344" s="8">
        <v>23069494</v>
      </c>
      <c r="I344" s="8">
        <v>692.08482000000004</v>
      </c>
      <c r="J344" s="8">
        <v>230694.94</v>
      </c>
      <c r="K344" s="8">
        <v>3691119.04</v>
      </c>
      <c r="L344" s="8">
        <v>4613898.8</v>
      </c>
      <c r="M344" s="8">
        <f>SUM(Tableau1[[#This Row],[charges bancaires]:[autres charges]])</f>
        <v>8536404.8648199998</v>
      </c>
    </row>
    <row r="345" spans="1:13" x14ac:dyDescent="0.2">
      <c r="A345" s="47">
        <v>43932</v>
      </c>
      <c r="B345" s="42">
        <f>+MONTH(Tableau1[[#This Row],[Date_Facturation]])</f>
        <v>4</v>
      </c>
      <c r="C345" s="42">
        <f>+YEAR(Tableau1[[#This Row],[Date_Facturation]])</f>
        <v>2020</v>
      </c>
      <c r="D345" t="s">
        <v>97</v>
      </c>
      <c r="E345" t="s">
        <v>154</v>
      </c>
      <c r="F345" t="s">
        <v>126</v>
      </c>
      <c r="G345" t="s">
        <v>134</v>
      </c>
      <c r="H345" s="8">
        <v>49291178</v>
      </c>
      <c r="I345" s="8">
        <v>492.91178000000002</v>
      </c>
      <c r="J345" s="8">
        <v>1478735.34</v>
      </c>
      <c r="K345" s="8">
        <v>5914941.3600000003</v>
      </c>
      <c r="L345" s="8">
        <v>7886588.4800000004</v>
      </c>
      <c r="M345" s="8">
        <f>SUM(Tableau1[[#This Row],[charges bancaires]:[autres charges]])</f>
        <v>15280758.091780001</v>
      </c>
    </row>
    <row r="346" spans="1:13" x14ac:dyDescent="0.2">
      <c r="A346" s="47">
        <v>43930</v>
      </c>
      <c r="B346" s="42">
        <f>+MONTH(Tableau1[[#This Row],[Date_Facturation]])</f>
        <v>4</v>
      </c>
      <c r="C346" s="42">
        <f>+YEAR(Tableau1[[#This Row],[Date_Facturation]])</f>
        <v>2020</v>
      </c>
      <c r="D346" t="s">
        <v>84</v>
      </c>
      <c r="E346" t="s">
        <v>175</v>
      </c>
      <c r="F346" t="s">
        <v>127</v>
      </c>
      <c r="G346" t="s">
        <v>135</v>
      </c>
      <c r="H346" s="8">
        <v>44841229</v>
      </c>
      <c r="I346" s="8">
        <v>896.82457999999997</v>
      </c>
      <c r="J346" s="8">
        <v>1793649.16</v>
      </c>
      <c r="K346" s="8">
        <v>7623008.9299999997</v>
      </c>
      <c r="L346" s="8">
        <v>8071421.2199999997</v>
      </c>
      <c r="M346" s="8">
        <f>SUM(Tableau1[[#This Row],[charges bancaires]:[autres charges]])</f>
        <v>17488976.134579998</v>
      </c>
    </row>
    <row r="347" spans="1:13" x14ac:dyDescent="0.2">
      <c r="A347" s="47">
        <v>43928</v>
      </c>
      <c r="B347" s="42">
        <f>+MONTH(Tableau1[[#This Row],[Date_Facturation]])</f>
        <v>4</v>
      </c>
      <c r="C347" s="42">
        <f>+YEAR(Tableau1[[#This Row],[Date_Facturation]])</f>
        <v>2020</v>
      </c>
      <c r="D347" t="s">
        <v>29</v>
      </c>
      <c r="E347" t="s">
        <v>154</v>
      </c>
      <c r="F347" t="s">
        <v>126</v>
      </c>
      <c r="G347" t="s">
        <v>135</v>
      </c>
      <c r="H347" s="8">
        <v>44913623</v>
      </c>
      <c r="I347" s="8">
        <v>898.27246000000002</v>
      </c>
      <c r="J347" s="8">
        <v>449136.23</v>
      </c>
      <c r="K347" s="8">
        <v>6737043.4500000002</v>
      </c>
      <c r="L347" s="8">
        <v>8533588.3699999992</v>
      </c>
      <c r="M347" s="8">
        <f>SUM(Tableau1[[#This Row],[charges bancaires]:[autres charges]])</f>
        <v>15720666.322459999</v>
      </c>
    </row>
    <row r="348" spans="1:13" x14ac:dyDescent="0.2">
      <c r="A348" s="47">
        <v>43925</v>
      </c>
      <c r="B348" s="42">
        <f>+MONTH(Tableau1[[#This Row],[Date_Facturation]])</f>
        <v>4</v>
      </c>
      <c r="C348" s="42">
        <f>+YEAR(Tableau1[[#This Row],[Date_Facturation]])</f>
        <v>2020</v>
      </c>
      <c r="D348" t="s">
        <v>116</v>
      </c>
      <c r="E348" t="s">
        <v>175</v>
      </c>
      <c r="F348" t="s">
        <v>127</v>
      </c>
      <c r="G348" t="s">
        <v>132</v>
      </c>
      <c r="H348" s="8">
        <v>24905180</v>
      </c>
      <c r="I348" s="8">
        <v>498.10359999999997</v>
      </c>
      <c r="J348" s="8">
        <v>1245259</v>
      </c>
      <c r="K348" s="8">
        <v>4731984.2</v>
      </c>
      <c r="L348" s="8">
        <v>3984828.8000000003</v>
      </c>
      <c r="M348" s="8">
        <f>SUM(Tableau1[[#This Row],[charges bancaires]:[autres charges]])</f>
        <v>9962570.103600001</v>
      </c>
    </row>
    <row r="349" spans="1:13" x14ac:dyDescent="0.2">
      <c r="A349" s="47">
        <v>43919</v>
      </c>
      <c r="B349" s="42">
        <f>+MONTH(Tableau1[[#This Row],[Date_Facturation]])</f>
        <v>3</v>
      </c>
      <c r="C349" s="42">
        <f>+YEAR(Tableau1[[#This Row],[Date_Facturation]])</f>
        <v>2020</v>
      </c>
      <c r="D349" t="s">
        <v>89</v>
      </c>
      <c r="E349" t="s">
        <v>154</v>
      </c>
      <c r="F349" t="s">
        <v>126</v>
      </c>
      <c r="G349" t="s">
        <v>135</v>
      </c>
      <c r="H349" s="8">
        <v>46388432</v>
      </c>
      <c r="I349" s="8">
        <v>1391.6529599999999</v>
      </c>
      <c r="J349" s="8">
        <v>463884.32</v>
      </c>
      <c r="K349" s="8">
        <v>7886033.4400000004</v>
      </c>
      <c r="L349" s="8">
        <v>8349917.7599999998</v>
      </c>
      <c r="M349" s="8">
        <f>SUM(Tableau1[[#This Row],[charges bancaires]:[autres charges]])</f>
        <v>16701227.17296</v>
      </c>
    </row>
    <row r="350" spans="1:13" x14ac:dyDescent="0.2">
      <c r="A350" s="47">
        <v>43915</v>
      </c>
      <c r="B350" s="42">
        <f>+MONTH(Tableau1[[#This Row],[Date_Facturation]])</f>
        <v>3</v>
      </c>
      <c r="C350" s="42">
        <f>+YEAR(Tableau1[[#This Row],[Date_Facturation]])</f>
        <v>2020</v>
      </c>
      <c r="D350" t="s">
        <v>82</v>
      </c>
      <c r="E350" t="s">
        <v>175</v>
      </c>
      <c r="F350" t="s">
        <v>128</v>
      </c>
      <c r="G350" t="s">
        <v>133</v>
      </c>
      <c r="H350" s="8">
        <v>12641121</v>
      </c>
      <c r="I350" s="8">
        <v>379.23363000000001</v>
      </c>
      <c r="J350" s="8">
        <v>252822.42</v>
      </c>
      <c r="K350" s="8">
        <v>2022579.36</v>
      </c>
      <c r="L350" s="8">
        <v>2275401.7799999998</v>
      </c>
      <c r="M350" s="8">
        <f>SUM(Tableau1[[#This Row],[charges bancaires]:[autres charges]])</f>
        <v>4551182.7936300002</v>
      </c>
    </row>
    <row r="351" spans="1:13" x14ac:dyDescent="0.2">
      <c r="A351" s="47">
        <v>43914</v>
      </c>
      <c r="B351" s="42">
        <f>+MONTH(Tableau1[[#This Row],[Date_Facturation]])</f>
        <v>3</v>
      </c>
      <c r="C351" s="42">
        <f>+YEAR(Tableau1[[#This Row],[Date_Facturation]])</f>
        <v>2020</v>
      </c>
      <c r="D351" t="s">
        <v>29</v>
      </c>
      <c r="E351" t="s">
        <v>154</v>
      </c>
      <c r="F351" t="s">
        <v>126</v>
      </c>
      <c r="G351" t="s">
        <v>129</v>
      </c>
      <c r="H351" s="8">
        <v>34345013</v>
      </c>
      <c r="I351" s="8">
        <v>686.90026</v>
      </c>
      <c r="J351" s="8">
        <v>686900.26</v>
      </c>
      <c r="K351" s="8">
        <v>3434501.3</v>
      </c>
      <c r="L351" s="8">
        <v>5495202.0800000001</v>
      </c>
      <c r="M351" s="8">
        <f>SUM(Tableau1[[#This Row],[charges bancaires]:[autres charges]])</f>
        <v>9617290.5402600002</v>
      </c>
    </row>
    <row r="352" spans="1:13" x14ac:dyDescent="0.2">
      <c r="A352" s="47">
        <v>43913</v>
      </c>
      <c r="B352" s="42">
        <f>+MONTH(Tableau1[[#This Row],[Date_Facturation]])</f>
        <v>3</v>
      </c>
      <c r="C352" s="42">
        <f>+YEAR(Tableau1[[#This Row],[Date_Facturation]])</f>
        <v>2020</v>
      </c>
      <c r="D352" t="s">
        <v>100</v>
      </c>
      <c r="E352" t="s">
        <v>175</v>
      </c>
      <c r="F352" t="s">
        <v>127</v>
      </c>
      <c r="G352" t="s">
        <v>130</v>
      </c>
      <c r="H352" s="8">
        <v>19274378</v>
      </c>
      <c r="I352" s="8">
        <v>385.48755999999997</v>
      </c>
      <c r="J352" s="8">
        <v>385487.56</v>
      </c>
      <c r="K352" s="8">
        <v>3854875.6</v>
      </c>
      <c r="L352" s="8">
        <v>3276644.2600000002</v>
      </c>
      <c r="M352" s="8">
        <f>SUM(Tableau1[[#This Row],[charges bancaires]:[autres charges]])</f>
        <v>7517392.9075600002</v>
      </c>
    </row>
    <row r="353" spans="1:13" x14ac:dyDescent="0.2">
      <c r="A353" s="47">
        <v>43913</v>
      </c>
      <c r="B353" s="42">
        <f>+MONTH(Tableau1[[#This Row],[Date_Facturation]])</f>
        <v>3</v>
      </c>
      <c r="C353" s="42">
        <f>+YEAR(Tableau1[[#This Row],[Date_Facturation]])</f>
        <v>2020</v>
      </c>
      <c r="D353" t="s">
        <v>101</v>
      </c>
      <c r="E353" t="s">
        <v>154</v>
      </c>
      <c r="F353" t="s">
        <v>126</v>
      </c>
      <c r="G353" t="s">
        <v>131</v>
      </c>
      <c r="H353" s="8">
        <v>47205491</v>
      </c>
      <c r="I353" s="8">
        <v>944.10982000000001</v>
      </c>
      <c r="J353" s="8">
        <v>944109.82</v>
      </c>
      <c r="K353" s="8">
        <v>7080823.6500000004</v>
      </c>
      <c r="L353" s="8">
        <v>8024933.4700000007</v>
      </c>
      <c r="M353" s="8">
        <f>SUM(Tableau1[[#This Row],[charges bancaires]:[autres charges]])</f>
        <v>16050811.049820002</v>
      </c>
    </row>
    <row r="354" spans="1:13" x14ac:dyDescent="0.2">
      <c r="A354" s="47">
        <v>43913</v>
      </c>
      <c r="B354" s="42">
        <f>+MONTH(Tableau1[[#This Row],[Date_Facturation]])</f>
        <v>3</v>
      </c>
      <c r="C354" s="42">
        <f>+YEAR(Tableau1[[#This Row],[Date_Facturation]])</f>
        <v>2020</v>
      </c>
      <c r="D354" t="s">
        <v>35</v>
      </c>
      <c r="E354" t="s">
        <v>153</v>
      </c>
      <c r="F354" t="s">
        <v>126</v>
      </c>
      <c r="G354" t="s">
        <v>135</v>
      </c>
      <c r="H354" s="8">
        <v>39558404</v>
      </c>
      <c r="I354" s="8">
        <v>1186.7521200000001</v>
      </c>
      <c r="J354" s="8">
        <v>791168.08</v>
      </c>
      <c r="K354" s="8">
        <v>5933760.5999999996</v>
      </c>
      <c r="L354" s="8">
        <v>6329344.6400000006</v>
      </c>
      <c r="M354" s="8">
        <f>SUM(Tableau1[[#This Row],[charges bancaires]:[autres charges]])</f>
        <v>13055460.07212</v>
      </c>
    </row>
    <row r="355" spans="1:13" x14ac:dyDescent="0.2">
      <c r="A355" s="47">
        <v>43911</v>
      </c>
      <c r="B355" s="42">
        <f>+MONTH(Tableau1[[#This Row],[Date_Facturation]])</f>
        <v>3</v>
      </c>
      <c r="C355" s="42">
        <f>+YEAR(Tableau1[[#This Row],[Date_Facturation]])</f>
        <v>2020</v>
      </c>
      <c r="D355" t="s">
        <v>42</v>
      </c>
      <c r="E355" t="s">
        <v>175</v>
      </c>
      <c r="F355" t="s">
        <v>128</v>
      </c>
      <c r="G355" t="s">
        <v>135</v>
      </c>
      <c r="H355" s="8">
        <v>49635482</v>
      </c>
      <c r="I355" s="8">
        <v>1489.0644600000001</v>
      </c>
      <c r="J355" s="8">
        <v>496354.82</v>
      </c>
      <c r="K355" s="8">
        <v>7445322.2999999998</v>
      </c>
      <c r="L355" s="8">
        <v>7445322.2999999998</v>
      </c>
      <c r="M355" s="8">
        <f>SUM(Tableau1[[#This Row],[charges bancaires]:[autres charges]])</f>
        <v>15388488.48446</v>
      </c>
    </row>
    <row r="356" spans="1:13" x14ac:dyDescent="0.2">
      <c r="A356" s="47">
        <v>43906</v>
      </c>
      <c r="B356" s="42">
        <f>+MONTH(Tableau1[[#This Row],[Date_Facturation]])</f>
        <v>3</v>
      </c>
      <c r="C356" s="42">
        <f>+YEAR(Tableau1[[#This Row],[Date_Facturation]])</f>
        <v>2020</v>
      </c>
      <c r="D356" t="s">
        <v>77</v>
      </c>
      <c r="E356" t="s">
        <v>153</v>
      </c>
      <c r="F356" t="s">
        <v>126</v>
      </c>
      <c r="G356" t="s">
        <v>135</v>
      </c>
      <c r="H356" s="8">
        <v>47019593</v>
      </c>
      <c r="I356" s="8">
        <v>1410.58779</v>
      </c>
      <c r="J356" s="8">
        <v>470195.93</v>
      </c>
      <c r="K356" s="8">
        <v>6112547.0899999999</v>
      </c>
      <c r="L356" s="8">
        <v>7523134.8799999999</v>
      </c>
      <c r="M356" s="8">
        <f>SUM(Tableau1[[#This Row],[charges bancaires]:[autres charges]])</f>
        <v>14107288.48779</v>
      </c>
    </row>
    <row r="357" spans="1:13" x14ac:dyDescent="0.2">
      <c r="A357" s="47">
        <v>43903</v>
      </c>
      <c r="B357" s="42">
        <f>+MONTH(Tableau1[[#This Row],[Date_Facturation]])</f>
        <v>3</v>
      </c>
      <c r="C357" s="42">
        <f>+YEAR(Tableau1[[#This Row],[Date_Facturation]])</f>
        <v>2020</v>
      </c>
      <c r="D357" t="s">
        <v>117</v>
      </c>
      <c r="E357" t="s">
        <v>154</v>
      </c>
      <c r="F357" t="s">
        <v>126</v>
      </c>
      <c r="G357" t="s">
        <v>133</v>
      </c>
      <c r="H357" s="8">
        <v>40371843</v>
      </c>
      <c r="I357" s="8">
        <v>403.71843000000001</v>
      </c>
      <c r="J357" s="8">
        <v>1614873.72</v>
      </c>
      <c r="K357" s="8">
        <v>6055776.4500000002</v>
      </c>
      <c r="L357" s="8">
        <v>6459494.8799999999</v>
      </c>
      <c r="M357" s="8">
        <f>SUM(Tableau1[[#This Row],[charges bancaires]:[autres charges]])</f>
        <v>14130548.76843</v>
      </c>
    </row>
    <row r="358" spans="1:13" x14ac:dyDescent="0.2">
      <c r="A358" s="47">
        <v>43902</v>
      </c>
      <c r="B358" s="42">
        <f>+MONTH(Tableau1[[#This Row],[Date_Facturation]])</f>
        <v>3</v>
      </c>
      <c r="C358" s="42">
        <f>+YEAR(Tableau1[[#This Row],[Date_Facturation]])</f>
        <v>2020</v>
      </c>
      <c r="D358" t="s">
        <v>120</v>
      </c>
      <c r="E358" t="s">
        <v>175</v>
      </c>
      <c r="F358" t="s">
        <v>127</v>
      </c>
      <c r="G358" t="s">
        <v>129</v>
      </c>
      <c r="H358" s="8">
        <v>48846319</v>
      </c>
      <c r="I358" s="8">
        <v>976.92637999999999</v>
      </c>
      <c r="J358" s="8">
        <v>976926.38</v>
      </c>
      <c r="K358" s="8">
        <v>9280800.6099999994</v>
      </c>
      <c r="L358" s="8">
        <v>7326947.8499999996</v>
      </c>
      <c r="M358" s="8">
        <f>SUM(Tableau1[[#This Row],[charges bancaires]:[autres charges]])</f>
        <v>17585651.766379997</v>
      </c>
    </row>
    <row r="359" spans="1:13" x14ac:dyDescent="0.2">
      <c r="A359" s="47">
        <v>43901</v>
      </c>
      <c r="B359" s="42">
        <f>+MONTH(Tableau1[[#This Row],[Date_Facturation]])</f>
        <v>3</v>
      </c>
      <c r="C359" s="42">
        <f>+YEAR(Tableau1[[#This Row],[Date_Facturation]])</f>
        <v>2020</v>
      </c>
      <c r="D359" t="s">
        <v>91</v>
      </c>
      <c r="E359" t="s">
        <v>154</v>
      </c>
      <c r="F359" t="s">
        <v>126</v>
      </c>
      <c r="G359" t="s">
        <v>135</v>
      </c>
      <c r="H359" s="8">
        <v>43073162</v>
      </c>
      <c r="I359" s="8">
        <v>1292.1948600000001</v>
      </c>
      <c r="J359" s="8">
        <v>1722926.48</v>
      </c>
      <c r="K359" s="8">
        <v>8614632.4000000004</v>
      </c>
      <c r="L359" s="8">
        <v>8183900.7800000003</v>
      </c>
      <c r="M359" s="8">
        <f>SUM(Tableau1[[#This Row],[charges bancaires]:[autres charges]])</f>
        <v>18522751.85486</v>
      </c>
    </row>
    <row r="360" spans="1:13" x14ac:dyDescent="0.2">
      <c r="A360" s="47">
        <v>43897</v>
      </c>
      <c r="B360" s="42">
        <f>+MONTH(Tableau1[[#This Row],[Date_Facturation]])</f>
        <v>3</v>
      </c>
      <c r="C360" s="42">
        <f>+YEAR(Tableau1[[#This Row],[Date_Facturation]])</f>
        <v>2020</v>
      </c>
      <c r="D360" t="s">
        <v>45</v>
      </c>
      <c r="E360" t="s">
        <v>154</v>
      </c>
      <c r="F360" t="s">
        <v>126</v>
      </c>
      <c r="G360" t="s">
        <v>131</v>
      </c>
      <c r="H360" s="8">
        <v>47600008</v>
      </c>
      <c r="I360" s="8">
        <v>476.00008000000003</v>
      </c>
      <c r="J360" s="8">
        <v>2380000.4</v>
      </c>
      <c r="K360" s="8">
        <v>5712000.96</v>
      </c>
      <c r="L360" s="8">
        <v>9044001.5199999996</v>
      </c>
      <c r="M360" s="8">
        <f>SUM(Tableau1[[#This Row],[charges bancaires]:[autres charges]])</f>
        <v>17136478.88008</v>
      </c>
    </row>
    <row r="361" spans="1:13" x14ac:dyDescent="0.2">
      <c r="A361" s="47">
        <v>43897</v>
      </c>
      <c r="B361" s="42">
        <f>+MONTH(Tableau1[[#This Row],[Date_Facturation]])</f>
        <v>3</v>
      </c>
      <c r="C361" s="42">
        <f>+YEAR(Tableau1[[#This Row],[Date_Facturation]])</f>
        <v>2020</v>
      </c>
      <c r="D361" t="s">
        <v>104</v>
      </c>
      <c r="E361" t="s">
        <v>175</v>
      </c>
      <c r="F361" t="s">
        <v>127</v>
      </c>
      <c r="G361" t="s">
        <v>134</v>
      </c>
      <c r="H361" s="8">
        <v>27029054</v>
      </c>
      <c r="I361" s="8">
        <v>540.58108000000004</v>
      </c>
      <c r="J361" s="8">
        <v>540581.07999999996</v>
      </c>
      <c r="K361" s="8">
        <v>4054358.1</v>
      </c>
      <c r="L361" s="8">
        <v>4865229.72</v>
      </c>
      <c r="M361" s="8">
        <f>SUM(Tableau1[[#This Row],[charges bancaires]:[autres charges]])</f>
        <v>9460709.4810799994</v>
      </c>
    </row>
    <row r="362" spans="1:13" x14ac:dyDescent="0.2">
      <c r="A362" s="47">
        <v>43897</v>
      </c>
      <c r="B362" s="42">
        <f>+MONTH(Tableau1[[#This Row],[Date_Facturation]])</f>
        <v>3</v>
      </c>
      <c r="C362" s="42">
        <f>+YEAR(Tableau1[[#This Row],[Date_Facturation]])</f>
        <v>2020</v>
      </c>
      <c r="D362" t="s">
        <v>27</v>
      </c>
      <c r="E362" t="s">
        <v>154</v>
      </c>
      <c r="F362" t="s">
        <v>126</v>
      </c>
      <c r="G362" t="s">
        <v>134</v>
      </c>
      <c r="H362" s="8">
        <v>19767432</v>
      </c>
      <c r="I362" s="8">
        <v>593.02296000000001</v>
      </c>
      <c r="J362" s="8">
        <v>593022.96</v>
      </c>
      <c r="K362" s="8">
        <v>3953486.4</v>
      </c>
      <c r="L362" s="8">
        <v>3162789.12</v>
      </c>
      <c r="M362" s="8">
        <f>SUM(Tableau1[[#This Row],[charges bancaires]:[autres charges]])</f>
        <v>7709891.5029600002</v>
      </c>
    </row>
    <row r="363" spans="1:13" x14ac:dyDescent="0.2">
      <c r="A363" s="47">
        <v>43893</v>
      </c>
      <c r="B363" s="42">
        <f>+MONTH(Tableau1[[#This Row],[Date_Facturation]])</f>
        <v>3</v>
      </c>
      <c r="C363" s="42">
        <f>+YEAR(Tableau1[[#This Row],[Date_Facturation]])</f>
        <v>2020</v>
      </c>
      <c r="D363" t="s">
        <v>52</v>
      </c>
      <c r="E363" t="s">
        <v>175</v>
      </c>
      <c r="F363" t="s">
        <v>127</v>
      </c>
      <c r="G363" t="s">
        <v>129</v>
      </c>
      <c r="H363" s="8">
        <v>39265341</v>
      </c>
      <c r="I363" s="8">
        <v>1177.9602299999999</v>
      </c>
      <c r="J363" s="8">
        <v>785306.82</v>
      </c>
      <c r="K363" s="8">
        <v>4711840.92</v>
      </c>
      <c r="L363" s="8">
        <v>7460414.79</v>
      </c>
      <c r="M363" s="8">
        <f>SUM(Tableau1[[#This Row],[charges bancaires]:[autres charges]])</f>
        <v>12958740.49023</v>
      </c>
    </row>
    <row r="364" spans="1:13" x14ac:dyDescent="0.2">
      <c r="A364" s="47">
        <v>43892</v>
      </c>
      <c r="B364" s="42">
        <f>+MONTH(Tableau1[[#This Row],[Date_Facturation]])</f>
        <v>3</v>
      </c>
      <c r="C364" s="42">
        <f>+YEAR(Tableau1[[#This Row],[Date_Facturation]])</f>
        <v>2020</v>
      </c>
      <c r="D364" t="s">
        <v>86</v>
      </c>
      <c r="E364" t="s">
        <v>175</v>
      </c>
      <c r="F364" t="s">
        <v>128</v>
      </c>
      <c r="G364" t="s">
        <v>130</v>
      </c>
      <c r="H364" s="8">
        <v>32343420</v>
      </c>
      <c r="I364" s="8">
        <v>323.43419999999998</v>
      </c>
      <c r="J364" s="8">
        <v>646868.4</v>
      </c>
      <c r="K364" s="8">
        <v>6468684</v>
      </c>
      <c r="L364" s="8">
        <v>6145249.7999999998</v>
      </c>
      <c r="M364" s="8">
        <f>SUM(Tableau1[[#This Row],[charges bancaires]:[autres charges]])</f>
        <v>13261125.634199999</v>
      </c>
    </row>
    <row r="365" spans="1:13" x14ac:dyDescent="0.2">
      <c r="A365" s="47">
        <v>43890</v>
      </c>
      <c r="B365" s="42">
        <f>+MONTH(Tableau1[[#This Row],[Date_Facturation]])</f>
        <v>2</v>
      </c>
      <c r="C365" s="42">
        <f>+YEAR(Tableau1[[#This Row],[Date_Facturation]])</f>
        <v>2020</v>
      </c>
      <c r="D365" t="s">
        <v>73</v>
      </c>
      <c r="E365" t="s">
        <v>154</v>
      </c>
      <c r="F365" t="s">
        <v>126</v>
      </c>
      <c r="G365" t="s">
        <v>131</v>
      </c>
      <c r="H365" s="8">
        <v>14120312</v>
      </c>
      <c r="I365" s="8">
        <v>423.60935999999998</v>
      </c>
      <c r="J365" s="8">
        <v>141203.12</v>
      </c>
      <c r="K365" s="8">
        <v>2824062.4</v>
      </c>
      <c r="L365" s="8">
        <v>2682859.2800000003</v>
      </c>
      <c r="M365" s="8">
        <f>SUM(Tableau1[[#This Row],[charges bancaires]:[autres charges]])</f>
        <v>5648548.4093599999</v>
      </c>
    </row>
    <row r="366" spans="1:13" x14ac:dyDescent="0.2">
      <c r="A366" s="47">
        <v>43890</v>
      </c>
      <c r="B366" s="42">
        <f>+MONTH(Tableau1[[#This Row],[Date_Facturation]])</f>
        <v>2</v>
      </c>
      <c r="C366" s="42">
        <f>+YEAR(Tableau1[[#This Row],[Date_Facturation]])</f>
        <v>2020</v>
      </c>
      <c r="D366" t="s">
        <v>89</v>
      </c>
      <c r="E366" t="s">
        <v>154</v>
      </c>
      <c r="F366" t="s">
        <v>126</v>
      </c>
      <c r="G366" t="s">
        <v>133</v>
      </c>
      <c r="H366" s="8">
        <v>20477785</v>
      </c>
      <c r="I366" s="8">
        <v>204.77785</v>
      </c>
      <c r="J366" s="8">
        <v>819111.4</v>
      </c>
      <c r="K366" s="8">
        <v>4095557</v>
      </c>
      <c r="L366" s="8">
        <v>3481223.45</v>
      </c>
      <c r="M366" s="8">
        <f>SUM(Tableau1[[#This Row],[charges bancaires]:[autres charges]])</f>
        <v>8396096.6278499998</v>
      </c>
    </row>
    <row r="367" spans="1:13" x14ac:dyDescent="0.2">
      <c r="A367" s="47">
        <v>43887</v>
      </c>
      <c r="B367" s="42">
        <f>+MONTH(Tableau1[[#This Row],[Date_Facturation]])</f>
        <v>2</v>
      </c>
      <c r="C367" s="42">
        <f>+YEAR(Tableau1[[#This Row],[Date_Facturation]])</f>
        <v>2020</v>
      </c>
      <c r="D367" t="s">
        <v>78</v>
      </c>
      <c r="E367" t="s">
        <v>175</v>
      </c>
      <c r="F367" t="s">
        <v>128</v>
      </c>
      <c r="G367" t="s">
        <v>129</v>
      </c>
      <c r="H367" s="8">
        <v>29389368</v>
      </c>
      <c r="I367" s="8">
        <v>881.68104000000005</v>
      </c>
      <c r="J367" s="8">
        <v>293893.68</v>
      </c>
      <c r="K367" s="8">
        <v>5290086.24</v>
      </c>
      <c r="L367" s="8">
        <v>4996192.5600000005</v>
      </c>
      <c r="M367" s="8">
        <f>SUM(Tableau1[[#This Row],[charges bancaires]:[autres charges]])</f>
        <v>10581054.161040001</v>
      </c>
    </row>
    <row r="368" spans="1:13" x14ac:dyDescent="0.2">
      <c r="A368" s="47">
        <v>43887</v>
      </c>
      <c r="B368" s="42">
        <f>+MONTH(Tableau1[[#This Row],[Date_Facturation]])</f>
        <v>2</v>
      </c>
      <c r="C368" s="42">
        <f>+YEAR(Tableau1[[#This Row],[Date_Facturation]])</f>
        <v>2020</v>
      </c>
      <c r="D368" t="s">
        <v>90</v>
      </c>
      <c r="E368" t="s">
        <v>175</v>
      </c>
      <c r="F368" t="s">
        <v>128</v>
      </c>
      <c r="G368" t="s">
        <v>134</v>
      </c>
      <c r="H368" s="8">
        <v>31498539</v>
      </c>
      <c r="I368" s="8">
        <v>944.95617000000004</v>
      </c>
      <c r="J368" s="8">
        <v>314985.39</v>
      </c>
      <c r="K368" s="8">
        <v>5039766.24</v>
      </c>
      <c r="L368" s="8">
        <v>5039766.24</v>
      </c>
      <c r="M368" s="8">
        <f>SUM(Tableau1[[#This Row],[charges bancaires]:[autres charges]])</f>
        <v>10395462.826170001</v>
      </c>
    </row>
    <row r="369" spans="1:13" x14ac:dyDescent="0.2">
      <c r="A369" s="47">
        <v>43885</v>
      </c>
      <c r="B369" s="42">
        <f>+MONTH(Tableau1[[#This Row],[Date_Facturation]])</f>
        <v>2</v>
      </c>
      <c r="C369" s="42">
        <f>+YEAR(Tableau1[[#This Row],[Date_Facturation]])</f>
        <v>2020</v>
      </c>
      <c r="D369" t="s">
        <v>78</v>
      </c>
      <c r="E369" t="s">
        <v>175</v>
      </c>
      <c r="F369" t="s">
        <v>128</v>
      </c>
      <c r="G369" t="s">
        <v>129</v>
      </c>
      <c r="H369" s="8">
        <v>42484900</v>
      </c>
      <c r="I369" s="8">
        <v>1274.547</v>
      </c>
      <c r="J369" s="8">
        <v>424849</v>
      </c>
      <c r="K369" s="8">
        <v>5947886</v>
      </c>
      <c r="L369" s="8">
        <v>7647282</v>
      </c>
      <c r="M369" s="8">
        <f>SUM(Tableau1[[#This Row],[charges bancaires]:[autres charges]])</f>
        <v>14021291.547</v>
      </c>
    </row>
    <row r="370" spans="1:13" x14ac:dyDescent="0.2">
      <c r="A370" s="47">
        <v>43881</v>
      </c>
      <c r="B370" s="42">
        <f>+MONTH(Tableau1[[#This Row],[Date_Facturation]])</f>
        <v>2</v>
      </c>
      <c r="C370" s="42">
        <f>+YEAR(Tableau1[[#This Row],[Date_Facturation]])</f>
        <v>2020</v>
      </c>
      <c r="D370" t="s">
        <v>95</v>
      </c>
      <c r="E370" t="s">
        <v>154</v>
      </c>
      <c r="F370" t="s">
        <v>126</v>
      </c>
      <c r="G370" t="s">
        <v>132</v>
      </c>
      <c r="H370" s="8">
        <v>3549549</v>
      </c>
      <c r="I370" s="8">
        <v>35.495489999999997</v>
      </c>
      <c r="J370" s="8">
        <v>106486.47</v>
      </c>
      <c r="K370" s="8">
        <v>674414.31</v>
      </c>
      <c r="L370" s="8">
        <v>638918.81999999995</v>
      </c>
      <c r="M370" s="8">
        <f>SUM(Tableau1[[#This Row],[charges bancaires]:[autres charges]])</f>
        <v>1419855.09549</v>
      </c>
    </row>
    <row r="371" spans="1:13" x14ac:dyDescent="0.2">
      <c r="A371" s="47">
        <v>43879</v>
      </c>
      <c r="B371" s="42">
        <f>+MONTH(Tableau1[[#This Row],[Date_Facturation]])</f>
        <v>2</v>
      </c>
      <c r="C371" s="42">
        <f>+YEAR(Tableau1[[#This Row],[Date_Facturation]])</f>
        <v>2020</v>
      </c>
      <c r="D371" t="s">
        <v>53</v>
      </c>
      <c r="E371" t="s">
        <v>154</v>
      </c>
      <c r="F371" t="s">
        <v>126</v>
      </c>
      <c r="G371" t="s">
        <v>132</v>
      </c>
      <c r="H371" s="8">
        <v>13476700</v>
      </c>
      <c r="I371" s="8">
        <v>269.53399999999999</v>
      </c>
      <c r="J371" s="8">
        <v>673835</v>
      </c>
      <c r="K371" s="8">
        <v>2291039</v>
      </c>
      <c r="L371" s="8">
        <v>2425806</v>
      </c>
      <c r="M371" s="8">
        <f>SUM(Tableau1[[#This Row],[charges bancaires]:[autres charges]])</f>
        <v>5390949.534</v>
      </c>
    </row>
    <row r="372" spans="1:13" x14ac:dyDescent="0.2">
      <c r="A372" s="47">
        <v>43877</v>
      </c>
      <c r="B372" s="42">
        <f>+MONTH(Tableau1[[#This Row],[Date_Facturation]])</f>
        <v>2</v>
      </c>
      <c r="C372" s="42">
        <f>+YEAR(Tableau1[[#This Row],[Date_Facturation]])</f>
        <v>2020</v>
      </c>
      <c r="D372" t="s">
        <v>75</v>
      </c>
      <c r="E372" t="s">
        <v>154</v>
      </c>
      <c r="F372" t="s">
        <v>126</v>
      </c>
      <c r="G372" t="s">
        <v>133</v>
      </c>
      <c r="H372" s="8">
        <v>22288093</v>
      </c>
      <c r="I372" s="8">
        <v>222.88093000000001</v>
      </c>
      <c r="J372" s="8">
        <v>1114404.6499999999</v>
      </c>
      <c r="K372" s="8">
        <v>2897452.09</v>
      </c>
      <c r="L372" s="8">
        <v>3788975.81</v>
      </c>
      <c r="M372" s="8">
        <f>SUM(Tableau1[[#This Row],[charges bancaires]:[autres charges]])</f>
        <v>7801055.4309299998</v>
      </c>
    </row>
    <row r="373" spans="1:13" x14ac:dyDescent="0.2">
      <c r="A373" s="47">
        <v>43877</v>
      </c>
      <c r="B373" s="42">
        <f>+MONTH(Tableau1[[#This Row],[Date_Facturation]])</f>
        <v>2</v>
      </c>
      <c r="C373" s="42">
        <f>+YEAR(Tableau1[[#This Row],[Date_Facturation]])</f>
        <v>2020</v>
      </c>
      <c r="D373" t="s">
        <v>40</v>
      </c>
      <c r="E373" t="s">
        <v>175</v>
      </c>
      <c r="F373" t="s">
        <v>127</v>
      </c>
      <c r="G373" t="s">
        <v>133</v>
      </c>
      <c r="H373" s="8">
        <v>39650436</v>
      </c>
      <c r="I373" s="8">
        <v>396.50436000000002</v>
      </c>
      <c r="J373" s="8">
        <v>1189513.08</v>
      </c>
      <c r="K373" s="8">
        <v>4361547.96</v>
      </c>
      <c r="L373" s="8">
        <v>7533582.8399999999</v>
      </c>
      <c r="M373" s="8">
        <f>SUM(Tableau1[[#This Row],[charges bancaires]:[autres charges]])</f>
        <v>13085040.38436</v>
      </c>
    </row>
    <row r="374" spans="1:13" x14ac:dyDescent="0.2">
      <c r="A374" s="47">
        <v>43877</v>
      </c>
      <c r="B374" s="42">
        <f>+MONTH(Tableau1[[#This Row],[Date_Facturation]])</f>
        <v>2</v>
      </c>
      <c r="C374" s="42">
        <f>+YEAR(Tableau1[[#This Row],[Date_Facturation]])</f>
        <v>2020</v>
      </c>
      <c r="D374" t="s">
        <v>116</v>
      </c>
      <c r="E374" t="s">
        <v>175</v>
      </c>
      <c r="F374" t="s">
        <v>127</v>
      </c>
      <c r="G374" t="s">
        <v>132</v>
      </c>
      <c r="H374" s="8">
        <v>1055659</v>
      </c>
      <c r="I374" s="8">
        <v>10.55659</v>
      </c>
      <c r="J374" s="8">
        <v>10556.59</v>
      </c>
      <c r="K374" s="8">
        <v>168905.44</v>
      </c>
      <c r="L374" s="8">
        <v>200575.21</v>
      </c>
      <c r="M374" s="8">
        <f>SUM(Tableau1[[#This Row],[charges bancaires]:[autres charges]])</f>
        <v>380047.79658999998</v>
      </c>
    </row>
    <row r="375" spans="1:13" x14ac:dyDescent="0.2">
      <c r="A375" s="47">
        <v>43876</v>
      </c>
      <c r="B375" s="42">
        <f>+MONTH(Tableau1[[#This Row],[Date_Facturation]])</f>
        <v>2</v>
      </c>
      <c r="C375" s="42">
        <f>+YEAR(Tableau1[[#This Row],[Date_Facturation]])</f>
        <v>2020</v>
      </c>
      <c r="D375" t="s">
        <v>90</v>
      </c>
      <c r="E375" t="s">
        <v>175</v>
      </c>
      <c r="F375" t="s">
        <v>128</v>
      </c>
      <c r="G375" t="s">
        <v>134</v>
      </c>
      <c r="H375" s="8">
        <v>30679731</v>
      </c>
      <c r="I375" s="8">
        <v>306.79730999999998</v>
      </c>
      <c r="J375" s="8">
        <v>613594.62</v>
      </c>
      <c r="K375" s="8">
        <v>3374770.41</v>
      </c>
      <c r="L375" s="8">
        <v>5829148.8899999997</v>
      </c>
      <c r="M375" s="8">
        <f>SUM(Tableau1[[#This Row],[charges bancaires]:[autres charges]])</f>
        <v>9817820.7173100002</v>
      </c>
    </row>
    <row r="376" spans="1:13" x14ac:dyDescent="0.2">
      <c r="A376" s="47">
        <v>43872</v>
      </c>
      <c r="B376" s="42">
        <f>+MONTH(Tableau1[[#This Row],[Date_Facturation]])</f>
        <v>2</v>
      </c>
      <c r="C376" s="42">
        <f>+YEAR(Tableau1[[#This Row],[Date_Facturation]])</f>
        <v>2020</v>
      </c>
      <c r="D376" t="s">
        <v>61</v>
      </c>
      <c r="E376" t="s">
        <v>154</v>
      </c>
      <c r="F376" t="s">
        <v>126</v>
      </c>
      <c r="G376" t="s">
        <v>129</v>
      </c>
      <c r="H376" s="8">
        <v>41141874</v>
      </c>
      <c r="I376" s="8">
        <v>1234.25622</v>
      </c>
      <c r="J376" s="8">
        <v>1645674.96</v>
      </c>
      <c r="K376" s="8">
        <v>6171281.0999999996</v>
      </c>
      <c r="L376" s="8">
        <v>6994118.5800000001</v>
      </c>
      <c r="M376" s="8">
        <f>SUM(Tableau1[[#This Row],[charges bancaires]:[autres charges]])</f>
        <v>14812308.896219999</v>
      </c>
    </row>
    <row r="377" spans="1:13" x14ac:dyDescent="0.2">
      <c r="A377" s="47">
        <v>43868</v>
      </c>
      <c r="B377" s="42">
        <f>+MONTH(Tableau1[[#This Row],[Date_Facturation]])</f>
        <v>2</v>
      </c>
      <c r="C377" s="42">
        <f>+YEAR(Tableau1[[#This Row],[Date_Facturation]])</f>
        <v>2020</v>
      </c>
      <c r="D377" t="s">
        <v>27</v>
      </c>
      <c r="E377" t="s">
        <v>154</v>
      </c>
      <c r="F377" t="s">
        <v>126</v>
      </c>
      <c r="G377" t="s">
        <v>134</v>
      </c>
      <c r="H377" s="8">
        <v>42825480</v>
      </c>
      <c r="I377" s="8">
        <v>856.50959999999998</v>
      </c>
      <c r="J377" s="8">
        <v>1713019.2</v>
      </c>
      <c r="K377" s="8">
        <v>6852076.7999999998</v>
      </c>
      <c r="L377" s="8">
        <v>6852076.7999999998</v>
      </c>
      <c r="M377" s="8">
        <f>SUM(Tableau1[[#This Row],[charges bancaires]:[autres charges]])</f>
        <v>15418029.309599999</v>
      </c>
    </row>
    <row r="378" spans="1:13" x14ac:dyDescent="0.2">
      <c r="A378" s="47">
        <v>43866</v>
      </c>
      <c r="B378" s="42">
        <f>+MONTH(Tableau1[[#This Row],[Date_Facturation]])</f>
        <v>2</v>
      </c>
      <c r="C378" s="42">
        <f>+YEAR(Tableau1[[#This Row],[Date_Facturation]])</f>
        <v>2020</v>
      </c>
      <c r="D378" t="s">
        <v>117</v>
      </c>
      <c r="E378" t="s">
        <v>154</v>
      </c>
      <c r="F378" t="s">
        <v>126</v>
      </c>
      <c r="G378" t="s">
        <v>133</v>
      </c>
      <c r="H378" s="8">
        <v>14484383</v>
      </c>
      <c r="I378" s="8">
        <v>144.84383</v>
      </c>
      <c r="J378" s="8">
        <v>289687.65999999997</v>
      </c>
      <c r="K378" s="8">
        <v>2896876.6</v>
      </c>
      <c r="L378" s="8">
        <v>2172657.4499999997</v>
      </c>
      <c r="M378" s="8">
        <f>SUM(Tableau1[[#This Row],[charges bancaires]:[autres charges]])</f>
        <v>5359366.5538299996</v>
      </c>
    </row>
    <row r="379" spans="1:13" x14ac:dyDescent="0.2">
      <c r="A379" s="47">
        <v>43865</v>
      </c>
      <c r="B379" s="42">
        <f>+MONTH(Tableau1[[#This Row],[Date_Facturation]])</f>
        <v>2</v>
      </c>
      <c r="C379" s="42">
        <f>+YEAR(Tableau1[[#This Row],[Date_Facturation]])</f>
        <v>2020</v>
      </c>
      <c r="D379" t="s">
        <v>53</v>
      </c>
      <c r="E379" t="s">
        <v>154</v>
      </c>
      <c r="F379" t="s">
        <v>126</v>
      </c>
      <c r="G379" t="s">
        <v>132</v>
      </c>
      <c r="H379" s="8">
        <v>30565640</v>
      </c>
      <c r="I379" s="8">
        <v>611.31280000000004</v>
      </c>
      <c r="J379" s="8">
        <v>611312.80000000005</v>
      </c>
      <c r="K379" s="8">
        <v>5196158.8</v>
      </c>
      <c r="L379" s="8">
        <v>5196158.8000000007</v>
      </c>
      <c r="M379" s="8">
        <f>SUM(Tableau1[[#This Row],[charges bancaires]:[autres charges]])</f>
        <v>11004241.7128</v>
      </c>
    </row>
    <row r="380" spans="1:13" x14ac:dyDescent="0.2">
      <c r="A380" s="47">
        <v>43858</v>
      </c>
      <c r="B380" s="42">
        <f>+MONTH(Tableau1[[#This Row],[Date_Facturation]])</f>
        <v>1</v>
      </c>
      <c r="C380" s="42">
        <f>+YEAR(Tableau1[[#This Row],[Date_Facturation]])</f>
        <v>2020</v>
      </c>
      <c r="D380" t="s">
        <v>103</v>
      </c>
      <c r="E380" t="s">
        <v>154</v>
      </c>
      <c r="F380" t="s">
        <v>126</v>
      </c>
      <c r="G380" t="s">
        <v>133</v>
      </c>
      <c r="H380" s="8">
        <v>44609365</v>
      </c>
      <c r="I380" s="8">
        <v>1338.2809500000001</v>
      </c>
      <c r="J380" s="8">
        <v>446093.65</v>
      </c>
      <c r="K380" s="8">
        <v>8475779.3499999996</v>
      </c>
      <c r="L380" s="8">
        <v>6691404.75</v>
      </c>
      <c r="M380" s="8">
        <f>SUM(Tableau1[[#This Row],[charges bancaires]:[autres charges]])</f>
        <v>15614616.030950001</v>
      </c>
    </row>
    <row r="381" spans="1:13" x14ac:dyDescent="0.2">
      <c r="A381" s="47">
        <v>43856</v>
      </c>
      <c r="B381" s="42">
        <f>+MONTH(Tableau1[[#This Row],[Date_Facturation]])</f>
        <v>1</v>
      </c>
      <c r="C381" s="42">
        <f>+YEAR(Tableau1[[#This Row],[Date_Facturation]])</f>
        <v>2020</v>
      </c>
      <c r="D381" t="s">
        <v>104</v>
      </c>
      <c r="E381" t="s">
        <v>175</v>
      </c>
      <c r="F381" t="s">
        <v>127</v>
      </c>
      <c r="G381" t="s">
        <v>134</v>
      </c>
      <c r="H381" s="8">
        <v>14041640</v>
      </c>
      <c r="I381" s="8">
        <v>140.41640000000001</v>
      </c>
      <c r="J381" s="8">
        <v>280832.8</v>
      </c>
      <c r="K381" s="8">
        <v>2808328</v>
      </c>
      <c r="L381" s="8">
        <v>2387078.8000000003</v>
      </c>
      <c r="M381" s="8">
        <f>SUM(Tableau1[[#This Row],[charges bancaires]:[autres charges]])</f>
        <v>5476380.0164000001</v>
      </c>
    </row>
    <row r="382" spans="1:13" x14ac:dyDescent="0.2">
      <c r="A382" t="s">
        <v>179</v>
      </c>
      <c r="B382"/>
      <c r="C382"/>
      <c r="M382">
        <f>SUBTOTAL(109,Tableau1[charges totales])</f>
        <v>3677703059.8291349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33045-837D-4BC7-92F1-99292827BC84}">
  <dimension ref="A3:E28"/>
  <sheetViews>
    <sheetView workbookViewId="0">
      <selection activeCell="E4" sqref="E4"/>
    </sheetView>
  </sheetViews>
  <sheetFormatPr defaultColWidth="11" defaultRowHeight="14.25" x14ac:dyDescent="0.2"/>
  <cols>
    <col min="1" max="1" width="20.75" bestFit="1" customWidth="1"/>
    <col min="2" max="2" width="24.5" bestFit="1" customWidth="1"/>
    <col min="3" max="3" width="21.25" bestFit="1" customWidth="1"/>
    <col min="4" max="4" width="22.5" bestFit="1" customWidth="1"/>
    <col min="5" max="5" width="14.125" bestFit="1" customWidth="1"/>
  </cols>
  <sheetData>
    <row r="3" spans="1:5" x14ac:dyDescent="0.2">
      <c r="A3" s="49" t="s">
        <v>180</v>
      </c>
      <c r="B3" t="s">
        <v>186</v>
      </c>
      <c r="C3" t="s">
        <v>182</v>
      </c>
      <c r="D3" t="s">
        <v>188</v>
      </c>
      <c r="E3" t="s">
        <v>189</v>
      </c>
    </row>
    <row r="4" spans="1:5" x14ac:dyDescent="0.2">
      <c r="A4" s="50" t="s">
        <v>154</v>
      </c>
      <c r="B4">
        <v>1297940211.4614697</v>
      </c>
      <c r="C4">
        <v>3587411156</v>
      </c>
      <c r="D4">
        <v>14750148017.289997</v>
      </c>
      <c r="E4">
        <v>400503393.28999972</v>
      </c>
    </row>
    <row r="5" spans="1:5" x14ac:dyDescent="0.2">
      <c r="A5" s="51" t="s">
        <v>129</v>
      </c>
      <c r="B5">
        <v>205814438.28117001</v>
      </c>
      <c r="C5">
        <v>567810823</v>
      </c>
      <c r="D5">
        <v>2302115103.7399998</v>
      </c>
      <c r="E5">
        <v>30871811.740000002</v>
      </c>
    </row>
    <row r="6" spans="1:5" x14ac:dyDescent="0.2">
      <c r="A6" s="51" t="s">
        <v>135</v>
      </c>
      <c r="B6">
        <v>297524518.00669003</v>
      </c>
      <c r="C6">
        <v>812163115</v>
      </c>
      <c r="D6">
        <v>3618284041.5499997</v>
      </c>
      <c r="E6">
        <v>369631581.54999977</v>
      </c>
    </row>
    <row r="7" spans="1:5" x14ac:dyDescent="0.2">
      <c r="A7" s="51" t="s">
        <v>134</v>
      </c>
      <c r="B7">
        <v>128659203.16535001</v>
      </c>
      <c r="C7">
        <v>368936303</v>
      </c>
      <c r="D7">
        <v>1475745212</v>
      </c>
      <c r="E7">
        <v>0</v>
      </c>
    </row>
    <row r="8" spans="1:5" x14ac:dyDescent="0.2">
      <c r="A8" s="51" t="s">
        <v>131</v>
      </c>
      <c r="B8">
        <v>183667185.41395003</v>
      </c>
      <c r="C8">
        <v>502217139</v>
      </c>
      <c r="D8">
        <v>2008868556</v>
      </c>
      <c r="E8">
        <v>0</v>
      </c>
    </row>
    <row r="9" spans="1:5" x14ac:dyDescent="0.2">
      <c r="A9" s="51" t="s">
        <v>133</v>
      </c>
      <c r="B9">
        <v>196856417.28388</v>
      </c>
      <c r="C9">
        <v>525026301</v>
      </c>
      <c r="D9">
        <v>2100105204</v>
      </c>
      <c r="E9">
        <v>0</v>
      </c>
    </row>
    <row r="10" spans="1:5" x14ac:dyDescent="0.2">
      <c r="A10" s="51" t="s">
        <v>130</v>
      </c>
      <c r="B10">
        <v>162600119.52578998</v>
      </c>
      <c r="C10">
        <v>465335301</v>
      </c>
      <c r="D10">
        <v>1861341204</v>
      </c>
      <c r="E10">
        <v>0</v>
      </c>
    </row>
    <row r="11" spans="1:5" x14ac:dyDescent="0.2">
      <c r="A11" s="51" t="s">
        <v>132</v>
      </c>
      <c r="B11">
        <v>122818329.78463995</v>
      </c>
      <c r="C11">
        <v>345922174</v>
      </c>
      <c r="D11">
        <v>1383688696</v>
      </c>
      <c r="E11">
        <v>0</v>
      </c>
    </row>
    <row r="12" spans="1:5" x14ac:dyDescent="0.2">
      <c r="A12" s="50" t="s">
        <v>175</v>
      </c>
      <c r="B12">
        <v>1876344888.7614999</v>
      </c>
      <c r="C12">
        <v>5279533287</v>
      </c>
      <c r="D12">
        <v>21667737157.570023</v>
      </c>
      <c r="E12">
        <v>549604009.56999969</v>
      </c>
    </row>
    <row r="13" spans="1:5" x14ac:dyDescent="0.2">
      <c r="A13" s="51" t="s">
        <v>129</v>
      </c>
      <c r="B13">
        <v>331642320.22222</v>
      </c>
      <c r="C13">
        <v>947946692</v>
      </c>
      <c r="D13">
        <v>3814993581.6300001</v>
      </c>
      <c r="E13">
        <v>23206813.629999999</v>
      </c>
    </row>
    <row r="14" spans="1:5" x14ac:dyDescent="0.2">
      <c r="A14" s="51" t="s">
        <v>135</v>
      </c>
      <c r="B14">
        <v>429492096.43138993</v>
      </c>
      <c r="C14">
        <v>1200702957</v>
      </c>
      <c r="D14">
        <v>5316565837.999999</v>
      </c>
      <c r="E14">
        <v>513754009.9999997</v>
      </c>
    </row>
    <row r="15" spans="1:5" x14ac:dyDescent="0.2">
      <c r="A15" s="51" t="s">
        <v>134</v>
      </c>
      <c r="B15">
        <v>268419808.45157999</v>
      </c>
      <c r="C15">
        <v>760678185</v>
      </c>
      <c r="D15">
        <v>3042712740</v>
      </c>
      <c r="E15">
        <v>0</v>
      </c>
    </row>
    <row r="16" spans="1:5" x14ac:dyDescent="0.2">
      <c r="A16" s="51" t="s">
        <v>131</v>
      </c>
      <c r="B16">
        <v>222184343.26831996</v>
      </c>
      <c r="C16">
        <v>604249030</v>
      </c>
      <c r="D16">
        <v>2416996120</v>
      </c>
      <c r="E16">
        <v>0</v>
      </c>
    </row>
    <row r="17" spans="1:5" x14ac:dyDescent="0.2">
      <c r="A17" s="51" t="s">
        <v>133</v>
      </c>
      <c r="B17">
        <v>214644233.55107003</v>
      </c>
      <c r="C17">
        <v>645337198</v>
      </c>
      <c r="D17">
        <v>2581348792</v>
      </c>
      <c r="E17">
        <v>0</v>
      </c>
    </row>
    <row r="18" spans="1:5" x14ac:dyDescent="0.2">
      <c r="A18" s="51" t="s">
        <v>130</v>
      </c>
      <c r="B18">
        <v>213608824.06967002</v>
      </c>
      <c r="C18">
        <v>574663203</v>
      </c>
      <c r="D18">
        <v>2298652812</v>
      </c>
      <c r="E18">
        <v>0</v>
      </c>
    </row>
    <row r="19" spans="1:5" x14ac:dyDescent="0.2">
      <c r="A19" s="51" t="s">
        <v>132</v>
      </c>
      <c r="B19">
        <v>196353262.76725</v>
      </c>
      <c r="C19">
        <v>545956022</v>
      </c>
      <c r="D19">
        <v>2196467273.9400001</v>
      </c>
      <c r="E19">
        <v>12643185.939999999</v>
      </c>
    </row>
    <row r="20" spans="1:5" x14ac:dyDescent="0.2">
      <c r="A20" s="50" t="s">
        <v>153</v>
      </c>
      <c r="B20">
        <v>503417959.60615993</v>
      </c>
      <c r="C20">
        <v>1414840602</v>
      </c>
      <c r="D20">
        <v>5856621588.5799999</v>
      </c>
      <c r="E20">
        <v>197259180.58000004</v>
      </c>
    </row>
    <row r="21" spans="1:5" x14ac:dyDescent="0.2">
      <c r="A21" s="51" t="s">
        <v>129</v>
      </c>
      <c r="B21">
        <v>65008777.717470005</v>
      </c>
      <c r="C21">
        <v>174973679</v>
      </c>
      <c r="D21">
        <v>699894716</v>
      </c>
      <c r="E21">
        <v>0</v>
      </c>
    </row>
    <row r="22" spans="1:5" x14ac:dyDescent="0.2">
      <c r="A22" s="51" t="s">
        <v>135</v>
      </c>
      <c r="B22">
        <v>130422479.22046003</v>
      </c>
      <c r="C22">
        <v>386162879</v>
      </c>
      <c r="D22">
        <v>1741910696.5799994</v>
      </c>
      <c r="E22">
        <v>197259180.58000004</v>
      </c>
    </row>
    <row r="23" spans="1:5" x14ac:dyDescent="0.2">
      <c r="A23" s="51" t="s">
        <v>134</v>
      </c>
      <c r="B23">
        <v>78452110.797640011</v>
      </c>
      <c r="C23">
        <v>241040655</v>
      </c>
      <c r="D23">
        <v>964162620</v>
      </c>
      <c r="E23">
        <v>0</v>
      </c>
    </row>
    <row r="24" spans="1:5" x14ac:dyDescent="0.2">
      <c r="A24" s="51" t="s">
        <v>131</v>
      </c>
      <c r="B24">
        <v>27433491.045510001</v>
      </c>
      <c r="C24">
        <v>67650453</v>
      </c>
      <c r="D24">
        <v>270601812</v>
      </c>
      <c r="E24">
        <v>0</v>
      </c>
    </row>
    <row r="25" spans="1:5" x14ac:dyDescent="0.2">
      <c r="A25" s="51" t="s">
        <v>133</v>
      </c>
      <c r="B25">
        <v>35056950.668919995</v>
      </c>
      <c r="C25">
        <v>94637066</v>
      </c>
      <c r="D25">
        <v>378548264</v>
      </c>
      <c r="E25">
        <v>0</v>
      </c>
    </row>
    <row r="26" spans="1:5" x14ac:dyDescent="0.2">
      <c r="A26" s="51" t="s">
        <v>130</v>
      </c>
      <c r="B26">
        <v>94518020.033299997</v>
      </c>
      <c r="C26">
        <v>249209634</v>
      </c>
      <c r="D26">
        <v>996838536</v>
      </c>
      <c r="E26">
        <v>0</v>
      </c>
    </row>
    <row r="27" spans="1:5" x14ac:dyDescent="0.2">
      <c r="A27" s="51" t="s">
        <v>132</v>
      </c>
      <c r="B27">
        <v>72526130.12286</v>
      </c>
      <c r="C27">
        <v>201166236</v>
      </c>
      <c r="D27">
        <v>804664944</v>
      </c>
      <c r="E27">
        <v>0</v>
      </c>
    </row>
    <row r="28" spans="1:5" x14ac:dyDescent="0.2">
      <c r="A28" s="50" t="s">
        <v>181</v>
      </c>
      <c r="B28">
        <v>3677703059.8291349</v>
      </c>
      <c r="C28">
        <v>10281785045</v>
      </c>
      <c r="D28">
        <v>42274506763.439957</v>
      </c>
      <c r="E28">
        <v>1147366583.4400008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B67C-FF99-4588-B6C6-888C4D80A336}">
  <dimension ref="A1:L26"/>
  <sheetViews>
    <sheetView topLeftCell="A16" workbookViewId="0">
      <selection activeCell="A18" sqref="A18:C43"/>
    </sheetView>
  </sheetViews>
  <sheetFormatPr defaultColWidth="11" defaultRowHeight="14.25" x14ac:dyDescent="0.2"/>
  <cols>
    <col min="1" max="1" width="20.75" bestFit="1" customWidth="1"/>
    <col min="2" max="2" width="24.5" bestFit="1" customWidth="1"/>
    <col min="3" max="3" width="21.25" bestFit="1" customWidth="1"/>
    <col min="4" max="4" width="7.375" bestFit="1" customWidth="1"/>
    <col min="5" max="5" width="12.625" bestFit="1" customWidth="1"/>
    <col min="6" max="6" width="14.75" bestFit="1" customWidth="1"/>
    <col min="7" max="7" width="8.625" bestFit="1" customWidth="1"/>
    <col min="8" max="8" width="8.75" bestFit="1" customWidth="1"/>
    <col min="9" max="9" width="7.125" bestFit="1" customWidth="1"/>
    <col min="10" max="10" width="7.375" bestFit="1" customWidth="1"/>
    <col min="11" max="11" width="20.75" bestFit="1" customWidth="1"/>
    <col min="12" max="12" width="8.25" bestFit="1" customWidth="1"/>
    <col min="13" max="186" width="8.875" bestFit="1" customWidth="1"/>
    <col min="187" max="381" width="9.875" bestFit="1" customWidth="1"/>
    <col min="382" max="382" width="12.625" bestFit="1" customWidth="1"/>
  </cols>
  <sheetData>
    <row r="1" spans="1:12" x14ac:dyDescent="0.2">
      <c r="K1" s="55" t="s">
        <v>124</v>
      </c>
      <c r="L1" s="13" t="s">
        <v>183</v>
      </c>
    </row>
    <row r="3" spans="1:12" ht="71.25" x14ac:dyDescent="0.2">
      <c r="A3" s="54" t="s">
        <v>180</v>
      </c>
      <c r="B3" s="53" t="s">
        <v>182</v>
      </c>
      <c r="C3" s="30" t="s">
        <v>187</v>
      </c>
      <c r="E3" s="55" t="s">
        <v>185</v>
      </c>
      <c r="F3" s="55" t="s">
        <v>184</v>
      </c>
      <c r="G3" s="13"/>
      <c r="H3" s="13"/>
      <c r="I3" s="13"/>
      <c r="K3" s="58" t="s">
        <v>180</v>
      </c>
      <c r="L3" s="52" t="s">
        <v>185</v>
      </c>
    </row>
    <row r="4" spans="1:12" ht="42.75" x14ac:dyDescent="0.2">
      <c r="A4" s="50" t="s">
        <v>154</v>
      </c>
      <c r="B4" s="57">
        <v>1389463616</v>
      </c>
      <c r="C4" s="57">
        <v>28356400.326530613</v>
      </c>
      <c r="E4" s="55" t="s">
        <v>180</v>
      </c>
      <c r="F4" s="13" t="s">
        <v>127</v>
      </c>
      <c r="G4" s="52" t="s">
        <v>128</v>
      </c>
      <c r="H4" s="13" t="s">
        <v>126</v>
      </c>
      <c r="I4" s="52" t="s">
        <v>181</v>
      </c>
      <c r="K4" s="31" t="s">
        <v>154</v>
      </c>
      <c r="L4" s="59">
        <v>0.37404580152671757</v>
      </c>
    </row>
    <row r="5" spans="1:12" x14ac:dyDescent="0.2">
      <c r="A5" s="50" t="s">
        <v>175</v>
      </c>
      <c r="B5" s="57">
        <v>1815287248</v>
      </c>
      <c r="C5" s="57">
        <v>28363863.25</v>
      </c>
      <c r="E5" s="31" t="s">
        <v>129</v>
      </c>
      <c r="F5" s="13">
        <v>9</v>
      </c>
      <c r="G5" s="13">
        <v>6</v>
      </c>
      <c r="H5" s="13">
        <v>9</v>
      </c>
      <c r="I5" s="13">
        <v>24</v>
      </c>
      <c r="K5" s="31" t="s">
        <v>175</v>
      </c>
      <c r="L5" s="59">
        <v>0.48854961832061067</v>
      </c>
    </row>
    <row r="6" spans="1:12" x14ac:dyDescent="0.2">
      <c r="A6" s="50" t="s">
        <v>153</v>
      </c>
      <c r="B6" s="57">
        <v>541634677</v>
      </c>
      <c r="C6" s="57">
        <v>30090815.388888888</v>
      </c>
      <c r="E6" s="31" t="s">
        <v>135</v>
      </c>
      <c r="F6" s="13">
        <v>6</v>
      </c>
      <c r="G6" s="13">
        <v>7</v>
      </c>
      <c r="H6" s="13">
        <v>14</v>
      </c>
      <c r="I6" s="13">
        <v>27</v>
      </c>
      <c r="K6" s="31" t="s">
        <v>153</v>
      </c>
      <c r="L6" s="59">
        <v>0.13740458015267176</v>
      </c>
    </row>
    <row r="7" spans="1:12" x14ac:dyDescent="0.2">
      <c r="A7" s="50" t="s">
        <v>181</v>
      </c>
      <c r="B7" s="57">
        <v>3746385541</v>
      </c>
      <c r="C7" s="57">
        <v>28598362.908396948</v>
      </c>
      <c r="E7" s="31" t="s">
        <v>134</v>
      </c>
      <c r="F7" s="13">
        <v>3</v>
      </c>
      <c r="G7" s="13">
        <v>6</v>
      </c>
      <c r="H7" s="13">
        <v>8</v>
      </c>
      <c r="I7" s="13">
        <v>17</v>
      </c>
      <c r="K7" s="31" t="s">
        <v>181</v>
      </c>
      <c r="L7" s="59">
        <v>1</v>
      </c>
    </row>
    <row r="8" spans="1:12" x14ac:dyDescent="0.2">
      <c r="E8" s="31" t="s">
        <v>131</v>
      </c>
      <c r="F8" s="13">
        <v>3</v>
      </c>
      <c r="G8" s="13"/>
      <c r="H8" s="13">
        <v>10</v>
      </c>
      <c r="I8" s="13">
        <v>13</v>
      </c>
    </row>
    <row r="9" spans="1:12" x14ac:dyDescent="0.2">
      <c r="E9" s="31" t="s">
        <v>133</v>
      </c>
      <c r="F9" s="13">
        <v>4</v>
      </c>
      <c r="G9" s="13">
        <v>5</v>
      </c>
      <c r="H9" s="13">
        <v>7</v>
      </c>
      <c r="I9" s="13">
        <v>16</v>
      </c>
    </row>
    <row r="10" spans="1:12" x14ac:dyDescent="0.2">
      <c r="E10" s="31" t="s">
        <v>130</v>
      </c>
      <c r="F10" s="13">
        <v>4</v>
      </c>
      <c r="G10" s="13">
        <v>5</v>
      </c>
      <c r="H10" s="13">
        <v>11</v>
      </c>
      <c r="I10" s="13">
        <v>20</v>
      </c>
    </row>
    <row r="11" spans="1:12" x14ac:dyDescent="0.2">
      <c r="E11" s="31" t="s">
        <v>132</v>
      </c>
      <c r="F11" s="13">
        <v>4</v>
      </c>
      <c r="G11" s="13">
        <v>2</v>
      </c>
      <c r="H11" s="13">
        <v>8</v>
      </c>
      <c r="I11" s="13">
        <v>14</v>
      </c>
    </row>
    <row r="12" spans="1:12" x14ac:dyDescent="0.2">
      <c r="E12" s="31" t="s">
        <v>181</v>
      </c>
      <c r="F12" s="13">
        <v>33</v>
      </c>
      <c r="G12" s="13">
        <v>31</v>
      </c>
      <c r="H12" s="13">
        <v>67</v>
      </c>
      <c r="I12" s="13">
        <v>131</v>
      </c>
    </row>
    <row r="18" spans="1:3" ht="51.75" customHeight="1" x14ac:dyDescent="0.2">
      <c r="A18" s="49" t="s">
        <v>180</v>
      </c>
      <c r="B18" t="s">
        <v>186</v>
      </c>
      <c r="C18" t="s">
        <v>182</v>
      </c>
    </row>
    <row r="19" spans="1:3" x14ac:dyDescent="0.2">
      <c r="A19" s="50" t="s">
        <v>129</v>
      </c>
      <c r="B19" s="56">
        <v>264059189.65609002</v>
      </c>
      <c r="C19" s="56">
        <v>751124293</v>
      </c>
    </row>
    <row r="20" spans="1:3" x14ac:dyDescent="0.2">
      <c r="A20" s="50" t="s">
        <v>135</v>
      </c>
      <c r="B20" s="56">
        <v>267340905.19488001</v>
      </c>
      <c r="C20" s="56">
        <v>752180217</v>
      </c>
    </row>
    <row r="21" spans="1:3" x14ac:dyDescent="0.2">
      <c r="A21" s="50" t="s">
        <v>134</v>
      </c>
      <c r="B21" s="56">
        <v>182074913.19459999</v>
      </c>
      <c r="C21" s="56">
        <v>532936274</v>
      </c>
    </row>
    <row r="22" spans="1:3" x14ac:dyDescent="0.2">
      <c r="A22" s="50" t="s">
        <v>131</v>
      </c>
      <c r="B22" s="56">
        <v>142316835.42149001</v>
      </c>
      <c r="C22" s="56">
        <v>381674134</v>
      </c>
    </row>
    <row r="23" spans="1:3" x14ac:dyDescent="0.2">
      <c r="A23" s="50" t="s">
        <v>133</v>
      </c>
      <c r="B23" s="56">
        <v>170317270.61201999</v>
      </c>
      <c r="C23" s="56">
        <v>491162293</v>
      </c>
    </row>
    <row r="24" spans="1:3" x14ac:dyDescent="0.2">
      <c r="A24" s="50" t="s">
        <v>130</v>
      </c>
      <c r="B24" s="56">
        <v>196567120.56520003</v>
      </c>
      <c r="C24" s="56">
        <v>534467805</v>
      </c>
    </row>
    <row r="25" spans="1:3" x14ac:dyDescent="0.2">
      <c r="A25" s="50" t="s">
        <v>132</v>
      </c>
      <c r="B25" s="56">
        <v>108157886.89406002</v>
      </c>
      <c r="C25" s="56">
        <v>302840525</v>
      </c>
    </row>
    <row r="26" spans="1:3" x14ac:dyDescent="0.2">
      <c r="A26" s="50" t="s">
        <v>181</v>
      </c>
      <c r="B26" s="56">
        <v>1330834121.5383401</v>
      </c>
      <c r="C26" s="56">
        <v>3746385541</v>
      </c>
    </row>
  </sheetData>
  <pageMargins left="0.7" right="0.7" top="0.75" bottom="0.75" header="0.3" footer="0.3"/>
  <pageSetup paperSize="9" orientation="portrait" horizontalDpi="200" verticalDpi="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86B3-AD02-46DF-AEDC-F73078D5673D}">
  <dimension ref="A1"/>
  <sheetViews>
    <sheetView showGridLines="0" zoomScale="80" zoomScaleNormal="80" workbookViewId="0">
      <selection activeCell="R26" sqref="R26"/>
    </sheetView>
  </sheetViews>
  <sheetFormatPr defaultColWidth="11" defaultRowHeight="14.25" x14ac:dyDescent="0.2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19086-1900-450D-8C5E-A5EDC9F839FF}">
  <dimension ref="B1:I26"/>
  <sheetViews>
    <sheetView showGridLines="0" topLeftCell="B1" zoomScale="90" zoomScaleNormal="90" workbookViewId="0">
      <selection activeCell="D9" sqref="D9"/>
    </sheetView>
  </sheetViews>
  <sheetFormatPr defaultColWidth="11" defaultRowHeight="14.25" x14ac:dyDescent="0.2"/>
  <cols>
    <col min="1" max="1" width="24.25" customWidth="1"/>
    <col min="2" max="2" width="44.5" customWidth="1"/>
    <col min="3" max="3" width="4.75" customWidth="1"/>
    <col min="4" max="4" width="23.5" customWidth="1"/>
    <col min="5" max="5" width="5.375" customWidth="1"/>
    <col min="6" max="6" width="28.375" bestFit="1" customWidth="1"/>
    <col min="7" max="7" width="20.25" bestFit="1" customWidth="1"/>
    <col min="8" max="8" width="19.5" customWidth="1"/>
    <col min="9" max="9" width="35" customWidth="1"/>
  </cols>
  <sheetData>
    <row r="1" spans="2:9" ht="13.9" customHeight="1" x14ac:dyDescent="0.2">
      <c r="B1" s="60" t="s">
        <v>5</v>
      </c>
      <c r="C1" s="60"/>
      <c r="D1" s="60"/>
      <c r="E1" s="60"/>
      <c r="F1" s="60"/>
      <c r="G1" s="60"/>
      <c r="H1" s="60"/>
      <c r="I1" s="60"/>
    </row>
    <row r="2" spans="2:9" ht="13.9" customHeight="1" x14ac:dyDescent="0.2">
      <c r="B2" s="60"/>
      <c r="C2" s="60"/>
      <c r="D2" s="60"/>
      <c r="E2" s="60"/>
      <c r="F2" s="60"/>
      <c r="G2" s="60"/>
      <c r="H2" s="60"/>
      <c r="I2" s="60"/>
    </row>
    <row r="3" spans="2:9" ht="24" customHeight="1" x14ac:dyDescent="0.2"/>
    <row r="4" spans="2:9" ht="24" thickBot="1" x14ac:dyDescent="0.4">
      <c r="B4" s="11" t="s">
        <v>3</v>
      </c>
      <c r="D4" s="43">
        <f>MAX(Tableau1[Date_Facturation])</f>
        <v>44866</v>
      </c>
      <c r="F4" s="11" t="s">
        <v>0</v>
      </c>
      <c r="G4" s="46">
        <f>MONTH(D4)</f>
        <v>11</v>
      </c>
      <c r="H4" s="11" t="s">
        <v>1</v>
      </c>
      <c r="I4" s="5">
        <f>YEAR(D4)</f>
        <v>2022</v>
      </c>
    </row>
    <row r="5" spans="2:9" ht="24" thickTop="1" x14ac:dyDescent="0.35">
      <c r="B5" s="2"/>
      <c r="D5" s="44"/>
      <c r="G5" s="44"/>
    </row>
    <row r="6" spans="2:9" ht="23.25" x14ac:dyDescent="0.35">
      <c r="B6" s="2"/>
      <c r="D6" s="44"/>
      <c r="G6" s="44"/>
    </row>
    <row r="7" spans="2:9" ht="24" thickBot="1" x14ac:dyDescent="0.4">
      <c r="B7" s="11" t="s">
        <v>144</v>
      </c>
      <c r="D7" s="45">
        <f>SUM(Tableau1[Montant HT])</f>
        <v>10281785045</v>
      </c>
      <c r="F7" s="11" t="s">
        <v>148</v>
      </c>
      <c r="G7" s="45">
        <f>SUM(Tableau1[charges totales])</f>
        <v>3677703059.8291349</v>
      </c>
    </row>
    <row r="8" spans="2:9" ht="24" thickTop="1" x14ac:dyDescent="0.35">
      <c r="B8" s="2"/>
      <c r="D8" s="44"/>
      <c r="G8" s="44"/>
    </row>
    <row r="9" spans="2:9" ht="24" thickBot="1" x14ac:dyDescent="0.4">
      <c r="B9" s="11" t="s">
        <v>2</v>
      </c>
      <c r="D9" s="44">
        <f>COUNTA(Tableau1[categorie_payement])</f>
        <v>380</v>
      </c>
      <c r="F9" s="11" t="s">
        <v>149</v>
      </c>
      <c r="G9" s="45">
        <f>AVERAGE(Tableau1[charges totales])</f>
        <v>9678165.9469187763</v>
      </c>
    </row>
    <row r="10" spans="2:9" ht="28.15" customHeight="1" thickTop="1" x14ac:dyDescent="0.35">
      <c r="B10" s="2"/>
      <c r="D10" s="44"/>
      <c r="G10" s="44"/>
    </row>
    <row r="11" spans="2:9" ht="24" thickBot="1" x14ac:dyDescent="0.4">
      <c r="B11" s="11" t="s">
        <v>145</v>
      </c>
      <c r="D11" s="45">
        <f>AVERAGE(Tableau1[charges totales])</f>
        <v>9678165.9469187763</v>
      </c>
      <c r="F11" s="11" t="s">
        <v>150</v>
      </c>
      <c r="G11" s="45">
        <f>MAX(Tableau1[charges totales])</f>
        <v>20380113.078680001</v>
      </c>
    </row>
    <row r="12" spans="2:9" ht="24" customHeight="1" thickTop="1" x14ac:dyDescent="0.35">
      <c r="B12" s="2"/>
      <c r="D12" s="44"/>
      <c r="G12" s="44"/>
    </row>
    <row r="13" spans="2:9" ht="24" thickBot="1" x14ac:dyDescent="0.4">
      <c r="B13" s="11" t="s">
        <v>146</v>
      </c>
      <c r="D13" s="45">
        <f>MAX(Tableau1[Montant HT])</f>
        <v>49750593</v>
      </c>
      <c r="F13" s="11" t="s">
        <v>151</v>
      </c>
      <c r="G13" s="45">
        <f>MIN(Tableau1[charges totales])</f>
        <v>380047.79658999998</v>
      </c>
    </row>
    <row r="14" spans="2:9" ht="30" customHeight="1" thickTop="1" x14ac:dyDescent="0.35">
      <c r="B14" s="2"/>
      <c r="D14" s="44"/>
    </row>
    <row r="15" spans="2:9" ht="24" thickBot="1" x14ac:dyDescent="0.4">
      <c r="B15" s="11" t="s">
        <v>147</v>
      </c>
      <c r="D15" s="45">
        <f>MIN(Tableau1[Montant HT])</f>
        <v>1055659</v>
      </c>
    </row>
    <row r="16" spans="2:9" ht="15" thickTop="1" x14ac:dyDescent="0.2"/>
    <row r="17" spans="2:4" ht="18" x14ac:dyDescent="0.25">
      <c r="B17" s="2"/>
      <c r="D17" s="2"/>
    </row>
    <row r="19" spans="2:4" ht="18" x14ac:dyDescent="0.25">
      <c r="B19" s="2"/>
      <c r="D19" s="2"/>
    </row>
    <row r="26" spans="2:4" x14ac:dyDescent="0.2">
      <c r="D26">
        <v>1000</v>
      </c>
    </row>
  </sheetData>
  <mergeCells count="1">
    <mergeCell ref="B1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4B74-8D87-46AA-8B1E-FA101C722CB1}">
  <dimension ref="B1:J16"/>
  <sheetViews>
    <sheetView showGridLines="0" topLeftCell="A10" zoomScale="90" zoomScaleNormal="90" workbookViewId="0">
      <selection activeCell="A15" sqref="A15"/>
    </sheetView>
  </sheetViews>
  <sheetFormatPr defaultColWidth="11.25" defaultRowHeight="14.25" x14ac:dyDescent="0.2"/>
  <cols>
    <col min="1" max="1" width="26.25" customWidth="1"/>
    <col min="2" max="2" width="33.625" customWidth="1"/>
    <col min="3" max="3" width="4.75" customWidth="1"/>
    <col min="4" max="4" width="23.5" customWidth="1"/>
    <col min="5" max="5" width="5.375" customWidth="1"/>
    <col min="6" max="6" width="38.125" bestFit="1" customWidth="1"/>
    <col min="7" max="7" width="10.375" customWidth="1"/>
    <col min="8" max="8" width="19.5" customWidth="1"/>
    <col min="9" max="9" width="16.125" customWidth="1"/>
  </cols>
  <sheetData>
    <row r="1" spans="2:10" x14ac:dyDescent="0.2">
      <c r="B1" s="61" t="s">
        <v>4</v>
      </c>
      <c r="C1" s="61"/>
      <c r="D1" s="61"/>
      <c r="E1" s="61"/>
      <c r="F1" s="61"/>
      <c r="G1" s="61"/>
      <c r="H1" s="61"/>
      <c r="I1" s="61"/>
    </row>
    <row r="2" spans="2:10" x14ac:dyDescent="0.2">
      <c r="B2" s="61"/>
      <c r="C2" s="61"/>
      <c r="D2" s="61"/>
      <c r="E2" s="61"/>
      <c r="F2" s="61"/>
      <c r="G2" s="61"/>
      <c r="H2" s="61"/>
      <c r="I2" s="61"/>
    </row>
    <row r="3" spans="2:10" ht="24" customHeight="1" x14ac:dyDescent="0.2"/>
    <row r="4" spans="2:10" ht="21" thickBot="1" x14ac:dyDescent="0.35">
      <c r="B4" s="6" t="s">
        <v>3</v>
      </c>
      <c r="D4" s="10">
        <f>MAX(Tableau1[Date_Facturation])</f>
        <v>44866</v>
      </c>
      <c r="E4" s="4"/>
      <c r="F4" s="7" t="s">
        <v>0</v>
      </c>
      <c r="G4" s="5">
        <f>MONTH(D4)</f>
        <v>11</v>
      </c>
      <c r="H4" s="7" t="s">
        <v>1</v>
      </c>
      <c r="I4" s="5">
        <f>YEAR(D4)</f>
        <v>2022</v>
      </c>
      <c r="J4" s="36"/>
    </row>
    <row r="5" spans="2:10" ht="21" thickTop="1" x14ac:dyDescent="0.3">
      <c r="B5" s="3"/>
    </row>
    <row r="6" spans="2:10" ht="21" thickBot="1" x14ac:dyDescent="0.35">
      <c r="B6" s="3"/>
    </row>
    <row r="7" spans="2:10" ht="21.75" thickTop="1" thickBot="1" x14ac:dyDescent="0.35">
      <c r="B7" s="6" t="s">
        <v>144</v>
      </c>
      <c r="D7" s="9">
        <f>SUBTOTAL(9,Tableau1[Montant HT])</f>
        <v>10281785045</v>
      </c>
      <c r="E7" s="3"/>
      <c r="F7" s="6" t="s">
        <v>148</v>
      </c>
      <c r="H7" s="9">
        <f>SUBTOTAL(9,Tableau1[charges totales])</f>
        <v>3677703059.8291349</v>
      </c>
    </row>
    <row r="8" spans="2:10" ht="21.75" thickTop="1" thickBot="1" x14ac:dyDescent="0.35">
      <c r="B8" s="3"/>
      <c r="D8" s="8"/>
      <c r="F8" s="3"/>
      <c r="H8" s="8"/>
    </row>
    <row r="9" spans="2:10" ht="21.75" thickTop="1" thickBot="1" x14ac:dyDescent="0.35">
      <c r="B9" s="6" t="s">
        <v>2</v>
      </c>
      <c r="D9" s="9">
        <f>SUBTOTAL(103,Tableau1[categorie_payement])</f>
        <v>380</v>
      </c>
      <c r="E9" s="3"/>
      <c r="F9" s="6" t="s">
        <v>149</v>
      </c>
      <c r="H9" s="9">
        <f>SUBTOTAL(1,Tableau1[charges totales])</f>
        <v>9678165.9469187763</v>
      </c>
    </row>
    <row r="10" spans="2:10" ht="28.15" customHeight="1" thickTop="1" thickBot="1" x14ac:dyDescent="0.35">
      <c r="B10" s="3"/>
      <c r="D10" s="8"/>
      <c r="F10" s="3"/>
      <c r="H10" s="8"/>
    </row>
    <row r="11" spans="2:10" ht="21.75" thickTop="1" thickBot="1" x14ac:dyDescent="0.35">
      <c r="B11" s="6" t="s">
        <v>145</v>
      </c>
      <c r="D11" s="9">
        <f>SUBTOTAL(101,Tableau1[Montant HT])</f>
        <v>27057329.065789472</v>
      </c>
      <c r="E11" s="3"/>
      <c r="F11" s="6" t="s">
        <v>150</v>
      </c>
      <c r="H11" s="9">
        <f>SUBTOTAL(4,Tableau1[charges totales])</f>
        <v>20380113.078680001</v>
      </c>
    </row>
    <row r="12" spans="2:10" ht="24" customHeight="1" thickTop="1" thickBot="1" x14ac:dyDescent="0.25">
      <c r="D12" s="8"/>
      <c r="H12" s="8"/>
    </row>
    <row r="13" spans="2:10" ht="21.75" thickTop="1" thickBot="1" x14ac:dyDescent="0.35">
      <c r="B13" s="6" t="s">
        <v>146</v>
      </c>
      <c r="D13" s="9">
        <f>SUBTOTAL(4,Tableau1[Montant HT])</f>
        <v>49750593</v>
      </c>
      <c r="E13" s="3"/>
      <c r="F13" s="6" t="s">
        <v>151</v>
      </c>
      <c r="H13" s="9">
        <f>SUBTOTAL(5,Tableau1[charges totales])</f>
        <v>380047.79658999998</v>
      </c>
    </row>
    <row r="14" spans="2:10" ht="30" customHeight="1" thickTop="1" thickBot="1" x14ac:dyDescent="0.25">
      <c r="D14" s="8"/>
    </row>
    <row r="15" spans="2:10" ht="21.75" thickTop="1" thickBot="1" x14ac:dyDescent="0.35">
      <c r="B15" s="6" t="s">
        <v>147</v>
      </c>
      <c r="D15" s="9">
        <f>SUBTOTAL(5,Tableau1[Montant HT])</f>
        <v>1055659</v>
      </c>
      <c r="E15" s="3"/>
    </row>
    <row r="16" spans="2:10" ht="15" thickTop="1" x14ac:dyDescent="0.2"/>
  </sheetData>
  <mergeCells count="1">
    <mergeCell ref="B1:I2"/>
  </mergeCells>
  <pageMargins left="0.7" right="0.7" top="0.75" bottom="0.75" header="0.3" footer="0.3"/>
  <drawing r:id="rId1"/>
  <extLst>
    <ext xmlns:x15="http://schemas.microsoft.com/office/spreadsheetml/2010/11/main" uri="{3A4CF648-6AED-40f4-86FF-DC5316D8AED3}">
      <x14:slicerList xmlns:x14="http://schemas.microsoft.com/office/spreadsheetml/2009/9/main">
        <x14:slicer r:id="rId2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447DB-8135-44E5-BE86-5BD77473A06A}">
  <dimension ref="B2:I18"/>
  <sheetViews>
    <sheetView showGridLines="0" topLeftCell="A5" zoomScale="80" zoomScaleNormal="80" workbookViewId="0">
      <selection activeCell="F24" sqref="F24"/>
    </sheetView>
  </sheetViews>
  <sheetFormatPr defaultColWidth="11" defaultRowHeight="14.25" x14ac:dyDescent="0.2"/>
  <cols>
    <col min="2" max="2" width="18.375" customWidth="1"/>
    <col min="3" max="3" width="32.75" customWidth="1"/>
    <col min="5" max="5" width="28.75" customWidth="1"/>
    <col min="6" max="6" width="29.75" bestFit="1" customWidth="1"/>
    <col min="7" max="7" width="22.25" customWidth="1"/>
    <col min="8" max="8" width="20.875" customWidth="1"/>
    <col min="9" max="9" width="29.75" bestFit="1" customWidth="1"/>
  </cols>
  <sheetData>
    <row r="2" spans="2:9" ht="23.25" x14ac:dyDescent="0.35">
      <c r="B2" s="62" t="s">
        <v>172</v>
      </c>
      <c r="C2" s="62"/>
      <c r="D2" s="62"/>
      <c r="E2" s="62"/>
      <c r="F2" s="62"/>
      <c r="G2" s="62"/>
      <c r="H2" s="62"/>
      <c r="I2" s="62"/>
    </row>
    <row r="3" spans="2:9" ht="25.15" customHeight="1" x14ac:dyDescent="0.2"/>
    <row r="5" spans="2:9" s="13" customFormat="1" ht="30.6" customHeight="1" thickBot="1" x14ac:dyDescent="0.35">
      <c r="B5" s="11" t="s">
        <v>139</v>
      </c>
      <c r="C5" s="11" t="s">
        <v>2</v>
      </c>
      <c r="D5"/>
      <c r="E5" s="11" t="s">
        <v>124</v>
      </c>
      <c r="F5" s="11" t="s">
        <v>2</v>
      </c>
      <c r="G5"/>
      <c r="H5" s="11" t="s">
        <v>156</v>
      </c>
      <c r="I5" s="11" t="s">
        <v>2</v>
      </c>
    </row>
    <row r="6" spans="2:9" s="13" customFormat="1" ht="30.6" customHeight="1" thickTop="1" x14ac:dyDescent="0.2">
      <c r="B6" s="12" t="s">
        <v>129</v>
      </c>
      <c r="C6">
        <f>COUNTIF(Tableau1[Pays],'3- Détails NB transactions'!B6)</f>
        <v>62</v>
      </c>
      <c r="E6" s="12" t="s">
        <v>128</v>
      </c>
      <c r="F6">
        <f>COUNTIF(Tableau1[categorie_payement],'3- Détails NB transactions'!E6)</f>
        <v>96</v>
      </c>
      <c r="H6" s="12" t="s">
        <v>175</v>
      </c>
      <c r="I6" s="18">
        <f>COUNTIF(Tableau1[Type_entreprise],'3- Détails NB transactions'!H6)</f>
        <v>191</v>
      </c>
    </row>
    <row r="7" spans="2:9" s="13" customFormat="1" ht="30.6" customHeight="1" x14ac:dyDescent="0.2">
      <c r="B7" s="12" t="s">
        <v>130</v>
      </c>
      <c r="C7">
        <f>COUNTIF(Tableau1[Pays],'3- Détails NB transactions'!B7)</f>
        <v>48</v>
      </c>
      <c r="E7" s="12" t="s">
        <v>126</v>
      </c>
      <c r="F7">
        <f>COUNTIF(Tableau1[categorie_payement],'3- Détails NB transactions'!E7)</f>
        <v>189</v>
      </c>
      <c r="H7" s="12" t="s">
        <v>153</v>
      </c>
      <c r="I7" s="18">
        <f>COUNTIF(Tableau1[Type_entreprise],'3- Détails NB transactions'!H7)</f>
        <v>51</v>
      </c>
    </row>
    <row r="8" spans="2:9" s="13" customFormat="1" ht="30.6" customHeight="1" x14ac:dyDescent="0.2">
      <c r="B8" s="12" t="s">
        <v>131</v>
      </c>
      <c r="C8">
        <f>COUNTIF(Tableau1[Pays],'3- Détails NB transactions'!B8)</f>
        <v>44</v>
      </c>
      <c r="E8" s="12" t="s">
        <v>127</v>
      </c>
      <c r="F8">
        <f>COUNTIF(Tableau1[categorie_payement],'3- Détails NB transactions'!E8)</f>
        <v>95</v>
      </c>
      <c r="H8" s="12" t="s">
        <v>154</v>
      </c>
      <c r="I8" s="18">
        <f>COUNTIF(Tableau1[Type_entreprise],'3- Détails NB transactions'!H8)</f>
        <v>138</v>
      </c>
    </row>
    <row r="9" spans="2:9" s="13" customFormat="1" ht="30.6" customHeight="1" x14ac:dyDescent="0.2">
      <c r="B9" s="12" t="s">
        <v>132</v>
      </c>
      <c r="C9">
        <f>COUNTIF(Tableau1[Pays],'3- Détails NB transactions'!B9)</f>
        <v>51</v>
      </c>
      <c r="E9" s="16" t="s">
        <v>6</v>
      </c>
      <c r="F9" s="20"/>
      <c r="H9" s="16" t="s">
        <v>6</v>
      </c>
      <c r="I9" s="20"/>
    </row>
    <row r="10" spans="2:9" s="13" customFormat="1" ht="30.6" customHeight="1" x14ac:dyDescent="0.2">
      <c r="B10" s="12" t="s">
        <v>133</v>
      </c>
      <c r="C10">
        <f>COUNTIF(Tableau1[Pays],'3- Détails NB transactions'!B10)</f>
        <v>44</v>
      </c>
      <c r="E10" s="12"/>
      <c r="F10" s="18"/>
      <c r="H10"/>
    </row>
    <row r="11" spans="2:9" s="13" customFormat="1" ht="30.6" customHeight="1" x14ac:dyDescent="0.2">
      <c r="B11" s="12" t="s">
        <v>134</v>
      </c>
      <c r="C11">
        <f>COUNTIF(Tableau1[Pays],'3- Détails NB transactions'!B11)</f>
        <v>45</v>
      </c>
    </row>
    <row r="12" spans="2:9" s="13" customFormat="1" ht="30.6" customHeight="1" x14ac:dyDescent="0.2">
      <c r="B12" s="12" t="s">
        <v>135</v>
      </c>
      <c r="C12">
        <f>COUNTIF(Tableau1[Pays],'3- Détails NB transactions'!B12)</f>
        <v>86</v>
      </c>
      <c r="E12"/>
    </row>
    <row r="13" spans="2:9" ht="20.25" x14ac:dyDescent="0.3">
      <c r="B13" s="16" t="s">
        <v>6</v>
      </c>
      <c r="C13" s="19"/>
    </row>
    <row r="16" spans="2:9" ht="14.45" customHeight="1" x14ac:dyDescent="0.2"/>
    <row r="17" spans="2:5" s="2" customFormat="1" ht="18" x14ac:dyDescent="0.25">
      <c r="B17" s="2" t="s">
        <v>176</v>
      </c>
      <c r="E17" s="2" t="s">
        <v>152</v>
      </c>
    </row>
    <row r="18" spans="2:5" ht="18" x14ac:dyDescent="0.25">
      <c r="E18" s="2" t="s">
        <v>7</v>
      </c>
    </row>
  </sheetData>
  <mergeCells count="1">
    <mergeCell ref="B2:I2"/>
  </mergeCells>
  <conditionalFormatting sqref="C6:C12">
    <cfRule type="cellIs" dxfId="1" priority="2" operator="greaterThan">
      <formula>50</formula>
    </cfRule>
  </conditionalFormatting>
  <conditionalFormatting sqref="F6:F8">
    <cfRule type="top10" dxfId="0" priority="1" rank="1"/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E0EB-02F0-4CD7-95EF-BF051695BDD5}">
  <dimension ref="B2:L25"/>
  <sheetViews>
    <sheetView showGridLines="0" topLeftCell="E6" zoomScale="80" zoomScaleNormal="80" workbookViewId="0">
      <selection activeCell="J16" sqref="J16"/>
    </sheetView>
  </sheetViews>
  <sheetFormatPr defaultColWidth="11" defaultRowHeight="14.25" x14ac:dyDescent="0.2"/>
  <cols>
    <col min="2" max="2" width="27.625" customWidth="1"/>
    <col min="3" max="5" width="26.625" customWidth="1"/>
    <col min="7" max="7" width="24.75" customWidth="1"/>
    <col min="8" max="8" width="29.75" bestFit="1" customWidth="1"/>
    <col min="9" max="9" width="18.75" customWidth="1"/>
    <col min="10" max="10" width="21.875" bestFit="1" customWidth="1"/>
    <col min="11" max="11" width="26.625" bestFit="1" customWidth="1"/>
    <col min="12" max="12" width="26.25" bestFit="1" customWidth="1"/>
  </cols>
  <sheetData>
    <row r="2" spans="2:12" ht="23.25" x14ac:dyDescent="0.35">
      <c r="B2" s="62" t="s">
        <v>171</v>
      </c>
      <c r="C2" s="62"/>
      <c r="D2" s="62"/>
      <c r="E2" s="62"/>
      <c r="F2" s="62"/>
      <c r="G2" s="62"/>
      <c r="H2" s="62"/>
      <c r="I2" s="62"/>
      <c r="J2" s="62"/>
      <c r="K2" s="62"/>
    </row>
    <row r="3" spans="2:12" ht="25.15" customHeight="1" x14ac:dyDescent="0.2"/>
    <row r="4" spans="2:12" hidden="1" x14ac:dyDescent="0.2"/>
    <row r="5" spans="2:12" s="15" customFormat="1" ht="22.9" customHeight="1" thickBot="1" x14ac:dyDescent="0.35">
      <c r="B5" s="14" t="s">
        <v>139</v>
      </c>
      <c r="C5" s="14" t="s">
        <v>157</v>
      </c>
      <c r="D5" s="14" t="s">
        <v>162</v>
      </c>
      <c r="E5" s="14" t="s">
        <v>163</v>
      </c>
      <c r="F5" s="1"/>
      <c r="G5" s="14" t="s">
        <v>124</v>
      </c>
      <c r="H5" s="14" t="s">
        <v>158</v>
      </c>
      <c r="I5" s="1"/>
      <c r="J5" s="14" t="s">
        <v>156</v>
      </c>
      <c r="K5" s="14" t="s">
        <v>159</v>
      </c>
      <c r="L5" s="14" t="s">
        <v>158</v>
      </c>
    </row>
    <row r="6" spans="2:12" s="13" customFormat="1" ht="30.6" customHeight="1" thickTop="1" x14ac:dyDescent="0.2">
      <c r="B6" s="12" t="s">
        <v>129</v>
      </c>
      <c r="C6" s="23">
        <f>SUMIF(Tableau1[Pays],'4- Détails Chiffre d''affaires'!B6,Tableau1[Montant HT])</f>
        <v>1690731194</v>
      </c>
      <c r="D6" s="23">
        <f>SUMIF(Tableau1[Pays],'4- Détails Chiffre d''affaires'!B6,Tableau1[charges totales])</f>
        <v>602465536.22086</v>
      </c>
      <c r="E6" s="8">
        <f>C6-D6</f>
        <v>1088265657.77914</v>
      </c>
      <c r="G6" s="12" t="s">
        <v>128</v>
      </c>
      <c r="H6">
        <f>AVERAGEIF(Tableau1[categorie_payement],'4- Détails Chiffre d''affaires'!G6,Tableau1[Montant HT])</f>
        <v>27618789.666666668</v>
      </c>
      <c r="J6" s="12" t="s">
        <v>154</v>
      </c>
      <c r="K6" s="48">
        <f>SUMIF(Tableau1[Type_entreprise],'4- Détails Chiffre d''affaires'!J6,Tableau1[Montant HT])</f>
        <v>3587411156</v>
      </c>
      <c r="L6" s="48">
        <f>AVERAGEIF(Tableau1[Type_entreprise],'4- Détails Chiffre d''affaires'!J6,Tableau1[Montant HT])</f>
        <v>25995733.014492754</v>
      </c>
    </row>
    <row r="7" spans="2:12" s="13" customFormat="1" ht="30.6" customHeight="1" x14ac:dyDescent="0.2">
      <c r="B7" s="12" t="s">
        <v>130</v>
      </c>
      <c r="C7" s="23">
        <f>SUMIF(Tableau1[Pays],'4- Détails Chiffre d''affaires'!B7,Tableau1[Montant HT])</f>
        <v>1289208138</v>
      </c>
      <c r="D7" s="23">
        <f>SUMIF(Tableau1[Pays],'4- Détails Chiffre d''affaires'!B7,Tableau1[charges totales])</f>
        <v>470726963.6287598</v>
      </c>
      <c r="E7" s="8">
        <f t="shared" ref="E7:E12" si="0">C7-D7</f>
        <v>818481174.37124014</v>
      </c>
      <c r="G7" s="12" t="s">
        <v>126</v>
      </c>
      <c r="H7">
        <f>AVERAGEIF(Tableau1[categorie_payement],'4- Détails Chiffre d''affaires'!G7,Tableau1[Montant HT])</f>
        <v>26466940.518518519</v>
      </c>
      <c r="J7" s="12" t="s">
        <v>175</v>
      </c>
      <c r="K7" s="48">
        <f>SUMIF(Tableau1[Type_entreprise],'4- Détails Chiffre d''affaires'!J7,Tableau1[Montant HT])</f>
        <v>5279533287</v>
      </c>
      <c r="L7" s="48">
        <f>AVERAGEIF(Tableau1[Type_entreprise],'4- Détails Chiffre d''affaires'!J7,Tableau1[Montant HT])</f>
        <v>27641535.534031413</v>
      </c>
    </row>
    <row r="8" spans="2:12" s="13" customFormat="1" ht="30.6" customHeight="1" x14ac:dyDescent="0.2">
      <c r="B8" s="12" t="s">
        <v>131</v>
      </c>
      <c r="C8" s="23">
        <f>SUMIF(Tableau1[Pays],'4- Détails Chiffre d''affaires'!B8,Tableau1[Montant HT])</f>
        <v>1174116622</v>
      </c>
      <c r="D8" s="23">
        <f>SUMIF(Tableau1[Pays],'4- Détails Chiffre d''affaires'!B8,Tableau1[charges totales])</f>
        <v>433285019.72778004</v>
      </c>
      <c r="E8" s="8">
        <f t="shared" si="0"/>
        <v>740831602.2722199</v>
      </c>
      <c r="G8" s="12" t="s">
        <v>127</v>
      </c>
      <c r="H8">
        <f>AVERAGEIF(Tableau1[categorie_payement],'4- Détails Chiffre d''affaires'!G8,Tableau1[Montant HT])</f>
        <v>27664520.831578948</v>
      </c>
      <c r="J8" s="12" t="s">
        <v>153</v>
      </c>
      <c r="K8" s="48">
        <f>SUMIF(Tableau1[Type_entreprise],'4- Détails Chiffre d''affaires'!J8,Tableau1[Montant HT])</f>
        <v>1414840602</v>
      </c>
      <c r="L8" s="48">
        <f>AVERAGEIF(Tableau1[Type_entreprise],'4- Détails Chiffre d''affaires'!J8,Tableau1[Montant HT])</f>
        <v>27741972.588235293</v>
      </c>
    </row>
    <row r="9" spans="2:12" s="13" customFormat="1" ht="30.6" customHeight="1" x14ac:dyDescent="0.2">
      <c r="B9" s="12" t="s">
        <v>132</v>
      </c>
      <c r="C9" s="23">
        <f>SUMIF(Tableau1[Pays],'4- Détails Chiffre d''affaires'!B9,Tableau1[Montant HT])</f>
        <v>1093044432</v>
      </c>
      <c r="D9" s="23">
        <f>SUMIF(Tableau1[Pays],'4- Détails Chiffre d''affaires'!B9,Tableau1[charges totales])</f>
        <v>391697722.67474991</v>
      </c>
      <c r="E9" s="8">
        <f t="shared" si="0"/>
        <v>701346709.32525015</v>
      </c>
      <c r="G9" s="16" t="s">
        <v>8</v>
      </c>
      <c r="H9" s="40"/>
      <c r="J9" s="16"/>
      <c r="K9" s="40"/>
      <c r="L9" s="40"/>
    </row>
    <row r="10" spans="2:12" s="13" customFormat="1" ht="30.6" customHeight="1" x14ac:dyDescent="0.2">
      <c r="B10" s="12" t="s">
        <v>133</v>
      </c>
      <c r="C10" s="23">
        <f>SUMIF(Tableau1[Pays],'4- Détails Chiffre d''affaires'!B10,Tableau1[Montant HT])</f>
        <v>1265000565</v>
      </c>
      <c r="D10" s="23">
        <f>SUMIF(Tableau1[Pays],'4- Détails Chiffre d''affaires'!B10,Tableau1[charges totales])</f>
        <v>446557601.50387001</v>
      </c>
      <c r="E10" s="8">
        <f t="shared" si="0"/>
        <v>818442963.49612999</v>
      </c>
      <c r="G10" s="12"/>
      <c r="H10" s="23"/>
      <c r="J10"/>
    </row>
    <row r="11" spans="2:12" s="13" customFormat="1" ht="20.25" x14ac:dyDescent="0.25">
      <c r="B11" s="12" t="s">
        <v>134</v>
      </c>
      <c r="C11" s="23">
        <f>SUMIF(Tableau1[Pays],'4- Détails Chiffre d''affaires'!B11,Tableau1[Montant HT])</f>
        <v>1370655143</v>
      </c>
      <c r="D11" s="23">
        <f>SUMIF(Tableau1[Pays],'4- Détails Chiffre d''affaires'!B11,Tableau1[charges totales])</f>
        <v>475531122.41456997</v>
      </c>
      <c r="E11" s="8">
        <f t="shared" si="0"/>
        <v>895124020.58543003</v>
      </c>
      <c r="J11" s="21" t="s">
        <v>160</v>
      </c>
    </row>
    <row r="12" spans="2:12" s="13" customFormat="1" ht="30.6" customHeight="1" x14ac:dyDescent="0.2">
      <c r="B12" s="12" t="s">
        <v>135</v>
      </c>
      <c r="C12" s="23">
        <f>SUMIF(Tableau1[Pays],'4- Détails Chiffre d''affaires'!B12,Tableau1[Montant HT])</f>
        <v>2399028951</v>
      </c>
      <c r="D12" s="23">
        <f>SUMIF(Tableau1[Pays],'4- Détails Chiffre d''affaires'!B12,Tableau1[charges totales])</f>
        <v>857439093.65854001</v>
      </c>
      <c r="E12" s="8">
        <f t="shared" si="0"/>
        <v>1541589857.34146</v>
      </c>
      <c r="G12"/>
      <c r="J12"/>
    </row>
    <row r="13" spans="2:12" ht="20.25" x14ac:dyDescent="0.3">
      <c r="B13" s="16" t="s">
        <v>6</v>
      </c>
      <c r="C13" s="24"/>
      <c r="D13" s="24"/>
      <c r="E13" s="39"/>
      <c r="F13" s="13"/>
      <c r="H13" s="13"/>
      <c r="I13" s="13"/>
      <c r="K13" s="13"/>
    </row>
    <row r="15" spans="2:12" ht="18" x14ac:dyDescent="0.2">
      <c r="G15" s="12"/>
    </row>
    <row r="16" spans="2:12" x14ac:dyDescent="0.2">
      <c r="K16" s="22"/>
    </row>
    <row r="17" spans="2:11" s="22" customFormat="1" ht="18" x14ac:dyDescent="0.25">
      <c r="B17" s="21" t="s">
        <v>9</v>
      </c>
      <c r="C17" s="21"/>
      <c r="D17" s="21"/>
      <c r="E17" s="21"/>
      <c r="F17" s="21"/>
      <c r="G17" s="21" t="s">
        <v>161</v>
      </c>
      <c r="K17"/>
    </row>
    <row r="18" spans="2:11" s="22" customFormat="1" ht="18" x14ac:dyDescent="0.25">
      <c r="B18" s="21" t="s">
        <v>177</v>
      </c>
      <c r="G18" s="21" t="s">
        <v>12</v>
      </c>
      <c r="K18"/>
    </row>
    <row r="19" spans="2:11" s="22" customFormat="1" ht="18" x14ac:dyDescent="0.25">
      <c r="B19" s="21" t="s">
        <v>10</v>
      </c>
      <c r="G19" s="21" t="s">
        <v>11</v>
      </c>
      <c r="K19"/>
    </row>
    <row r="25" spans="2:11" ht="18" x14ac:dyDescent="0.25">
      <c r="C25" s="2"/>
      <c r="D25" s="2"/>
      <c r="E25" s="2"/>
    </row>
  </sheetData>
  <mergeCells count="1">
    <mergeCell ref="B2:K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E A A B Q S w M E F A A C A A g A k k 5 f V V j 1 0 p O k A A A A 9 g A A A B I A H A B D b 2 5 m a W c v U G F j a 2 F n Z S 5 4 b W w g o h g A K K A U A A A A A A A A A A A A A A A A A A A A A A A A A A A A h Y 8 x D o I w G I W v Q r r T l r I o + S m D i Z M k R h P j 2 k C B R i i m L Z a 7 O X g k r y B G U T f H 9 7 1 v e O 9 + v U E 2 d m 1 w k c a q X q c o w h Q F U h d 9 q X S d o s F V 4 Q J l H L a i O I l a B p O s b T L a M k W N c + e E E O 8 9 9 j H u T U 0 Y p R E 5 5 p t 9 0 c h O o I + s / s u h 0 t Y J X U j E 4 f A a w x m O 6 B L H l G E K Z I a Q K / 0 V 2 L T 3 2 f 5 A W A 2 t G 4 z k l Q n X O y B z B P L + w B 9 Q S w M E F A A C A A g A k k 5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O X 1 V r Q x y 3 u Q E A A A 0 E A A A T A B w A R m 9 y b X V s Y X M v U 2 V j d G l v b j E u b S C i G A A o o B Q A A A A A A A A A A A A A A A A A A A A A A A A A A A C V U 8 F q 4 z A Q v Q f y D 0 K 9 p B A C h b K X 0 k N x d 9 k 9 b L t s v d 1 D K W F s T 1 t R S + N K o 9 I Q 8 k H 9 j v 7 Y j u y 4 T R o T W F 9 k Z p 6 e 5 r 0 n B S z Z k F N X 3 X p 0 M h 6 N R + E B P F Y q h 6 J G i E f q V N X I 4 5 G S 7 4 q i L 1 E q X 1 9 K r G d Z 9 B 4 d / y X / W B A 9 T g 6 X N x d g 8 V T 3 e / X t 6 i Y j x w K 6 n X Y U B z p f N K g s V e b O v L 1 q I W v R s 9 y D C 3 f k b U Z 1 t C 6 h w q Q 7 c L p c 6 n N g n H + D k q O H N K u e K k 5 E l d T Z W F x N 1 V J f k O 3 r j C / c 1 h L R X A b w 2 H g T c K d f C s E 9 e Y P z B h Z o B b k D + Q W L s F P 8 K b r A s f q e S + u H 4 y / H s 3 R U x y k W 3 m N Q B b g S j M f 3 3 S 7 a A v 0 W B i p r n A m c Z D 3 v R V Z i G 7 g o b g Y x Y A g J U W Q G t d 6 w h 4 q J o R 5 E 5 N d n A 9 V e b J 5 n n 7 q r w 4 9 g u 9 R V 6 c m E t 1 d V L R x Y 8 x Q l p D Q U 1 e S c / I T Y S B J 2 M / s / r j H P x J f 8 g L 6 L P 0 w + X 5 Q 0 x s A l W G c + E P N w s n 2 Y 2 / k N G L N 2 Y k u 6 e K H P m L 0 p Y s t 1 L d j o 9 Y c F W S 9 S 3 g V Z 0 S h U 7 y p / o / i B G / r + 1 6 / 0 D j a P b z V 3 k + s 2 p v U 8 0 r L d 1 K m b b o L E N B 4 Z t 2 / M k 3 9 Q S w E C L Q A U A A I A C A C S T l 9 V W P X S k 6 Q A A A D 2 A A A A E g A A A A A A A A A A A A A A A A A A A A A A Q 2 9 u Z m l n L 1 B h Y 2 t h Z 2 U u e G 1 s U E s B A i 0 A F A A C A A g A k k 5 f V Q / K 6 a u k A A A A 6 Q A A A B M A A A A A A A A A A A A A A A A A 8 A A A A F t D b 2 5 0 Z W 5 0 X 1 R 5 c G V z X S 5 4 b W x Q S w E C L Q A U A A I A C A C S T l 9 V a 0 M c t 7 k B A A A N B A A A E w A A A A A A A A A A A A A A A A D h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D w A A A A A A A G E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h d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x V D A 4 O j U y O j M 2 L j c 4 N D A 2 N D N a I i A v P j x F b n R y e S B U e X B l P S J G a W x s Q 2 9 s d W 1 u V H l w Z X M i I F Z h b H V l P S J z Q n d Z R 0 J n W U R C U V V G Q m d V P S I g L z 4 8 R W 5 0 c n k g V H l w Z T 0 i R m l s b E N v b H V t b k 5 h b W V z I i B W Y W x 1 Z T 0 i c 1 s m c X V v d D t E Y X R l X 0 Z h Y 3 R 1 c m F 0 a W 9 u J n F 1 b 3 Q 7 L C Z x d W 9 0 O 0 5 v b S Z x d W 9 0 O y w m c X V v d D t U e X B l X 2 V u d H J l c H J p c 2 U m c X V v d D s s J n F 1 b 3 Q 7 Y 2 F 0 Z W d v c m l l X 3 B h e W V t Z W 5 0 J n F 1 b 3 Q 7 L C Z x d W 9 0 O 1 B h e X M m c X V v d D s s J n F 1 b 3 Q 7 T W 9 u d G F u d C B I V C Z x d W 9 0 O y w m c X V v d D t j a G F y Z 2 V z I H R v d G F s Z X M m c X V v d D s s J n F 1 b 3 Q 7 V F Z B J n F 1 b 3 Q 7 L C Z x d W 9 0 O 0 1 v b n R h b n Q g V F R D J n F 1 b 3 Q 7 L C Z x d W 9 0 O 1 R 5 c G V f Y 2 h h c m d l J n F 1 b 3 Q 7 L C Z x d W 9 0 O 2 1 v b n R h b n R f Y 2 h h Z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U x L 0 F 1 d G 9 S Z W 1 v d m V k Q 2 9 s d W 1 u c z E u e 0 R h d G V f R m F j d H V y Y X R p b 2 4 s M H 0 m c X V v d D s s J n F 1 b 3 Q 7 U 2 V j d G l v b j E v V G F i b G V h d T E v Q X V 0 b 1 J l b W 9 2 Z W R D b 2 x 1 b W 5 z M S 5 7 T m 9 t L D F 9 J n F 1 b 3 Q 7 L C Z x d W 9 0 O 1 N l Y 3 R p b 2 4 x L 1 R h Y m x l Y X U x L 0 F 1 d G 9 S Z W 1 v d m V k Q 2 9 s d W 1 u c z E u e 1 R 5 c G V f Z W 5 0 c m V w c m l z Z S w y f S Z x d W 9 0 O y w m c X V v d D t T Z W N 0 a W 9 u M S 9 U Y W J s Z W F 1 M S 9 B d X R v U m V t b 3 Z l Z E N v b H V t b n M x L n t j Y X R l Z 2 9 y a W V f c G F 5 Z W 1 l b n Q s M 3 0 m c X V v d D s s J n F 1 b 3 Q 7 U 2 V j d G l v b j E v V G F i b G V h d T E v Q X V 0 b 1 J l b W 9 2 Z W R D b 2 x 1 b W 5 z M S 5 7 U G F 5 c y w 0 f S Z x d W 9 0 O y w m c X V v d D t T Z W N 0 a W 9 u M S 9 U Y W J s Z W F 1 M S 9 B d X R v U m V t b 3 Z l Z E N v b H V t b n M x L n t N b 2 5 0 Y W 5 0 I E h U L D V 9 J n F 1 b 3 Q 7 L C Z x d W 9 0 O 1 N l Y 3 R p b 2 4 x L 1 R h Y m x l Y X U x L 0 F 1 d G 9 S Z W 1 v d m V k Q 2 9 s d W 1 u c z E u e 2 N o Y X J n Z X M g d G 9 0 Y W x l c y w 2 f S Z x d W 9 0 O y w m c X V v d D t T Z W N 0 a W 9 u M S 9 U Y W J s Z W F 1 M S 9 B d X R v U m V t b 3 Z l Z E N v b H V t b n M x L n t U V k E s N 3 0 m c X V v d D s s J n F 1 b 3 Q 7 U 2 V j d G l v b j E v V G F i b G V h d T E v Q X V 0 b 1 J l b W 9 2 Z W R D b 2 x 1 b W 5 z M S 5 7 T W 9 u d G F u d C B U V E M s O H 0 m c X V v d D s s J n F 1 b 3 Q 7 U 2 V j d G l v b j E v V G F i b G V h d T E v Q X V 0 b 1 J l b W 9 2 Z W R D b 2 x 1 b W 5 z M S 5 7 V H l w Z V 9 j a G F y Z 2 U s O X 0 m c X V v d D s s J n F 1 b 3 Q 7 U 2 V j d G l v b j E v V G F i b G V h d T E v Q X V 0 b 1 J l b W 9 2 Z W R D b 2 x 1 b W 5 z M S 5 7 b W 9 u d G F u d F 9 j a G F n Z X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W F 1 M S 9 B d X R v U m V t b 3 Z l Z E N v b H V t b n M x L n t E Y X R l X 0 Z h Y 3 R 1 c m F 0 a W 9 u L D B 9 J n F 1 b 3 Q 7 L C Z x d W 9 0 O 1 N l Y 3 R p b 2 4 x L 1 R h Y m x l Y X U x L 0 F 1 d G 9 S Z W 1 v d m V k Q 2 9 s d W 1 u c z E u e 0 5 v b S w x f S Z x d W 9 0 O y w m c X V v d D t T Z W N 0 a W 9 u M S 9 U Y W J s Z W F 1 M S 9 B d X R v U m V t b 3 Z l Z E N v b H V t b n M x L n t U e X B l X 2 V u d H J l c H J p c 2 U s M n 0 m c X V v d D s s J n F 1 b 3 Q 7 U 2 V j d G l v b j E v V G F i b G V h d T E v Q X V 0 b 1 J l b W 9 2 Z W R D b 2 x 1 b W 5 z M S 5 7 Y 2 F 0 Z W d v c m l l X 3 B h e W V t Z W 5 0 L D N 9 J n F 1 b 3 Q 7 L C Z x d W 9 0 O 1 N l Y 3 R p b 2 4 x L 1 R h Y m x l Y X U x L 0 F 1 d G 9 S Z W 1 v d m V k Q 2 9 s d W 1 u c z E u e 1 B h e X M s N H 0 m c X V v d D s s J n F 1 b 3 Q 7 U 2 V j d G l v b j E v V G F i b G V h d T E v Q X V 0 b 1 J l b W 9 2 Z W R D b 2 x 1 b W 5 z M S 5 7 T W 9 u d G F u d C B I V C w 1 f S Z x d W 9 0 O y w m c X V v d D t T Z W N 0 a W 9 u M S 9 U Y W J s Z W F 1 M S 9 B d X R v U m V t b 3 Z l Z E N v b H V t b n M x L n t j a G F y Z 2 V z I H R v d G F s Z X M s N n 0 m c X V v d D s s J n F 1 b 3 Q 7 U 2 V j d G l v b j E v V G F i b G V h d T E v Q X V 0 b 1 J l b W 9 2 Z W R D b 2 x 1 b W 5 z M S 5 7 V F Z B L D d 9 J n F 1 b 3 Q 7 L C Z x d W 9 0 O 1 N l Y 3 R p b 2 4 x L 1 R h Y m x l Y X U x L 0 F 1 d G 9 S Z W 1 v d m V k Q 2 9 s d W 1 u c z E u e 0 1 v b n R h b n Q g V F R D L D h 9 J n F 1 b 3 Q 7 L C Z x d W 9 0 O 1 N l Y 3 R p b 2 4 x L 1 R h Y m x l Y X U x L 0 F 1 d G 9 S Z W 1 v d m V k Q 2 9 s d W 1 u c z E u e 1 R 5 c G V f Y 2 h h c m d l L D l 9 J n F 1 b 3 Q 7 L C Z x d W 9 0 O 1 N l Y 3 R p b 2 4 x L 1 R h Y m x l Y X U x L 0 F 1 d G 9 S Z W 1 v d m V k Q 2 9 s d W 1 u c z E u e 2 1 v b n R h b n R f Y 2 h h Z 2 V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h d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h Y m x l Y X U l M j B j c m 9 p c y V D M y V B O S U y M G R 5 b m F t a X F 1 Z S U y M G R l c y U y M G N v b G 9 u b m V z J T I w c 3 V w c H J p b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0 N v b G 9 u b m V z J T I w c m V u b 2 1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4 Y 1 H V 0 2 f E K t W u o s l 7 q F Q Q A A A A A C A A A A A A A Q Z g A A A A E A A C A A A A C U 0 Z f i 6 r p V f O D i 0 C C 8 m t x 8 g P F t 3 H 6 y 3 t T W g 1 7 X / X h S 2 w A A A A A O g A A A A A I A A C A A A A A U b M l N C x t o 1 3 s P P H G G A h x G 0 d a F s + S V q C T m O k B X y C n 1 e V A A A A B o 7 J n L E N / b Q 8 x c V b x l P A m N h e 1 k m o Z P f b 2 g F f w H o Z Q J 8 c D L e U n w f j R W X V s S j C R 3 C O Z 5 n N q o z B e c V f W S O 1 T 7 P S T k y 9 j v k a z e 1 4 a f g R F y / F 2 G Q 0 A A A A B S t V d n z I 9 C e K z S w j F c 9 R 7 Q 6 o 5 L y E w 0 d + U V 9 k S t J d B u 9 w 4 B A w H h N z m T V D N P J A J k Q J m M 0 3 q z p T y Q i v 0 F 8 W 4 9 q n Y X < / D a t a M a s h u p > 
</file>

<file path=customXml/itemProps1.xml><?xml version="1.0" encoding="utf-8"?>
<ds:datastoreItem xmlns:ds="http://schemas.openxmlformats.org/officeDocument/2006/customXml" ds:itemID="{DC8AA720-43E0-4F5B-B724-45E8FCFB06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Tableau1</vt:lpstr>
      <vt:lpstr>DONNEES</vt:lpstr>
      <vt:lpstr>Calculs annexes</vt:lpstr>
      <vt:lpstr>TCD</vt:lpstr>
      <vt:lpstr>DASHBOARD</vt:lpstr>
      <vt:lpstr>1-Fonction de bases</vt:lpstr>
      <vt:lpstr>2-Sous total</vt:lpstr>
      <vt:lpstr>3- Détails NB transactions</vt:lpstr>
      <vt:lpstr>4- Détails Chiffre d'affaires</vt:lpstr>
      <vt:lpstr>5- Analyse 2 critères</vt:lpstr>
      <vt:lpstr>6- Analyse multicritères</vt:lpstr>
      <vt:lpstr>Parametres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Audry NOUDEM</dc:creator>
  <cp:lastModifiedBy>JEAN RODRIGUE AWONO</cp:lastModifiedBy>
  <dcterms:created xsi:type="dcterms:W3CDTF">2022-10-30T11:15:15Z</dcterms:created>
  <dcterms:modified xsi:type="dcterms:W3CDTF">2024-04-23T04:33:46Z</dcterms:modified>
</cp:coreProperties>
</file>