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USB OK 27\USB NUEVO act 3\LADRILLERIAS UNIDAS S.A\2017\PLANILLAS 2017\PLANILLAS 2017\PLANILLAS ENERO 2024\"/>
    </mc:Choice>
  </mc:AlternateContent>
  <xr:revisionPtr revIDLastSave="0" documentId="13_ncr:1_{20E57E81-AE53-46B8-97E5-69A657D3DBA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ECLAR" sheetId="3" r:id="rId1"/>
    <sheet name="PLLA CONSOLID JUL " sheetId="2" r:id="rId2"/>
    <sheet name="PLLAS SEMANALES" sheetId="1" r:id="rId3"/>
    <sheet name="PAGO SEM 26B" sheetId="5" r:id="rId4"/>
    <sheet name="DCTO SEM 26B" sheetId="4" r:id="rId5"/>
    <sheet name="PAGO SEM 27" sheetId="6" r:id="rId6"/>
    <sheet name="DCTO SEM 27" sheetId="7" r:id="rId7"/>
    <sheet name="PAGO SEM 28" sheetId="8" r:id="rId8"/>
    <sheet name="DCTO SEM 28" sheetId="9" r:id="rId9"/>
    <sheet name="PAGO SEM 29" sheetId="10" r:id="rId10"/>
    <sheet name="DCTO SEM 29" sheetId="11" r:id="rId11"/>
    <sheet name="PAGO SEM 30" sheetId="12" r:id="rId12"/>
    <sheet name="DCTO SEM 30" sheetId="13" r:id="rId13"/>
  </sheets>
  <externalReferences>
    <externalReference r:id="rId14"/>
    <externalReference r:id="rId15"/>
  </externalReferences>
  <definedNames>
    <definedName name="_xlnm.Print_Area" localSheetId="4">'DCTO SEM 26B'!$A$1:$G$23</definedName>
    <definedName name="_xlnm.Print_Area" localSheetId="3">'PAGO SEM 26B'!$A$1:$G$24</definedName>
    <definedName name="_xlnm.Print_Area" localSheetId="2">'PLLAS SEMANALES'!$A$126:$AX$171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  <c r="AX123" i="1"/>
  <c r="AX122" i="1"/>
  <c r="AX119" i="1"/>
  <c r="AX117" i="1"/>
  <c r="AX116" i="1"/>
  <c r="AX115" i="1"/>
  <c r="AX114" i="1"/>
  <c r="AX108" i="1"/>
  <c r="B2" i="13"/>
  <c r="G20" i="13" s="1"/>
  <c r="F22" i="13"/>
  <c r="E22" i="13"/>
  <c r="D22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G2" i="13"/>
  <c r="C2" i="13"/>
  <c r="G23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F22" i="11"/>
  <c r="E22" i="11"/>
  <c r="D22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G2" i="11"/>
  <c r="C2" i="11"/>
  <c r="B2" i="11"/>
  <c r="G20" i="11" s="1"/>
  <c r="G2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F22" i="9"/>
  <c r="E22" i="9"/>
  <c r="D22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G2" i="9"/>
  <c r="C2" i="9"/>
  <c r="B2" i="9"/>
  <c r="G20" i="9" s="1"/>
  <c r="G23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F22" i="7"/>
  <c r="E22" i="7"/>
  <c r="D22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G2" i="7"/>
  <c r="C2" i="7"/>
  <c r="B2" i="7"/>
  <c r="G20" i="7" s="1"/>
  <c r="G23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G2" i="4"/>
  <c r="C2" i="4"/>
  <c r="B2" i="4"/>
  <c r="G21" i="4" s="1"/>
  <c r="F22" i="4"/>
  <c r="E22" i="4"/>
  <c r="D22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G23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M14" i="3"/>
  <c r="M13" i="3"/>
  <c r="G5" i="13" l="1"/>
  <c r="G7" i="13"/>
  <c r="G9" i="13"/>
  <c r="G11" i="13"/>
  <c r="G13" i="13"/>
  <c r="G15" i="13"/>
  <c r="G17" i="13"/>
  <c r="G19" i="13"/>
  <c r="G21" i="13"/>
  <c r="G6" i="13"/>
  <c r="G8" i="13"/>
  <c r="G10" i="13"/>
  <c r="G12" i="13"/>
  <c r="G14" i="13"/>
  <c r="G16" i="13"/>
  <c r="G18" i="13"/>
  <c r="G5" i="11"/>
  <c r="G7" i="11"/>
  <c r="G9" i="11"/>
  <c r="G11" i="11"/>
  <c r="G13" i="11"/>
  <c r="G15" i="11"/>
  <c r="G17" i="11"/>
  <c r="G19" i="11"/>
  <c r="G21" i="11"/>
  <c r="G6" i="11"/>
  <c r="G8" i="11"/>
  <c r="G10" i="11"/>
  <c r="G12" i="11"/>
  <c r="G14" i="11"/>
  <c r="G16" i="11"/>
  <c r="G18" i="11"/>
  <c r="G5" i="9"/>
  <c r="G7" i="9"/>
  <c r="G9" i="9"/>
  <c r="G11" i="9"/>
  <c r="G13" i="9"/>
  <c r="G15" i="9"/>
  <c r="G17" i="9"/>
  <c r="G19" i="9"/>
  <c r="G21" i="9"/>
  <c r="G6" i="9"/>
  <c r="G8" i="9"/>
  <c r="G10" i="9"/>
  <c r="G12" i="9"/>
  <c r="G14" i="9"/>
  <c r="G16" i="9"/>
  <c r="G18" i="9"/>
  <c r="G5" i="7"/>
  <c r="G7" i="7"/>
  <c r="G9" i="7"/>
  <c r="G11" i="7"/>
  <c r="G13" i="7"/>
  <c r="G15" i="7"/>
  <c r="G17" i="7"/>
  <c r="G19" i="7"/>
  <c r="G21" i="7"/>
  <c r="G6" i="7"/>
  <c r="G8" i="7"/>
  <c r="G10" i="7"/>
  <c r="G12" i="7"/>
  <c r="G14" i="7"/>
  <c r="G16" i="7"/>
  <c r="G18" i="7"/>
  <c r="G5" i="4"/>
  <c r="G11" i="4"/>
  <c r="G6" i="4"/>
  <c r="G8" i="4"/>
  <c r="G10" i="4"/>
  <c r="G12" i="4"/>
  <c r="G14" i="4"/>
  <c r="G16" i="4"/>
  <c r="G18" i="4"/>
  <c r="G20" i="4"/>
  <c r="G7" i="4"/>
  <c r="G9" i="4"/>
  <c r="G13" i="4"/>
  <c r="G15" i="4"/>
  <c r="G17" i="4"/>
  <c r="G19" i="4"/>
  <c r="AX124" i="1"/>
  <c r="AX121" i="1"/>
  <c r="AX120" i="1"/>
  <c r="AX118" i="1"/>
  <c r="AX113" i="1"/>
  <c r="AX112" i="1"/>
  <c r="AX111" i="1"/>
  <c r="AX110" i="1"/>
  <c r="AX109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P4" i="2" l="1"/>
  <c r="AI157" i="1" l="1"/>
  <c r="C104" i="1"/>
  <c r="C79" i="1"/>
  <c r="C53" i="1"/>
  <c r="C28" i="1"/>
  <c r="C3" i="1"/>
  <c r="AQ64" i="2" l="1"/>
  <c r="BC64" i="2"/>
  <c r="BB64" i="2"/>
  <c r="BA64" i="2"/>
  <c r="AZ64" i="2"/>
  <c r="AY64" i="2"/>
  <c r="BG64" i="2"/>
  <c r="BF64" i="2"/>
  <c r="BE64" i="2"/>
  <c r="AX64" i="2"/>
  <c r="AW64" i="2"/>
  <c r="AV64" i="2"/>
  <c r="AU64" i="2"/>
  <c r="AT64" i="2"/>
  <c r="AS64" i="2"/>
  <c r="AR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AA73" i="2"/>
  <c r="AA74" i="2" s="1"/>
  <c r="AB64" i="2"/>
  <c r="AD64" i="2" l="1"/>
  <c r="AC64" i="2"/>
  <c r="AT125" i="1" l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W149" i="1" l="1"/>
  <c r="AV149" i="1"/>
  <c r="AX149" i="1" s="1"/>
  <c r="AY149" i="1" s="1"/>
  <c r="AW148" i="1"/>
  <c r="AV148" i="1"/>
  <c r="AX148" i="1" s="1"/>
  <c r="AY148" i="1" s="1"/>
  <c r="AW147" i="1"/>
  <c r="AV147" i="1"/>
  <c r="AX147" i="1" s="1"/>
  <c r="AY147" i="1" s="1"/>
  <c r="AW146" i="1"/>
  <c r="AV146" i="1"/>
  <c r="AX146" i="1" s="1"/>
  <c r="AY146" i="1" s="1"/>
  <c r="AW145" i="1"/>
  <c r="AV145" i="1"/>
  <c r="AX145" i="1" s="1"/>
  <c r="AY145" i="1" s="1"/>
  <c r="AW144" i="1"/>
  <c r="AV144" i="1"/>
  <c r="AX144" i="1" s="1"/>
  <c r="AY144" i="1" s="1"/>
  <c r="AW143" i="1"/>
  <c r="AV143" i="1"/>
  <c r="AX143" i="1" s="1"/>
  <c r="AY143" i="1" s="1"/>
  <c r="AW142" i="1"/>
  <c r="AV142" i="1"/>
  <c r="AX142" i="1" s="1"/>
  <c r="AY142" i="1" s="1"/>
  <c r="AW141" i="1"/>
  <c r="AV141" i="1"/>
  <c r="AX141" i="1" s="1"/>
  <c r="AY141" i="1" s="1"/>
  <c r="AW140" i="1"/>
  <c r="AV140" i="1"/>
  <c r="AX140" i="1" s="1"/>
  <c r="AY140" i="1" s="1"/>
  <c r="AW139" i="1"/>
  <c r="AV139" i="1"/>
  <c r="AX139" i="1" s="1"/>
  <c r="AY139" i="1" s="1"/>
  <c r="AW138" i="1"/>
  <c r="AV138" i="1"/>
  <c r="AX138" i="1" s="1"/>
  <c r="AY138" i="1" s="1"/>
  <c r="AW137" i="1"/>
  <c r="AV137" i="1"/>
  <c r="AX137" i="1" s="1"/>
  <c r="AY137" i="1" s="1"/>
  <c r="AW136" i="1"/>
  <c r="AV136" i="1"/>
  <c r="AX136" i="1" s="1"/>
  <c r="AY136" i="1" s="1"/>
  <c r="AW135" i="1"/>
  <c r="AV135" i="1"/>
  <c r="AX135" i="1" s="1"/>
  <c r="AY135" i="1" s="1"/>
  <c r="AW134" i="1"/>
  <c r="AV134" i="1"/>
  <c r="AX134" i="1" s="1"/>
  <c r="AY134" i="1" s="1"/>
  <c r="AK24" i="2" l="1"/>
  <c r="AL24" i="2"/>
  <c r="AM24" i="2"/>
  <c r="AN24" i="2"/>
  <c r="BC68" i="2" l="1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BG70" i="2"/>
  <c r="BF70" i="2"/>
  <c r="BE70" i="2"/>
  <c r="BC70" i="2"/>
  <c r="BB70" i="2"/>
  <c r="AY70" i="2"/>
  <c r="AX70" i="2"/>
  <c r="AW70" i="2"/>
  <c r="AV70" i="2"/>
  <c r="AU70" i="2"/>
  <c r="AT70" i="2"/>
  <c r="AL70" i="2"/>
  <c r="AK70" i="2"/>
  <c r="AJ70" i="2"/>
  <c r="AI70" i="2"/>
  <c r="AH70" i="2"/>
  <c r="AG70" i="2"/>
  <c r="AF70" i="2"/>
  <c r="AE70" i="2"/>
  <c r="AD70" i="2"/>
  <c r="AC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BE67" i="2"/>
  <c r="BJ67" i="2" s="1"/>
  <c r="BU67" i="2" l="1"/>
  <c r="BX67" i="2" s="1"/>
  <c r="BW67" i="2"/>
  <c r="BV67" i="2"/>
  <c r="BY67" i="2" s="1"/>
  <c r="BE68" i="2"/>
  <c r="BZ67" i="2"/>
  <c r="CA67" i="2" l="1"/>
  <c r="AO67" i="2" s="1"/>
  <c r="BF67" i="2" s="1"/>
  <c r="AO68" i="2" l="1"/>
  <c r="BG67" i="2"/>
  <c r="BG68" i="2" s="1"/>
  <c r="BF68" i="2"/>
  <c r="AJ154" i="1" l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L23" i="2" l="1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BF7" i="2" l="1"/>
  <c r="AY24" i="1" l="1"/>
  <c r="K24" i="2" l="1"/>
  <c r="K10" i="3" l="1"/>
  <c r="I10" i="3"/>
  <c r="L10" i="3" l="1"/>
  <c r="C10" i="3" l="1"/>
  <c r="B10" i="3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BC24" i="2" l="1"/>
  <c r="BB24" i="2"/>
  <c r="BA24" i="2"/>
  <c r="BA70" i="2" s="1"/>
  <c r="C13" i="3" s="1"/>
  <c r="AZ24" i="2"/>
  <c r="AZ70" i="2" s="1"/>
  <c r="AY24" i="2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B8" i="3" l="1"/>
  <c r="C8" i="3"/>
  <c r="C12" i="3" s="1"/>
  <c r="AZ18" i="1"/>
  <c r="AZ14" i="1"/>
  <c r="AZ13" i="1"/>
  <c r="AZ10" i="1"/>
  <c r="AZ8" i="1"/>
  <c r="AZ12" i="1"/>
  <c r="AZ7" i="1"/>
  <c r="AZ23" i="1"/>
  <c r="AZ21" i="1"/>
  <c r="AZ20" i="1"/>
  <c r="AZ17" i="1"/>
  <c r="AZ15" i="1"/>
  <c r="AZ22" i="1"/>
  <c r="AZ19" i="1"/>
  <c r="AZ16" i="1"/>
  <c r="AZ11" i="1"/>
  <c r="AZ9" i="1"/>
  <c r="AZ24" i="1" l="1"/>
  <c r="AV133" i="1"/>
  <c r="AW133" i="1"/>
  <c r="A134" i="1"/>
  <c r="A135" i="1" s="1"/>
  <c r="A136" i="1" s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137" i="1" l="1"/>
  <c r="A138" i="1" s="1"/>
  <c r="A139" i="1" s="1"/>
  <c r="A140" i="1" s="1"/>
  <c r="A141" i="1" s="1"/>
  <c r="A142" i="1" s="1"/>
  <c r="A143" i="1" s="1"/>
  <c r="A144" i="1" s="1"/>
  <c r="A145" i="1" s="1"/>
  <c r="AW150" i="1"/>
  <c r="AX133" i="1"/>
  <c r="AY133" i="1" s="1"/>
  <c r="AV150" i="1"/>
  <c r="A146" i="1" l="1"/>
  <c r="AX150" i="1"/>
  <c r="AY150" i="1"/>
  <c r="A147" i="1" l="1"/>
  <c r="A148" i="1" s="1"/>
  <c r="A149" i="1" s="1"/>
  <c r="AI170" i="1"/>
  <c r="AH170" i="1"/>
  <c r="AI169" i="1"/>
  <c r="AH169" i="1"/>
  <c r="AI168" i="1"/>
  <c r="AI167" i="1"/>
  <c r="AI166" i="1"/>
  <c r="AI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H157" i="1"/>
  <c r="AI156" i="1"/>
  <c r="AH156" i="1"/>
  <c r="AI155" i="1"/>
  <c r="AH155" i="1"/>
  <c r="AI154" i="1"/>
  <c r="AG170" i="1"/>
  <c r="AF170" i="1"/>
  <c r="AE170" i="1"/>
  <c r="AD170" i="1"/>
  <c r="AG169" i="1"/>
  <c r="AF169" i="1"/>
  <c r="AE169" i="1"/>
  <c r="AD169" i="1"/>
  <c r="AG168" i="1"/>
  <c r="AF168" i="1"/>
  <c r="AE168" i="1"/>
  <c r="AD168" i="1"/>
  <c r="AG167" i="1"/>
  <c r="AF167" i="1"/>
  <c r="AE167" i="1"/>
  <c r="AD167" i="1"/>
  <c r="AG166" i="1"/>
  <c r="AF166" i="1"/>
  <c r="AE166" i="1"/>
  <c r="AD166" i="1"/>
  <c r="AG165" i="1"/>
  <c r="AF165" i="1"/>
  <c r="AE165" i="1"/>
  <c r="AD165" i="1"/>
  <c r="AG164" i="1"/>
  <c r="AF164" i="1"/>
  <c r="AE164" i="1"/>
  <c r="AD164" i="1"/>
  <c r="AG163" i="1"/>
  <c r="AF163" i="1"/>
  <c r="AE163" i="1"/>
  <c r="AD163" i="1"/>
  <c r="AG162" i="1"/>
  <c r="AF162" i="1"/>
  <c r="AE162" i="1"/>
  <c r="AD162" i="1"/>
  <c r="AG161" i="1"/>
  <c r="AF161" i="1"/>
  <c r="AE161" i="1"/>
  <c r="AD161" i="1"/>
  <c r="AG160" i="1"/>
  <c r="AF160" i="1"/>
  <c r="AE160" i="1"/>
  <c r="AD160" i="1"/>
  <c r="AG159" i="1"/>
  <c r="AF159" i="1"/>
  <c r="AE159" i="1"/>
  <c r="AD159" i="1"/>
  <c r="AG158" i="1"/>
  <c r="AF158" i="1"/>
  <c r="AE158" i="1"/>
  <c r="AD158" i="1"/>
  <c r="AG157" i="1"/>
  <c r="AF157" i="1"/>
  <c r="AE157" i="1"/>
  <c r="AD157" i="1"/>
  <c r="AG156" i="1"/>
  <c r="AF156" i="1"/>
  <c r="AE156" i="1"/>
  <c r="AD156" i="1"/>
  <c r="AG155" i="1"/>
  <c r="AF155" i="1"/>
  <c r="AE155" i="1"/>
  <c r="AD155" i="1"/>
  <c r="AG154" i="1"/>
  <c r="AF154" i="1"/>
  <c r="AE154" i="1"/>
  <c r="AD154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B170" i="1"/>
  <c r="AA170" i="1"/>
  <c r="Z170" i="1"/>
  <c r="Y170" i="1"/>
  <c r="X170" i="1"/>
  <c r="W170" i="1"/>
  <c r="V170" i="1"/>
  <c r="U170" i="1"/>
  <c r="T170" i="1"/>
  <c r="R170" i="1"/>
  <c r="AB169" i="1"/>
  <c r="AA169" i="1"/>
  <c r="Z169" i="1"/>
  <c r="Y169" i="1"/>
  <c r="X169" i="1"/>
  <c r="W169" i="1"/>
  <c r="V169" i="1"/>
  <c r="U169" i="1"/>
  <c r="T169" i="1"/>
  <c r="R169" i="1"/>
  <c r="AB168" i="1"/>
  <c r="AA168" i="1"/>
  <c r="Z168" i="1"/>
  <c r="Y168" i="1"/>
  <c r="X168" i="1"/>
  <c r="W168" i="1"/>
  <c r="V168" i="1"/>
  <c r="U168" i="1"/>
  <c r="T168" i="1"/>
  <c r="R168" i="1"/>
  <c r="AB167" i="1"/>
  <c r="AA167" i="1"/>
  <c r="Z167" i="1"/>
  <c r="Y167" i="1"/>
  <c r="X167" i="1"/>
  <c r="W167" i="1"/>
  <c r="V167" i="1"/>
  <c r="U167" i="1"/>
  <c r="T167" i="1"/>
  <c r="R167" i="1"/>
  <c r="AB166" i="1"/>
  <c r="AA166" i="1"/>
  <c r="Z166" i="1"/>
  <c r="Y166" i="1"/>
  <c r="X166" i="1"/>
  <c r="W166" i="1"/>
  <c r="V166" i="1"/>
  <c r="U166" i="1"/>
  <c r="T166" i="1"/>
  <c r="R166" i="1"/>
  <c r="AB165" i="1"/>
  <c r="AA165" i="1"/>
  <c r="Z165" i="1"/>
  <c r="Y165" i="1"/>
  <c r="X165" i="1"/>
  <c r="W165" i="1"/>
  <c r="V165" i="1"/>
  <c r="U165" i="1"/>
  <c r="T165" i="1"/>
  <c r="R165" i="1"/>
  <c r="AB164" i="1"/>
  <c r="AA164" i="1"/>
  <c r="Z164" i="1"/>
  <c r="Y164" i="1"/>
  <c r="X164" i="1"/>
  <c r="W164" i="1"/>
  <c r="V164" i="1"/>
  <c r="U164" i="1"/>
  <c r="T164" i="1"/>
  <c r="R164" i="1"/>
  <c r="AB163" i="1"/>
  <c r="AA163" i="1"/>
  <c r="Z163" i="1"/>
  <c r="Y163" i="1"/>
  <c r="X163" i="1"/>
  <c r="W163" i="1"/>
  <c r="V163" i="1"/>
  <c r="U163" i="1"/>
  <c r="T163" i="1"/>
  <c r="R163" i="1"/>
  <c r="AB162" i="1"/>
  <c r="AA162" i="1"/>
  <c r="Z162" i="1"/>
  <c r="Y162" i="1"/>
  <c r="X162" i="1"/>
  <c r="W162" i="1"/>
  <c r="V162" i="1"/>
  <c r="U162" i="1"/>
  <c r="T162" i="1"/>
  <c r="R162" i="1"/>
  <c r="AB161" i="1"/>
  <c r="AA161" i="1"/>
  <c r="Z161" i="1"/>
  <c r="Y161" i="1"/>
  <c r="X161" i="1"/>
  <c r="W161" i="1"/>
  <c r="V161" i="1"/>
  <c r="U161" i="1"/>
  <c r="T161" i="1"/>
  <c r="R161" i="1"/>
  <c r="AB160" i="1"/>
  <c r="AA160" i="1"/>
  <c r="Z160" i="1"/>
  <c r="Y160" i="1"/>
  <c r="X160" i="1"/>
  <c r="W160" i="1"/>
  <c r="V160" i="1"/>
  <c r="U160" i="1"/>
  <c r="T160" i="1"/>
  <c r="R160" i="1"/>
  <c r="AB159" i="1"/>
  <c r="AA159" i="1"/>
  <c r="Z159" i="1"/>
  <c r="Y159" i="1"/>
  <c r="X159" i="1"/>
  <c r="W159" i="1"/>
  <c r="V159" i="1"/>
  <c r="U159" i="1"/>
  <c r="T159" i="1"/>
  <c r="R159" i="1"/>
  <c r="AB158" i="1"/>
  <c r="AA158" i="1"/>
  <c r="Z158" i="1"/>
  <c r="Y158" i="1"/>
  <c r="X158" i="1"/>
  <c r="W158" i="1"/>
  <c r="V158" i="1"/>
  <c r="U158" i="1"/>
  <c r="T158" i="1"/>
  <c r="R158" i="1"/>
  <c r="AB157" i="1"/>
  <c r="AA157" i="1"/>
  <c r="Z157" i="1"/>
  <c r="Y157" i="1"/>
  <c r="X157" i="1"/>
  <c r="W157" i="1"/>
  <c r="V157" i="1"/>
  <c r="U157" i="1"/>
  <c r="T157" i="1"/>
  <c r="R157" i="1"/>
  <c r="AB156" i="1"/>
  <c r="AA156" i="1"/>
  <c r="Z156" i="1"/>
  <c r="Y156" i="1"/>
  <c r="X156" i="1"/>
  <c r="W156" i="1"/>
  <c r="V156" i="1"/>
  <c r="U156" i="1"/>
  <c r="T156" i="1"/>
  <c r="R156" i="1"/>
  <c r="AB155" i="1"/>
  <c r="AA155" i="1"/>
  <c r="Z155" i="1"/>
  <c r="Y155" i="1"/>
  <c r="X155" i="1"/>
  <c r="W155" i="1"/>
  <c r="V155" i="1"/>
  <c r="U155" i="1"/>
  <c r="T155" i="1"/>
  <c r="R155" i="1"/>
  <c r="AB154" i="1"/>
  <c r="AA154" i="1"/>
  <c r="Z154" i="1"/>
  <c r="Y154" i="1"/>
  <c r="X154" i="1"/>
  <c r="W154" i="1"/>
  <c r="V154" i="1"/>
  <c r="U154" i="1"/>
  <c r="T154" i="1"/>
  <c r="R154" i="1"/>
  <c r="Q170" i="1"/>
  <c r="P170" i="1"/>
  <c r="O170" i="1"/>
  <c r="N170" i="1"/>
  <c r="M170" i="1"/>
  <c r="L170" i="1"/>
  <c r="K170" i="1"/>
  <c r="J170" i="1"/>
  <c r="I170" i="1"/>
  <c r="Q169" i="1"/>
  <c r="P169" i="1"/>
  <c r="O169" i="1"/>
  <c r="N169" i="1"/>
  <c r="M169" i="1"/>
  <c r="L169" i="1"/>
  <c r="K169" i="1"/>
  <c r="J169" i="1"/>
  <c r="I169" i="1"/>
  <c r="Q168" i="1"/>
  <c r="P168" i="1"/>
  <c r="O168" i="1"/>
  <c r="N168" i="1"/>
  <c r="M168" i="1"/>
  <c r="L168" i="1"/>
  <c r="K168" i="1"/>
  <c r="J168" i="1"/>
  <c r="I168" i="1"/>
  <c r="Q167" i="1"/>
  <c r="P167" i="1"/>
  <c r="O167" i="1"/>
  <c r="N167" i="1"/>
  <c r="M167" i="1"/>
  <c r="L167" i="1"/>
  <c r="K167" i="1"/>
  <c r="J167" i="1"/>
  <c r="I167" i="1"/>
  <c r="Q166" i="1"/>
  <c r="P166" i="1"/>
  <c r="O166" i="1"/>
  <c r="N166" i="1"/>
  <c r="M166" i="1"/>
  <c r="L166" i="1"/>
  <c r="K166" i="1"/>
  <c r="J166" i="1"/>
  <c r="I166" i="1"/>
  <c r="Q165" i="1"/>
  <c r="P165" i="1"/>
  <c r="O165" i="1"/>
  <c r="N165" i="1"/>
  <c r="M165" i="1"/>
  <c r="L165" i="1"/>
  <c r="K165" i="1"/>
  <c r="J165" i="1"/>
  <c r="I165" i="1"/>
  <c r="Q164" i="1"/>
  <c r="P164" i="1"/>
  <c r="O164" i="1"/>
  <c r="N164" i="1"/>
  <c r="M164" i="1"/>
  <c r="L164" i="1"/>
  <c r="K164" i="1"/>
  <c r="J164" i="1"/>
  <c r="I164" i="1"/>
  <c r="Q163" i="1"/>
  <c r="P163" i="1"/>
  <c r="O163" i="1"/>
  <c r="N163" i="1"/>
  <c r="M163" i="1"/>
  <c r="L163" i="1"/>
  <c r="K163" i="1"/>
  <c r="J163" i="1"/>
  <c r="I163" i="1"/>
  <c r="Q162" i="1"/>
  <c r="P162" i="1"/>
  <c r="O162" i="1"/>
  <c r="N162" i="1"/>
  <c r="M162" i="1"/>
  <c r="L162" i="1"/>
  <c r="K162" i="1"/>
  <c r="J162" i="1"/>
  <c r="I162" i="1"/>
  <c r="Q161" i="1"/>
  <c r="P161" i="1"/>
  <c r="O161" i="1"/>
  <c r="N161" i="1"/>
  <c r="M161" i="1"/>
  <c r="L161" i="1"/>
  <c r="K161" i="1"/>
  <c r="J161" i="1"/>
  <c r="I161" i="1"/>
  <c r="Q160" i="1"/>
  <c r="P160" i="1"/>
  <c r="O160" i="1"/>
  <c r="N160" i="1"/>
  <c r="M160" i="1"/>
  <c r="L160" i="1"/>
  <c r="K160" i="1"/>
  <c r="J160" i="1"/>
  <c r="I160" i="1"/>
  <c r="Q159" i="1"/>
  <c r="P159" i="1"/>
  <c r="O159" i="1"/>
  <c r="N159" i="1"/>
  <c r="M159" i="1"/>
  <c r="L159" i="1"/>
  <c r="K159" i="1"/>
  <c r="J159" i="1"/>
  <c r="I159" i="1"/>
  <c r="Q158" i="1"/>
  <c r="P158" i="1"/>
  <c r="O158" i="1"/>
  <c r="N158" i="1"/>
  <c r="M158" i="1"/>
  <c r="L158" i="1"/>
  <c r="K158" i="1"/>
  <c r="J158" i="1"/>
  <c r="I158" i="1"/>
  <c r="Q157" i="1"/>
  <c r="P157" i="1"/>
  <c r="O157" i="1"/>
  <c r="N157" i="1"/>
  <c r="M157" i="1"/>
  <c r="L157" i="1"/>
  <c r="K157" i="1"/>
  <c r="J157" i="1"/>
  <c r="I157" i="1"/>
  <c r="Q156" i="1"/>
  <c r="P156" i="1"/>
  <c r="O156" i="1"/>
  <c r="N156" i="1"/>
  <c r="M156" i="1"/>
  <c r="L156" i="1"/>
  <c r="K156" i="1"/>
  <c r="J156" i="1"/>
  <c r="I156" i="1"/>
  <c r="Q155" i="1"/>
  <c r="P155" i="1"/>
  <c r="O155" i="1"/>
  <c r="N155" i="1"/>
  <c r="M155" i="1"/>
  <c r="L155" i="1"/>
  <c r="K155" i="1"/>
  <c r="J155" i="1"/>
  <c r="I155" i="1"/>
  <c r="Q154" i="1"/>
  <c r="P154" i="1"/>
  <c r="O154" i="1"/>
  <c r="N154" i="1"/>
  <c r="M154" i="1"/>
  <c r="L154" i="1"/>
  <c r="K154" i="1"/>
  <c r="J154" i="1"/>
  <c r="I154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71" i="1" l="1"/>
  <c r="AV154" i="1"/>
  <c r="AX24" i="2"/>
  <c r="BE23" i="2" l="1"/>
  <c r="BJ23" i="2" s="1"/>
  <c r="BE22" i="2"/>
  <c r="BJ22" i="2" s="1"/>
  <c r="BF21" i="2"/>
  <c r="BE21" i="2"/>
  <c r="BF20" i="2"/>
  <c r="BE20" i="2"/>
  <c r="BF19" i="2"/>
  <c r="BE19" i="2"/>
  <c r="BF18" i="2"/>
  <c r="BE18" i="2"/>
  <c r="BE17" i="2"/>
  <c r="BJ17" i="2" s="1"/>
  <c r="BE16" i="2"/>
  <c r="BJ16" i="2" s="1"/>
  <c r="BE15" i="2"/>
  <c r="BJ15" i="2" s="1"/>
  <c r="BE14" i="2"/>
  <c r="BJ14" i="2" s="1"/>
  <c r="BE13" i="2"/>
  <c r="BE12" i="2"/>
  <c r="BJ12" i="2" s="1"/>
  <c r="BE11" i="2"/>
  <c r="BJ11" i="2" s="1"/>
  <c r="BE10" i="2"/>
  <c r="BJ10" i="2" s="1"/>
  <c r="BE9" i="2"/>
  <c r="BJ9" i="2" s="1"/>
  <c r="BE8" i="2"/>
  <c r="BJ8" i="2" s="1"/>
  <c r="BE7" i="2"/>
  <c r="BJ13" i="2" l="1"/>
  <c r="BQ8" i="2"/>
  <c r="BO8" i="2"/>
  <c r="BP8" i="2"/>
  <c r="BE24" i="2"/>
  <c r="BO11" i="2"/>
  <c r="BQ11" i="2"/>
  <c r="BP11" i="2"/>
  <c r="BG7" i="2"/>
  <c r="BG19" i="2"/>
  <c r="BG20" i="2"/>
  <c r="BG21" i="2"/>
  <c r="BG18" i="2"/>
  <c r="BK21" i="2" l="1"/>
  <c r="BK20" i="2"/>
  <c r="BK19" i="2"/>
  <c r="BK18" i="2"/>
  <c r="BK7" i="2"/>
  <c r="AW24" i="2"/>
  <c r="AV24" i="2"/>
  <c r="AU24" i="2"/>
  <c r="AT24" i="2"/>
  <c r="AS24" i="2"/>
  <c r="AS70" i="2" s="1"/>
  <c r="L13" i="3" s="1"/>
  <c r="AR24" i="2"/>
  <c r="AR70" i="2" s="1"/>
  <c r="K13" i="3" s="1"/>
  <c r="AN70" i="2"/>
  <c r="G13" i="3" s="1"/>
  <c r="AJ24" i="2"/>
  <c r="AI24" i="2"/>
  <c r="AH24" i="2"/>
  <c r="AG24" i="2"/>
  <c r="AF24" i="2"/>
  <c r="AE24" i="2"/>
  <c r="AD24" i="2"/>
  <c r="AC24" i="2"/>
  <c r="AB24" i="2"/>
  <c r="AB70" i="2" s="1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I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H74" i="1"/>
  <c r="G49" i="1"/>
  <c r="H172" i="1" l="1"/>
  <c r="K8" i="3"/>
  <c r="L8" i="3"/>
  <c r="F8" i="3"/>
  <c r="J172" i="1"/>
  <c r="N172" i="1"/>
  <c r="R172" i="1"/>
  <c r="V172" i="1"/>
  <c r="Z172" i="1"/>
  <c r="AD172" i="1"/>
  <c r="AL172" i="1"/>
  <c r="AT172" i="1"/>
  <c r="K172" i="1"/>
  <c r="O172" i="1"/>
  <c r="S172" i="1"/>
  <c r="W172" i="1"/>
  <c r="AA172" i="1"/>
  <c r="AM172" i="1"/>
  <c r="U172" i="1"/>
  <c r="Y172" i="1"/>
  <c r="AC172" i="1"/>
  <c r="AG172" i="1"/>
  <c r="AK172" i="1"/>
  <c r="AO172" i="1"/>
  <c r="AS172" i="1"/>
  <c r="I172" i="1"/>
  <c r="M172" i="1"/>
  <c r="Q172" i="1"/>
  <c r="T172" i="1"/>
  <c r="X172" i="1"/>
  <c r="AB172" i="1"/>
  <c r="AF172" i="1"/>
  <c r="AJ172" i="1"/>
  <c r="AN172" i="1"/>
  <c r="AE172" i="1"/>
  <c r="L172" i="1"/>
  <c r="P172" i="1"/>
  <c r="AI172" i="1"/>
  <c r="X171" i="1"/>
  <c r="X173" i="1" l="1"/>
  <c r="G24" i="1"/>
  <c r="G8" i="3" l="1"/>
  <c r="M24" i="2"/>
  <c r="L24" i="2"/>
  <c r="J24" i="2"/>
  <c r="AV24" i="1" l="1"/>
  <c r="AW24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AX24" i="1" l="1"/>
  <c r="AN60" i="2"/>
  <c r="AN59" i="2"/>
  <c r="M26" i="2"/>
  <c r="L26" i="2"/>
  <c r="BT24" i="2"/>
  <c r="BS24" i="2"/>
  <c r="BR24" i="2"/>
  <c r="CQ22" i="2"/>
  <c r="CP22" i="2"/>
  <c r="CO22" i="2"/>
  <c r="CQ21" i="2"/>
  <c r="CP21" i="2"/>
  <c r="CO21" i="2"/>
  <c r="BZ21" i="2"/>
  <c r="BY21" i="2"/>
  <c r="BX21" i="2"/>
  <c r="CQ20" i="2"/>
  <c r="CP20" i="2"/>
  <c r="CO20" i="2"/>
  <c r="BZ20" i="2"/>
  <c r="BY20" i="2"/>
  <c r="BX20" i="2"/>
  <c r="CU20" i="2"/>
  <c r="CQ19" i="2"/>
  <c r="CP19" i="2"/>
  <c r="CO19" i="2"/>
  <c r="BZ19" i="2"/>
  <c r="BY19" i="2"/>
  <c r="BX19" i="2"/>
  <c r="CU19" i="2"/>
  <c r="CQ18" i="2"/>
  <c r="CP18" i="2"/>
  <c r="CO18" i="2"/>
  <c r="BZ18" i="2"/>
  <c r="BY18" i="2"/>
  <c r="BX18" i="2"/>
  <c r="CQ17" i="2"/>
  <c r="CP17" i="2"/>
  <c r="CO17" i="2"/>
  <c r="CQ16" i="2"/>
  <c r="CP16" i="2"/>
  <c r="CO16" i="2"/>
  <c r="CQ15" i="2"/>
  <c r="CP15" i="2"/>
  <c r="CO15" i="2"/>
  <c r="CQ13" i="2"/>
  <c r="CP13" i="2"/>
  <c r="CO13" i="2"/>
  <c r="CQ12" i="2"/>
  <c r="CP12" i="2"/>
  <c r="CO12" i="2"/>
  <c r="CQ11" i="2"/>
  <c r="CP11" i="2"/>
  <c r="CO11" i="2"/>
  <c r="CQ10" i="2"/>
  <c r="CP10" i="2"/>
  <c r="CO10" i="2"/>
  <c r="CQ9" i="2"/>
  <c r="CP9" i="2"/>
  <c r="CO9" i="2"/>
  <c r="CQ8" i="2"/>
  <c r="CP8" i="2"/>
  <c r="CO8" i="2"/>
  <c r="CU8" i="2"/>
  <c r="A8" i="2"/>
  <c r="A9" i="2" s="1"/>
  <c r="A10" i="2" s="1"/>
  <c r="CQ7" i="2"/>
  <c r="CP7" i="2"/>
  <c r="CO7" i="2"/>
  <c r="BZ7" i="2"/>
  <c r="BY7" i="2"/>
  <c r="BX7" i="2"/>
  <c r="AK60" i="2"/>
  <c r="Y60" i="2"/>
  <c r="U60" i="2"/>
  <c r="P60" i="2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CA18" i="2"/>
  <c r="CR10" i="2"/>
  <c r="CR18" i="2"/>
  <c r="CR12" i="2"/>
  <c r="CR8" i="2"/>
  <c r="CR9" i="2"/>
  <c r="CR11" i="2"/>
  <c r="CR22" i="2"/>
  <c r="CR13" i="2"/>
  <c r="CR16" i="2"/>
  <c r="CR21" i="2"/>
  <c r="CR17" i="2"/>
  <c r="CA19" i="2"/>
  <c r="CA21" i="2"/>
  <c r="CU15" i="2"/>
  <c r="CT15" i="2"/>
  <c r="CU16" i="2"/>
  <c r="CU17" i="2"/>
  <c r="CU10" i="2"/>
  <c r="CU21" i="2"/>
  <c r="AB60" i="2"/>
  <c r="AF60" i="2"/>
  <c r="AL60" i="2"/>
  <c r="CT10" i="2"/>
  <c r="Z60" i="2"/>
  <c r="AE60" i="2"/>
  <c r="N60" i="2"/>
  <c r="R60" i="2"/>
  <c r="W60" i="2"/>
  <c r="AA60" i="2"/>
  <c r="CR7" i="2"/>
  <c r="CU11" i="2"/>
  <c r="CU12" i="2"/>
  <c r="CU13" i="2"/>
  <c r="CU14" i="2"/>
  <c r="CR15" i="2"/>
  <c r="CU22" i="2"/>
  <c r="Q60" i="2"/>
  <c r="K60" i="2"/>
  <c r="O60" i="2"/>
  <c r="S60" i="2"/>
  <c r="CA7" i="2"/>
  <c r="M60" i="2"/>
  <c r="V60" i="2"/>
  <c r="AJ60" i="2"/>
  <c r="AI60" i="2"/>
  <c r="CU18" i="2"/>
  <c r="CR20" i="2"/>
  <c r="CR19" i="2"/>
  <c r="CA20" i="2"/>
  <c r="M11" i="3"/>
  <c r="M9" i="3"/>
  <c r="G12" i="3"/>
  <c r="G14" i="3" s="1"/>
  <c r="E12" i="3"/>
  <c r="E14" i="3" s="1"/>
  <c r="D8" i="3"/>
  <c r="D12" i="3" s="1"/>
  <c r="D14" i="3" s="1"/>
  <c r="AW124" i="1"/>
  <c r="AV124" i="1"/>
  <c r="AW123" i="1"/>
  <c r="AV123" i="1"/>
  <c r="AV122" i="1"/>
  <c r="AV121" i="1"/>
  <c r="AV120" i="1"/>
  <c r="AV119" i="1"/>
  <c r="AW118" i="1"/>
  <c r="AV118" i="1"/>
  <c r="AW117" i="1"/>
  <c r="AV117" i="1"/>
  <c r="AW116" i="1"/>
  <c r="AV116" i="1"/>
  <c r="AW115" i="1"/>
  <c r="AV115" i="1"/>
  <c r="AW114" i="1"/>
  <c r="AV114" i="1"/>
  <c r="AW113" i="1"/>
  <c r="AV113" i="1"/>
  <c r="AW112" i="1"/>
  <c r="AV112" i="1"/>
  <c r="AW111" i="1"/>
  <c r="AV111" i="1"/>
  <c r="AW110" i="1"/>
  <c r="AV110" i="1"/>
  <c r="AW109" i="1"/>
  <c r="AV109" i="1"/>
  <c r="A109" i="1"/>
  <c r="A110" i="1" s="1"/>
  <c r="A111" i="1" s="1"/>
  <c r="AV108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8" i="1"/>
  <c r="AV88" i="1"/>
  <c r="AW87" i="1"/>
  <c r="AV87" i="1"/>
  <c r="AW86" i="1"/>
  <c r="AV86" i="1"/>
  <c r="AW85" i="1"/>
  <c r="AV85" i="1"/>
  <c r="AW84" i="1"/>
  <c r="AV84" i="1"/>
  <c r="A84" i="1"/>
  <c r="A85" i="1" s="1"/>
  <c r="A86" i="1" s="1"/>
  <c r="AW83" i="1"/>
  <c r="AV83" i="1"/>
  <c r="AW73" i="1"/>
  <c r="AV73" i="1"/>
  <c r="AW72" i="1"/>
  <c r="AV72" i="1"/>
  <c r="AW71" i="1"/>
  <c r="AV71" i="1"/>
  <c r="AW70" i="1"/>
  <c r="AV70" i="1"/>
  <c r="AW69" i="1"/>
  <c r="AV69" i="1"/>
  <c r="AW68" i="1"/>
  <c r="AV68" i="1"/>
  <c r="AW67" i="1"/>
  <c r="AV67" i="1"/>
  <c r="AW66" i="1"/>
  <c r="AV66" i="1"/>
  <c r="AW65" i="1"/>
  <c r="AV65" i="1"/>
  <c r="AW64" i="1"/>
  <c r="AV64" i="1"/>
  <c r="AW63" i="1"/>
  <c r="AV63" i="1"/>
  <c r="AW62" i="1"/>
  <c r="AV62" i="1"/>
  <c r="AW61" i="1"/>
  <c r="AV61" i="1"/>
  <c r="AW60" i="1"/>
  <c r="AV60" i="1"/>
  <c r="AW59" i="1"/>
  <c r="AV59" i="1"/>
  <c r="AW58" i="1"/>
  <c r="AV58" i="1"/>
  <c r="A58" i="1"/>
  <c r="A59" i="1" s="1"/>
  <c r="A60" i="1" s="1"/>
  <c r="AW57" i="1"/>
  <c r="AV57" i="1"/>
  <c r="AW48" i="1"/>
  <c r="AV48" i="1"/>
  <c r="AW47" i="1"/>
  <c r="AV47" i="1"/>
  <c r="AW46" i="1"/>
  <c r="AV46" i="1"/>
  <c r="AW45" i="1"/>
  <c r="AV45" i="1"/>
  <c r="AW44" i="1"/>
  <c r="AV44" i="1"/>
  <c r="AW43" i="1"/>
  <c r="AV43" i="1"/>
  <c r="AW42" i="1"/>
  <c r="AV42" i="1"/>
  <c r="AW41" i="1"/>
  <c r="AV41" i="1"/>
  <c r="AW40" i="1"/>
  <c r="AV40" i="1"/>
  <c r="AW39" i="1"/>
  <c r="AV39" i="1"/>
  <c r="AW38" i="1"/>
  <c r="AV38" i="1"/>
  <c r="AW37" i="1"/>
  <c r="AV37" i="1"/>
  <c r="AW36" i="1"/>
  <c r="AV36" i="1"/>
  <c r="AW35" i="1"/>
  <c r="AV35" i="1"/>
  <c r="AW34" i="1"/>
  <c r="AV34" i="1"/>
  <c r="AW33" i="1"/>
  <c r="AV33" i="1"/>
  <c r="A33" i="1"/>
  <c r="A34" i="1" s="1"/>
  <c r="A35" i="1" s="1"/>
  <c r="AW32" i="1"/>
  <c r="AV32" i="1"/>
  <c r="A8" i="1"/>
  <c r="A9" i="1" s="1"/>
  <c r="A10" i="1" s="1"/>
  <c r="AM171" i="1"/>
  <c r="AM173" i="1" s="1"/>
  <c r="AL171" i="1"/>
  <c r="AL173" i="1" s="1"/>
  <c r="A155" i="1"/>
  <c r="A156" i="1" s="1"/>
  <c r="A157" i="1" s="1"/>
  <c r="AR157" i="1" l="1"/>
  <c r="AQ157" i="1"/>
  <c r="AP157" i="1"/>
  <c r="AR161" i="1"/>
  <c r="AQ161" i="1"/>
  <c r="AP161" i="1"/>
  <c r="AQ158" i="1"/>
  <c r="AR158" i="1"/>
  <c r="AP158" i="1"/>
  <c r="AQ162" i="1"/>
  <c r="AR162" i="1"/>
  <c r="AP162" i="1"/>
  <c r="AR155" i="1"/>
  <c r="AQ155" i="1"/>
  <c r="AP155" i="1"/>
  <c r="AR159" i="1"/>
  <c r="AQ159" i="1"/>
  <c r="AP159" i="1"/>
  <c r="AR163" i="1"/>
  <c r="AQ163" i="1"/>
  <c r="AP163" i="1"/>
  <c r="AR169" i="1"/>
  <c r="AQ169" i="1"/>
  <c r="AP169" i="1"/>
  <c r="AQ156" i="1"/>
  <c r="AR156" i="1"/>
  <c r="AP156" i="1"/>
  <c r="AQ160" i="1"/>
  <c r="AR160" i="1"/>
  <c r="AP160" i="1"/>
  <c r="AQ164" i="1"/>
  <c r="AR164" i="1"/>
  <c r="AP164" i="1"/>
  <c r="AR170" i="1"/>
  <c r="AQ170" i="1"/>
  <c r="AP170" i="1"/>
  <c r="A21" i="2"/>
  <c r="A22" i="2" s="1"/>
  <c r="A23" i="2" s="1"/>
  <c r="A11" i="1"/>
  <c r="A12" i="1" s="1"/>
  <c r="A13" i="1" s="1"/>
  <c r="A14" i="1" s="1"/>
  <c r="A15" i="1" s="1"/>
  <c r="A16" i="1" s="1"/>
  <c r="A17" i="1" s="1"/>
  <c r="A18" i="1" s="1"/>
  <c r="A19" i="1" s="1"/>
  <c r="A158" i="1"/>
  <c r="A159" i="1" s="1"/>
  <c r="A160" i="1" s="1"/>
  <c r="A161" i="1" s="1"/>
  <c r="A162" i="1" s="1"/>
  <c r="A163" i="1" s="1"/>
  <c r="A164" i="1" s="1"/>
  <c r="A165" i="1" s="1"/>
  <c r="A166" i="1" s="1"/>
  <c r="A112" i="1"/>
  <c r="A113" i="1" s="1"/>
  <c r="A114" i="1" s="1"/>
  <c r="A115" i="1" s="1"/>
  <c r="A116" i="1" s="1"/>
  <c r="A117" i="1" s="1"/>
  <c r="A118" i="1" s="1"/>
  <c r="A119" i="1" s="1"/>
  <c r="A120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61" i="1"/>
  <c r="A62" i="1" s="1"/>
  <c r="A63" i="1" s="1"/>
  <c r="A64" i="1" s="1"/>
  <c r="A65" i="1" s="1"/>
  <c r="A66" i="1" s="1"/>
  <c r="A67" i="1" s="1"/>
  <c r="A68" i="1" s="1"/>
  <c r="A69" i="1" s="1"/>
  <c r="A36" i="1"/>
  <c r="A37" i="1" s="1"/>
  <c r="A38" i="1" s="1"/>
  <c r="A39" i="1" s="1"/>
  <c r="A40" i="1" s="1"/>
  <c r="A41" i="1" s="1"/>
  <c r="A42" i="1" s="1"/>
  <c r="A43" i="1" s="1"/>
  <c r="A44" i="1" s="1"/>
  <c r="AV49" i="1"/>
  <c r="AW49" i="1"/>
  <c r="AV100" i="1"/>
  <c r="AI171" i="1"/>
  <c r="AI173" i="1" s="1"/>
  <c r="AV125" i="1"/>
  <c r="AW100" i="1"/>
  <c r="AW74" i="1"/>
  <c r="AV74" i="1"/>
  <c r="H173" i="1"/>
  <c r="AK171" i="1"/>
  <c r="AK173" i="1" s="1"/>
  <c r="AY110" i="1"/>
  <c r="AY113" i="1"/>
  <c r="AY115" i="1"/>
  <c r="AY117" i="1"/>
  <c r="AY123" i="1"/>
  <c r="AY124" i="1"/>
  <c r="AO171" i="1"/>
  <c r="AO173" i="1" s="1"/>
  <c r="AV155" i="1"/>
  <c r="AV156" i="1"/>
  <c r="AV157" i="1"/>
  <c r="AV158" i="1"/>
  <c r="AW155" i="1"/>
  <c r="AW156" i="1"/>
  <c r="AW157" i="1"/>
  <c r="AW158" i="1"/>
  <c r="AW159" i="1"/>
  <c r="AW160" i="1"/>
  <c r="AW161" i="1"/>
  <c r="AW162" i="1"/>
  <c r="AW163" i="1"/>
  <c r="AW164" i="1"/>
  <c r="AW169" i="1"/>
  <c r="AW170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N171" i="1"/>
  <c r="AN173" i="1" s="1"/>
  <c r="R171" i="1"/>
  <c r="R173" i="1" s="1"/>
  <c r="V171" i="1"/>
  <c r="V173" i="1" s="1"/>
  <c r="Z171" i="1"/>
  <c r="Z173" i="1" s="1"/>
  <c r="AD171" i="1"/>
  <c r="AD173" i="1" s="1"/>
  <c r="AY109" i="1"/>
  <c r="AY116" i="1"/>
  <c r="AY118" i="1"/>
  <c r="AJ171" i="1"/>
  <c r="AJ173" i="1" s="1"/>
  <c r="J171" i="1"/>
  <c r="J173" i="1" s="1"/>
  <c r="N171" i="1"/>
  <c r="N173" i="1" s="1"/>
  <c r="K171" i="1"/>
  <c r="K173" i="1" s="1"/>
  <c r="W171" i="1"/>
  <c r="W173" i="1" s="1"/>
  <c r="AS171" i="1"/>
  <c r="AS173" i="1" s="1"/>
  <c r="O171" i="1"/>
  <c r="O173" i="1" s="1"/>
  <c r="S171" i="1"/>
  <c r="S173" i="1" s="1"/>
  <c r="AE171" i="1"/>
  <c r="AE173" i="1" s="1"/>
  <c r="P171" i="1"/>
  <c r="P173" i="1" s="1"/>
  <c r="AF171" i="1"/>
  <c r="AF173" i="1" s="1"/>
  <c r="AA171" i="1"/>
  <c r="AA173" i="1" s="1"/>
  <c r="L171" i="1"/>
  <c r="L173" i="1" s="1"/>
  <c r="T171" i="1"/>
  <c r="T173" i="1" s="1"/>
  <c r="AB171" i="1"/>
  <c r="AB173" i="1" s="1"/>
  <c r="AT171" i="1"/>
  <c r="AT173" i="1" s="1"/>
  <c r="I171" i="1"/>
  <c r="I173" i="1" s="1"/>
  <c r="M171" i="1"/>
  <c r="M173" i="1" s="1"/>
  <c r="Q171" i="1"/>
  <c r="Q173" i="1" s="1"/>
  <c r="U171" i="1"/>
  <c r="U173" i="1" s="1"/>
  <c r="Y171" i="1"/>
  <c r="Y173" i="1" s="1"/>
  <c r="AC171" i="1"/>
  <c r="AC173" i="1" s="1"/>
  <c r="AG171" i="1"/>
  <c r="AG173" i="1" s="1"/>
  <c r="BO15" i="2"/>
  <c r="BX15" i="2" s="1"/>
  <c r="CT9" i="2"/>
  <c r="CT16" i="2"/>
  <c r="CT14" i="2"/>
  <c r="CT17" i="2"/>
  <c r="CT19" i="2"/>
  <c r="CT12" i="2"/>
  <c r="CT11" i="2"/>
  <c r="AG60" i="2"/>
  <c r="CT8" i="2"/>
  <c r="AC60" i="2"/>
  <c r="CT21" i="2"/>
  <c r="CU9" i="2"/>
  <c r="AD60" i="2"/>
  <c r="CU7" i="2"/>
  <c r="CT13" i="2"/>
  <c r="CT20" i="2"/>
  <c r="CT18" i="2"/>
  <c r="L60" i="2"/>
  <c r="CT22" i="2"/>
  <c r="AH60" i="2"/>
  <c r="BQ10" i="2"/>
  <c r="BZ10" i="2" s="1"/>
  <c r="BP10" i="2"/>
  <c r="BY10" i="2" s="1"/>
  <c r="BO10" i="2"/>
  <c r="BX10" i="2" s="1"/>
  <c r="AY111" i="1"/>
  <c r="AR165" i="1" l="1"/>
  <c r="AQ165" i="1"/>
  <c r="AP165" i="1"/>
  <c r="AR168" i="1"/>
  <c r="AQ168" i="1"/>
  <c r="AP168" i="1"/>
  <c r="AR166" i="1"/>
  <c r="AQ166" i="1"/>
  <c r="AP166" i="1"/>
  <c r="AR167" i="1"/>
  <c r="AQ167" i="1"/>
  <c r="AP167" i="1"/>
  <c r="AR154" i="1"/>
  <c r="AQ154" i="1"/>
  <c r="AP154" i="1"/>
  <c r="A97" i="1"/>
  <c r="A98" i="1" s="1"/>
  <c r="A99" i="1" s="1"/>
  <c r="A20" i="1"/>
  <c r="A21" i="1" s="1"/>
  <c r="A22" i="1" s="1"/>
  <c r="A23" i="1" s="1"/>
  <c r="A167" i="1"/>
  <c r="A169" i="1" s="1"/>
  <c r="A170" i="1" s="1"/>
  <c r="A121" i="1"/>
  <c r="A70" i="1"/>
  <c r="A45" i="1"/>
  <c r="AX49" i="1"/>
  <c r="AH168" i="1"/>
  <c r="AW168" i="1" s="1"/>
  <c r="AX168" i="1" s="1"/>
  <c r="BF168" i="1" s="1"/>
  <c r="AW122" i="1"/>
  <c r="AY122" i="1" s="1"/>
  <c r="AH167" i="1"/>
  <c r="AW167" i="1" s="1"/>
  <c r="AX167" i="1" s="1"/>
  <c r="BF167" i="1" s="1"/>
  <c r="AW121" i="1"/>
  <c r="AY121" i="1" s="1"/>
  <c r="AH165" i="1"/>
  <c r="AW165" i="1" s="1"/>
  <c r="AX165" i="1" s="1"/>
  <c r="BF165" i="1" s="1"/>
  <c r="AW119" i="1"/>
  <c r="AY119" i="1" s="1"/>
  <c r="AH166" i="1"/>
  <c r="AW166" i="1" s="1"/>
  <c r="AX166" i="1" s="1"/>
  <c r="BF166" i="1" s="1"/>
  <c r="AW120" i="1"/>
  <c r="AY120" i="1" s="1"/>
  <c r="AP172" i="1"/>
  <c r="AH154" i="1"/>
  <c r="AH172" i="1"/>
  <c r="AW108" i="1"/>
  <c r="AY112" i="1"/>
  <c r="AV172" i="1"/>
  <c r="AY114" i="1"/>
  <c r="AX100" i="1"/>
  <c r="AX74" i="1"/>
  <c r="AX156" i="1"/>
  <c r="BF156" i="1" s="1"/>
  <c r="AX159" i="1"/>
  <c r="BF159" i="1" s="1"/>
  <c r="AX170" i="1"/>
  <c r="BF170" i="1" s="1"/>
  <c r="AX161" i="1"/>
  <c r="BF161" i="1" s="1"/>
  <c r="AX169" i="1"/>
  <c r="BF169" i="1" s="1"/>
  <c r="AX163" i="1"/>
  <c r="BF163" i="1" s="1"/>
  <c r="AX157" i="1"/>
  <c r="BF157" i="1" s="1"/>
  <c r="AX158" i="1"/>
  <c r="AX155" i="1"/>
  <c r="BF155" i="1" s="1"/>
  <c r="AX162" i="1"/>
  <c r="BF162" i="1" s="1"/>
  <c r="AX164" i="1"/>
  <c r="BF164" i="1" s="1"/>
  <c r="AX160" i="1"/>
  <c r="BF160" i="1" s="1"/>
  <c r="BP15" i="2"/>
  <c r="BY15" i="2" s="1"/>
  <c r="BQ15" i="2"/>
  <c r="BZ15" i="2" s="1"/>
  <c r="AV171" i="1"/>
  <c r="BN22" i="2"/>
  <c r="BZ22" i="2" s="1"/>
  <c r="BM22" i="2"/>
  <c r="BY22" i="2" s="1"/>
  <c r="BL22" i="2"/>
  <c r="BX22" i="2" s="1"/>
  <c r="BJ24" i="2"/>
  <c r="CA10" i="2"/>
  <c r="AQ10" i="2" s="1"/>
  <c r="BU13" i="2"/>
  <c r="BW13" i="2"/>
  <c r="BV13" i="2"/>
  <c r="BZ11" i="2"/>
  <c r="BY11" i="2"/>
  <c r="BX11" i="2"/>
  <c r="BP12" i="2"/>
  <c r="BY12" i="2" s="1"/>
  <c r="BO12" i="2"/>
  <c r="BX12" i="2" s="1"/>
  <c r="BQ12" i="2"/>
  <c r="BZ12" i="2" s="1"/>
  <c r="CL14" i="2"/>
  <c r="BU14" i="2" s="1"/>
  <c r="CN14" i="2"/>
  <c r="BW14" i="2" s="1"/>
  <c r="CM14" i="2"/>
  <c r="BV14" i="2" s="1"/>
  <c r="BL9" i="2"/>
  <c r="BN9" i="2"/>
  <c r="BM9" i="2"/>
  <c r="BK24" i="2"/>
  <c r="CT7" i="2"/>
  <c r="CT24" i="2" s="1"/>
  <c r="BP23" i="2"/>
  <c r="BY23" i="2" s="1"/>
  <c r="BO23" i="2"/>
  <c r="BX23" i="2" s="1"/>
  <c r="BQ23" i="2"/>
  <c r="BZ23" i="2" s="1"/>
  <c r="CU24" i="2"/>
  <c r="BP17" i="2"/>
  <c r="BY17" i="2" s="1"/>
  <c r="BO17" i="2"/>
  <c r="BX17" i="2" s="1"/>
  <c r="BQ17" i="2"/>
  <c r="BZ17" i="2" s="1"/>
  <c r="BQ16" i="2"/>
  <c r="BZ16" i="2" s="1"/>
  <c r="BP16" i="2"/>
  <c r="BY16" i="2" s="1"/>
  <c r="BO16" i="2"/>
  <c r="BX16" i="2" s="1"/>
  <c r="L12" i="3"/>
  <c r="L14" i="3" s="1"/>
  <c r="K12" i="3"/>
  <c r="K14" i="3" s="1"/>
  <c r="AY160" i="1" l="1"/>
  <c r="AY157" i="1"/>
  <c r="A122" i="1"/>
  <c r="A123" i="1" s="1"/>
  <c r="A124" i="1" s="1"/>
  <c r="A71" i="1"/>
  <c r="A72" i="1" s="1"/>
  <c r="A73" i="1" s="1"/>
  <c r="A46" i="1"/>
  <c r="A47" i="1" s="1"/>
  <c r="A48" i="1" s="1"/>
  <c r="AW125" i="1"/>
  <c r="AW172" i="1" s="1"/>
  <c r="AP171" i="1"/>
  <c r="AP173" i="1" s="1"/>
  <c r="AH171" i="1"/>
  <c r="AH173" i="1" s="1"/>
  <c r="AW154" i="1"/>
  <c r="AQ172" i="1"/>
  <c r="AR172" i="1"/>
  <c r="BF158" i="1"/>
  <c r="BF10" i="2"/>
  <c r="BG10" i="2" s="1"/>
  <c r="AV173" i="1"/>
  <c r="CA15" i="2"/>
  <c r="AQ15" i="2" s="1"/>
  <c r="CA11" i="2"/>
  <c r="AQ11" i="2" s="1"/>
  <c r="CA22" i="2"/>
  <c r="AP22" i="2" s="1"/>
  <c r="CA17" i="2"/>
  <c r="AQ17" i="2" s="1"/>
  <c r="BL24" i="2"/>
  <c r="BX9" i="2"/>
  <c r="CA23" i="2"/>
  <c r="AQ23" i="2" s="1"/>
  <c r="AM60" i="2"/>
  <c r="CP14" i="2"/>
  <c r="BY14" i="2"/>
  <c r="CA12" i="2"/>
  <c r="AQ12" i="2" s="1"/>
  <c r="BY13" i="2"/>
  <c r="BQ24" i="2"/>
  <c r="BZ8" i="2"/>
  <c r="BM24" i="2"/>
  <c r="BY9" i="2"/>
  <c r="BZ14" i="2"/>
  <c r="CQ14" i="2"/>
  <c r="BZ13" i="2"/>
  <c r="BO24" i="2"/>
  <c r="BX8" i="2"/>
  <c r="CA16" i="2"/>
  <c r="AQ16" i="2" s="1"/>
  <c r="BN24" i="2"/>
  <c r="BZ9" i="2"/>
  <c r="CO14" i="2"/>
  <c r="BX14" i="2"/>
  <c r="BX13" i="2"/>
  <c r="BP24" i="2"/>
  <c r="BY8" i="2"/>
  <c r="AR171" i="1" l="1"/>
  <c r="AR173" i="1" s="1"/>
  <c r="AQ171" i="1"/>
  <c r="AQ173" i="1" s="1"/>
  <c r="AW171" i="1"/>
  <c r="AW173" i="1" s="1"/>
  <c r="AX154" i="1"/>
  <c r="AY108" i="1"/>
  <c r="AY125" i="1" s="1"/>
  <c r="AX125" i="1"/>
  <c r="AX172" i="1" s="1"/>
  <c r="BF22" i="2"/>
  <c r="BG22" i="2" s="1"/>
  <c r="BF11" i="2"/>
  <c r="BG11" i="2" s="1"/>
  <c r="BF23" i="2"/>
  <c r="BG23" i="2" s="1"/>
  <c r="BF15" i="2"/>
  <c r="BG15" i="2" s="1"/>
  <c r="BF17" i="2"/>
  <c r="BG17" i="2" s="1"/>
  <c r="BF12" i="2"/>
  <c r="BG12" i="2" s="1"/>
  <c r="BF16" i="2"/>
  <c r="BG16" i="2" s="1"/>
  <c r="CA8" i="2"/>
  <c r="AQ8" i="2" s="1"/>
  <c r="BU24" i="2"/>
  <c r="CA13" i="2"/>
  <c r="AO13" i="2" s="1"/>
  <c r="BV24" i="2"/>
  <c r="BY24" i="2"/>
  <c r="BW24" i="2"/>
  <c r="BZ24" i="2"/>
  <c r="BX24" i="2"/>
  <c r="CR14" i="2"/>
  <c r="CA9" i="2"/>
  <c r="AP9" i="2" s="1"/>
  <c r="AP24" i="2" s="1"/>
  <c r="CA14" i="2"/>
  <c r="AO14" i="2" s="1"/>
  <c r="AO24" i="2" s="1"/>
  <c r="BF154" i="1" l="1"/>
  <c r="AX171" i="1"/>
  <c r="AX173" i="1" s="1"/>
  <c r="BF14" i="2"/>
  <c r="BG14" i="2" s="1"/>
  <c r="BF13" i="2"/>
  <c r="BG13" i="2" s="1"/>
  <c r="BF9" i="2"/>
  <c r="BG9" i="2" s="1"/>
  <c r="CA24" i="2"/>
  <c r="BF8" i="2" l="1"/>
  <c r="BG8" i="2" s="1"/>
  <c r="BG24" i="2" s="1"/>
  <c r="AQ24" i="2"/>
  <c r="AO70" i="2"/>
  <c r="AP70" i="2"/>
  <c r="C14" i="3"/>
  <c r="BF24" i="2" l="1"/>
  <c r="J8" i="3"/>
  <c r="H8" i="3"/>
  <c r="I8" i="3"/>
  <c r="B12" i="3" l="1"/>
  <c r="B14" i="3" s="1"/>
  <c r="I12" i="3"/>
  <c r="I14" i="3" s="1"/>
  <c r="H12" i="3"/>
  <c r="H14" i="3" s="1"/>
  <c r="M8" i="3" l="1"/>
  <c r="J10" i="3" l="1"/>
  <c r="AQ70" i="2" l="1"/>
  <c r="J12" i="3"/>
  <c r="J14" i="3" l="1"/>
  <c r="AM70" i="2" l="1"/>
  <c r="F10" i="3"/>
  <c r="F12" i="3" s="1"/>
  <c r="F15" i="3" l="1"/>
  <c r="L15" i="3"/>
  <c r="M10" i="3"/>
  <c r="M12" i="3" s="1"/>
  <c r="F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MAQ3</author>
  </authors>
  <commentList>
    <comment ref="AW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MAQ3:</t>
        </r>
        <r>
          <rPr>
            <sz val="9"/>
            <color indexed="81"/>
            <rFont val="Tahoma"/>
            <family val="2"/>
          </rPr>
          <t xml:space="preserve">
AJUSTE X MAL CALCULO AFP PRIMA YA NO HAY COMISION FLUJO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TOSHIBA</author>
  </authors>
  <commentList>
    <comment ref="AO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SUMAR DCTODE VAC Y SAL  Y MONTO TOTAL PAGAR ENTRE LOS 5 PRIMEROS DIAS DEL MES SGTE Y ESCANEAR VOUCHER DE DEP A COOREO DE ERICK RIMAC</t>
        </r>
      </text>
    </comment>
    <comment ref="AX6" authorId="1" shapeId="0" xr:uid="{9AE05E31-BBB6-424E-9ABC-706556FEEDEC}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REDONDEO A 2 DECIMALES</t>
        </r>
      </text>
    </comment>
    <comment ref="AO3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SUMAR DCTODE VAC Y SAL  Y MONTO TOTAL PAGAR ENTRE LOS 5 PRIMEROS DIAS DEL MES SGTE Y ESCANEAR VOUCHER DE DEP A COOREO DE ERICK RIMAC</t>
        </r>
      </text>
    </comment>
    <comment ref="AX31" authorId="1" shapeId="0" xr:uid="{BFE4332C-8502-44AF-ACB9-0182211F8387}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REDONDEO A 2 DECIMALES</t>
        </r>
      </text>
    </comment>
    <comment ref="AO5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SUMAR DCTODE VAC Y SAL  Y MONTO TOTAL PAGAR ENTRE LOS 5 PRIMEROS DIAS DEL MES SGTE Y ESCANEAR VOUCHER DE DEP A COOREO DE ERICK RIMAC</t>
        </r>
      </text>
    </comment>
    <comment ref="AX56" authorId="1" shapeId="0" xr:uid="{F5946451-E092-4FB0-B44E-59B2EA5FD435}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REDONDEO A 2 DECIMALES</t>
        </r>
      </text>
    </comment>
    <comment ref="AO8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SUMAR DCTODE VAC Y SAL  Y MONTO TOTAL PAGAR ENTRE LOS 5 PRIMEROS DIAS DEL MES SGTE Y ESCANEAR VOUCHER DE DEP A COOREO DE ERICK RIMAC</t>
        </r>
      </text>
    </comment>
    <comment ref="AX82" authorId="1" shapeId="0" xr:uid="{93605247-38B5-40D8-913A-CAEEC6695F06}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REDONDEO A 2 DECIMALES</t>
        </r>
      </text>
    </comment>
    <comment ref="AO10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SUMAR DCTODE VAC Y SAL  Y MONTO TOTAL PAGAR ENTRE LOS 5 PRIMEROS DIAS DEL MES SGTE Y ESCANEAR VOUCHER DE DEP A COOREO DE ERICK RIMAC</t>
        </r>
      </text>
    </comment>
    <comment ref="AX107" authorId="1" shapeId="0" xr:uid="{7ADA51AF-ED18-4324-BECC-55B83BC94F52}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REDONDEO A 2 DECIMALES</t>
        </r>
      </text>
    </comment>
    <comment ref="AO13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SUMAR DCTODE VAC Y SAL  Y MONTO TOTAL PAGAR ENTRE LOS 5 PRIMEROS DIAS DEL MES SGTE Y ESCANEAR VOUCHER DE DEP A COOREO DE ERICK RIMAC</t>
        </r>
      </text>
    </comment>
    <comment ref="AO15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SUMAR DCTODE VAC Y SAL  Y MONTO TOTAL PAGAR ENTRE LOS 5 PRIMEROS DIAS DEL MES SGTE Y ESCANEAR VOUCHER DE DEP A COOREO DE ERICK RIMAC</t>
        </r>
      </text>
    </comment>
  </commentList>
</comments>
</file>

<file path=xl/sharedStrings.xml><?xml version="1.0" encoding="utf-8"?>
<sst xmlns="http://schemas.openxmlformats.org/spreadsheetml/2006/main" count="1649" uniqueCount="207">
  <si>
    <t xml:space="preserve">PLANILLA DE SALARIOS </t>
  </si>
  <si>
    <t>SEMANA</t>
  </si>
  <si>
    <t>CANTIDAD</t>
  </si>
  <si>
    <t>INGRESOS</t>
  </si>
  <si>
    <t>DESCUENTOS</t>
  </si>
  <si>
    <t>APORTES</t>
  </si>
  <si>
    <t>RESUMEN</t>
  </si>
  <si>
    <t>NRO</t>
  </si>
  <si>
    <t>CODI</t>
  </si>
  <si>
    <t>DNI</t>
  </si>
  <si>
    <t>G APELLIDOS Y NOMBRES</t>
  </si>
  <si>
    <t>C. COSTO</t>
  </si>
  <si>
    <t>IMPORTE</t>
  </si>
  <si>
    <t>DIAS</t>
  </si>
  <si>
    <t>HORAS NORMA</t>
  </si>
  <si>
    <t>DOM</t>
  </si>
  <si>
    <t>H 25%</t>
  </si>
  <si>
    <t>H 35%</t>
  </si>
  <si>
    <t>HORAS NOCHE</t>
  </si>
  <si>
    <t xml:space="preserve">FER       TRAB </t>
  </si>
  <si>
    <t>FER 1     MAYO</t>
  </si>
  <si>
    <t>DOM TRAB</t>
  </si>
  <si>
    <t>DESTAJO</t>
  </si>
  <si>
    <t>AS.FAMI</t>
  </si>
  <si>
    <t>MOVI.AS</t>
  </si>
  <si>
    <t>INCAFP1</t>
  </si>
  <si>
    <t>BONIF. EXTR.</t>
  </si>
  <si>
    <t>HRS                  NORM</t>
  </si>
  <si>
    <t>DOMINICAL</t>
  </si>
  <si>
    <t>HREXTRA       25%</t>
  </si>
  <si>
    <t>HREXTRA               35%</t>
  </si>
  <si>
    <t>HORNOCH                   35%</t>
  </si>
  <si>
    <t>FERIADO     TRABAJ</t>
  </si>
  <si>
    <t>FER 1 MAYO</t>
  </si>
  <si>
    <t>DOMING-</t>
  </si>
  <si>
    <t>DOMIN-D</t>
  </si>
  <si>
    <t>REINTEGRO</t>
  </si>
  <si>
    <t>S.N.P.</t>
  </si>
  <si>
    <t>AFP</t>
  </si>
  <si>
    <t>RENTA</t>
  </si>
  <si>
    <t>VIDA</t>
  </si>
  <si>
    <t>ADELANTOS</t>
  </si>
  <si>
    <t>DCTO SINDICAL</t>
  </si>
  <si>
    <t>DCTO JUDICIAL</t>
  </si>
  <si>
    <t>dcto rimac</t>
  </si>
  <si>
    <t>BASE</t>
  </si>
  <si>
    <t>ESSALUD              9%</t>
  </si>
  <si>
    <t>SENATI            0.75%</t>
  </si>
  <si>
    <t>SCTR SALUD 2.5%</t>
  </si>
  <si>
    <t>VIDA LEY</t>
  </si>
  <si>
    <t>INGRESO</t>
  </si>
  <si>
    <t>EGRESOS</t>
  </si>
  <si>
    <t>NETO</t>
  </si>
  <si>
    <t>OLU-0001</t>
  </si>
  <si>
    <t>SALAS ARENAZAS FREDDY LAZARO</t>
  </si>
  <si>
    <t>LL Y D</t>
  </si>
  <si>
    <t>OLU-0002</t>
  </si>
  <si>
    <t>HUAMANI YNCA ALBERTO</t>
  </si>
  <si>
    <t>OLU-0005</t>
  </si>
  <si>
    <t>POSTIGO CASTILLO JAVIER</t>
  </si>
  <si>
    <t>PROD I</t>
  </si>
  <si>
    <t>OLU-0006</t>
  </si>
  <si>
    <t>CARLOS MARTINEZ VICTORIANO</t>
  </si>
  <si>
    <t>PAQUETEO</t>
  </si>
  <si>
    <t>OLU-0009</t>
  </si>
  <si>
    <t>GALINDO CHAMBILLA FREDI ELEN</t>
  </si>
  <si>
    <t>OLU-0010</t>
  </si>
  <si>
    <t>ANCCASI SALHUA FLAVIO</t>
  </si>
  <si>
    <t>OLU-0011</t>
  </si>
  <si>
    <t>CAHUAPAZA CHIPANA MARCELINO</t>
  </si>
  <si>
    <t>OLU-0012</t>
  </si>
  <si>
    <t>CALAPUJA CALCINA PAUL RAUL</t>
  </si>
  <si>
    <t>SECADERO</t>
  </si>
  <si>
    <t>OLU-0013</t>
  </si>
  <si>
    <t>CHAMBI TINTAYA AQUILINO CIRILO</t>
  </si>
  <si>
    <t>DESPACHO</t>
  </si>
  <si>
    <t>OLU-0015</t>
  </si>
  <si>
    <t>HUAYNAPATA AROQUIPA FREDY NICOLAS</t>
  </si>
  <si>
    <t>OLU-0016</t>
  </si>
  <si>
    <t>MAMANI MANGO WILFREDO</t>
  </si>
  <si>
    <t>OLU-0018</t>
  </si>
  <si>
    <t>NINA HUAMANI CARLOS ALBERTO</t>
  </si>
  <si>
    <t>OLU-0019</t>
  </si>
  <si>
    <t>SULLCA CCARAMPA ROSALIO</t>
  </si>
  <si>
    <t>OLU-0021</t>
  </si>
  <si>
    <t>LIMACHE DE LA CRUZ FRANKLIN ISAAC</t>
  </si>
  <si>
    <t>MANT. MEC</t>
  </si>
  <si>
    <t>OLU-0023</t>
  </si>
  <si>
    <t>01315176</t>
  </si>
  <si>
    <t xml:space="preserve">ORTIZ CRUZ  ELOYZA  </t>
  </si>
  <si>
    <t>OLU-0024</t>
  </si>
  <si>
    <t>TAPIA BEDREGAL AMERICO ENRIQUE</t>
  </si>
  <si>
    <t>OLU-0026</t>
  </si>
  <si>
    <t>ANCCASI VARGAS VICTOR</t>
  </si>
  <si>
    <t>31A</t>
  </si>
  <si>
    <t>COMISION POR SUELDO</t>
  </si>
  <si>
    <t>COMISION MIXTA</t>
  </si>
  <si>
    <t>OBL</t>
  </si>
  <si>
    <t>COM</t>
  </si>
  <si>
    <t>PRIMA</t>
  </si>
  <si>
    <t>MES</t>
  </si>
  <si>
    <t>NRO.</t>
  </si>
  <si>
    <t>REG PENS</t>
  </si>
  <si>
    <t>FECHA NAC</t>
  </si>
  <si>
    <t>FECHA ING</t>
  </si>
  <si>
    <t>FECHA DE CESE</t>
  </si>
  <si>
    <t>BASICO</t>
  </si>
  <si>
    <t>HORAS N</t>
  </si>
  <si>
    <t>H.NOCHE</t>
  </si>
  <si>
    <t xml:space="preserve">FER TRAB </t>
  </si>
  <si>
    <t>HRSNORM</t>
  </si>
  <si>
    <t>DOMINIC</t>
  </si>
  <si>
    <t>HREXTRA</t>
  </si>
  <si>
    <t>HORNOCH</t>
  </si>
  <si>
    <t>FERITRA</t>
  </si>
  <si>
    <t>HABITAT</t>
  </si>
  <si>
    <t>PROFUTURO</t>
  </si>
  <si>
    <t>INTEGRA</t>
  </si>
  <si>
    <t>ESSALUD 9%</t>
  </si>
  <si>
    <t>SENATI 0.75%</t>
  </si>
  <si>
    <t>BASE AFP</t>
  </si>
  <si>
    <t>BASE ONP</t>
  </si>
  <si>
    <t>QUINTA</t>
  </si>
  <si>
    <t>EXTRAS</t>
  </si>
  <si>
    <t>SALAS ARENAZAS FREDDY</t>
  </si>
  <si>
    <t>ONP</t>
  </si>
  <si>
    <t>POSTIGO CASTILLO JAVIE</t>
  </si>
  <si>
    <t>CARLOS MARTINEZ VICTOR</t>
  </si>
  <si>
    <t>GALINDO CHAMBILLA FRED</t>
  </si>
  <si>
    <t>CAHUAPAZA CHIPANA MARC</t>
  </si>
  <si>
    <t>CALAPUJA CALCINA PAUL</t>
  </si>
  <si>
    <t>GENERADOR</t>
  </si>
  <si>
    <t>PRIMA MIX</t>
  </si>
  <si>
    <t>CHAMBI TINTAYA AQUILIN</t>
  </si>
  <si>
    <t>HUAYNAPATA AROQUIPA FR</t>
  </si>
  <si>
    <t>NINA HUAMANI CARLOS AL</t>
  </si>
  <si>
    <t>ELECTR. MANT</t>
  </si>
  <si>
    <t>SULLCA CCARAMPA ROSALI</t>
  </si>
  <si>
    <t>LIMACHE DE LA CRUZ FRA</t>
  </si>
  <si>
    <t>ORTIZ CRUZ ELOYZA</t>
  </si>
  <si>
    <t>PROD II</t>
  </si>
  <si>
    <t>TAPIA BEDREGAL AMERICO</t>
  </si>
  <si>
    <t>LADRILLERAS UNIDAS S.A.</t>
  </si>
  <si>
    <t>DECLARACION</t>
  </si>
  <si>
    <t>DESCRIPCION</t>
  </si>
  <si>
    <t>TOTAL</t>
  </si>
  <si>
    <t>ESSALUD</t>
  </si>
  <si>
    <t>SENATI</t>
  </si>
  <si>
    <t>SCTR</t>
  </si>
  <si>
    <t>RENTA QUINTA</t>
  </si>
  <si>
    <t>MAS VIDA</t>
  </si>
  <si>
    <t>OBREROS</t>
  </si>
  <si>
    <t>EMPLEADOS</t>
  </si>
  <si>
    <t xml:space="preserve"> VACACIONES</t>
  </si>
  <si>
    <t>LIQUIDACIONES</t>
  </si>
  <si>
    <t>DIFERENCiA</t>
  </si>
  <si>
    <t>REG. PENS</t>
  </si>
  <si>
    <t>ADELANTOS    COMEDOR</t>
  </si>
  <si>
    <t>ADELANTO SEMANAL</t>
  </si>
  <si>
    <t>ADELANTO SUELDO</t>
  </si>
  <si>
    <t>BONIF. EXT.</t>
  </si>
  <si>
    <t>TOTAL PLANILLA MAYO 2023 &gt;&gt;&gt;</t>
  </si>
  <si>
    <t>VACACIONES JUNIO 2023</t>
  </si>
  <si>
    <t>TOTAL ESSAUD+VIDA</t>
  </si>
  <si>
    <t>26B</t>
  </si>
  <si>
    <t>30A</t>
  </si>
  <si>
    <t>JULIO</t>
  </si>
  <si>
    <t>PLANILLA OBREROS - LUSA</t>
  </si>
  <si>
    <t xml:space="preserve"> </t>
  </si>
  <si>
    <t xml:space="preserve"> FECHA DE ENVIO:</t>
  </si>
  <si>
    <t>N°</t>
  </si>
  <si>
    <t>COD.</t>
  </si>
  <si>
    <t>APELLIDOS Y NOMBRES</t>
  </si>
  <si>
    <t>AREA TRABAJO</t>
  </si>
  <si>
    <t>CUENTA NUEVA CMAC</t>
  </si>
  <si>
    <t>MONTO A SER DEPOSITADO</t>
  </si>
  <si>
    <t>Nombre del cliente</t>
  </si>
  <si>
    <t>00060069202100001006</t>
  </si>
  <si>
    <t>00053055802100002006</t>
  </si>
  <si>
    <t>00060105802100001006</t>
  </si>
  <si>
    <t>00041454002100001006</t>
  </si>
  <si>
    <t>00046256702100001006</t>
  </si>
  <si>
    <t>HORNO</t>
  </si>
  <si>
    <t>00040254402100002006</t>
  </si>
  <si>
    <t>00046609702100001006</t>
  </si>
  <si>
    <t>00065066902100001006</t>
  </si>
  <si>
    <t>00035111902100001006</t>
  </si>
  <si>
    <t>00041460302100001006</t>
  </si>
  <si>
    <t>00066341202100001006</t>
  </si>
  <si>
    <t>00071437402100001006</t>
  </si>
  <si>
    <t>00066451402100001006</t>
  </si>
  <si>
    <t>00054564002100001006</t>
  </si>
  <si>
    <t>00035639802100001006</t>
  </si>
  <si>
    <t>00034105202100001006</t>
  </si>
  <si>
    <t>00053960702100001006</t>
  </si>
  <si>
    <t xml:space="preserve">PLANILLA DE DESCUENTOS </t>
  </si>
  <si>
    <t>ADELANTO</t>
  </si>
  <si>
    <t>DESCUENTO SINDICAL</t>
  </si>
  <si>
    <t>ADELANTO
SUELDO</t>
  </si>
  <si>
    <t>TOTAL DESCUENTOS</t>
  </si>
  <si>
    <t>DEL 01/07/2023 AL 05/07/2023</t>
  </si>
  <si>
    <t>DEL 06/07/2023 AL 12/07/2023</t>
  </si>
  <si>
    <t>DEL 13/07/2023 AL 19/07/2023</t>
  </si>
  <si>
    <t>DEL 20/07/2023 AL 26/07/2023</t>
  </si>
  <si>
    <t>DEL 27/07/2023 AL 31/07/2023</t>
  </si>
  <si>
    <t>PLAME A DECLARAR</t>
  </si>
  <si>
    <t>PLANILLA DE SALARIOS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</si>
</sst>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0"/>
    <numFmt numFmtId="165" formatCode="dd/mm/yyyy;@"/>
    <numFmt numFmtId="166" formatCode="[$S/.-280A]#,##0.00"/>
    <numFmt numFmtId="167" formatCode="&quot;S/.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color rgb="FFFF0000"/>
      <name val="Calibri"/>
      <family val="2"/>
    </font>
    <font>
      <sz val="9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9"/>
      <color indexed="1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</font>
    <font>
      <b/>
      <sz val="9"/>
      <name val="Calibri"/>
      <family val="2"/>
    </font>
    <font>
      <sz val="9"/>
      <color theme="0"/>
      <name val="Calibri"/>
      <family val="2"/>
    </font>
    <font>
      <sz val="10"/>
      <color theme="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/>
  </cellStyleXfs>
  <cellXfs count="35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6" fillId="6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6" fontId="5" fillId="2" borderId="8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7" fillId="0" borderId="10" xfId="0" applyNumberFormat="1" applyFont="1" applyBorder="1" applyAlignment="1">
      <alignment horizontal="center" vertical="center"/>
    </xf>
    <xf numFmtId="0" fontId="7" fillId="7" borderId="11" xfId="0" applyFont="1" applyFill="1" applyBorder="1" applyAlignment="1">
      <alignment vertical="center"/>
    </xf>
    <xf numFmtId="0" fontId="7" fillId="10" borderId="11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vertical="center"/>
    </xf>
    <xf numFmtId="0" fontId="7" fillId="10" borderId="11" xfId="0" applyFont="1" applyFill="1" applyBorder="1" applyAlignment="1">
      <alignment vertical="center"/>
    </xf>
    <xf numFmtId="4" fontId="3" fillId="10" borderId="12" xfId="0" applyNumberFormat="1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43" fontId="7" fillId="2" borderId="11" xfId="1" applyFont="1" applyFill="1" applyBorder="1" applyAlignment="1">
      <alignment vertical="center"/>
    </xf>
    <xf numFmtId="2" fontId="7" fillId="3" borderId="11" xfId="0" applyNumberFormat="1" applyFont="1" applyFill="1" applyBorder="1" applyAlignment="1">
      <alignment vertical="center"/>
    </xf>
    <xf numFmtId="2" fontId="7" fillId="8" borderId="11" xfId="0" applyNumberFormat="1" applyFont="1" applyFill="1" applyBorder="1" applyAlignment="1">
      <alignment vertical="center"/>
    </xf>
    <xf numFmtId="43" fontId="7" fillId="4" borderId="13" xfId="1" applyFont="1" applyFill="1" applyBorder="1" applyAlignment="1">
      <alignment vertical="center"/>
    </xf>
    <xf numFmtId="43" fontId="7" fillId="11" borderId="13" xfId="1" applyFont="1" applyFill="1" applyBorder="1" applyAlignment="1">
      <alignment vertical="center"/>
    </xf>
    <xf numFmtId="43" fontId="10" fillId="4" borderId="13" xfId="1" applyFont="1" applyFill="1" applyBorder="1" applyAlignment="1">
      <alignment vertical="center"/>
    </xf>
    <xf numFmtId="43" fontId="7" fillId="5" borderId="11" xfId="1" applyFont="1" applyFill="1" applyBorder="1" applyAlignment="1">
      <alignment vertical="center"/>
    </xf>
    <xf numFmtId="43" fontId="7" fillId="3" borderId="11" xfId="1" applyFont="1" applyFill="1" applyBorder="1" applyAlignment="1">
      <alignment vertical="center"/>
    </xf>
    <xf numFmtId="43" fontId="7" fillId="4" borderId="11" xfId="1" applyFont="1" applyFill="1" applyBorder="1" applyAlignment="1">
      <alignment vertical="center"/>
    </xf>
    <xf numFmtId="43" fontId="7" fillId="0" borderId="11" xfId="1" applyFont="1" applyFill="1" applyBorder="1" applyAlignment="1">
      <alignment vertical="center"/>
    </xf>
    <xf numFmtId="0" fontId="0" fillId="0" borderId="0" xfId="0" applyAlignment="1">
      <alignment vertical="center"/>
    </xf>
    <xf numFmtId="164" fontId="7" fillId="0" borderId="14" xfId="0" applyNumberFormat="1" applyFont="1" applyBorder="1" applyAlignment="1">
      <alignment horizontal="center" vertical="center"/>
    </xf>
    <xf numFmtId="0" fontId="7" fillId="7" borderId="13" xfId="0" applyFont="1" applyFill="1" applyBorder="1" applyAlignment="1">
      <alignment vertical="center"/>
    </xf>
    <xf numFmtId="0" fontId="7" fillId="10" borderId="13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vertical="center"/>
    </xf>
    <xf numFmtId="0" fontId="7" fillId="10" borderId="13" xfId="0" applyFont="1" applyFill="1" applyBorder="1" applyAlignment="1">
      <alignment vertical="center"/>
    </xf>
    <xf numFmtId="4" fontId="3" fillId="10" borderId="15" xfId="0" applyNumberFormat="1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43" fontId="7" fillId="2" borderId="13" xfId="1" applyFont="1" applyFill="1" applyBorder="1" applyAlignment="1">
      <alignment vertical="center"/>
    </xf>
    <xf numFmtId="2" fontId="7" fillId="3" borderId="13" xfId="0" applyNumberFormat="1" applyFont="1" applyFill="1" applyBorder="1" applyAlignment="1">
      <alignment vertical="center"/>
    </xf>
    <xf numFmtId="2" fontId="7" fillId="8" borderId="13" xfId="0" applyNumberFormat="1" applyFont="1" applyFill="1" applyBorder="1" applyAlignment="1">
      <alignment vertical="center"/>
    </xf>
    <xf numFmtId="43" fontId="7" fillId="5" borderId="13" xfId="1" applyFont="1" applyFill="1" applyBorder="1" applyAlignment="1">
      <alignment vertical="center"/>
    </xf>
    <xf numFmtId="2" fontId="8" fillId="3" borderId="13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164" fontId="7" fillId="12" borderId="14" xfId="0" applyNumberFormat="1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vertical="center"/>
    </xf>
    <xf numFmtId="0" fontId="7" fillId="12" borderId="13" xfId="0" applyFont="1" applyFill="1" applyBorder="1" applyAlignment="1">
      <alignment vertical="center"/>
    </xf>
    <xf numFmtId="4" fontId="3" fillId="12" borderId="15" xfId="0" applyNumberFormat="1" applyFont="1" applyFill="1" applyBorder="1" applyAlignment="1">
      <alignment vertical="center"/>
    </xf>
    <xf numFmtId="2" fontId="7" fillId="9" borderId="13" xfId="0" applyNumberFormat="1" applyFont="1" applyFill="1" applyBorder="1" applyAlignment="1">
      <alignment vertical="center"/>
    </xf>
    <xf numFmtId="4" fontId="5" fillId="10" borderId="15" xfId="0" applyNumberFormat="1" applyFont="1" applyFill="1" applyBorder="1" applyAlignment="1">
      <alignment vertical="center"/>
    </xf>
    <xf numFmtId="4" fontId="7" fillId="10" borderId="15" xfId="0" applyNumberFormat="1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4" fontId="7" fillId="0" borderId="16" xfId="0" applyNumberFormat="1" applyFont="1" applyBorder="1" applyAlignment="1">
      <alignment vertical="center"/>
    </xf>
    <xf numFmtId="43" fontId="7" fillId="11" borderId="17" xfId="1" applyFont="1" applyFill="1" applyBorder="1" applyAlignment="1">
      <alignment vertical="center"/>
    </xf>
    <xf numFmtId="43" fontId="7" fillId="4" borderId="17" xfId="1" applyFont="1" applyFill="1" applyBorder="1" applyAlignment="1">
      <alignment vertical="center"/>
    </xf>
    <xf numFmtId="43" fontId="10" fillId="4" borderId="17" xfId="1" applyFont="1" applyFill="1" applyBorder="1" applyAlignment="1">
      <alignment vertical="center"/>
    </xf>
    <xf numFmtId="43" fontId="7" fillId="5" borderId="17" xfId="1" applyFont="1" applyFill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4" fillId="0" borderId="0" xfId="0" applyNumberFormat="1" applyFont="1"/>
    <xf numFmtId="0" fontId="11" fillId="0" borderId="0" xfId="0" applyFont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2" fontId="3" fillId="0" borderId="0" xfId="0" applyNumberFormat="1" applyFont="1"/>
    <xf numFmtId="0" fontId="14" fillId="0" borderId="0" xfId="0" applyFont="1"/>
    <xf numFmtId="0" fontId="14" fillId="16" borderId="0" xfId="0" applyFont="1" applyFill="1"/>
    <xf numFmtId="0" fontId="14" fillId="17" borderId="0" xfId="0" applyFont="1" applyFill="1"/>
    <xf numFmtId="0" fontId="14" fillId="18" borderId="0" xfId="0" applyFont="1" applyFill="1"/>
    <xf numFmtId="0" fontId="6" fillId="6" borderId="0" xfId="0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17" fontId="6" fillId="6" borderId="0" xfId="0" applyNumberFormat="1" applyFont="1" applyFill="1" applyAlignment="1">
      <alignment horizontal="center"/>
    </xf>
    <xf numFmtId="14" fontId="6" fillId="6" borderId="0" xfId="0" applyNumberFormat="1" applyFont="1" applyFill="1" applyAlignment="1">
      <alignment horizontal="center"/>
    </xf>
    <xf numFmtId="14" fontId="3" fillId="0" borderId="0" xfId="0" applyNumberFormat="1" applyFont="1"/>
    <xf numFmtId="10" fontId="14" fillId="16" borderId="0" xfId="2" applyNumberFormat="1" applyFont="1" applyFill="1"/>
    <xf numFmtId="10" fontId="14" fillId="18" borderId="0" xfId="2" applyNumberFormat="1" applyFont="1" applyFill="1"/>
    <xf numFmtId="10" fontId="14" fillId="17" borderId="0" xfId="2" applyNumberFormat="1" applyFont="1" applyFill="1"/>
    <xf numFmtId="10" fontId="14" fillId="20" borderId="0" xfId="2" applyNumberFormat="1" applyFont="1" applyFill="1"/>
    <xf numFmtId="0" fontId="3" fillId="0" borderId="13" xfId="0" applyFont="1" applyBorder="1"/>
    <xf numFmtId="0" fontId="14" fillId="0" borderId="0" xfId="0" applyFont="1" applyAlignment="1">
      <alignment horizontal="center"/>
    </xf>
    <xf numFmtId="165" fontId="7" fillId="10" borderId="13" xfId="0" applyNumberFormat="1" applyFont="1" applyFill="1" applyBorder="1" applyAlignment="1">
      <alignment horizontal="center" vertical="center"/>
    </xf>
    <xf numFmtId="14" fontId="7" fillId="10" borderId="13" xfId="0" applyNumberFormat="1" applyFont="1" applyFill="1" applyBorder="1" applyAlignment="1">
      <alignment horizontal="center" vertical="center"/>
    </xf>
    <xf numFmtId="165" fontId="7" fillId="10" borderId="13" xfId="0" applyNumberFormat="1" applyFont="1" applyFill="1" applyBorder="1" applyAlignment="1">
      <alignment vertical="center"/>
    </xf>
    <xf numFmtId="4" fontId="7" fillId="10" borderId="13" xfId="0" applyNumberFormat="1" applyFont="1" applyFill="1" applyBorder="1" applyAlignment="1">
      <alignment vertical="center"/>
    </xf>
    <xf numFmtId="1" fontId="7" fillId="10" borderId="13" xfId="0" applyNumberFormat="1" applyFont="1" applyFill="1" applyBorder="1" applyAlignment="1">
      <alignment vertical="center"/>
    </xf>
    <xf numFmtId="43" fontId="7" fillId="22" borderId="13" xfId="1" applyFont="1" applyFill="1" applyBorder="1" applyAlignment="1">
      <alignment vertical="center"/>
    </xf>
    <xf numFmtId="2" fontId="7" fillId="22" borderId="13" xfId="0" applyNumberFormat="1" applyFont="1" applyFill="1" applyBorder="1" applyAlignment="1">
      <alignment vertical="center"/>
    </xf>
    <xf numFmtId="0" fontId="0" fillId="22" borderId="0" xfId="0" applyFill="1" applyAlignment="1">
      <alignment vertical="center"/>
    </xf>
    <xf numFmtId="2" fontId="11" fillId="22" borderId="13" xfId="0" applyNumberFormat="1" applyFont="1" applyFill="1" applyBorder="1" applyAlignment="1">
      <alignment vertical="center"/>
    </xf>
    <xf numFmtId="2" fontId="15" fillId="22" borderId="13" xfId="0" applyNumberFormat="1" applyFont="1" applyFill="1" applyBorder="1" applyAlignment="1">
      <alignment vertical="center"/>
    </xf>
    <xf numFmtId="0" fontId="11" fillId="22" borderId="0" xfId="0" applyFont="1" applyFill="1" applyAlignment="1">
      <alignment vertical="center"/>
    </xf>
    <xf numFmtId="2" fontId="16" fillId="22" borderId="0" xfId="0" applyNumberFormat="1" applyFont="1" applyFill="1" applyAlignment="1">
      <alignment vertical="center"/>
    </xf>
    <xf numFmtId="2" fontId="11" fillId="22" borderId="0" xfId="0" applyNumberFormat="1" applyFont="1" applyFill="1" applyAlignment="1">
      <alignment vertical="center"/>
    </xf>
    <xf numFmtId="2" fontId="0" fillId="22" borderId="0" xfId="0" applyNumberFormat="1" applyFill="1" applyAlignment="1">
      <alignment vertical="center"/>
    </xf>
    <xf numFmtId="165" fontId="7" fillId="0" borderId="13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vertical="center"/>
    </xf>
    <xf numFmtId="4" fontId="7" fillId="0" borderId="13" xfId="0" applyNumberFormat="1" applyFont="1" applyBorder="1" applyAlignment="1">
      <alignment vertical="center"/>
    </xf>
    <xf numFmtId="2" fontId="7" fillId="0" borderId="13" xfId="0" applyNumberFormat="1" applyFont="1" applyBorder="1" applyAlignment="1">
      <alignment vertical="center"/>
    </xf>
    <xf numFmtId="2" fontId="11" fillId="0" borderId="13" xfId="0" applyNumberFormat="1" applyFont="1" applyBorder="1" applyAlignment="1">
      <alignment vertical="center"/>
    </xf>
    <xf numFmtId="2" fontId="11" fillId="17" borderId="13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2" fontId="15" fillId="17" borderId="13" xfId="0" applyNumberFormat="1" applyFont="1" applyFill="1" applyBorder="1" applyAlignment="1">
      <alignment vertical="center"/>
    </xf>
    <xf numFmtId="2" fontId="16" fillId="0" borderId="0" xfId="0" applyNumberFormat="1" applyFont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23" borderId="0" xfId="0" applyFill="1" applyAlignment="1">
      <alignment vertical="center"/>
    </xf>
    <xf numFmtId="2" fontId="7" fillId="23" borderId="13" xfId="0" applyNumberFormat="1" applyFont="1" applyFill="1" applyBorder="1" applyAlignment="1">
      <alignment vertical="center"/>
    </xf>
    <xf numFmtId="2" fontId="11" fillId="23" borderId="13" xfId="0" applyNumberFormat="1" applyFont="1" applyFill="1" applyBorder="1" applyAlignment="1">
      <alignment vertical="center"/>
    </xf>
    <xf numFmtId="2" fontId="11" fillId="23" borderId="0" xfId="0" applyNumberFormat="1" applyFont="1" applyFill="1" applyAlignment="1">
      <alignment vertical="center"/>
    </xf>
    <xf numFmtId="2" fontId="16" fillId="23" borderId="0" xfId="0" applyNumberFormat="1" applyFont="1" applyFill="1" applyAlignment="1">
      <alignment vertical="center"/>
    </xf>
    <xf numFmtId="0" fontId="11" fillId="23" borderId="0" xfId="0" applyFont="1" applyFill="1" applyAlignment="1">
      <alignment vertical="center"/>
    </xf>
    <xf numFmtId="2" fontId="0" fillId="23" borderId="0" xfId="0" applyNumberFormat="1" applyFill="1" applyAlignment="1">
      <alignment vertical="center"/>
    </xf>
    <xf numFmtId="2" fontId="15" fillId="0" borderId="13" xfId="0" applyNumberFormat="1" applyFont="1" applyBorder="1" applyAlignment="1">
      <alignment vertical="center"/>
    </xf>
    <xf numFmtId="2" fontId="11" fillId="24" borderId="13" xfId="0" applyNumberFormat="1" applyFont="1" applyFill="1" applyBorder="1" applyAlignment="1">
      <alignment vertical="center"/>
    </xf>
    <xf numFmtId="2" fontId="11" fillId="25" borderId="13" xfId="0" applyNumberFormat="1" applyFont="1" applyFill="1" applyBorder="1" applyAlignment="1">
      <alignment vertical="center"/>
    </xf>
    <xf numFmtId="2" fontId="11" fillId="26" borderId="0" xfId="0" applyNumberFormat="1" applyFont="1" applyFill="1" applyAlignment="1">
      <alignment vertical="center"/>
    </xf>
    <xf numFmtId="2" fontId="16" fillId="0" borderId="13" xfId="0" applyNumberFormat="1" applyFont="1" applyBorder="1" applyAlignment="1">
      <alignment vertical="center"/>
    </xf>
    <xf numFmtId="2" fontId="0" fillId="0" borderId="0" xfId="0" applyNumberFormat="1" applyAlignment="1">
      <alignment horizontal="center" vertical="center"/>
    </xf>
    <xf numFmtId="2" fontId="14" fillId="0" borderId="22" xfId="0" applyNumberFormat="1" applyFont="1" applyBorder="1" applyAlignment="1">
      <alignment vertical="center"/>
    </xf>
    <xf numFmtId="2" fontId="14" fillId="0" borderId="0" xfId="0" applyNumberFormat="1" applyFont="1" applyAlignment="1">
      <alignment vertical="center"/>
    </xf>
    <xf numFmtId="2" fontId="11" fillId="0" borderId="0" xfId="0" applyNumberFormat="1" applyFont="1"/>
    <xf numFmtId="2" fontId="14" fillId="0" borderId="0" xfId="0" applyNumberFormat="1" applyFont="1"/>
    <xf numFmtId="0" fontId="0" fillId="27" borderId="0" xfId="0" applyFill="1" applyAlignment="1">
      <alignment horizontal="center"/>
    </xf>
    <xf numFmtId="0" fontId="0" fillId="27" borderId="0" xfId="0" applyFill="1"/>
    <xf numFmtId="2" fontId="0" fillId="27" borderId="0" xfId="0" applyNumberFormat="1" applyFill="1" applyAlignment="1">
      <alignment horizontal="center"/>
    </xf>
    <xf numFmtId="2" fontId="0" fillId="27" borderId="0" xfId="0" applyNumberFormat="1" applyFill="1"/>
    <xf numFmtId="1" fontId="0" fillId="27" borderId="0" xfId="0" applyNumberFormat="1" applyFill="1"/>
    <xf numFmtId="0" fontId="11" fillId="27" borderId="0" xfId="0" applyFont="1" applyFill="1"/>
    <xf numFmtId="1" fontId="0" fillId="0" borderId="0" xfId="0" applyNumberFormat="1"/>
    <xf numFmtId="0" fontId="0" fillId="28" borderId="0" xfId="0" applyFill="1"/>
    <xf numFmtId="0" fontId="0" fillId="10" borderId="0" xfId="0" applyFill="1"/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4" fillId="0" borderId="21" xfId="0" applyFont="1" applyBorder="1"/>
    <xf numFmtId="0" fontId="7" fillId="27" borderId="15" xfId="0" applyFont="1" applyFill="1" applyBorder="1"/>
    <xf numFmtId="0" fontId="7" fillId="0" borderId="15" xfId="0" applyFont="1" applyBorder="1"/>
    <xf numFmtId="0" fontId="7" fillId="10" borderId="15" xfId="0" applyFont="1" applyFill="1" applyBorder="1"/>
    <xf numFmtId="0" fontId="7" fillId="0" borderId="16" xfId="0" applyFont="1" applyBorder="1"/>
    <xf numFmtId="0" fontId="7" fillId="27" borderId="12" xfId="0" applyFont="1" applyFill="1" applyBorder="1"/>
    <xf numFmtId="0" fontId="7" fillId="27" borderId="13" xfId="0" applyFont="1" applyFill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10" borderId="13" xfId="0" applyFont="1" applyFill="1" applyBorder="1" applyAlignment="1">
      <alignment vertical="center"/>
    </xf>
    <xf numFmtId="43" fontId="17" fillId="0" borderId="13" xfId="1" applyFont="1" applyBorder="1" applyAlignment="1">
      <alignment horizontal="center"/>
    </xf>
    <xf numFmtId="43" fontId="0" fillId="0" borderId="0" xfId="0" applyNumberFormat="1" applyAlignment="1">
      <alignment vertical="center"/>
    </xf>
    <xf numFmtId="43" fontId="18" fillId="0" borderId="0" xfId="1" applyFont="1" applyAlignment="1">
      <alignment vertical="center"/>
    </xf>
    <xf numFmtId="43" fontId="19" fillId="0" borderId="0" xfId="1" applyFont="1" applyAlignment="1">
      <alignment vertical="center"/>
    </xf>
    <xf numFmtId="0" fontId="8" fillId="29" borderId="13" xfId="0" applyFont="1" applyFill="1" applyBorder="1" applyAlignment="1">
      <alignment vertical="center"/>
    </xf>
    <xf numFmtId="43" fontId="0" fillId="29" borderId="0" xfId="0" applyNumberFormat="1" applyFill="1" applyAlignment="1">
      <alignment vertical="center"/>
    </xf>
    <xf numFmtId="43" fontId="0" fillId="30" borderId="0" xfId="0" applyNumberFormat="1" applyFill="1" applyAlignment="1">
      <alignment vertical="center"/>
    </xf>
    <xf numFmtId="43" fontId="0" fillId="0" borderId="0" xfId="1" applyFont="1"/>
    <xf numFmtId="4" fontId="7" fillId="0" borderId="24" xfId="0" applyNumberFormat="1" applyFont="1" applyBorder="1" applyAlignment="1">
      <alignment vertical="center"/>
    </xf>
    <xf numFmtId="2" fontId="18" fillId="0" borderId="0" xfId="0" applyNumberFormat="1" applyFont="1"/>
    <xf numFmtId="2" fontId="18" fillId="0" borderId="0" xfId="0" applyNumberFormat="1" applyFont="1" applyAlignment="1">
      <alignment horizontal="center"/>
    </xf>
    <xf numFmtId="43" fontId="20" fillId="0" borderId="13" xfId="1" applyFont="1" applyBorder="1"/>
    <xf numFmtId="0" fontId="18" fillId="0" borderId="0" xfId="0" applyFont="1"/>
    <xf numFmtId="43" fontId="3" fillId="0" borderId="13" xfId="1" applyFont="1" applyFill="1" applyBorder="1" applyAlignment="1">
      <alignment horizontal="center"/>
    </xf>
    <xf numFmtId="43" fontId="20" fillId="0" borderId="13" xfId="1" applyFont="1" applyBorder="1" applyAlignment="1">
      <alignment horizontal="center"/>
    </xf>
    <xf numFmtId="43" fontId="21" fillId="0" borderId="0" xfId="0" applyNumberFormat="1" applyFont="1" applyAlignment="1">
      <alignment horizontal="center"/>
    </xf>
    <xf numFmtId="0" fontId="21" fillId="0" borderId="0" xfId="0" applyFont="1"/>
    <xf numFmtId="2" fontId="3" fillId="31" borderId="13" xfId="0" applyNumberFormat="1" applyFont="1" applyFill="1" applyBorder="1" applyAlignment="1">
      <alignment vertical="center"/>
    </xf>
    <xf numFmtId="43" fontId="0" fillId="27" borderId="0" xfId="1" applyFont="1" applyFill="1"/>
    <xf numFmtId="43" fontId="0" fillId="0" borderId="13" xfId="1" applyFont="1" applyBorder="1"/>
    <xf numFmtId="43" fontId="11" fillId="0" borderId="13" xfId="1" applyFont="1" applyFill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/>
    </xf>
    <xf numFmtId="0" fontId="14" fillId="16" borderId="0" xfId="0" applyFont="1" applyFill="1" applyAlignment="1">
      <alignment horizontal="center"/>
    </xf>
    <xf numFmtId="0" fontId="14" fillId="18" borderId="0" xfId="0" applyFont="1" applyFill="1" applyAlignment="1">
      <alignment horizontal="center"/>
    </xf>
    <xf numFmtId="43" fontId="3" fillId="0" borderId="0" xfId="0" applyNumberFormat="1" applyFont="1"/>
    <xf numFmtId="0" fontId="11" fillId="0" borderId="0" xfId="0" applyFont="1" applyAlignment="1">
      <alignment horizontal="center"/>
    </xf>
    <xf numFmtId="43" fontId="7" fillId="15" borderId="13" xfId="1" applyFont="1" applyFill="1" applyBorder="1" applyAlignment="1">
      <alignment vertical="center"/>
    </xf>
    <xf numFmtId="43" fontId="3" fillId="22" borderId="13" xfId="1" applyFont="1" applyFill="1" applyBorder="1" applyAlignment="1">
      <alignment vertical="center"/>
    </xf>
    <xf numFmtId="43" fontId="3" fillId="31" borderId="13" xfId="1" applyFont="1" applyFill="1" applyBorder="1" applyAlignment="1">
      <alignment vertical="center"/>
    </xf>
    <xf numFmtId="164" fontId="3" fillId="0" borderId="0" xfId="0" quotePrefix="1" applyNumberFormat="1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43" fontId="0" fillId="32" borderId="22" xfId="1" applyFont="1" applyFill="1" applyBorder="1"/>
    <xf numFmtId="43" fontId="4" fillId="0" borderId="13" xfId="1" applyFont="1" applyBorder="1"/>
    <xf numFmtId="43" fontId="0" fillId="0" borderId="13" xfId="1" applyFont="1" applyFill="1" applyBorder="1"/>
    <xf numFmtId="43" fontId="4" fillId="0" borderId="21" xfId="1" applyFont="1" applyBorder="1"/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4" fontId="3" fillId="31" borderId="13" xfId="0" applyNumberFormat="1" applyFont="1" applyFill="1" applyBorder="1" applyAlignment="1">
      <alignment vertical="center"/>
    </xf>
    <xf numFmtId="4" fontId="0" fillId="0" borderId="0" xfId="0" applyNumberFormat="1"/>
    <xf numFmtId="0" fontId="2" fillId="0" borderId="0" xfId="0" applyFont="1" applyAlignment="1">
      <alignment horizontal="left"/>
    </xf>
    <xf numFmtId="43" fontId="0" fillId="33" borderId="22" xfId="1" applyFont="1" applyFill="1" applyBorder="1"/>
    <xf numFmtId="43" fontId="7" fillId="0" borderId="13" xfId="1" applyFont="1" applyFill="1" applyBorder="1" applyAlignment="1">
      <alignment vertical="center"/>
    </xf>
    <xf numFmtId="43" fontId="3" fillId="0" borderId="13" xfId="1" applyFont="1" applyFill="1" applyBorder="1" applyAlignment="1">
      <alignment vertical="center"/>
    </xf>
    <xf numFmtId="1" fontId="7" fillId="27" borderId="13" xfId="0" applyNumberFormat="1" applyFont="1" applyFill="1" applyBorder="1" applyAlignment="1">
      <alignment vertical="center"/>
    </xf>
    <xf numFmtId="43" fontId="7" fillId="27" borderId="13" xfId="1" applyFont="1" applyFill="1" applyBorder="1" applyAlignment="1">
      <alignment vertical="center"/>
    </xf>
    <xf numFmtId="4" fontId="7" fillId="35" borderId="13" xfId="1" applyNumberFormat="1" applyFont="1" applyFill="1" applyBorder="1" applyAlignment="1">
      <alignment vertical="center"/>
    </xf>
    <xf numFmtId="43" fontId="7" fillId="36" borderId="13" xfId="1" applyFont="1" applyFill="1" applyBorder="1" applyAlignment="1">
      <alignment vertical="center"/>
    </xf>
    <xf numFmtId="43" fontId="7" fillId="37" borderId="13" xfId="1" applyFont="1" applyFill="1" applyBorder="1" applyAlignment="1">
      <alignment vertical="center"/>
    </xf>
    <xf numFmtId="2" fontId="7" fillId="34" borderId="13" xfId="0" applyNumberFormat="1" applyFont="1" applyFill="1" applyBorder="1" applyAlignment="1">
      <alignment vertical="center"/>
    </xf>
    <xf numFmtId="43" fontId="7" fillId="34" borderId="13" xfId="1" applyFont="1" applyFill="1" applyBorder="1" applyAlignment="1">
      <alignment vertical="center"/>
    </xf>
    <xf numFmtId="0" fontId="3" fillId="34" borderId="19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27" borderId="11" xfId="0" applyFont="1" applyFill="1" applyBorder="1" applyAlignment="1">
      <alignment vertical="center" wrapText="1"/>
    </xf>
    <xf numFmtId="0" fontId="5" fillId="36" borderId="13" xfId="0" applyFont="1" applyFill="1" applyBorder="1" applyAlignment="1">
      <alignment vertical="center" wrapText="1"/>
    </xf>
    <xf numFmtId="4" fontId="5" fillId="35" borderId="13" xfId="0" applyNumberFormat="1" applyFont="1" applyFill="1" applyBorder="1" applyAlignment="1">
      <alignment vertical="center" wrapText="1"/>
    </xf>
    <xf numFmtId="0" fontId="3" fillId="36" borderId="13" xfId="0" applyFont="1" applyFill="1" applyBorder="1" applyAlignment="1">
      <alignment vertical="center" wrapText="1"/>
    </xf>
    <xf numFmtId="0" fontId="3" fillId="37" borderId="13" xfId="0" applyFont="1" applyFill="1" applyBorder="1" applyAlignment="1">
      <alignment vertical="center" wrapText="1"/>
    </xf>
    <xf numFmtId="0" fontId="3" fillId="34" borderId="13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" fillId="34" borderId="13" xfId="0" applyFont="1" applyFill="1" applyBorder="1" applyAlignment="1">
      <alignment vertical="center" wrapText="1"/>
    </xf>
    <xf numFmtId="0" fontId="3" fillId="14" borderId="13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vertical="center" wrapText="1"/>
    </xf>
    <xf numFmtId="0" fontId="3" fillId="15" borderId="1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14" fillId="21" borderId="0" xfId="0" applyNumberFormat="1" applyFont="1" applyFill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" fillId="27" borderId="13" xfId="0" applyFont="1" applyFill="1" applyBorder="1" applyAlignment="1">
      <alignment horizontal="center" vertical="center" wrapText="1"/>
    </xf>
    <xf numFmtId="43" fontId="3" fillId="27" borderId="13" xfId="1" applyFont="1" applyFill="1" applyBorder="1" applyAlignment="1">
      <alignment vertical="center"/>
    </xf>
    <xf numFmtId="43" fontId="18" fillId="0" borderId="0" xfId="1" applyFont="1"/>
    <xf numFmtId="43" fontId="11" fillId="22" borderId="13" xfId="1" applyFont="1" applyFill="1" applyBorder="1" applyAlignment="1">
      <alignment vertical="center"/>
    </xf>
    <xf numFmtId="43" fontId="0" fillId="0" borderId="0" xfId="0" applyNumberFormat="1"/>
    <xf numFmtId="0" fontId="3" fillId="36" borderId="13" xfId="0" applyFont="1" applyFill="1" applyBorder="1" applyAlignment="1">
      <alignment horizontal="center" vertical="center" wrapText="1"/>
    </xf>
    <xf numFmtId="0" fontId="23" fillId="16" borderId="0" xfId="0" applyFont="1" applyFill="1" applyAlignment="1">
      <alignment horizontal="center"/>
    </xf>
    <xf numFmtId="0" fontId="23" fillId="16" borderId="0" xfId="0" applyFont="1" applyFill="1"/>
    <xf numFmtId="10" fontId="23" fillId="16" borderId="0" xfId="2" applyNumberFormat="1" applyFont="1" applyFill="1" applyAlignment="1">
      <alignment horizontal="center"/>
    </xf>
    <xf numFmtId="10" fontId="24" fillId="18" borderId="0" xfId="2" applyNumberFormat="1" applyFont="1" applyFill="1" applyAlignment="1">
      <alignment horizontal="center"/>
    </xf>
    <xf numFmtId="43" fontId="0" fillId="0" borderId="0" xfId="1" applyFont="1" applyAlignment="1">
      <alignment horizontal="center"/>
    </xf>
    <xf numFmtId="2" fontId="4" fillId="13" borderId="26" xfId="0" applyNumberFormat="1" applyFont="1" applyFill="1" applyBorder="1" applyAlignment="1">
      <alignment vertical="center"/>
    </xf>
    <xf numFmtId="2" fontId="4" fillId="13" borderId="27" xfId="0" applyNumberFormat="1" applyFont="1" applyFill="1" applyBorder="1" applyAlignment="1">
      <alignment vertical="center"/>
    </xf>
    <xf numFmtId="43" fontId="2" fillId="0" borderId="0" xfId="1" applyFont="1"/>
    <xf numFmtId="43" fontId="2" fillId="9" borderId="13" xfId="1" applyFont="1" applyFill="1" applyBorder="1"/>
    <xf numFmtId="43" fontId="7" fillId="23" borderId="13" xfId="1" applyFont="1" applyFill="1" applyBorder="1" applyAlignment="1">
      <alignment vertical="center"/>
    </xf>
    <xf numFmtId="43" fontId="7" fillId="0" borderId="13" xfId="1" applyFont="1" applyBorder="1" applyAlignment="1">
      <alignment vertical="center"/>
    </xf>
    <xf numFmtId="43" fontId="11" fillId="0" borderId="0" xfId="0" applyNumberFormat="1" applyFont="1" applyAlignment="1">
      <alignment vertical="center"/>
    </xf>
    <xf numFmtId="2" fontId="25" fillId="39" borderId="0" xfId="0" applyNumberFormat="1" applyFont="1" applyFill="1" applyAlignment="1">
      <alignment vertical="center"/>
    </xf>
    <xf numFmtId="10" fontId="23" fillId="39" borderId="0" xfId="2" applyNumberFormat="1" applyFont="1" applyFill="1"/>
    <xf numFmtId="43" fontId="26" fillId="39" borderId="13" xfId="1" applyFont="1" applyFill="1" applyBorder="1" applyAlignment="1">
      <alignment vertical="center"/>
    </xf>
    <xf numFmtId="0" fontId="14" fillId="9" borderId="6" xfId="0" applyFont="1" applyFill="1" applyBorder="1" applyAlignment="1">
      <alignment horizontal="center" vertical="center" wrapText="1"/>
    </xf>
    <xf numFmtId="43" fontId="11" fillId="0" borderId="11" xfId="1" applyFont="1" applyFill="1" applyBorder="1" applyAlignment="1">
      <alignment vertical="center"/>
    </xf>
    <xf numFmtId="0" fontId="28" fillId="40" borderId="17" xfId="0" applyFont="1" applyFill="1" applyBorder="1" applyAlignment="1">
      <alignment horizontal="center"/>
    </xf>
    <xf numFmtId="0" fontId="27" fillId="40" borderId="13" xfId="0" applyFont="1" applyFill="1" applyBorder="1" applyAlignment="1">
      <alignment horizontal="center"/>
    </xf>
    <xf numFmtId="0" fontId="6" fillId="40" borderId="13" xfId="0" applyFont="1" applyFill="1" applyBorder="1" applyAlignment="1">
      <alignment horizontal="center"/>
    </xf>
    <xf numFmtId="0" fontId="3" fillId="0" borderId="14" xfId="0" applyFont="1" applyBorder="1"/>
    <xf numFmtId="0" fontId="3" fillId="0" borderId="25" xfId="0" applyFont="1" applyBorder="1"/>
    <xf numFmtId="0" fontId="3" fillId="0" borderId="25" xfId="0" applyFont="1" applyBorder="1" applyAlignment="1">
      <alignment horizontal="center"/>
    </xf>
    <xf numFmtId="165" fontId="3" fillId="0" borderId="13" xfId="0" applyNumberFormat="1" applyFont="1" applyBorder="1" applyAlignment="1">
      <alignment horizontal="right"/>
    </xf>
    <xf numFmtId="14" fontId="3" fillId="0" borderId="15" xfId="0" applyNumberFormat="1" applyFont="1" applyBorder="1"/>
    <xf numFmtId="0" fontId="5" fillId="0" borderId="0" xfId="3" applyFont="1" applyAlignment="1">
      <alignment horizontal="center" wrapText="1"/>
    </xf>
    <xf numFmtId="0" fontId="8" fillId="0" borderId="13" xfId="3" applyFont="1" applyBorder="1" applyAlignment="1">
      <alignment horizontal="center"/>
    </xf>
    <xf numFmtId="0" fontId="8" fillId="0" borderId="13" xfId="3" applyFont="1" applyBorder="1" applyAlignment="1" applyProtection="1">
      <alignment horizontal="right"/>
      <protection locked="0"/>
    </xf>
    <xf numFmtId="0" fontId="8" fillId="0" borderId="13" xfId="3" applyFont="1" applyBorder="1"/>
    <xf numFmtId="0" fontId="8" fillId="0" borderId="13" xfId="3" applyFont="1" applyBorder="1" applyAlignment="1">
      <alignment wrapText="1"/>
    </xf>
    <xf numFmtId="0" fontId="7" fillId="0" borderId="13" xfId="0" applyFont="1" applyBorder="1" applyAlignment="1">
      <alignment horizontal="center"/>
    </xf>
    <xf numFmtId="43" fontId="5" fillId="0" borderId="13" xfId="1" applyFont="1" applyBorder="1"/>
    <xf numFmtId="166" fontId="5" fillId="0" borderId="0" xfId="3" applyNumberFormat="1" applyFont="1"/>
    <xf numFmtId="0" fontId="8" fillId="0" borderId="13" xfId="0" applyFont="1" applyBorder="1" applyAlignment="1">
      <alignment horizontal="right"/>
    </xf>
    <xf numFmtId="49" fontId="7" fillId="0" borderId="13" xfId="0" applyNumberFormat="1" applyFont="1" applyBorder="1"/>
    <xf numFmtId="167" fontId="3" fillId="0" borderId="13" xfId="0" applyNumberFormat="1" applyFont="1" applyBorder="1" applyAlignment="1">
      <alignment horizontal="right"/>
    </xf>
    <xf numFmtId="167" fontId="3" fillId="0" borderId="0" xfId="0" applyNumberFormat="1" applyFont="1" applyAlignment="1">
      <alignment horizontal="right"/>
    </xf>
    <xf numFmtId="0" fontId="3" fillId="0" borderId="21" xfId="0" applyFont="1" applyBorder="1"/>
    <xf numFmtId="167" fontId="3" fillId="0" borderId="28" xfId="0" applyNumberFormat="1" applyFont="1" applyBorder="1" applyAlignment="1">
      <alignment horizontal="right"/>
    </xf>
    <xf numFmtId="14" fontId="3" fillId="0" borderId="25" xfId="0" applyNumberFormat="1" applyFont="1" applyBorder="1" applyAlignment="1">
      <alignment horizontal="center"/>
    </xf>
    <xf numFmtId="14" fontId="3" fillId="0" borderId="13" xfId="0" applyNumberFormat="1" applyFont="1" applyBorder="1"/>
    <xf numFmtId="0" fontId="8" fillId="0" borderId="13" xfId="3" applyFont="1" applyBorder="1" applyAlignment="1">
      <alignment horizontal="left" vertical="center"/>
    </xf>
    <xf numFmtId="0" fontId="7" fillId="0" borderId="13" xfId="0" applyFont="1" applyBorder="1"/>
    <xf numFmtId="43" fontId="7" fillId="0" borderId="13" xfId="1" applyFont="1" applyFill="1" applyBorder="1"/>
    <xf numFmtId="43" fontId="7" fillId="0" borderId="13" xfId="1" applyFont="1" applyFill="1" applyBorder="1" applyAlignment="1"/>
    <xf numFmtId="0" fontId="7" fillId="0" borderId="13" xfId="0" applyFont="1" applyBorder="1" applyAlignment="1">
      <alignment horizontal="right"/>
    </xf>
    <xf numFmtId="167" fontId="0" fillId="0" borderId="0" xfId="0" applyNumberFormat="1"/>
    <xf numFmtId="43" fontId="2" fillId="9" borderId="13" xfId="1" applyFont="1" applyFill="1" applyBorder="1" applyAlignment="1">
      <alignment horizontal="left"/>
    </xf>
    <xf numFmtId="0" fontId="28" fillId="40" borderId="13" xfId="0" applyFont="1" applyFill="1" applyBorder="1" applyAlignment="1">
      <alignment horizontal="center"/>
    </xf>
    <xf numFmtId="0" fontId="28" fillId="40" borderId="17" xfId="0" applyFont="1" applyFill="1" applyBorder="1" applyAlignment="1">
      <alignment horizontal="center" vertical="center"/>
    </xf>
    <xf numFmtId="0" fontId="28" fillId="40" borderId="23" xfId="0" applyFont="1" applyFill="1" applyBorder="1" applyAlignment="1">
      <alignment horizontal="center" vertical="center"/>
    </xf>
    <xf numFmtId="0" fontId="28" fillId="40" borderId="11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 wrapText="1"/>
    </xf>
    <xf numFmtId="0" fontId="23" fillId="16" borderId="0" xfId="0" applyFont="1" applyFill="1" applyAlignment="1">
      <alignment horizontal="center" vertical="center" wrapText="1"/>
    </xf>
    <xf numFmtId="0" fontId="14" fillId="17" borderId="0" xfId="0" applyFont="1" applyFill="1" applyAlignment="1">
      <alignment horizontal="center" vertical="center" wrapText="1"/>
    </xf>
    <xf numFmtId="0" fontId="14" fillId="16" borderId="0" xfId="0" applyFont="1" applyFill="1" applyAlignment="1">
      <alignment horizontal="center" vertical="center" wrapText="1"/>
    </xf>
    <xf numFmtId="0" fontId="22" fillId="38" borderId="14" xfId="0" applyFont="1" applyFill="1" applyBorder="1" applyAlignment="1">
      <alignment horizontal="center"/>
    </xf>
    <xf numFmtId="0" fontId="22" fillId="38" borderId="25" xfId="0" applyFont="1" applyFill="1" applyBorder="1" applyAlignment="1">
      <alignment horizontal="center"/>
    </xf>
    <xf numFmtId="0" fontId="22" fillId="38" borderId="15" xfId="0" applyFont="1" applyFill="1" applyBorder="1" applyAlignment="1">
      <alignment horizontal="center"/>
    </xf>
    <xf numFmtId="0" fontId="14" fillId="14" borderId="0" xfId="0" applyFont="1" applyFill="1" applyAlignment="1">
      <alignment horizontal="center"/>
    </xf>
    <xf numFmtId="0" fontId="14" fillId="15" borderId="0" xfId="0" applyFont="1" applyFill="1" applyAlignment="1">
      <alignment horizontal="center"/>
    </xf>
    <xf numFmtId="0" fontId="3" fillId="27" borderId="1" xfId="0" applyFont="1" applyFill="1" applyBorder="1" applyAlignment="1">
      <alignment horizontal="center"/>
    </xf>
    <xf numFmtId="0" fontId="3" fillId="27" borderId="2" xfId="0" applyFont="1" applyFill="1" applyBorder="1" applyAlignment="1">
      <alignment horizontal="center"/>
    </xf>
    <xf numFmtId="0" fontId="3" fillId="27" borderId="3" xfId="0" applyFont="1" applyFill="1" applyBorder="1" applyAlignment="1">
      <alignment horizontal="center"/>
    </xf>
    <xf numFmtId="0" fontId="3" fillId="36" borderId="18" xfId="0" applyFont="1" applyFill="1" applyBorder="1" applyAlignment="1">
      <alignment horizontal="center"/>
    </xf>
    <xf numFmtId="0" fontId="3" fillId="36" borderId="19" xfId="0" applyFont="1" applyFill="1" applyBorder="1" applyAlignment="1">
      <alignment horizontal="center"/>
    </xf>
    <xf numFmtId="0" fontId="3" fillId="36" borderId="20" xfId="0" applyFont="1" applyFill="1" applyBorder="1" applyAlignment="1">
      <alignment horizontal="center"/>
    </xf>
    <xf numFmtId="0" fontId="3" fillId="34" borderId="18" xfId="0" applyFont="1" applyFill="1" applyBorder="1" applyAlignment="1">
      <alignment horizontal="center"/>
    </xf>
    <xf numFmtId="0" fontId="3" fillId="34" borderId="19" xfId="0" applyFont="1" applyFill="1" applyBorder="1" applyAlignment="1">
      <alignment horizontal="center"/>
    </xf>
    <xf numFmtId="0" fontId="3" fillId="34" borderId="20" xfId="0" applyFont="1" applyFill="1" applyBorder="1" applyAlignment="1">
      <alignment horizontal="center"/>
    </xf>
    <xf numFmtId="0" fontId="3" fillId="14" borderId="18" xfId="0" applyFont="1" applyFill="1" applyBorder="1" applyAlignment="1">
      <alignment horizontal="center"/>
    </xf>
    <xf numFmtId="0" fontId="3" fillId="14" borderId="19" xfId="0" applyFont="1" applyFill="1" applyBorder="1" applyAlignment="1">
      <alignment horizontal="center"/>
    </xf>
    <xf numFmtId="0" fontId="3" fillId="14" borderId="2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3" xfId="3" applyFont="1" applyBorder="1" applyAlignment="1">
      <alignment horizontal="center" vertical="center"/>
    </xf>
    <xf numFmtId="1" fontId="5" fillId="0" borderId="13" xfId="3" applyNumberFormat="1" applyFont="1" applyBorder="1" applyAlignment="1">
      <alignment horizontal="center" vertical="center"/>
    </xf>
    <xf numFmtId="0" fontId="5" fillId="0" borderId="13" xfId="3" applyFont="1" applyBorder="1" applyAlignment="1">
      <alignment horizontal="center" vertical="center" wrapText="1"/>
    </xf>
    <xf numFmtId="0" fontId="5" fillId="0" borderId="13" xfId="3" applyFont="1" applyBorder="1" applyAlignment="1">
      <alignment horizontal="center" wrapText="1"/>
    </xf>
    <xf numFmtId="17" fontId="3" fillId="0" borderId="14" xfId="0" applyNumberFormat="1" applyFont="1" applyBorder="1" applyAlignment="1">
      <alignment horizontal="center"/>
    </xf>
    <xf numFmtId="17" fontId="3" fillId="0" borderId="25" xfId="0" applyNumberFormat="1" applyFont="1" applyBorder="1" applyAlignment="1">
      <alignment horizontal="center"/>
    </xf>
    <xf numFmtId="17" fontId="3" fillId="0" borderId="15" xfId="0" applyNumberFormat="1" applyFont="1" applyBorder="1" applyAlignment="1">
      <alignment horizontal="center"/>
    </xf>
    <xf numFmtId="0" fontId="5" fillId="0" borderId="13" xfId="3" applyFont="1" applyBorder="1" applyAlignment="1">
      <alignment horizontal="center"/>
    </xf>
    <xf numFmtId="1" fontId="5" fillId="0" borderId="13" xfId="3" applyNumberFormat="1" applyFont="1" applyBorder="1" applyAlignment="1">
      <alignment horizontal="center"/>
    </xf>
    <xf numFmtId="0" fontId="5" fillId="0" borderId="23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wrapText="1"/>
    </xf>
  </cellXfs>
  <cellStyles count="4">
    <cellStyle name="Millares" xfId="1" builtinId="3"/>
    <cellStyle name="Normal" xfId="0" builtinId="0"/>
    <cellStyle name="Normal_REMUNERACIONES - SEMANAS  PENDIENTES DE PAGO 2010" xfId="3" xr:uid="{78A91EFC-3FCE-4EF4-BF9D-3F71BE89EC15}"/>
    <cellStyle name="Porcentaj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02.-%20LADRILLERAS_UNIDAS\02.-%20PERSONAL_RRHH\PLANILLA_OBREROS\PLLAS_LUSA_2020(F)\07%20JULIO%202020%20OBR%20LUSA(F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-%20LADRILLERAS_UNIDAS/02.-%20PERSONAL_RRHH/02.-%20PLANILLAS_PERSONAL/04.-%20PERIODO_2023/03.-%20PLLAS_SEMANALES/07%20JULIO%20OBR%20LU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DECL"/>
      <sheetName val="BOLMENS"/>
      <sheetName val="CAJA AQP"/>
      <sheetName val="CARTCAJA"/>
      <sheetName val="USB CAJA"/>
      <sheetName val="CTA CAJA"/>
      <sheetName val="BOLSEM"/>
      <sheetName val="SEMANA"/>
      <sheetName val="ASIG."/>
      <sheetName val="MOV"/>
      <sheetName val="JULIO"/>
      <sheetName val="RES"/>
      <sheetName val="SEM27"/>
      <sheetName val="SEM28"/>
      <sheetName val="SEM29"/>
      <sheetName val="SEM30"/>
      <sheetName val="SEM31A"/>
      <sheetName val="SEM31B"/>
      <sheetName val="BASICOS"/>
      <sheetName val="RESUMEN DECL"/>
      <sheetName val="BOLETA PAGO DEL MES"/>
      <sheetName val="set (2)"/>
      <sheetName val="NOVIEMBRE"/>
      <sheetName val="RESUMEN"/>
      <sheetName val="CAJA AREQUIPA vaca"/>
      <sheetName val="CAJA AREQUIPA"/>
      <sheetName val="CARTA CAJA"/>
      <sheetName val="BOLETPAGOSEM"/>
      <sheetName val="SEMANAL"/>
      <sheetName val="SEM27B"/>
      <sheetName val="DESTAJO SEM43A"/>
      <sheetName val="SEM42"/>
      <sheetName val="DESTAJO SEM42"/>
      <sheetName val="SEM41"/>
      <sheetName val="DESTAJO SEM41"/>
      <sheetName val="DESTAJO SEM40"/>
      <sheetName val="SEM40"/>
      <sheetName val="DESTAJO SEM39B"/>
      <sheetName val="SEM39B"/>
      <sheetName val="DESTAJO SEM27"/>
      <sheetName val="DESTAJO SEM26B"/>
      <sheetName val="SEM26B"/>
      <sheetName val="SEM 4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8">
          <cell r="AM28">
            <v>1380.2815000000001</v>
          </cell>
          <cell r="BB2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">
          <cell r="C5">
            <v>29342915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"/>
      <sheetName val="BM"/>
      <sheetName val="JUL"/>
      <sheetName val="RES"/>
      <sheetName val="CARTA"/>
      <sheetName val="BS"/>
      <sheetName val="SEM"/>
      <sheetName val="ASIG."/>
      <sheetName val="MOV"/>
      <sheetName val="REINT"/>
      <sheetName val="26"/>
      <sheetName val="27"/>
      <sheetName val="28"/>
      <sheetName val="29"/>
      <sheetName val="30"/>
      <sheetName val="BASICOS"/>
      <sheetName val="R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5">
          <cell r="C65" t="str">
            <v>DEL 01/07/2023 AL 05/07/2023</v>
          </cell>
        </row>
      </sheetData>
      <sheetData sheetId="11">
        <row r="3">
          <cell r="C3" t="str">
            <v>DEL 06/07/2023 AL 12/07/2023</v>
          </cell>
        </row>
      </sheetData>
      <sheetData sheetId="12">
        <row r="3">
          <cell r="C3" t="str">
            <v>DEL 13/07/2023 AL 19/07/2023</v>
          </cell>
        </row>
      </sheetData>
      <sheetData sheetId="13">
        <row r="3">
          <cell r="C3" t="str">
            <v>DEL 20/07/2023 AL 26/07/2023</v>
          </cell>
        </row>
      </sheetData>
      <sheetData sheetId="14">
        <row r="40">
          <cell r="C40" t="str">
            <v>DEL 27/07/2023 AL 31/07/2023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5" sqref="F15"/>
    </sheetView>
  </sheetViews>
  <sheetFormatPr baseColWidth="10" defaultRowHeight="15" x14ac:dyDescent="0.25"/>
  <cols>
    <col min="1" max="1" width="23.85546875" bestFit="1" customWidth="1"/>
    <col min="2" max="2" width="11.85546875" bestFit="1" customWidth="1"/>
    <col min="3" max="5" width="10.140625" customWidth="1"/>
    <col min="6" max="12" width="9.42578125" customWidth="1"/>
    <col min="13" max="13" width="10.42578125" customWidth="1"/>
    <col min="257" max="257" width="23.85546875" bestFit="1" customWidth="1"/>
    <col min="258" max="258" width="11.85546875" bestFit="1" customWidth="1"/>
    <col min="259" max="261" width="10.140625" customWidth="1"/>
    <col min="262" max="268" width="9.42578125" customWidth="1"/>
    <col min="269" max="269" width="10.42578125" customWidth="1"/>
    <col min="513" max="513" width="23.85546875" bestFit="1" customWidth="1"/>
    <col min="514" max="514" width="11.85546875" bestFit="1" customWidth="1"/>
    <col min="515" max="517" width="10.140625" customWidth="1"/>
    <col min="518" max="524" width="9.42578125" customWidth="1"/>
    <col min="525" max="525" width="10.42578125" customWidth="1"/>
    <col min="769" max="769" width="23.85546875" bestFit="1" customWidth="1"/>
    <col min="770" max="770" width="11.85546875" bestFit="1" customWidth="1"/>
    <col min="771" max="773" width="10.140625" customWidth="1"/>
    <col min="774" max="780" width="9.42578125" customWidth="1"/>
    <col min="781" max="781" width="10.42578125" customWidth="1"/>
    <col min="1025" max="1025" width="23.85546875" bestFit="1" customWidth="1"/>
    <col min="1026" max="1026" width="11.85546875" bestFit="1" customWidth="1"/>
    <col min="1027" max="1029" width="10.140625" customWidth="1"/>
    <col min="1030" max="1036" width="9.42578125" customWidth="1"/>
    <col min="1037" max="1037" width="10.42578125" customWidth="1"/>
    <col min="1281" max="1281" width="23.85546875" bestFit="1" customWidth="1"/>
    <col min="1282" max="1282" width="11.85546875" bestFit="1" customWidth="1"/>
    <col min="1283" max="1285" width="10.140625" customWidth="1"/>
    <col min="1286" max="1292" width="9.42578125" customWidth="1"/>
    <col min="1293" max="1293" width="10.42578125" customWidth="1"/>
    <col min="1537" max="1537" width="23.85546875" bestFit="1" customWidth="1"/>
    <col min="1538" max="1538" width="11.85546875" bestFit="1" customWidth="1"/>
    <col min="1539" max="1541" width="10.140625" customWidth="1"/>
    <col min="1542" max="1548" width="9.42578125" customWidth="1"/>
    <col min="1549" max="1549" width="10.42578125" customWidth="1"/>
    <col min="1793" max="1793" width="23.85546875" bestFit="1" customWidth="1"/>
    <col min="1794" max="1794" width="11.85546875" bestFit="1" customWidth="1"/>
    <col min="1795" max="1797" width="10.140625" customWidth="1"/>
    <col min="1798" max="1804" width="9.42578125" customWidth="1"/>
    <col min="1805" max="1805" width="10.42578125" customWidth="1"/>
    <col min="2049" max="2049" width="23.85546875" bestFit="1" customWidth="1"/>
    <col min="2050" max="2050" width="11.85546875" bestFit="1" customWidth="1"/>
    <col min="2051" max="2053" width="10.140625" customWidth="1"/>
    <col min="2054" max="2060" width="9.42578125" customWidth="1"/>
    <col min="2061" max="2061" width="10.42578125" customWidth="1"/>
    <col min="2305" max="2305" width="23.85546875" bestFit="1" customWidth="1"/>
    <col min="2306" max="2306" width="11.85546875" bestFit="1" customWidth="1"/>
    <col min="2307" max="2309" width="10.140625" customWidth="1"/>
    <col min="2310" max="2316" width="9.42578125" customWidth="1"/>
    <col min="2317" max="2317" width="10.42578125" customWidth="1"/>
    <col min="2561" max="2561" width="23.85546875" bestFit="1" customWidth="1"/>
    <col min="2562" max="2562" width="11.85546875" bestFit="1" customWidth="1"/>
    <col min="2563" max="2565" width="10.140625" customWidth="1"/>
    <col min="2566" max="2572" width="9.42578125" customWidth="1"/>
    <col min="2573" max="2573" width="10.42578125" customWidth="1"/>
    <col min="2817" max="2817" width="23.85546875" bestFit="1" customWidth="1"/>
    <col min="2818" max="2818" width="11.85546875" bestFit="1" customWidth="1"/>
    <col min="2819" max="2821" width="10.140625" customWidth="1"/>
    <col min="2822" max="2828" width="9.42578125" customWidth="1"/>
    <col min="2829" max="2829" width="10.42578125" customWidth="1"/>
    <col min="3073" max="3073" width="23.85546875" bestFit="1" customWidth="1"/>
    <col min="3074" max="3074" width="11.85546875" bestFit="1" customWidth="1"/>
    <col min="3075" max="3077" width="10.140625" customWidth="1"/>
    <col min="3078" max="3084" width="9.42578125" customWidth="1"/>
    <col min="3085" max="3085" width="10.42578125" customWidth="1"/>
    <col min="3329" max="3329" width="23.85546875" bestFit="1" customWidth="1"/>
    <col min="3330" max="3330" width="11.85546875" bestFit="1" customWidth="1"/>
    <col min="3331" max="3333" width="10.140625" customWidth="1"/>
    <col min="3334" max="3340" width="9.42578125" customWidth="1"/>
    <col min="3341" max="3341" width="10.42578125" customWidth="1"/>
    <col min="3585" max="3585" width="23.85546875" bestFit="1" customWidth="1"/>
    <col min="3586" max="3586" width="11.85546875" bestFit="1" customWidth="1"/>
    <col min="3587" max="3589" width="10.140625" customWidth="1"/>
    <col min="3590" max="3596" width="9.42578125" customWidth="1"/>
    <col min="3597" max="3597" width="10.42578125" customWidth="1"/>
    <col min="3841" max="3841" width="23.85546875" bestFit="1" customWidth="1"/>
    <col min="3842" max="3842" width="11.85546875" bestFit="1" customWidth="1"/>
    <col min="3843" max="3845" width="10.140625" customWidth="1"/>
    <col min="3846" max="3852" width="9.42578125" customWidth="1"/>
    <col min="3853" max="3853" width="10.42578125" customWidth="1"/>
    <col min="4097" max="4097" width="23.85546875" bestFit="1" customWidth="1"/>
    <col min="4098" max="4098" width="11.85546875" bestFit="1" customWidth="1"/>
    <col min="4099" max="4101" width="10.140625" customWidth="1"/>
    <col min="4102" max="4108" width="9.42578125" customWidth="1"/>
    <col min="4109" max="4109" width="10.42578125" customWidth="1"/>
    <col min="4353" max="4353" width="23.85546875" bestFit="1" customWidth="1"/>
    <col min="4354" max="4354" width="11.85546875" bestFit="1" customWidth="1"/>
    <col min="4355" max="4357" width="10.140625" customWidth="1"/>
    <col min="4358" max="4364" width="9.42578125" customWidth="1"/>
    <col min="4365" max="4365" width="10.42578125" customWidth="1"/>
    <col min="4609" max="4609" width="23.85546875" bestFit="1" customWidth="1"/>
    <col min="4610" max="4610" width="11.85546875" bestFit="1" customWidth="1"/>
    <col min="4611" max="4613" width="10.140625" customWidth="1"/>
    <col min="4614" max="4620" width="9.42578125" customWidth="1"/>
    <col min="4621" max="4621" width="10.42578125" customWidth="1"/>
    <col min="4865" max="4865" width="23.85546875" bestFit="1" customWidth="1"/>
    <col min="4866" max="4866" width="11.85546875" bestFit="1" customWidth="1"/>
    <col min="4867" max="4869" width="10.140625" customWidth="1"/>
    <col min="4870" max="4876" width="9.42578125" customWidth="1"/>
    <col min="4877" max="4877" width="10.42578125" customWidth="1"/>
    <col min="5121" max="5121" width="23.85546875" bestFit="1" customWidth="1"/>
    <col min="5122" max="5122" width="11.85546875" bestFit="1" customWidth="1"/>
    <col min="5123" max="5125" width="10.140625" customWidth="1"/>
    <col min="5126" max="5132" width="9.42578125" customWidth="1"/>
    <col min="5133" max="5133" width="10.42578125" customWidth="1"/>
    <col min="5377" max="5377" width="23.85546875" bestFit="1" customWidth="1"/>
    <col min="5378" max="5378" width="11.85546875" bestFit="1" customWidth="1"/>
    <col min="5379" max="5381" width="10.140625" customWidth="1"/>
    <col min="5382" max="5388" width="9.42578125" customWidth="1"/>
    <col min="5389" max="5389" width="10.42578125" customWidth="1"/>
    <col min="5633" max="5633" width="23.85546875" bestFit="1" customWidth="1"/>
    <col min="5634" max="5634" width="11.85546875" bestFit="1" customWidth="1"/>
    <col min="5635" max="5637" width="10.140625" customWidth="1"/>
    <col min="5638" max="5644" width="9.42578125" customWidth="1"/>
    <col min="5645" max="5645" width="10.42578125" customWidth="1"/>
    <col min="5889" max="5889" width="23.85546875" bestFit="1" customWidth="1"/>
    <col min="5890" max="5890" width="11.85546875" bestFit="1" customWidth="1"/>
    <col min="5891" max="5893" width="10.140625" customWidth="1"/>
    <col min="5894" max="5900" width="9.42578125" customWidth="1"/>
    <col min="5901" max="5901" width="10.42578125" customWidth="1"/>
    <col min="6145" max="6145" width="23.85546875" bestFit="1" customWidth="1"/>
    <col min="6146" max="6146" width="11.85546875" bestFit="1" customWidth="1"/>
    <col min="6147" max="6149" width="10.140625" customWidth="1"/>
    <col min="6150" max="6156" width="9.42578125" customWidth="1"/>
    <col min="6157" max="6157" width="10.42578125" customWidth="1"/>
    <col min="6401" max="6401" width="23.85546875" bestFit="1" customWidth="1"/>
    <col min="6402" max="6402" width="11.85546875" bestFit="1" customWidth="1"/>
    <col min="6403" max="6405" width="10.140625" customWidth="1"/>
    <col min="6406" max="6412" width="9.42578125" customWidth="1"/>
    <col min="6413" max="6413" width="10.42578125" customWidth="1"/>
    <col min="6657" max="6657" width="23.85546875" bestFit="1" customWidth="1"/>
    <col min="6658" max="6658" width="11.85546875" bestFit="1" customWidth="1"/>
    <col min="6659" max="6661" width="10.140625" customWidth="1"/>
    <col min="6662" max="6668" width="9.42578125" customWidth="1"/>
    <col min="6669" max="6669" width="10.42578125" customWidth="1"/>
    <col min="6913" max="6913" width="23.85546875" bestFit="1" customWidth="1"/>
    <col min="6914" max="6914" width="11.85546875" bestFit="1" customWidth="1"/>
    <col min="6915" max="6917" width="10.140625" customWidth="1"/>
    <col min="6918" max="6924" width="9.42578125" customWidth="1"/>
    <col min="6925" max="6925" width="10.42578125" customWidth="1"/>
    <col min="7169" max="7169" width="23.85546875" bestFit="1" customWidth="1"/>
    <col min="7170" max="7170" width="11.85546875" bestFit="1" customWidth="1"/>
    <col min="7171" max="7173" width="10.140625" customWidth="1"/>
    <col min="7174" max="7180" width="9.42578125" customWidth="1"/>
    <col min="7181" max="7181" width="10.42578125" customWidth="1"/>
    <col min="7425" max="7425" width="23.85546875" bestFit="1" customWidth="1"/>
    <col min="7426" max="7426" width="11.85546875" bestFit="1" customWidth="1"/>
    <col min="7427" max="7429" width="10.140625" customWidth="1"/>
    <col min="7430" max="7436" width="9.42578125" customWidth="1"/>
    <col min="7437" max="7437" width="10.42578125" customWidth="1"/>
    <col min="7681" max="7681" width="23.85546875" bestFit="1" customWidth="1"/>
    <col min="7682" max="7682" width="11.85546875" bestFit="1" customWidth="1"/>
    <col min="7683" max="7685" width="10.140625" customWidth="1"/>
    <col min="7686" max="7692" width="9.42578125" customWidth="1"/>
    <col min="7693" max="7693" width="10.42578125" customWidth="1"/>
    <col min="7937" max="7937" width="23.85546875" bestFit="1" customWidth="1"/>
    <col min="7938" max="7938" width="11.85546875" bestFit="1" customWidth="1"/>
    <col min="7939" max="7941" width="10.140625" customWidth="1"/>
    <col min="7942" max="7948" width="9.42578125" customWidth="1"/>
    <col min="7949" max="7949" width="10.42578125" customWidth="1"/>
    <col min="8193" max="8193" width="23.85546875" bestFit="1" customWidth="1"/>
    <col min="8194" max="8194" width="11.85546875" bestFit="1" customWidth="1"/>
    <col min="8195" max="8197" width="10.140625" customWidth="1"/>
    <col min="8198" max="8204" width="9.42578125" customWidth="1"/>
    <col min="8205" max="8205" width="10.42578125" customWidth="1"/>
    <col min="8449" max="8449" width="23.85546875" bestFit="1" customWidth="1"/>
    <col min="8450" max="8450" width="11.85546875" bestFit="1" customWidth="1"/>
    <col min="8451" max="8453" width="10.140625" customWidth="1"/>
    <col min="8454" max="8460" width="9.42578125" customWidth="1"/>
    <col min="8461" max="8461" width="10.42578125" customWidth="1"/>
    <col min="8705" max="8705" width="23.85546875" bestFit="1" customWidth="1"/>
    <col min="8706" max="8706" width="11.85546875" bestFit="1" customWidth="1"/>
    <col min="8707" max="8709" width="10.140625" customWidth="1"/>
    <col min="8710" max="8716" width="9.42578125" customWidth="1"/>
    <col min="8717" max="8717" width="10.42578125" customWidth="1"/>
    <col min="8961" max="8961" width="23.85546875" bestFit="1" customWidth="1"/>
    <col min="8962" max="8962" width="11.85546875" bestFit="1" customWidth="1"/>
    <col min="8963" max="8965" width="10.140625" customWidth="1"/>
    <col min="8966" max="8972" width="9.42578125" customWidth="1"/>
    <col min="8973" max="8973" width="10.42578125" customWidth="1"/>
    <col min="9217" max="9217" width="23.85546875" bestFit="1" customWidth="1"/>
    <col min="9218" max="9218" width="11.85546875" bestFit="1" customWidth="1"/>
    <col min="9219" max="9221" width="10.140625" customWidth="1"/>
    <col min="9222" max="9228" width="9.42578125" customWidth="1"/>
    <col min="9229" max="9229" width="10.42578125" customWidth="1"/>
    <col min="9473" max="9473" width="23.85546875" bestFit="1" customWidth="1"/>
    <col min="9474" max="9474" width="11.85546875" bestFit="1" customWidth="1"/>
    <col min="9475" max="9477" width="10.140625" customWidth="1"/>
    <col min="9478" max="9484" width="9.42578125" customWidth="1"/>
    <col min="9485" max="9485" width="10.42578125" customWidth="1"/>
    <col min="9729" max="9729" width="23.85546875" bestFit="1" customWidth="1"/>
    <col min="9730" max="9730" width="11.85546875" bestFit="1" customWidth="1"/>
    <col min="9731" max="9733" width="10.140625" customWidth="1"/>
    <col min="9734" max="9740" width="9.42578125" customWidth="1"/>
    <col min="9741" max="9741" width="10.42578125" customWidth="1"/>
    <col min="9985" max="9985" width="23.85546875" bestFit="1" customWidth="1"/>
    <col min="9986" max="9986" width="11.85546875" bestFit="1" customWidth="1"/>
    <col min="9987" max="9989" width="10.140625" customWidth="1"/>
    <col min="9990" max="9996" width="9.42578125" customWidth="1"/>
    <col min="9997" max="9997" width="10.42578125" customWidth="1"/>
    <col min="10241" max="10241" width="23.85546875" bestFit="1" customWidth="1"/>
    <col min="10242" max="10242" width="11.85546875" bestFit="1" customWidth="1"/>
    <col min="10243" max="10245" width="10.140625" customWidth="1"/>
    <col min="10246" max="10252" width="9.42578125" customWidth="1"/>
    <col min="10253" max="10253" width="10.42578125" customWidth="1"/>
    <col min="10497" max="10497" width="23.85546875" bestFit="1" customWidth="1"/>
    <col min="10498" max="10498" width="11.85546875" bestFit="1" customWidth="1"/>
    <col min="10499" max="10501" width="10.140625" customWidth="1"/>
    <col min="10502" max="10508" width="9.42578125" customWidth="1"/>
    <col min="10509" max="10509" width="10.42578125" customWidth="1"/>
    <col min="10753" max="10753" width="23.85546875" bestFit="1" customWidth="1"/>
    <col min="10754" max="10754" width="11.85546875" bestFit="1" customWidth="1"/>
    <col min="10755" max="10757" width="10.140625" customWidth="1"/>
    <col min="10758" max="10764" width="9.42578125" customWidth="1"/>
    <col min="10765" max="10765" width="10.42578125" customWidth="1"/>
    <col min="11009" max="11009" width="23.85546875" bestFit="1" customWidth="1"/>
    <col min="11010" max="11010" width="11.85546875" bestFit="1" customWidth="1"/>
    <col min="11011" max="11013" width="10.140625" customWidth="1"/>
    <col min="11014" max="11020" width="9.42578125" customWidth="1"/>
    <col min="11021" max="11021" width="10.42578125" customWidth="1"/>
    <col min="11265" max="11265" width="23.85546875" bestFit="1" customWidth="1"/>
    <col min="11266" max="11266" width="11.85546875" bestFit="1" customWidth="1"/>
    <col min="11267" max="11269" width="10.140625" customWidth="1"/>
    <col min="11270" max="11276" width="9.42578125" customWidth="1"/>
    <col min="11277" max="11277" width="10.42578125" customWidth="1"/>
    <col min="11521" max="11521" width="23.85546875" bestFit="1" customWidth="1"/>
    <col min="11522" max="11522" width="11.85546875" bestFit="1" customWidth="1"/>
    <col min="11523" max="11525" width="10.140625" customWidth="1"/>
    <col min="11526" max="11532" width="9.42578125" customWidth="1"/>
    <col min="11533" max="11533" width="10.42578125" customWidth="1"/>
    <col min="11777" max="11777" width="23.85546875" bestFit="1" customWidth="1"/>
    <col min="11778" max="11778" width="11.85546875" bestFit="1" customWidth="1"/>
    <col min="11779" max="11781" width="10.140625" customWidth="1"/>
    <col min="11782" max="11788" width="9.42578125" customWidth="1"/>
    <col min="11789" max="11789" width="10.42578125" customWidth="1"/>
    <col min="12033" max="12033" width="23.85546875" bestFit="1" customWidth="1"/>
    <col min="12034" max="12034" width="11.85546875" bestFit="1" customWidth="1"/>
    <col min="12035" max="12037" width="10.140625" customWidth="1"/>
    <col min="12038" max="12044" width="9.42578125" customWidth="1"/>
    <col min="12045" max="12045" width="10.42578125" customWidth="1"/>
    <col min="12289" max="12289" width="23.85546875" bestFit="1" customWidth="1"/>
    <col min="12290" max="12290" width="11.85546875" bestFit="1" customWidth="1"/>
    <col min="12291" max="12293" width="10.140625" customWidth="1"/>
    <col min="12294" max="12300" width="9.42578125" customWidth="1"/>
    <col min="12301" max="12301" width="10.42578125" customWidth="1"/>
    <col min="12545" max="12545" width="23.85546875" bestFit="1" customWidth="1"/>
    <col min="12546" max="12546" width="11.85546875" bestFit="1" customWidth="1"/>
    <col min="12547" max="12549" width="10.140625" customWidth="1"/>
    <col min="12550" max="12556" width="9.42578125" customWidth="1"/>
    <col min="12557" max="12557" width="10.42578125" customWidth="1"/>
    <col min="12801" max="12801" width="23.85546875" bestFit="1" customWidth="1"/>
    <col min="12802" max="12802" width="11.85546875" bestFit="1" customWidth="1"/>
    <col min="12803" max="12805" width="10.140625" customWidth="1"/>
    <col min="12806" max="12812" width="9.42578125" customWidth="1"/>
    <col min="12813" max="12813" width="10.42578125" customWidth="1"/>
    <col min="13057" max="13057" width="23.85546875" bestFit="1" customWidth="1"/>
    <col min="13058" max="13058" width="11.85546875" bestFit="1" customWidth="1"/>
    <col min="13059" max="13061" width="10.140625" customWidth="1"/>
    <col min="13062" max="13068" width="9.42578125" customWidth="1"/>
    <col min="13069" max="13069" width="10.42578125" customWidth="1"/>
    <col min="13313" max="13313" width="23.85546875" bestFit="1" customWidth="1"/>
    <col min="13314" max="13314" width="11.85546875" bestFit="1" customWidth="1"/>
    <col min="13315" max="13317" width="10.140625" customWidth="1"/>
    <col min="13318" max="13324" width="9.42578125" customWidth="1"/>
    <col min="13325" max="13325" width="10.42578125" customWidth="1"/>
    <col min="13569" max="13569" width="23.85546875" bestFit="1" customWidth="1"/>
    <col min="13570" max="13570" width="11.85546875" bestFit="1" customWidth="1"/>
    <col min="13571" max="13573" width="10.140625" customWidth="1"/>
    <col min="13574" max="13580" width="9.42578125" customWidth="1"/>
    <col min="13581" max="13581" width="10.42578125" customWidth="1"/>
    <col min="13825" max="13825" width="23.85546875" bestFit="1" customWidth="1"/>
    <col min="13826" max="13826" width="11.85546875" bestFit="1" customWidth="1"/>
    <col min="13827" max="13829" width="10.140625" customWidth="1"/>
    <col min="13830" max="13836" width="9.42578125" customWidth="1"/>
    <col min="13837" max="13837" width="10.42578125" customWidth="1"/>
    <col min="14081" max="14081" width="23.85546875" bestFit="1" customWidth="1"/>
    <col min="14082" max="14082" width="11.85546875" bestFit="1" customWidth="1"/>
    <col min="14083" max="14085" width="10.140625" customWidth="1"/>
    <col min="14086" max="14092" width="9.42578125" customWidth="1"/>
    <col min="14093" max="14093" width="10.42578125" customWidth="1"/>
    <col min="14337" max="14337" width="23.85546875" bestFit="1" customWidth="1"/>
    <col min="14338" max="14338" width="11.85546875" bestFit="1" customWidth="1"/>
    <col min="14339" max="14341" width="10.140625" customWidth="1"/>
    <col min="14342" max="14348" width="9.42578125" customWidth="1"/>
    <col min="14349" max="14349" width="10.42578125" customWidth="1"/>
    <col min="14593" max="14593" width="23.85546875" bestFit="1" customWidth="1"/>
    <col min="14594" max="14594" width="11.85546875" bestFit="1" customWidth="1"/>
    <col min="14595" max="14597" width="10.140625" customWidth="1"/>
    <col min="14598" max="14604" width="9.42578125" customWidth="1"/>
    <col min="14605" max="14605" width="10.42578125" customWidth="1"/>
    <col min="14849" max="14849" width="23.85546875" bestFit="1" customWidth="1"/>
    <col min="14850" max="14850" width="11.85546875" bestFit="1" customWidth="1"/>
    <col min="14851" max="14853" width="10.140625" customWidth="1"/>
    <col min="14854" max="14860" width="9.42578125" customWidth="1"/>
    <col min="14861" max="14861" width="10.42578125" customWidth="1"/>
    <col min="15105" max="15105" width="23.85546875" bestFit="1" customWidth="1"/>
    <col min="15106" max="15106" width="11.85546875" bestFit="1" customWidth="1"/>
    <col min="15107" max="15109" width="10.140625" customWidth="1"/>
    <col min="15110" max="15116" width="9.42578125" customWidth="1"/>
    <col min="15117" max="15117" width="10.42578125" customWidth="1"/>
    <col min="15361" max="15361" width="23.85546875" bestFit="1" customWidth="1"/>
    <col min="15362" max="15362" width="11.85546875" bestFit="1" customWidth="1"/>
    <col min="15363" max="15365" width="10.140625" customWidth="1"/>
    <col min="15366" max="15372" width="9.42578125" customWidth="1"/>
    <col min="15373" max="15373" width="10.42578125" customWidth="1"/>
    <col min="15617" max="15617" width="23.85546875" bestFit="1" customWidth="1"/>
    <col min="15618" max="15618" width="11.85546875" bestFit="1" customWidth="1"/>
    <col min="15619" max="15621" width="10.140625" customWidth="1"/>
    <col min="15622" max="15628" width="9.42578125" customWidth="1"/>
    <col min="15629" max="15629" width="10.42578125" customWidth="1"/>
    <col min="15873" max="15873" width="23.85546875" bestFit="1" customWidth="1"/>
    <col min="15874" max="15874" width="11.85546875" bestFit="1" customWidth="1"/>
    <col min="15875" max="15877" width="10.140625" customWidth="1"/>
    <col min="15878" max="15884" width="9.42578125" customWidth="1"/>
    <col min="15885" max="15885" width="10.42578125" customWidth="1"/>
    <col min="16129" max="16129" width="23.85546875" bestFit="1" customWidth="1"/>
    <col min="16130" max="16130" width="11.85546875" bestFit="1" customWidth="1"/>
    <col min="16131" max="16133" width="10.140625" customWidth="1"/>
    <col min="16134" max="16140" width="9.42578125" customWidth="1"/>
    <col min="16141" max="16141" width="10.42578125" customWidth="1"/>
  </cols>
  <sheetData>
    <row r="1" spans="1:13" x14ac:dyDescent="0.25">
      <c r="A1" s="4" t="s">
        <v>142</v>
      </c>
    </row>
    <row r="2" spans="1:13" x14ac:dyDescent="0.25">
      <c r="A2" s="153">
        <v>20100193036</v>
      </c>
    </row>
    <row r="3" spans="1:13" x14ac:dyDescent="0.25">
      <c r="A3" s="4" t="s">
        <v>143</v>
      </c>
      <c r="B3" s="27" t="s">
        <v>166</v>
      </c>
      <c r="C3" s="27">
        <v>2023</v>
      </c>
    </row>
    <row r="5" spans="1:13" x14ac:dyDescent="0.25">
      <c r="A5" s="291" t="s">
        <v>144</v>
      </c>
      <c r="B5" s="291" t="s">
        <v>5</v>
      </c>
      <c r="C5" s="291"/>
      <c r="D5" s="291"/>
      <c r="E5" s="291"/>
      <c r="F5" s="291" t="s">
        <v>4</v>
      </c>
      <c r="G5" s="291"/>
      <c r="H5" s="291"/>
      <c r="I5" s="291"/>
      <c r="J5" s="291"/>
      <c r="K5" s="291"/>
      <c r="L5" s="291"/>
      <c r="M5" s="292" t="s">
        <v>145</v>
      </c>
    </row>
    <row r="6" spans="1:13" x14ac:dyDescent="0.25">
      <c r="A6" s="291"/>
      <c r="B6" s="260"/>
      <c r="C6" s="260"/>
      <c r="D6" s="260"/>
      <c r="E6" s="260"/>
      <c r="F6" s="261"/>
      <c r="G6" s="291" t="s">
        <v>38</v>
      </c>
      <c r="H6" s="291"/>
      <c r="I6" s="291"/>
      <c r="J6" s="291"/>
      <c r="K6" s="261"/>
      <c r="L6" s="261"/>
      <c r="M6" s="293"/>
    </row>
    <row r="7" spans="1:13" s="1" customFormat="1" x14ac:dyDescent="0.25">
      <c r="A7" s="291"/>
      <c r="B7" s="260" t="s">
        <v>146</v>
      </c>
      <c r="C7" s="260" t="s">
        <v>147</v>
      </c>
      <c r="D7" s="260" t="s">
        <v>148</v>
      </c>
      <c r="E7" s="260" t="s">
        <v>49</v>
      </c>
      <c r="F7" s="262" t="s">
        <v>37</v>
      </c>
      <c r="G7" s="262" t="s">
        <v>115</v>
      </c>
      <c r="H7" s="262" t="s">
        <v>99</v>
      </c>
      <c r="I7" s="262" t="s">
        <v>116</v>
      </c>
      <c r="J7" s="262" t="s">
        <v>117</v>
      </c>
      <c r="K7" s="262" t="s">
        <v>149</v>
      </c>
      <c r="L7" s="262" t="s">
        <v>150</v>
      </c>
      <c r="M7" s="294"/>
    </row>
    <row r="8" spans="1:13" x14ac:dyDescent="0.25">
      <c r="A8" s="154" t="s">
        <v>151</v>
      </c>
      <c r="B8" s="184">
        <f>+'PLLA CONSOLID JUL '!AZ24</f>
        <v>3955.0299999999997</v>
      </c>
      <c r="C8" s="184">
        <f>+'PLLA CONSOLID JUL '!BA24</f>
        <v>0</v>
      </c>
      <c r="D8" s="184">
        <f>+[1]JULIO!BB28</f>
        <v>0</v>
      </c>
      <c r="E8" s="184">
        <v>0</v>
      </c>
      <c r="F8" s="184">
        <f>+'PLLA CONSOLID JUL '!AM24</f>
        <v>1629.7199999999998</v>
      </c>
      <c r="G8" s="184">
        <f>+'PLLA CONSOLID JUL '!AN24</f>
        <v>0</v>
      </c>
      <c r="H8" s="184">
        <f>+'PLLA CONSOLID JUL '!AO24</f>
        <v>722.13038400000005</v>
      </c>
      <c r="I8" s="184">
        <f>+'PLLA CONSOLID JUL '!AP24</f>
        <v>568.61313300000006</v>
      </c>
      <c r="J8" s="184">
        <f>+'PLLA CONSOLID JUL '!AQ24</f>
        <v>2866.6905410000004</v>
      </c>
      <c r="K8" s="184">
        <f>+'PLLA CONSOLID JUL '!AR24</f>
        <v>0</v>
      </c>
      <c r="L8" s="184">
        <f>+'PLLA CONSOLID JUL '!AS24</f>
        <v>10</v>
      </c>
      <c r="M8" s="198">
        <f>+SUM(B8:L8)</f>
        <v>9752.1840580000007</v>
      </c>
    </row>
    <row r="9" spans="1:13" x14ac:dyDescent="0.25">
      <c r="A9" s="155" t="s">
        <v>152</v>
      </c>
      <c r="B9" s="199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98">
        <f>+SUM(B9:L9)</f>
        <v>0</v>
      </c>
    </row>
    <row r="10" spans="1:13" x14ac:dyDescent="0.25">
      <c r="A10" s="154" t="s">
        <v>153</v>
      </c>
      <c r="B10" s="184">
        <f>+'PLLA CONSOLID JUL '!AZ64</f>
        <v>0</v>
      </c>
      <c r="C10" s="184">
        <f>+'PLLA CONSOLID JUL '!BA64</f>
        <v>0</v>
      </c>
      <c r="D10" s="184">
        <v>0</v>
      </c>
      <c r="E10" s="184">
        <v>0</v>
      </c>
      <c r="F10" s="184">
        <f>+'PLLA CONSOLID JUL '!AM64</f>
        <v>0</v>
      </c>
      <c r="G10" s="184">
        <v>0</v>
      </c>
      <c r="H10" s="184">
        <v>0</v>
      </c>
      <c r="I10" s="184">
        <f>+'PLLA CONSOLID JUL '!AP64</f>
        <v>0</v>
      </c>
      <c r="J10" s="184">
        <f>+'PLLA CONSOLID JUL '!AQ64</f>
        <v>0</v>
      </c>
      <c r="K10" s="184">
        <f>+'PLLA CONSOLID JUL '!AR64</f>
        <v>0</v>
      </c>
      <c r="L10" s="184">
        <f>+'PLLA CONSOLID JUL '!AS64</f>
        <v>0</v>
      </c>
      <c r="M10" s="198">
        <f>+SUM(B10:L10)</f>
        <v>0</v>
      </c>
    </row>
    <row r="11" spans="1:13" x14ac:dyDescent="0.25">
      <c r="A11" s="154" t="s">
        <v>154</v>
      </c>
      <c r="B11" s="199">
        <v>0</v>
      </c>
      <c r="C11" s="199">
        <v>0</v>
      </c>
      <c r="D11" s="199">
        <v>0</v>
      </c>
      <c r="E11" s="199">
        <v>0</v>
      </c>
      <c r="F11" s="199">
        <v>0</v>
      </c>
      <c r="G11" s="199">
        <v>0</v>
      </c>
      <c r="H11" s="199">
        <v>0</v>
      </c>
      <c r="I11" s="199">
        <v>0</v>
      </c>
      <c r="J11" s="199">
        <v>0</v>
      </c>
      <c r="K11" s="199">
        <v>0</v>
      </c>
      <c r="L11" s="199">
        <v>0</v>
      </c>
      <c r="M11" s="198">
        <f>+SUM(B11:L11)</f>
        <v>0</v>
      </c>
    </row>
    <row r="12" spans="1:13" ht="15.75" thickBot="1" x14ac:dyDescent="0.3">
      <c r="A12" s="156" t="s">
        <v>145</v>
      </c>
      <c r="B12" s="200">
        <f>+SUM(B8:B11)</f>
        <v>3955.0299999999997</v>
      </c>
      <c r="C12" s="200">
        <f>+SUM(C8:C11)</f>
        <v>0</v>
      </c>
      <c r="D12" s="200">
        <f t="shared" ref="D12:L12" si="0">+SUM(D8:D11)</f>
        <v>0</v>
      </c>
      <c r="E12" s="200">
        <f t="shared" si="0"/>
        <v>0</v>
      </c>
      <c r="F12" s="200">
        <f t="shared" si="0"/>
        <v>1629.7199999999998</v>
      </c>
      <c r="G12" s="200">
        <f t="shared" si="0"/>
        <v>0</v>
      </c>
      <c r="H12" s="200">
        <f>+SUM(H8:H11)</f>
        <v>722.13038400000005</v>
      </c>
      <c r="I12" s="200">
        <f t="shared" si="0"/>
        <v>568.61313300000006</v>
      </c>
      <c r="J12" s="200">
        <f t="shared" si="0"/>
        <v>2866.6905410000004</v>
      </c>
      <c r="K12" s="200">
        <f t="shared" si="0"/>
        <v>0</v>
      </c>
      <c r="L12" s="200">
        <f t="shared" si="0"/>
        <v>10</v>
      </c>
      <c r="M12" s="200">
        <f>+SUM(M8:M11)</f>
        <v>9752.1840580000007</v>
      </c>
    </row>
    <row r="13" spans="1:13" ht="15.75" thickTop="1" x14ac:dyDescent="0.25">
      <c r="A13" s="4" t="s">
        <v>205</v>
      </c>
      <c r="B13" s="172">
        <v>3954.28</v>
      </c>
      <c r="C13" s="172">
        <f>+'PLLA CONSOLID JUL '!BA70</f>
        <v>0</v>
      </c>
      <c r="D13" s="172"/>
      <c r="E13" s="172"/>
      <c r="F13" s="172">
        <v>1629.76</v>
      </c>
      <c r="G13" s="172">
        <f>+'PLLA CONSOLID JUL '!AN70</f>
        <v>0</v>
      </c>
      <c r="H13" s="172">
        <v>722.13</v>
      </c>
      <c r="I13" s="172">
        <v>568.6</v>
      </c>
      <c r="J13" s="172">
        <v>2866.7</v>
      </c>
      <c r="K13" s="172">
        <f>+'PLLA CONSOLID JUL '!AR70</f>
        <v>0</v>
      </c>
      <c r="L13" s="172">
        <f>+'PLLA CONSOLID JUL '!AS70</f>
        <v>10</v>
      </c>
      <c r="M13" s="241">
        <f>SUM(B13:L13)</f>
        <v>9751.4700000000012</v>
      </c>
    </row>
    <row r="14" spans="1:13" x14ac:dyDescent="0.25">
      <c r="A14" s="4" t="s">
        <v>155</v>
      </c>
      <c r="B14" s="172">
        <f>+B12-B13</f>
        <v>0.74999999999954525</v>
      </c>
      <c r="C14" s="172">
        <f t="shared" ref="C14:K14" si="1">+C12-C13</f>
        <v>0</v>
      </c>
      <c r="D14" s="172">
        <f t="shared" si="1"/>
        <v>0</v>
      </c>
      <c r="E14" s="172">
        <f t="shared" si="1"/>
        <v>0</v>
      </c>
      <c r="F14" s="172">
        <f t="shared" si="1"/>
        <v>-4.0000000000190994E-2</v>
      </c>
      <c r="G14" s="172">
        <f t="shared" si="1"/>
        <v>0</v>
      </c>
      <c r="H14" s="172">
        <f t="shared" si="1"/>
        <v>3.8400000005367474E-4</v>
      </c>
      <c r="I14" s="172">
        <f t="shared" si="1"/>
        <v>1.3133000000038919E-2</v>
      </c>
      <c r="J14" s="172">
        <f t="shared" si="1"/>
        <v>-9.4589999994241225E-3</v>
      </c>
      <c r="K14" s="172">
        <f t="shared" si="1"/>
        <v>0</v>
      </c>
      <c r="L14" s="172">
        <f>+L12-L13</f>
        <v>0</v>
      </c>
      <c r="M14" s="241">
        <f>SUM(B14:L14)</f>
        <v>0.71405800000002273</v>
      </c>
    </row>
    <row r="15" spans="1:13" x14ac:dyDescent="0.25">
      <c r="B15" s="172"/>
      <c r="C15" s="172"/>
      <c r="D15" s="290" t="s">
        <v>163</v>
      </c>
      <c r="E15" s="290"/>
      <c r="F15" s="251">
        <f>+F13+L13</f>
        <v>1639.76</v>
      </c>
      <c r="G15" s="250"/>
      <c r="H15" s="250"/>
      <c r="I15" s="250"/>
      <c r="J15" s="250"/>
      <c r="K15" s="251" t="s">
        <v>145</v>
      </c>
      <c r="L15" s="251">
        <f>+B13+F13+L13</f>
        <v>5594.04</v>
      </c>
    </row>
    <row r="16" spans="1:13" x14ac:dyDescent="0.25"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</row>
    <row r="17" spans="2:6" x14ac:dyDescent="0.25">
      <c r="B17" s="241"/>
      <c r="F17" s="239"/>
    </row>
    <row r="18" spans="2:6" x14ac:dyDescent="0.25">
      <c r="F18" s="239"/>
    </row>
  </sheetData>
  <mergeCells count="6">
    <mergeCell ref="D15:E15"/>
    <mergeCell ref="A5:A7"/>
    <mergeCell ref="B5:E5"/>
    <mergeCell ref="F5:L5"/>
    <mergeCell ref="M5:M7"/>
    <mergeCell ref="G6:J6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B95B-B17F-4DBD-BB6F-7744ED2F8630}">
  <sheetPr>
    <tabColor theme="4" tint="-0.499984740745262"/>
  </sheetPr>
  <dimension ref="A1:H24"/>
  <sheetViews>
    <sheetView topLeftCell="A13" workbookViewId="0">
      <selection activeCell="F32" sqref="F32"/>
    </sheetView>
  </sheetViews>
  <sheetFormatPr baseColWidth="10" defaultRowHeight="15" x14ac:dyDescent="0.25"/>
  <cols>
    <col min="1" max="1" width="5.140625" customWidth="1"/>
    <col min="2" max="2" width="9.140625" customWidth="1"/>
    <col min="3" max="3" width="10.5703125" customWidth="1"/>
    <col min="4" max="4" width="26.5703125" customWidth="1"/>
    <col min="6" max="6" width="22" customWidth="1"/>
    <col min="8" max="8" width="3.28515625" customWidth="1"/>
  </cols>
  <sheetData>
    <row r="1" spans="1:8" x14ac:dyDescent="0.25">
      <c r="A1" s="340" t="s">
        <v>167</v>
      </c>
      <c r="B1" s="340"/>
      <c r="C1" s="340"/>
      <c r="D1" s="340"/>
      <c r="E1" s="340"/>
      <c r="F1" s="340"/>
      <c r="G1" s="340"/>
      <c r="H1" s="3"/>
    </row>
    <row r="2" spans="1:8" x14ac:dyDescent="0.25">
      <c r="A2" s="263" t="s">
        <v>168</v>
      </c>
      <c r="B2" s="264" t="s">
        <v>1</v>
      </c>
      <c r="C2" s="265">
        <v>29</v>
      </c>
      <c r="D2" s="196" t="s">
        <v>203</v>
      </c>
      <c r="E2" s="264"/>
      <c r="F2" s="266" t="s">
        <v>169</v>
      </c>
      <c r="G2" s="267">
        <v>45138</v>
      </c>
      <c r="H2" s="93"/>
    </row>
    <row r="3" spans="1:8" ht="15" customHeight="1" x14ac:dyDescent="0.25">
      <c r="A3" s="341" t="s">
        <v>170</v>
      </c>
      <c r="B3" s="342" t="s">
        <v>171</v>
      </c>
      <c r="C3" s="343" t="s">
        <v>9</v>
      </c>
      <c r="D3" s="343" t="s">
        <v>172</v>
      </c>
      <c r="E3" s="343" t="s">
        <v>173</v>
      </c>
      <c r="F3" s="343" t="s">
        <v>174</v>
      </c>
      <c r="G3" s="344" t="s">
        <v>175</v>
      </c>
      <c r="H3" s="268"/>
    </row>
    <row r="4" spans="1:8" ht="24" customHeight="1" x14ac:dyDescent="0.25">
      <c r="A4" s="341"/>
      <c r="B4" s="342"/>
      <c r="C4" s="343"/>
      <c r="D4" s="343" t="s">
        <v>176</v>
      </c>
      <c r="E4" s="343"/>
      <c r="F4" s="343"/>
      <c r="G4" s="344"/>
      <c r="H4" s="268"/>
    </row>
    <row r="5" spans="1:8" x14ac:dyDescent="0.25">
      <c r="A5" s="269">
        <v>1</v>
      </c>
      <c r="B5" s="270" t="s">
        <v>53</v>
      </c>
      <c r="C5" s="270">
        <v>29342915</v>
      </c>
      <c r="D5" s="271" t="s">
        <v>54</v>
      </c>
      <c r="E5" s="272" t="s">
        <v>55</v>
      </c>
      <c r="F5" s="273" t="s">
        <v>177</v>
      </c>
      <c r="G5" s="274">
        <v>609.23</v>
      </c>
      <c r="H5" s="275"/>
    </row>
    <row r="6" spans="1:8" x14ac:dyDescent="0.25">
      <c r="A6" s="269">
        <f>+A5+1</f>
        <v>2</v>
      </c>
      <c r="B6" s="270" t="s">
        <v>56</v>
      </c>
      <c r="C6" s="270">
        <v>29725686</v>
      </c>
      <c r="D6" s="271" t="s">
        <v>57</v>
      </c>
      <c r="E6" s="272" t="s">
        <v>55</v>
      </c>
      <c r="F6" s="273" t="s">
        <v>178</v>
      </c>
      <c r="G6" s="274">
        <v>639.42999999999995</v>
      </c>
      <c r="H6" s="275"/>
    </row>
    <row r="7" spans="1:8" x14ac:dyDescent="0.25">
      <c r="A7" s="269">
        <f t="shared" ref="A7:A21" si="0">+A6+1</f>
        <v>3</v>
      </c>
      <c r="B7" s="270" t="s">
        <v>58</v>
      </c>
      <c r="C7" s="270">
        <v>29592059</v>
      </c>
      <c r="D7" s="271" t="s">
        <v>59</v>
      </c>
      <c r="E7" s="272" t="s">
        <v>60</v>
      </c>
      <c r="F7" s="273" t="s">
        <v>179</v>
      </c>
      <c r="G7" s="274">
        <v>492.77</v>
      </c>
      <c r="H7" s="275"/>
    </row>
    <row r="8" spans="1:8" x14ac:dyDescent="0.25">
      <c r="A8" s="269">
        <f t="shared" si="0"/>
        <v>4</v>
      </c>
      <c r="B8" s="270" t="s">
        <v>61</v>
      </c>
      <c r="C8" s="270">
        <v>29671411</v>
      </c>
      <c r="D8" s="271" t="s">
        <v>62</v>
      </c>
      <c r="E8" s="272" t="s">
        <v>63</v>
      </c>
      <c r="F8" s="273" t="s">
        <v>180</v>
      </c>
      <c r="G8" s="274">
        <v>455.81</v>
      </c>
      <c r="H8" s="275"/>
    </row>
    <row r="9" spans="1:8" x14ac:dyDescent="0.25">
      <c r="A9" s="269">
        <f t="shared" si="0"/>
        <v>5</v>
      </c>
      <c r="B9" s="270" t="s">
        <v>64</v>
      </c>
      <c r="C9" s="270">
        <v>29730569</v>
      </c>
      <c r="D9" s="271" t="s">
        <v>65</v>
      </c>
      <c r="E9" s="272" t="s">
        <v>63</v>
      </c>
      <c r="F9" s="273" t="s">
        <v>181</v>
      </c>
      <c r="G9" s="274">
        <v>574.02</v>
      </c>
      <c r="H9" s="275"/>
    </row>
    <row r="10" spans="1:8" x14ac:dyDescent="0.25">
      <c r="A10" s="269">
        <f t="shared" si="0"/>
        <v>6</v>
      </c>
      <c r="B10" s="270" t="s">
        <v>66</v>
      </c>
      <c r="C10" s="270">
        <v>24808727</v>
      </c>
      <c r="D10" s="271" t="s">
        <v>67</v>
      </c>
      <c r="E10" s="272" t="s">
        <v>182</v>
      </c>
      <c r="F10" s="273" t="s">
        <v>183</v>
      </c>
      <c r="G10" s="274">
        <v>567.16</v>
      </c>
      <c r="H10" s="275"/>
    </row>
    <row r="11" spans="1:8" x14ac:dyDescent="0.25">
      <c r="A11" s="269">
        <f t="shared" si="0"/>
        <v>7</v>
      </c>
      <c r="B11" s="270" t="s">
        <v>68</v>
      </c>
      <c r="C11" s="270">
        <v>43629132</v>
      </c>
      <c r="D11" s="271" t="s">
        <v>69</v>
      </c>
      <c r="E11" s="272" t="s">
        <v>63</v>
      </c>
      <c r="F11" s="273" t="s">
        <v>184</v>
      </c>
      <c r="G11" s="274">
        <v>477.17</v>
      </c>
      <c r="H11" s="275"/>
    </row>
    <row r="12" spans="1:8" x14ac:dyDescent="0.25">
      <c r="A12" s="269">
        <f t="shared" si="0"/>
        <v>8</v>
      </c>
      <c r="B12" s="270" t="s">
        <v>70</v>
      </c>
      <c r="C12" s="270">
        <v>44627805</v>
      </c>
      <c r="D12" s="271" t="s">
        <v>71</v>
      </c>
      <c r="E12" s="272" t="s">
        <v>131</v>
      </c>
      <c r="F12" s="273" t="s">
        <v>185</v>
      </c>
      <c r="G12" s="274">
        <v>608.47</v>
      </c>
      <c r="H12" s="275"/>
    </row>
    <row r="13" spans="1:8" x14ac:dyDescent="0.25">
      <c r="A13" s="269">
        <f t="shared" si="0"/>
        <v>9</v>
      </c>
      <c r="B13" s="270" t="s">
        <v>73</v>
      </c>
      <c r="C13" s="270">
        <v>29348368</v>
      </c>
      <c r="D13" s="271" t="s">
        <v>74</v>
      </c>
      <c r="E13" s="272" t="s">
        <v>75</v>
      </c>
      <c r="F13" s="273" t="s">
        <v>186</v>
      </c>
      <c r="G13" s="274">
        <v>468.15</v>
      </c>
      <c r="H13" s="275"/>
    </row>
    <row r="14" spans="1:8" x14ac:dyDescent="0.25">
      <c r="A14" s="269">
        <f t="shared" si="0"/>
        <v>10</v>
      </c>
      <c r="B14" s="270" t="s">
        <v>76</v>
      </c>
      <c r="C14" s="270">
        <v>40995634</v>
      </c>
      <c r="D14" s="271" t="s">
        <v>77</v>
      </c>
      <c r="E14" s="272" t="s">
        <v>60</v>
      </c>
      <c r="F14" s="273" t="s">
        <v>187</v>
      </c>
      <c r="G14" s="274">
        <v>456.29</v>
      </c>
      <c r="H14" s="275"/>
    </row>
    <row r="15" spans="1:8" x14ac:dyDescent="0.25">
      <c r="A15" s="269">
        <f t="shared" si="0"/>
        <v>11</v>
      </c>
      <c r="B15" s="270" t="s">
        <v>78</v>
      </c>
      <c r="C15" s="270">
        <v>40204001</v>
      </c>
      <c r="D15" s="271" t="s">
        <v>79</v>
      </c>
      <c r="E15" s="272" t="s">
        <v>60</v>
      </c>
      <c r="F15" s="273" t="s">
        <v>188</v>
      </c>
      <c r="G15" s="274">
        <v>501.91</v>
      </c>
      <c r="H15" s="275"/>
    </row>
    <row r="16" spans="1:8" x14ac:dyDescent="0.25">
      <c r="A16" s="269">
        <f t="shared" si="0"/>
        <v>12</v>
      </c>
      <c r="B16" s="270" t="s">
        <v>80</v>
      </c>
      <c r="C16" s="270">
        <v>46693388</v>
      </c>
      <c r="D16" s="271" t="s">
        <v>81</v>
      </c>
      <c r="E16" s="272" t="s">
        <v>86</v>
      </c>
      <c r="F16" s="273" t="s">
        <v>189</v>
      </c>
      <c r="G16" s="274">
        <v>392.89</v>
      </c>
      <c r="H16" s="275"/>
    </row>
    <row r="17" spans="1:8" x14ac:dyDescent="0.25">
      <c r="A17" s="269">
        <f t="shared" si="0"/>
        <v>13</v>
      </c>
      <c r="B17" s="270" t="s">
        <v>82</v>
      </c>
      <c r="C17" s="270">
        <v>29656606</v>
      </c>
      <c r="D17" s="271" t="s">
        <v>83</v>
      </c>
      <c r="E17" s="272" t="s">
        <v>63</v>
      </c>
      <c r="F17" s="273" t="s">
        <v>190</v>
      </c>
      <c r="G17" s="274">
        <v>415.15</v>
      </c>
      <c r="H17" s="275"/>
    </row>
    <row r="18" spans="1:8" x14ac:dyDescent="0.25">
      <c r="A18" s="269">
        <f t="shared" si="0"/>
        <v>14</v>
      </c>
      <c r="B18" s="276" t="s">
        <v>84</v>
      </c>
      <c r="C18" s="270">
        <v>29426132</v>
      </c>
      <c r="D18" s="271" t="s">
        <v>85</v>
      </c>
      <c r="E18" s="272" t="s">
        <v>131</v>
      </c>
      <c r="F18" s="273" t="s">
        <v>191</v>
      </c>
      <c r="G18" s="274">
        <v>512.47</v>
      </c>
      <c r="H18" s="275"/>
    </row>
    <row r="19" spans="1:8" x14ac:dyDescent="0.25">
      <c r="A19" s="269">
        <f t="shared" si="0"/>
        <v>15</v>
      </c>
      <c r="B19" s="276" t="s">
        <v>87</v>
      </c>
      <c r="C19" s="270" t="s">
        <v>88</v>
      </c>
      <c r="D19" s="271" t="s">
        <v>89</v>
      </c>
      <c r="E19" s="272" t="s">
        <v>60</v>
      </c>
      <c r="F19" s="273" t="s">
        <v>192</v>
      </c>
      <c r="G19" s="274">
        <v>435.12</v>
      </c>
      <c r="H19" s="275"/>
    </row>
    <row r="20" spans="1:8" x14ac:dyDescent="0.25">
      <c r="A20" s="269">
        <f t="shared" si="0"/>
        <v>16</v>
      </c>
      <c r="B20" s="270" t="s">
        <v>90</v>
      </c>
      <c r="C20" s="270">
        <v>29320677</v>
      </c>
      <c r="D20" s="271" t="s">
        <v>91</v>
      </c>
      <c r="E20" s="272" t="s">
        <v>55</v>
      </c>
      <c r="F20" s="273" t="s">
        <v>193</v>
      </c>
      <c r="G20" s="274">
        <v>306.74</v>
      </c>
      <c r="H20" s="275"/>
    </row>
    <row r="21" spans="1:8" x14ac:dyDescent="0.25">
      <c r="A21" s="269">
        <f t="shared" si="0"/>
        <v>17</v>
      </c>
      <c r="B21" s="270" t="s">
        <v>92</v>
      </c>
      <c r="C21" s="270">
        <v>29681850</v>
      </c>
      <c r="D21" s="271" t="s">
        <v>93</v>
      </c>
      <c r="E21" s="272" t="s">
        <v>60</v>
      </c>
      <c r="F21" s="273" t="s">
        <v>194</v>
      </c>
      <c r="G21" s="274">
        <v>483.52</v>
      </c>
      <c r="H21" s="275"/>
    </row>
    <row r="22" spans="1:8" x14ac:dyDescent="0.25">
      <c r="A22" s="269"/>
      <c r="B22" s="270"/>
      <c r="C22" s="270"/>
      <c r="D22" s="271"/>
      <c r="E22" s="272"/>
      <c r="F22" s="277"/>
      <c r="G22" s="278"/>
      <c r="H22" s="279"/>
    </row>
    <row r="23" spans="1:8" ht="15.75" thickBot="1" x14ac:dyDescent="0.3">
      <c r="A23" s="78"/>
      <c r="B23" s="78"/>
      <c r="C23" s="78"/>
      <c r="D23" s="78"/>
      <c r="E23" s="78"/>
      <c r="F23" s="280" t="s">
        <v>145</v>
      </c>
      <c r="G23" s="281">
        <f>+ROUND(SUM(G5:G22),2)</f>
        <v>8396.2999999999993</v>
      </c>
      <c r="H23" s="279"/>
    </row>
    <row r="24" spans="1:8" ht="15.75" thickTop="1" x14ac:dyDescent="0.25"/>
  </sheetData>
  <mergeCells count="8">
    <mergeCell ref="A1:G1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C74B-4A03-4FB4-83F6-458426D40438}">
  <sheetPr>
    <tabColor rgb="FFFF0000"/>
  </sheetPr>
  <dimension ref="A1:G23"/>
  <sheetViews>
    <sheetView topLeftCell="A10" workbookViewId="0">
      <selection activeCell="D5" sqref="D5:D21"/>
    </sheetView>
  </sheetViews>
  <sheetFormatPr baseColWidth="10" defaultRowHeight="15" x14ac:dyDescent="0.25"/>
  <cols>
    <col min="1" max="1" width="4.85546875" customWidth="1"/>
    <col min="2" max="2" width="11.140625" customWidth="1"/>
    <col min="3" max="3" width="31.85546875" customWidth="1"/>
  </cols>
  <sheetData>
    <row r="1" spans="1:7" x14ac:dyDescent="0.25">
      <c r="A1" s="340" t="s">
        <v>195</v>
      </c>
      <c r="B1" s="340"/>
      <c r="C1" s="340"/>
      <c r="D1" s="340"/>
      <c r="E1" s="340"/>
      <c r="F1" s="340"/>
      <c r="G1" s="340"/>
    </row>
    <row r="2" spans="1:7" x14ac:dyDescent="0.25">
      <c r="A2" s="263" t="s">
        <v>100</v>
      </c>
      <c r="B2" s="265">
        <f>+'PAGO SEM 29'!C2</f>
        <v>29</v>
      </c>
      <c r="C2" s="282" t="str">
        <f>+'PAGO SEM 29'!D2</f>
        <v>DEL 20/07/2023 AL 26/07/2023</v>
      </c>
      <c r="D2" s="345"/>
      <c r="E2" s="346"/>
      <c r="F2" s="347"/>
      <c r="G2" s="283">
        <f>+'PAGO SEM 29'!G2</f>
        <v>45138</v>
      </c>
    </row>
    <row r="3" spans="1:7" ht="15" customHeight="1" x14ac:dyDescent="0.25">
      <c r="A3" s="348" t="s">
        <v>170</v>
      </c>
      <c r="B3" s="349" t="s">
        <v>171</v>
      </c>
      <c r="C3" s="344" t="s">
        <v>172</v>
      </c>
      <c r="D3" s="350" t="s">
        <v>196</v>
      </c>
      <c r="E3" s="352" t="s">
        <v>197</v>
      </c>
      <c r="F3" s="352" t="s">
        <v>198</v>
      </c>
      <c r="G3" s="352" t="s">
        <v>1</v>
      </c>
    </row>
    <row r="4" spans="1:7" x14ac:dyDescent="0.25">
      <c r="A4" s="348"/>
      <c r="B4" s="349"/>
      <c r="C4" s="344" t="s">
        <v>176</v>
      </c>
      <c r="D4" s="351"/>
      <c r="E4" s="344"/>
      <c r="F4" s="344"/>
      <c r="G4" s="344"/>
    </row>
    <row r="5" spans="1:7" x14ac:dyDescent="0.25">
      <c r="A5" s="284">
        <f>+A4+1</f>
        <v>1</v>
      </c>
      <c r="B5" s="285">
        <v>29342915</v>
      </c>
      <c r="C5" s="285" t="s">
        <v>54</v>
      </c>
      <c r="D5" s="286">
        <v>40</v>
      </c>
      <c r="E5" s="287"/>
      <c r="F5" s="287"/>
      <c r="G5" s="273">
        <f>+B2</f>
        <v>29</v>
      </c>
    </row>
    <row r="6" spans="1:7" x14ac:dyDescent="0.25">
      <c r="A6" s="284">
        <f>+A5+1</f>
        <v>2</v>
      </c>
      <c r="B6" s="285">
        <v>29725686</v>
      </c>
      <c r="C6" s="285" t="s">
        <v>57</v>
      </c>
      <c r="D6" s="286">
        <v>0</v>
      </c>
      <c r="E6" s="287"/>
      <c r="F6" s="287"/>
      <c r="G6" s="273">
        <f>+$B$2</f>
        <v>29</v>
      </c>
    </row>
    <row r="7" spans="1:7" x14ac:dyDescent="0.25">
      <c r="A7" s="284">
        <f t="shared" ref="A7:A21" si="0">+A6+1</f>
        <v>3</v>
      </c>
      <c r="B7" s="285">
        <v>29592059</v>
      </c>
      <c r="C7" s="285" t="s">
        <v>59</v>
      </c>
      <c r="D7" s="286">
        <v>0</v>
      </c>
      <c r="E7" s="287"/>
      <c r="F7" s="287"/>
      <c r="G7" s="273">
        <f t="shared" ref="G7:G21" si="1">+$B$2</f>
        <v>29</v>
      </c>
    </row>
    <row r="8" spans="1:7" x14ac:dyDescent="0.25">
      <c r="A8" s="284">
        <f t="shared" si="0"/>
        <v>4</v>
      </c>
      <c r="B8" s="285">
        <v>29671411</v>
      </c>
      <c r="C8" s="285" t="s">
        <v>62</v>
      </c>
      <c r="D8" s="286">
        <v>0</v>
      </c>
      <c r="E8" s="287"/>
      <c r="F8" s="287"/>
      <c r="G8" s="273">
        <f t="shared" si="1"/>
        <v>29</v>
      </c>
    </row>
    <row r="9" spans="1:7" x14ac:dyDescent="0.25">
      <c r="A9" s="284">
        <f>+A8+1</f>
        <v>5</v>
      </c>
      <c r="B9" s="78">
        <v>29730569</v>
      </c>
      <c r="C9" s="285" t="s">
        <v>65</v>
      </c>
      <c r="D9" s="286">
        <v>0</v>
      </c>
      <c r="E9" s="287"/>
      <c r="F9" s="287"/>
      <c r="G9" s="273">
        <f t="shared" si="1"/>
        <v>29</v>
      </c>
    </row>
    <row r="10" spans="1:7" x14ac:dyDescent="0.25">
      <c r="A10" s="284">
        <f t="shared" si="0"/>
        <v>6</v>
      </c>
      <c r="B10" s="285">
        <v>24808727</v>
      </c>
      <c r="C10" s="285" t="s">
        <v>67</v>
      </c>
      <c r="D10" s="286">
        <v>0</v>
      </c>
      <c r="E10" s="287"/>
      <c r="F10" s="287"/>
      <c r="G10" s="273">
        <f t="shared" si="1"/>
        <v>29</v>
      </c>
    </row>
    <row r="11" spans="1:7" x14ac:dyDescent="0.25">
      <c r="A11" s="284">
        <f t="shared" si="0"/>
        <v>7</v>
      </c>
      <c r="B11" s="285">
        <v>43629132</v>
      </c>
      <c r="C11" s="285" t="s">
        <v>69</v>
      </c>
      <c r="D11" s="286">
        <v>0</v>
      </c>
      <c r="E11" s="287"/>
      <c r="F11" s="287"/>
      <c r="G11" s="273">
        <f t="shared" si="1"/>
        <v>29</v>
      </c>
    </row>
    <row r="12" spans="1:7" x14ac:dyDescent="0.25">
      <c r="A12" s="284">
        <f t="shared" si="0"/>
        <v>8</v>
      </c>
      <c r="B12" s="285">
        <v>44627805</v>
      </c>
      <c r="C12" s="285" t="s">
        <v>71</v>
      </c>
      <c r="D12" s="286">
        <v>0</v>
      </c>
      <c r="E12" s="287"/>
      <c r="F12" s="287"/>
      <c r="G12" s="273">
        <f t="shared" si="1"/>
        <v>29</v>
      </c>
    </row>
    <row r="13" spans="1:7" x14ac:dyDescent="0.25">
      <c r="A13" s="284">
        <f t="shared" si="0"/>
        <v>9</v>
      </c>
      <c r="B13" s="285">
        <v>29348368</v>
      </c>
      <c r="C13" s="285" t="s">
        <v>74</v>
      </c>
      <c r="D13" s="286">
        <v>0</v>
      </c>
      <c r="E13" s="287"/>
      <c r="F13" s="287"/>
      <c r="G13" s="273">
        <f t="shared" si="1"/>
        <v>29</v>
      </c>
    </row>
    <row r="14" spans="1:7" x14ac:dyDescent="0.25">
      <c r="A14" s="284">
        <f t="shared" si="0"/>
        <v>10</v>
      </c>
      <c r="B14" s="285">
        <v>40995634</v>
      </c>
      <c r="C14" s="285" t="s">
        <v>77</v>
      </c>
      <c r="D14" s="286">
        <v>0</v>
      </c>
      <c r="E14" s="287"/>
      <c r="F14" s="287"/>
      <c r="G14" s="273">
        <f t="shared" si="1"/>
        <v>29</v>
      </c>
    </row>
    <row r="15" spans="1:7" x14ac:dyDescent="0.25">
      <c r="A15" s="284">
        <f t="shared" si="0"/>
        <v>11</v>
      </c>
      <c r="B15" s="285">
        <v>40204001</v>
      </c>
      <c r="C15" s="285" t="s">
        <v>79</v>
      </c>
      <c r="D15" s="286">
        <v>56.5</v>
      </c>
      <c r="E15" s="287"/>
      <c r="F15" s="287"/>
      <c r="G15" s="273">
        <f t="shared" si="1"/>
        <v>29</v>
      </c>
    </row>
    <row r="16" spans="1:7" x14ac:dyDescent="0.25">
      <c r="A16" s="284">
        <f t="shared" si="0"/>
        <v>12</v>
      </c>
      <c r="B16" s="285">
        <v>46693388</v>
      </c>
      <c r="C16" s="285" t="s">
        <v>81</v>
      </c>
      <c r="D16" s="286">
        <v>0</v>
      </c>
      <c r="E16" s="287"/>
      <c r="F16" s="287"/>
      <c r="G16" s="273">
        <f t="shared" si="1"/>
        <v>29</v>
      </c>
    </row>
    <row r="17" spans="1:7" x14ac:dyDescent="0.25">
      <c r="A17" s="284">
        <f t="shared" si="0"/>
        <v>13</v>
      </c>
      <c r="B17" s="285">
        <v>29656606</v>
      </c>
      <c r="C17" s="285" t="s">
        <v>83</v>
      </c>
      <c r="D17" s="286">
        <v>0</v>
      </c>
      <c r="E17" s="287"/>
      <c r="F17" s="287"/>
      <c r="G17" s="273">
        <f t="shared" si="1"/>
        <v>29</v>
      </c>
    </row>
    <row r="18" spans="1:7" x14ac:dyDescent="0.25">
      <c r="A18" s="284">
        <f t="shared" si="0"/>
        <v>14</v>
      </c>
      <c r="B18" s="285">
        <v>29426132</v>
      </c>
      <c r="C18" s="285" t="s">
        <v>85</v>
      </c>
      <c r="D18" s="286">
        <v>0</v>
      </c>
      <c r="E18" s="287"/>
      <c r="F18" s="287"/>
      <c r="G18" s="273">
        <f t="shared" si="1"/>
        <v>29</v>
      </c>
    </row>
    <row r="19" spans="1:7" x14ac:dyDescent="0.25">
      <c r="A19" s="284">
        <f t="shared" si="0"/>
        <v>15</v>
      </c>
      <c r="B19" s="288" t="s">
        <v>88</v>
      </c>
      <c r="C19" s="285" t="s">
        <v>89</v>
      </c>
      <c r="D19" s="286">
        <v>66</v>
      </c>
      <c r="E19" s="287"/>
      <c r="F19" s="287"/>
      <c r="G19" s="273">
        <f t="shared" si="1"/>
        <v>29</v>
      </c>
    </row>
    <row r="20" spans="1:7" x14ac:dyDescent="0.25">
      <c r="A20" s="284">
        <f t="shared" si="0"/>
        <v>16</v>
      </c>
      <c r="B20" s="285">
        <v>29320677</v>
      </c>
      <c r="C20" s="285" t="s">
        <v>91</v>
      </c>
      <c r="D20" s="286">
        <v>22.6</v>
      </c>
      <c r="E20" s="287"/>
      <c r="F20" s="287"/>
      <c r="G20" s="273">
        <f t="shared" si="1"/>
        <v>29</v>
      </c>
    </row>
    <row r="21" spans="1:7" x14ac:dyDescent="0.25">
      <c r="A21" s="284">
        <f t="shared" si="0"/>
        <v>17</v>
      </c>
      <c r="B21" s="285">
        <v>29681850</v>
      </c>
      <c r="C21" s="285" t="s">
        <v>93</v>
      </c>
      <c r="D21" s="286">
        <v>51.2</v>
      </c>
      <c r="E21" s="287"/>
      <c r="F21" s="287"/>
      <c r="G21" s="273">
        <f t="shared" si="1"/>
        <v>29</v>
      </c>
    </row>
    <row r="22" spans="1:7" ht="15.75" thickBot="1" x14ac:dyDescent="0.3">
      <c r="A22" s="78"/>
      <c r="B22" s="78"/>
      <c r="C22" s="2" t="s">
        <v>199</v>
      </c>
      <c r="D22" s="281">
        <f>SUM(D5:D21)</f>
        <v>236.3</v>
      </c>
      <c r="E22" s="281">
        <f>SUM(E5:E21)</f>
        <v>0</v>
      </c>
      <c r="F22" s="281">
        <f>SUM(F5:F21)</f>
        <v>0</v>
      </c>
      <c r="G22" s="79"/>
    </row>
    <row r="23" spans="1:7" ht="15.75" thickTop="1" x14ac:dyDescent="0.25"/>
  </sheetData>
  <mergeCells count="9">
    <mergeCell ref="A1:G1"/>
    <mergeCell ref="D2:F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33ED-7C9B-419E-A9C6-95F0408B38B5}">
  <sheetPr>
    <tabColor theme="4" tint="-0.499984740745262"/>
  </sheetPr>
  <dimension ref="A1:H25"/>
  <sheetViews>
    <sheetView workbookViewId="0">
      <selection activeCell="I17" sqref="I17"/>
    </sheetView>
  </sheetViews>
  <sheetFormatPr baseColWidth="10" defaultRowHeight="15" x14ac:dyDescent="0.25"/>
  <cols>
    <col min="1" max="1" width="5.140625" customWidth="1"/>
    <col min="2" max="2" width="9.140625" customWidth="1"/>
    <col min="3" max="3" width="10.5703125" customWidth="1"/>
    <col min="4" max="4" width="26.5703125" customWidth="1"/>
    <col min="6" max="6" width="22" customWidth="1"/>
    <col min="8" max="8" width="3.28515625" customWidth="1"/>
  </cols>
  <sheetData>
    <row r="1" spans="1:8" x14ac:dyDescent="0.25">
      <c r="A1" s="340" t="s">
        <v>167</v>
      </c>
      <c r="B1" s="340"/>
      <c r="C1" s="340"/>
      <c r="D1" s="340"/>
      <c r="E1" s="340"/>
      <c r="F1" s="340"/>
      <c r="G1" s="340"/>
      <c r="H1" s="3"/>
    </row>
    <row r="2" spans="1:8" x14ac:dyDescent="0.25">
      <c r="A2" s="263" t="s">
        <v>168</v>
      </c>
      <c r="B2" s="264" t="s">
        <v>1</v>
      </c>
      <c r="C2" s="265" t="s">
        <v>165</v>
      </c>
      <c r="D2" s="196" t="s">
        <v>204</v>
      </c>
      <c r="E2" s="264"/>
      <c r="F2" s="266" t="s">
        <v>169</v>
      </c>
      <c r="G2" s="267">
        <v>45138</v>
      </c>
      <c r="H2" s="93"/>
    </row>
    <row r="3" spans="1:8" ht="15" customHeight="1" x14ac:dyDescent="0.25">
      <c r="A3" s="341" t="s">
        <v>170</v>
      </c>
      <c r="B3" s="342" t="s">
        <v>171</v>
      </c>
      <c r="C3" s="343" t="s">
        <v>9</v>
      </c>
      <c r="D3" s="343" t="s">
        <v>172</v>
      </c>
      <c r="E3" s="343" t="s">
        <v>173</v>
      </c>
      <c r="F3" s="343" t="s">
        <v>174</v>
      </c>
      <c r="G3" s="344" t="s">
        <v>175</v>
      </c>
      <c r="H3" s="268"/>
    </row>
    <row r="4" spans="1:8" ht="24" customHeight="1" x14ac:dyDescent="0.25">
      <c r="A4" s="341"/>
      <c r="B4" s="342"/>
      <c r="C4" s="343"/>
      <c r="D4" s="343" t="s">
        <v>176</v>
      </c>
      <c r="E4" s="343"/>
      <c r="F4" s="343"/>
      <c r="G4" s="344"/>
      <c r="H4" s="268"/>
    </row>
    <row r="5" spans="1:8" x14ac:dyDescent="0.25">
      <c r="A5" s="269">
        <v>1</v>
      </c>
      <c r="B5" s="270" t="s">
        <v>53</v>
      </c>
      <c r="C5" s="270">
        <v>29342915</v>
      </c>
      <c r="D5" s="271" t="s">
        <v>54</v>
      </c>
      <c r="E5" s="272" t="s">
        <v>55</v>
      </c>
      <c r="F5" s="273" t="s">
        <v>177</v>
      </c>
      <c r="G5" s="274">
        <v>768.80000000000007</v>
      </c>
      <c r="H5" s="275"/>
    </row>
    <row r="6" spans="1:8" x14ac:dyDescent="0.25">
      <c r="A6" s="269">
        <f>+A5+1</f>
        <v>2</v>
      </c>
      <c r="B6" s="270" t="s">
        <v>56</v>
      </c>
      <c r="C6" s="270">
        <v>29725686</v>
      </c>
      <c r="D6" s="271" t="s">
        <v>57</v>
      </c>
      <c r="E6" s="272" t="s">
        <v>55</v>
      </c>
      <c r="F6" s="273" t="s">
        <v>178</v>
      </c>
      <c r="G6" s="274">
        <v>676.14</v>
      </c>
      <c r="H6" s="275"/>
    </row>
    <row r="7" spans="1:8" x14ac:dyDescent="0.25">
      <c r="A7" s="269">
        <f t="shared" ref="A7:A21" si="0">+A6+1</f>
        <v>3</v>
      </c>
      <c r="B7" s="270" t="s">
        <v>58</v>
      </c>
      <c r="C7" s="270">
        <v>29592059</v>
      </c>
      <c r="D7" s="271" t="s">
        <v>59</v>
      </c>
      <c r="E7" s="272" t="s">
        <v>60</v>
      </c>
      <c r="F7" s="273" t="s">
        <v>179</v>
      </c>
      <c r="G7" s="274">
        <v>761.46</v>
      </c>
      <c r="H7" s="275"/>
    </row>
    <row r="8" spans="1:8" x14ac:dyDescent="0.25">
      <c r="A8" s="269">
        <f t="shared" si="0"/>
        <v>4</v>
      </c>
      <c r="B8" s="270" t="s">
        <v>61</v>
      </c>
      <c r="C8" s="270">
        <v>29671411</v>
      </c>
      <c r="D8" s="271" t="s">
        <v>62</v>
      </c>
      <c r="E8" s="272" t="s">
        <v>63</v>
      </c>
      <c r="F8" s="273" t="s">
        <v>180</v>
      </c>
      <c r="G8" s="274">
        <v>540.79999999999995</v>
      </c>
      <c r="H8" s="275"/>
    </row>
    <row r="9" spans="1:8" x14ac:dyDescent="0.25">
      <c r="A9" s="269">
        <f t="shared" si="0"/>
        <v>5</v>
      </c>
      <c r="B9" s="270" t="s">
        <v>64</v>
      </c>
      <c r="C9" s="270">
        <v>29730569</v>
      </c>
      <c r="D9" s="271" t="s">
        <v>65</v>
      </c>
      <c r="E9" s="272" t="s">
        <v>63</v>
      </c>
      <c r="F9" s="273" t="s">
        <v>181</v>
      </c>
      <c r="G9" s="274">
        <v>605.13</v>
      </c>
      <c r="H9" s="275"/>
    </row>
    <row r="10" spans="1:8" x14ac:dyDescent="0.25">
      <c r="A10" s="269">
        <f t="shared" si="0"/>
        <v>6</v>
      </c>
      <c r="B10" s="270" t="s">
        <v>66</v>
      </c>
      <c r="C10" s="270">
        <v>24808727</v>
      </c>
      <c r="D10" s="271" t="s">
        <v>67</v>
      </c>
      <c r="E10" s="272" t="s">
        <v>182</v>
      </c>
      <c r="F10" s="273" t="s">
        <v>183</v>
      </c>
      <c r="G10" s="274">
        <v>687.43</v>
      </c>
      <c r="H10" s="275"/>
    </row>
    <row r="11" spans="1:8" x14ac:dyDescent="0.25">
      <c r="A11" s="269">
        <f t="shared" si="0"/>
        <v>7</v>
      </c>
      <c r="B11" s="270" t="s">
        <v>68</v>
      </c>
      <c r="C11" s="270">
        <v>43629132</v>
      </c>
      <c r="D11" s="271" t="s">
        <v>69</v>
      </c>
      <c r="E11" s="272" t="s">
        <v>63</v>
      </c>
      <c r="F11" s="273" t="s">
        <v>184</v>
      </c>
      <c r="G11" s="274">
        <v>512.97</v>
      </c>
      <c r="H11" s="275"/>
    </row>
    <row r="12" spans="1:8" x14ac:dyDescent="0.25">
      <c r="A12" s="269">
        <f t="shared" si="0"/>
        <v>8</v>
      </c>
      <c r="B12" s="270" t="s">
        <v>70</v>
      </c>
      <c r="C12" s="270">
        <v>44627805</v>
      </c>
      <c r="D12" s="271" t="s">
        <v>71</v>
      </c>
      <c r="E12" s="272" t="s">
        <v>131</v>
      </c>
      <c r="F12" s="273" t="s">
        <v>185</v>
      </c>
      <c r="G12" s="274">
        <v>599.79999999999995</v>
      </c>
      <c r="H12" s="275"/>
    </row>
    <row r="13" spans="1:8" x14ac:dyDescent="0.25">
      <c r="A13" s="269">
        <f t="shared" si="0"/>
        <v>9</v>
      </c>
      <c r="B13" s="270" t="s">
        <v>73</v>
      </c>
      <c r="C13" s="270">
        <v>29348368</v>
      </c>
      <c r="D13" s="271" t="s">
        <v>74</v>
      </c>
      <c r="E13" s="272" t="s">
        <v>75</v>
      </c>
      <c r="F13" s="273" t="s">
        <v>186</v>
      </c>
      <c r="G13" s="274">
        <v>417.26</v>
      </c>
      <c r="H13" s="275"/>
    </row>
    <row r="14" spans="1:8" x14ac:dyDescent="0.25">
      <c r="A14" s="269">
        <f t="shared" si="0"/>
        <v>10</v>
      </c>
      <c r="B14" s="270" t="s">
        <v>76</v>
      </c>
      <c r="C14" s="270">
        <v>40995634</v>
      </c>
      <c r="D14" s="271" t="s">
        <v>77</v>
      </c>
      <c r="E14" s="272" t="s">
        <v>60</v>
      </c>
      <c r="F14" s="273" t="s">
        <v>187</v>
      </c>
      <c r="G14" s="274">
        <v>520.11</v>
      </c>
      <c r="H14" s="275"/>
    </row>
    <row r="15" spans="1:8" x14ac:dyDescent="0.25">
      <c r="A15" s="269">
        <f t="shared" si="0"/>
        <v>11</v>
      </c>
      <c r="B15" s="270" t="s">
        <v>78</v>
      </c>
      <c r="C15" s="270">
        <v>40204001</v>
      </c>
      <c r="D15" s="271" t="s">
        <v>79</v>
      </c>
      <c r="E15" s="272" t="s">
        <v>60</v>
      </c>
      <c r="F15" s="273" t="s">
        <v>188</v>
      </c>
      <c r="G15" s="274">
        <v>595.38</v>
      </c>
      <c r="H15" s="275"/>
    </row>
    <row r="16" spans="1:8" x14ac:dyDescent="0.25">
      <c r="A16" s="269">
        <f t="shared" si="0"/>
        <v>12</v>
      </c>
      <c r="B16" s="270" t="s">
        <v>80</v>
      </c>
      <c r="C16" s="270">
        <v>46693388</v>
      </c>
      <c r="D16" s="271" t="s">
        <v>81</v>
      </c>
      <c r="E16" s="272" t="s">
        <v>86</v>
      </c>
      <c r="F16" s="273" t="s">
        <v>189</v>
      </c>
      <c r="G16" s="274">
        <v>323.33</v>
      </c>
      <c r="H16" s="275"/>
    </row>
    <row r="17" spans="1:8" x14ac:dyDescent="0.25">
      <c r="A17" s="269">
        <f t="shared" si="0"/>
        <v>13</v>
      </c>
      <c r="B17" s="270" t="s">
        <v>82</v>
      </c>
      <c r="C17" s="270">
        <v>29656606</v>
      </c>
      <c r="D17" s="271" t="s">
        <v>83</v>
      </c>
      <c r="E17" s="272" t="s">
        <v>63</v>
      </c>
      <c r="F17" s="273" t="s">
        <v>190</v>
      </c>
      <c r="G17" s="274">
        <v>439.22</v>
      </c>
      <c r="H17" s="275"/>
    </row>
    <row r="18" spans="1:8" x14ac:dyDescent="0.25">
      <c r="A18" s="269">
        <f t="shared" si="0"/>
        <v>14</v>
      </c>
      <c r="B18" s="276" t="s">
        <v>84</v>
      </c>
      <c r="C18" s="270">
        <v>29426132</v>
      </c>
      <c r="D18" s="271" t="s">
        <v>85</v>
      </c>
      <c r="E18" s="272" t="s">
        <v>131</v>
      </c>
      <c r="F18" s="273" t="s">
        <v>191</v>
      </c>
      <c r="G18" s="274">
        <v>360.2</v>
      </c>
      <c r="H18" s="275"/>
    </row>
    <row r="19" spans="1:8" x14ac:dyDescent="0.25">
      <c r="A19" s="269">
        <f t="shared" si="0"/>
        <v>15</v>
      </c>
      <c r="B19" s="276" t="s">
        <v>87</v>
      </c>
      <c r="C19" s="270" t="s">
        <v>88</v>
      </c>
      <c r="D19" s="271" t="s">
        <v>89</v>
      </c>
      <c r="E19" s="272" t="s">
        <v>60</v>
      </c>
      <c r="F19" s="273" t="s">
        <v>192</v>
      </c>
      <c r="G19" s="274">
        <v>519.61</v>
      </c>
      <c r="H19" s="275"/>
    </row>
    <row r="20" spans="1:8" x14ac:dyDescent="0.25">
      <c r="A20" s="269">
        <f t="shared" si="0"/>
        <v>16</v>
      </c>
      <c r="B20" s="270" t="s">
        <v>90</v>
      </c>
      <c r="C20" s="270">
        <v>29320677</v>
      </c>
      <c r="D20" s="271" t="s">
        <v>91</v>
      </c>
      <c r="E20" s="272" t="s">
        <v>55</v>
      </c>
      <c r="F20" s="273" t="s">
        <v>193</v>
      </c>
      <c r="G20" s="274">
        <v>344.55</v>
      </c>
      <c r="H20" s="275"/>
    </row>
    <row r="21" spans="1:8" x14ac:dyDescent="0.25">
      <c r="A21" s="269">
        <f t="shared" si="0"/>
        <v>17</v>
      </c>
      <c r="B21" s="270" t="s">
        <v>92</v>
      </c>
      <c r="C21" s="270">
        <v>29681850</v>
      </c>
      <c r="D21" s="271" t="s">
        <v>93</v>
      </c>
      <c r="E21" s="272" t="s">
        <v>60</v>
      </c>
      <c r="F21" s="273" t="s">
        <v>194</v>
      </c>
      <c r="G21" s="274">
        <v>528.99</v>
      </c>
      <c r="H21" s="275"/>
    </row>
    <row r="22" spans="1:8" x14ac:dyDescent="0.25">
      <c r="A22" s="269"/>
      <c r="B22" s="270"/>
      <c r="C22" s="270"/>
      <c r="D22" s="271"/>
      <c r="E22" s="272"/>
      <c r="F22" s="277"/>
      <c r="G22" s="278"/>
      <c r="H22" s="279"/>
    </row>
    <row r="23" spans="1:8" ht="15.75" thickBot="1" x14ac:dyDescent="0.3">
      <c r="A23" s="78"/>
      <c r="B23" s="78"/>
      <c r="C23" s="78"/>
      <c r="D23" s="78"/>
      <c r="E23" s="78"/>
      <c r="F23" s="280" t="s">
        <v>145</v>
      </c>
      <c r="G23" s="281">
        <f>+ROUND(SUM(G5:G22),2)</f>
        <v>9201.18</v>
      </c>
      <c r="H23" s="279"/>
    </row>
    <row r="24" spans="1:8" ht="15.75" thickTop="1" x14ac:dyDescent="0.25"/>
    <row r="25" spans="1:8" x14ac:dyDescent="0.25">
      <c r="G25" s="289">
        <f>+'PAGO SEM 26B'!G23+'PAGO SEM 27'!G23+'PAGO SEM 28'!G23+'PAGO SEM 29'!G23+'PAGO SEM 30'!G23</f>
        <v>38282.18</v>
      </c>
    </row>
  </sheetData>
  <mergeCells count="8">
    <mergeCell ref="A1:G1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203B-B549-4E7E-AFF7-DAC46B4988C8}">
  <sheetPr>
    <tabColor rgb="FFFF0000"/>
  </sheetPr>
  <dimension ref="A1:G24"/>
  <sheetViews>
    <sheetView topLeftCell="A13" workbookViewId="0">
      <selection activeCell="G24" sqref="G24"/>
    </sheetView>
  </sheetViews>
  <sheetFormatPr baseColWidth="10" defaultRowHeight="15" x14ac:dyDescent="0.25"/>
  <cols>
    <col min="1" max="1" width="4.85546875" customWidth="1"/>
    <col min="2" max="2" width="11.140625" customWidth="1"/>
    <col min="3" max="3" width="31.85546875" customWidth="1"/>
  </cols>
  <sheetData>
    <row r="1" spans="1:7" x14ac:dyDescent="0.25">
      <c r="A1" s="340" t="s">
        <v>195</v>
      </c>
      <c r="B1" s="340"/>
      <c r="C1" s="340"/>
      <c r="D1" s="340"/>
      <c r="E1" s="340"/>
      <c r="F1" s="340"/>
      <c r="G1" s="340"/>
    </row>
    <row r="2" spans="1:7" x14ac:dyDescent="0.25">
      <c r="A2" s="263" t="s">
        <v>100</v>
      </c>
      <c r="B2" s="265" t="str">
        <f>+'PAGO SEM 30'!C2</f>
        <v>30A</v>
      </c>
      <c r="C2" s="282" t="str">
        <f>+'PAGO SEM 30'!D2</f>
        <v>DEL 27/07/2023 AL 31/07/2023</v>
      </c>
      <c r="D2" s="345"/>
      <c r="E2" s="346"/>
      <c r="F2" s="347"/>
      <c r="G2" s="283">
        <f>+'PAGO SEM 30'!G2</f>
        <v>45138</v>
      </c>
    </row>
    <row r="3" spans="1:7" ht="15" customHeight="1" x14ac:dyDescent="0.25">
      <c r="A3" s="348" t="s">
        <v>170</v>
      </c>
      <c r="B3" s="349" t="s">
        <v>171</v>
      </c>
      <c r="C3" s="344" t="s">
        <v>172</v>
      </c>
      <c r="D3" s="350" t="s">
        <v>196</v>
      </c>
      <c r="E3" s="352" t="s">
        <v>197</v>
      </c>
      <c r="F3" s="352" t="s">
        <v>198</v>
      </c>
      <c r="G3" s="352" t="s">
        <v>1</v>
      </c>
    </row>
    <row r="4" spans="1:7" x14ac:dyDescent="0.25">
      <c r="A4" s="348"/>
      <c r="B4" s="349"/>
      <c r="C4" s="344" t="s">
        <v>176</v>
      </c>
      <c r="D4" s="351"/>
      <c r="E4" s="344"/>
      <c r="F4" s="344"/>
      <c r="G4" s="344"/>
    </row>
    <row r="5" spans="1:7" x14ac:dyDescent="0.25">
      <c r="A5" s="284">
        <f>+A4+1</f>
        <v>1</v>
      </c>
      <c r="B5" s="285">
        <v>29342915</v>
      </c>
      <c r="C5" s="285" t="s">
        <v>54</v>
      </c>
      <c r="D5" s="286">
        <v>34</v>
      </c>
      <c r="E5" s="287"/>
      <c r="F5" s="287"/>
      <c r="G5" s="273" t="str">
        <f>+B2</f>
        <v>30A</v>
      </c>
    </row>
    <row r="6" spans="1:7" x14ac:dyDescent="0.25">
      <c r="A6" s="284">
        <f>+A5+1</f>
        <v>2</v>
      </c>
      <c r="B6" s="285">
        <v>29725686</v>
      </c>
      <c r="C6" s="285" t="s">
        <v>57</v>
      </c>
      <c r="D6" s="286">
        <v>0</v>
      </c>
      <c r="E6" s="287"/>
      <c r="F6" s="287"/>
      <c r="G6" s="273" t="str">
        <f>+$B$2</f>
        <v>30A</v>
      </c>
    </row>
    <row r="7" spans="1:7" x14ac:dyDescent="0.25">
      <c r="A7" s="284">
        <f t="shared" ref="A7:A21" si="0">+A6+1</f>
        <v>3</v>
      </c>
      <c r="B7" s="285">
        <v>29592059</v>
      </c>
      <c r="C7" s="285" t="s">
        <v>59</v>
      </c>
      <c r="D7" s="286">
        <v>0</v>
      </c>
      <c r="E7" s="287"/>
      <c r="F7" s="287"/>
      <c r="G7" s="273" t="str">
        <f t="shared" ref="G7:G21" si="1">+$B$2</f>
        <v>30A</v>
      </c>
    </row>
    <row r="8" spans="1:7" x14ac:dyDescent="0.25">
      <c r="A8" s="284">
        <f t="shared" si="0"/>
        <v>4</v>
      </c>
      <c r="B8" s="285">
        <v>29671411</v>
      </c>
      <c r="C8" s="285" t="s">
        <v>62</v>
      </c>
      <c r="D8" s="286">
        <v>0</v>
      </c>
      <c r="E8" s="287"/>
      <c r="F8" s="287"/>
      <c r="G8" s="273" t="str">
        <f t="shared" si="1"/>
        <v>30A</v>
      </c>
    </row>
    <row r="9" spans="1:7" x14ac:dyDescent="0.25">
      <c r="A9" s="284">
        <f>+A8+1</f>
        <v>5</v>
      </c>
      <c r="B9" s="78">
        <v>29730569</v>
      </c>
      <c r="C9" s="285" t="s">
        <v>65</v>
      </c>
      <c r="D9" s="286">
        <v>0</v>
      </c>
      <c r="E9" s="287"/>
      <c r="F9" s="287"/>
      <c r="G9" s="273" t="str">
        <f t="shared" si="1"/>
        <v>30A</v>
      </c>
    </row>
    <row r="10" spans="1:7" x14ac:dyDescent="0.25">
      <c r="A10" s="284">
        <f t="shared" si="0"/>
        <v>6</v>
      </c>
      <c r="B10" s="285">
        <v>24808727</v>
      </c>
      <c r="C10" s="285" t="s">
        <v>67</v>
      </c>
      <c r="D10" s="286">
        <v>0</v>
      </c>
      <c r="E10" s="287"/>
      <c r="F10" s="287"/>
      <c r="G10" s="273" t="str">
        <f t="shared" si="1"/>
        <v>30A</v>
      </c>
    </row>
    <row r="11" spans="1:7" x14ac:dyDescent="0.25">
      <c r="A11" s="284">
        <f t="shared" si="0"/>
        <v>7</v>
      </c>
      <c r="B11" s="285">
        <v>43629132</v>
      </c>
      <c r="C11" s="285" t="s">
        <v>69</v>
      </c>
      <c r="D11" s="286">
        <v>0</v>
      </c>
      <c r="E11" s="287"/>
      <c r="F11" s="287"/>
      <c r="G11" s="273" t="str">
        <f t="shared" si="1"/>
        <v>30A</v>
      </c>
    </row>
    <row r="12" spans="1:7" x14ac:dyDescent="0.25">
      <c r="A12" s="284">
        <f t="shared" si="0"/>
        <v>8</v>
      </c>
      <c r="B12" s="285">
        <v>44627805</v>
      </c>
      <c r="C12" s="285" t="s">
        <v>71</v>
      </c>
      <c r="D12" s="286">
        <v>99.8</v>
      </c>
      <c r="E12" s="287"/>
      <c r="F12" s="287">
        <v>43.59</v>
      </c>
      <c r="G12" s="273" t="str">
        <f t="shared" si="1"/>
        <v>30A</v>
      </c>
    </row>
    <row r="13" spans="1:7" x14ac:dyDescent="0.25">
      <c r="A13" s="284">
        <f t="shared" si="0"/>
        <v>9</v>
      </c>
      <c r="B13" s="285">
        <v>29348368</v>
      </c>
      <c r="C13" s="285" t="s">
        <v>74</v>
      </c>
      <c r="D13" s="286">
        <v>0</v>
      </c>
      <c r="E13" s="287"/>
      <c r="F13" s="287"/>
      <c r="G13" s="273" t="str">
        <f t="shared" si="1"/>
        <v>30A</v>
      </c>
    </row>
    <row r="14" spans="1:7" x14ac:dyDescent="0.25">
      <c r="A14" s="284">
        <f t="shared" si="0"/>
        <v>10</v>
      </c>
      <c r="B14" s="285">
        <v>40995634</v>
      </c>
      <c r="C14" s="285" t="s">
        <v>77</v>
      </c>
      <c r="D14" s="286">
        <v>0</v>
      </c>
      <c r="E14" s="287"/>
      <c r="F14" s="287"/>
      <c r="G14" s="273" t="str">
        <f t="shared" si="1"/>
        <v>30A</v>
      </c>
    </row>
    <row r="15" spans="1:7" x14ac:dyDescent="0.25">
      <c r="A15" s="284">
        <f t="shared" si="0"/>
        <v>11</v>
      </c>
      <c r="B15" s="285">
        <v>40204001</v>
      </c>
      <c r="C15" s="285" t="s">
        <v>79</v>
      </c>
      <c r="D15" s="286">
        <v>41</v>
      </c>
      <c r="E15" s="287"/>
      <c r="F15" s="287"/>
      <c r="G15" s="273" t="str">
        <f t="shared" si="1"/>
        <v>30A</v>
      </c>
    </row>
    <row r="16" spans="1:7" x14ac:dyDescent="0.25">
      <c r="A16" s="284">
        <f t="shared" si="0"/>
        <v>12</v>
      </c>
      <c r="B16" s="285">
        <v>46693388</v>
      </c>
      <c r="C16" s="285" t="s">
        <v>81</v>
      </c>
      <c r="D16" s="286">
        <v>0</v>
      </c>
      <c r="E16" s="287"/>
      <c r="F16" s="287"/>
      <c r="G16" s="273" t="str">
        <f t="shared" si="1"/>
        <v>30A</v>
      </c>
    </row>
    <row r="17" spans="1:7" x14ac:dyDescent="0.25">
      <c r="A17" s="284">
        <f t="shared" si="0"/>
        <v>13</v>
      </c>
      <c r="B17" s="285">
        <v>29656606</v>
      </c>
      <c r="C17" s="285" t="s">
        <v>83</v>
      </c>
      <c r="D17" s="286">
        <v>0</v>
      </c>
      <c r="E17" s="287"/>
      <c r="F17" s="287"/>
      <c r="G17" s="273" t="str">
        <f t="shared" si="1"/>
        <v>30A</v>
      </c>
    </row>
    <row r="18" spans="1:7" x14ac:dyDescent="0.25">
      <c r="A18" s="284">
        <f t="shared" si="0"/>
        <v>14</v>
      </c>
      <c r="B18" s="285">
        <v>29426132</v>
      </c>
      <c r="C18" s="285" t="s">
        <v>85</v>
      </c>
      <c r="D18" s="286">
        <v>75.3</v>
      </c>
      <c r="E18" s="287"/>
      <c r="F18" s="287"/>
      <c r="G18" s="273" t="str">
        <f t="shared" si="1"/>
        <v>30A</v>
      </c>
    </row>
    <row r="19" spans="1:7" x14ac:dyDescent="0.25">
      <c r="A19" s="284">
        <f t="shared" si="0"/>
        <v>15</v>
      </c>
      <c r="B19" s="288" t="s">
        <v>88</v>
      </c>
      <c r="C19" s="285" t="s">
        <v>89</v>
      </c>
      <c r="D19" s="286">
        <v>47.7</v>
      </c>
      <c r="E19" s="287"/>
      <c r="F19" s="287"/>
      <c r="G19" s="273" t="str">
        <f t="shared" si="1"/>
        <v>30A</v>
      </c>
    </row>
    <row r="20" spans="1:7" x14ac:dyDescent="0.25">
      <c r="A20" s="284">
        <f t="shared" si="0"/>
        <v>16</v>
      </c>
      <c r="B20" s="285">
        <v>29320677</v>
      </c>
      <c r="C20" s="285" t="s">
        <v>91</v>
      </c>
      <c r="D20" s="286">
        <v>16.2</v>
      </c>
      <c r="E20" s="287"/>
      <c r="F20" s="287"/>
      <c r="G20" s="273" t="str">
        <f t="shared" si="1"/>
        <v>30A</v>
      </c>
    </row>
    <row r="21" spans="1:7" x14ac:dyDescent="0.25">
      <c r="A21" s="284">
        <f t="shared" si="0"/>
        <v>17</v>
      </c>
      <c r="B21" s="285">
        <v>29681850</v>
      </c>
      <c r="C21" s="285" t="s">
        <v>93</v>
      </c>
      <c r="D21" s="286">
        <v>41.2</v>
      </c>
      <c r="E21" s="287"/>
      <c r="F21" s="287"/>
      <c r="G21" s="273" t="str">
        <f t="shared" si="1"/>
        <v>30A</v>
      </c>
    </row>
    <row r="22" spans="1:7" ht="15.75" thickBot="1" x14ac:dyDescent="0.3">
      <c r="A22" s="78"/>
      <c r="B22" s="78"/>
      <c r="C22" s="2" t="s">
        <v>199</v>
      </c>
      <c r="D22" s="281">
        <f>SUM(D5:D21)</f>
        <v>355.2</v>
      </c>
      <c r="E22" s="281">
        <f>SUM(E5:E21)</f>
        <v>0</v>
      </c>
      <c r="F22" s="281">
        <f>SUM(F5:F21)</f>
        <v>43.59</v>
      </c>
      <c r="G22" s="79"/>
    </row>
    <row r="23" spans="1:7" ht="15.75" thickTop="1" x14ac:dyDescent="0.25"/>
    <row r="24" spans="1:7" x14ac:dyDescent="0.25">
      <c r="G24" s="289"/>
    </row>
  </sheetData>
  <mergeCells count="9">
    <mergeCell ref="A1:G1"/>
    <mergeCell ref="D2:F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75"/>
  <sheetViews>
    <sheetView tabSelected="1"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/>
    </sheetView>
  </sheetViews>
  <sheetFormatPr baseColWidth="10" defaultRowHeight="15" x14ac:dyDescent="0.25"/>
  <cols>
    <col min="1" max="1" width="6.28515625" style="1" customWidth="1"/>
    <col min="2" max="2" width="8.85546875" bestFit="1" customWidth="1"/>
    <col min="3" max="3" width="10.85546875" customWidth="1"/>
    <col min="4" max="4" width="26.5703125" customWidth="1"/>
    <col min="5" max="6" width="11.42578125" customWidth="1"/>
    <col min="7" max="8" width="11.42578125" style="1" customWidth="1"/>
    <col min="9" max="10" width="11.42578125" customWidth="1"/>
    <col min="11" max="12" width="7.42578125" customWidth="1"/>
    <col min="13" max="13" width="6.85546875" customWidth="1"/>
    <col min="14" max="21" width="8.140625" customWidth="1"/>
    <col min="22" max="22" width="9.28515625" customWidth="1"/>
    <col min="23" max="23" width="11.42578125" customWidth="1"/>
    <col min="24" max="24" width="11.42578125" style="204" customWidth="1"/>
    <col min="25" max="38" width="11.42578125" customWidth="1"/>
    <col min="44" max="49" width="11.42578125" customWidth="1"/>
    <col min="50" max="50" width="13" customWidth="1"/>
    <col min="51" max="55" width="11.28515625" customWidth="1"/>
    <col min="56" max="56" width="3.42578125" customWidth="1"/>
    <col min="59" max="59" width="11.42578125" style="4"/>
    <col min="60" max="60" width="11.28515625" customWidth="1"/>
    <col min="61" max="61" width="7.5703125" customWidth="1"/>
    <col min="64" max="97" width="11.42578125" style="81"/>
    <col min="99" max="99" width="16.7109375" bestFit="1" customWidth="1"/>
    <col min="257" max="257" width="6.28515625" customWidth="1"/>
    <col min="258" max="258" width="8.85546875" bestFit="1" customWidth="1"/>
    <col min="259" max="259" width="10.85546875" customWidth="1"/>
    <col min="260" max="260" width="26.5703125" customWidth="1"/>
    <col min="261" max="266" width="11.42578125" customWidth="1"/>
    <col min="267" max="268" width="7.42578125" customWidth="1"/>
    <col min="269" max="269" width="6.85546875" customWidth="1"/>
    <col min="270" max="278" width="8.140625" customWidth="1"/>
    <col min="279" max="294" width="11.42578125" customWidth="1"/>
    <col min="306" max="306" width="13" customWidth="1"/>
    <col min="307" max="311" width="11.28515625" customWidth="1"/>
    <col min="312" max="312" width="3.42578125" customWidth="1"/>
    <col min="316" max="316" width="11.28515625" customWidth="1"/>
    <col min="317" max="317" width="7.5703125" customWidth="1"/>
    <col min="355" max="355" width="16.7109375" bestFit="1" customWidth="1"/>
    <col min="513" max="513" width="6.28515625" customWidth="1"/>
    <col min="514" max="514" width="8.85546875" bestFit="1" customWidth="1"/>
    <col min="515" max="515" width="10.85546875" customWidth="1"/>
    <col min="516" max="516" width="26.5703125" customWidth="1"/>
    <col min="517" max="522" width="11.42578125" customWidth="1"/>
    <col min="523" max="524" width="7.42578125" customWidth="1"/>
    <col min="525" max="525" width="6.85546875" customWidth="1"/>
    <col min="526" max="534" width="8.140625" customWidth="1"/>
    <col min="535" max="550" width="11.42578125" customWidth="1"/>
    <col min="562" max="562" width="13" customWidth="1"/>
    <col min="563" max="567" width="11.28515625" customWidth="1"/>
    <col min="568" max="568" width="3.42578125" customWidth="1"/>
    <col min="572" max="572" width="11.28515625" customWidth="1"/>
    <col min="573" max="573" width="7.5703125" customWidth="1"/>
    <col min="611" max="611" width="16.7109375" bestFit="1" customWidth="1"/>
    <col min="769" max="769" width="6.28515625" customWidth="1"/>
    <col min="770" max="770" width="8.85546875" bestFit="1" customWidth="1"/>
    <col min="771" max="771" width="10.85546875" customWidth="1"/>
    <col min="772" max="772" width="26.5703125" customWidth="1"/>
    <col min="773" max="778" width="11.42578125" customWidth="1"/>
    <col min="779" max="780" width="7.42578125" customWidth="1"/>
    <col min="781" max="781" width="6.85546875" customWidth="1"/>
    <col min="782" max="790" width="8.140625" customWidth="1"/>
    <col min="791" max="806" width="11.42578125" customWidth="1"/>
    <col min="818" max="818" width="13" customWidth="1"/>
    <col min="819" max="823" width="11.28515625" customWidth="1"/>
    <col min="824" max="824" width="3.42578125" customWidth="1"/>
    <col min="828" max="828" width="11.28515625" customWidth="1"/>
    <col min="829" max="829" width="7.5703125" customWidth="1"/>
    <col min="867" max="867" width="16.7109375" bestFit="1" customWidth="1"/>
    <col min="1025" max="1025" width="6.28515625" customWidth="1"/>
    <col min="1026" max="1026" width="8.85546875" bestFit="1" customWidth="1"/>
    <col min="1027" max="1027" width="10.85546875" customWidth="1"/>
    <col min="1028" max="1028" width="26.5703125" customWidth="1"/>
    <col min="1029" max="1034" width="11.42578125" customWidth="1"/>
    <col min="1035" max="1036" width="7.42578125" customWidth="1"/>
    <col min="1037" max="1037" width="6.85546875" customWidth="1"/>
    <col min="1038" max="1046" width="8.140625" customWidth="1"/>
    <col min="1047" max="1062" width="11.42578125" customWidth="1"/>
    <col min="1074" max="1074" width="13" customWidth="1"/>
    <col min="1075" max="1079" width="11.28515625" customWidth="1"/>
    <col min="1080" max="1080" width="3.42578125" customWidth="1"/>
    <col min="1084" max="1084" width="11.28515625" customWidth="1"/>
    <col min="1085" max="1085" width="7.5703125" customWidth="1"/>
    <col min="1123" max="1123" width="16.7109375" bestFit="1" customWidth="1"/>
    <col min="1281" max="1281" width="6.28515625" customWidth="1"/>
    <col min="1282" max="1282" width="8.85546875" bestFit="1" customWidth="1"/>
    <col min="1283" max="1283" width="10.85546875" customWidth="1"/>
    <col min="1284" max="1284" width="26.5703125" customWidth="1"/>
    <col min="1285" max="1290" width="11.42578125" customWidth="1"/>
    <col min="1291" max="1292" width="7.42578125" customWidth="1"/>
    <col min="1293" max="1293" width="6.85546875" customWidth="1"/>
    <col min="1294" max="1302" width="8.140625" customWidth="1"/>
    <col min="1303" max="1318" width="11.42578125" customWidth="1"/>
    <col min="1330" max="1330" width="13" customWidth="1"/>
    <col min="1331" max="1335" width="11.28515625" customWidth="1"/>
    <col min="1336" max="1336" width="3.42578125" customWidth="1"/>
    <col min="1340" max="1340" width="11.28515625" customWidth="1"/>
    <col min="1341" max="1341" width="7.5703125" customWidth="1"/>
    <col min="1379" max="1379" width="16.7109375" bestFit="1" customWidth="1"/>
    <col min="1537" max="1537" width="6.28515625" customWidth="1"/>
    <col min="1538" max="1538" width="8.85546875" bestFit="1" customWidth="1"/>
    <col min="1539" max="1539" width="10.85546875" customWidth="1"/>
    <col min="1540" max="1540" width="26.5703125" customWidth="1"/>
    <col min="1541" max="1546" width="11.42578125" customWidth="1"/>
    <col min="1547" max="1548" width="7.42578125" customWidth="1"/>
    <col min="1549" max="1549" width="6.85546875" customWidth="1"/>
    <col min="1550" max="1558" width="8.140625" customWidth="1"/>
    <col min="1559" max="1574" width="11.42578125" customWidth="1"/>
    <col min="1586" max="1586" width="13" customWidth="1"/>
    <col min="1587" max="1591" width="11.28515625" customWidth="1"/>
    <col min="1592" max="1592" width="3.42578125" customWidth="1"/>
    <col min="1596" max="1596" width="11.28515625" customWidth="1"/>
    <col min="1597" max="1597" width="7.5703125" customWidth="1"/>
    <col min="1635" max="1635" width="16.7109375" bestFit="1" customWidth="1"/>
    <col min="1793" max="1793" width="6.28515625" customWidth="1"/>
    <col min="1794" max="1794" width="8.85546875" bestFit="1" customWidth="1"/>
    <col min="1795" max="1795" width="10.85546875" customWidth="1"/>
    <col min="1796" max="1796" width="26.5703125" customWidth="1"/>
    <col min="1797" max="1802" width="11.42578125" customWidth="1"/>
    <col min="1803" max="1804" width="7.42578125" customWidth="1"/>
    <col min="1805" max="1805" width="6.85546875" customWidth="1"/>
    <col min="1806" max="1814" width="8.140625" customWidth="1"/>
    <col min="1815" max="1830" width="11.42578125" customWidth="1"/>
    <col min="1842" max="1842" width="13" customWidth="1"/>
    <col min="1843" max="1847" width="11.28515625" customWidth="1"/>
    <col min="1848" max="1848" width="3.42578125" customWidth="1"/>
    <col min="1852" max="1852" width="11.28515625" customWidth="1"/>
    <col min="1853" max="1853" width="7.5703125" customWidth="1"/>
    <col min="1891" max="1891" width="16.7109375" bestFit="1" customWidth="1"/>
    <col min="2049" max="2049" width="6.28515625" customWidth="1"/>
    <col min="2050" max="2050" width="8.85546875" bestFit="1" customWidth="1"/>
    <col min="2051" max="2051" width="10.85546875" customWidth="1"/>
    <col min="2052" max="2052" width="26.5703125" customWidth="1"/>
    <col min="2053" max="2058" width="11.42578125" customWidth="1"/>
    <col min="2059" max="2060" width="7.42578125" customWidth="1"/>
    <col min="2061" max="2061" width="6.85546875" customWidth="1"/>
    <col min="2062" max="2070" width="8.140625" customWidth="1"/>
    <col min="2071" max="2086" width="11.42578125" customWidth="1"/>
    <col min="2098" max="2098" width="13" customWidth="1"/>
    <col min="2099" max="2103" width="11.28515625" customWidth="1"/>
    <col min="2104" max="2104" width="3.42578125" customWidth="1"/>
    <col min="2108" max="2108" width="11.28515625" customWidth="1"/>
    <col min="2109" max="2109" width="7.5703125" customWidth="1"/>
    <col min="2147" max="2147" width="16.7109375" bestFit="1" customWidth="1"/>
    <col min="2305" max="2305" width="6.28515625" customWidth="1"/>
    <col min="2306" max="2306" width="8.85546875" bestFit="1" customWidth="1"/>
    <col min="2307" max="2307" width="10.85546875" customWidth="1"/>
    <col min="2308" max="2308" width="26.5703125" customWidth="1"/>
    <col min="2309" max="2314" width="11.42578125" customWidth="1"/>
    <col min="2315" max="2316" width="7.42578125" customWidth="1"/>
    <col min="2317" max="2317" width="6.85546875" customWidth="1"/>
    <col min="2318" max="2326" width="8.140625" customWidth="1"/>
    <col min="2327" max="2342" width="11.42578125" customWidth="1"/>
    <col min="2354" max="2354" width="13" customWidth="1"/>
    <col min="2355" max="2359" width="11.28515625" customWidth="1"/>
    <col min="2360" max="2360" width="3.42578125" customWidth="1"/>
    <col min="2364" max="2364" width="11.28515625" customWidth="1"/>
    <col min="2365" max="2365" width="7.5703125" customWidth="1"/>
    <col min="2403" max="2403" width="16.7109375" bestFit="1" customWidth="1"/>
    <col min="2561" max="2561" width="6.28515625" customWidth="1"/>
    <col min="2562" max="2562" width="8.85546875" bestFit="1" customWidth="1"/>
    <col min="2563" max="2563" width="10.85546875" customWidth="1"/>
    <col min="2564" max="2564" width="26.5703125" customWidth="1"/>
    <col min="2565" max="2570" width="11.42578125" customWidth="1"/>
    <col min="2571" max="2572" width="7.42578125" customWidth="1"/>
    <col min="2573" max="2573" width="6.85546875" customWidth="1"/>
    <col min="2574" max="2582" width="8.140625" customWidth="1"/>
    <col min="2583" max="2598" width="11.42578125" customWidth="1"/>
    <col min="2610" max="2610" width="13" customWidth="1"/>
    <col min="2611" max="2615" width="11.28515625" customWidth="1"/>
    <col min="2616" max="2616" width="3.42578125" customWidth="1"/>
    <col min="2620" max="2620" width="11.28515625" customWidth="1"/>
    <col min="2621" max="2621" width="7.5703125" customWidth="1"/>
    <col min="2659" max="2659" width="16.7109375" bestFit="1" customWidth="1"/>
    <col min="2817" max="2817" width="6.28515625" customWidth="1"/>
    <col min="2818" max="2818" width="8.85546875" bestFit="1" customWidth="1"/>
    <col min="2819" max="2819" width="10.85546875" customWidth="1"/>
    <col min="2820" max="2820" width="26.5703125" customWidth="1"/>
    <col min="2821" max="2826" width="11.42578125" customWidth="1"/>
    <col min="2827" max="2828" width="7.42578125" customWidth="1"/>
    <col min="2829" max="2829" width="6.85546875" customWidth="1"/>
    <col min="2830" max="2838" width="8.140625" customWidth="1"/>
    <col min="2839" max="2854" width="11.42578125" customWidth="1"/>
    <col min="2866" max="2866" width="13" customWidth="1"/>
    <col min="2867" max="2871" width="11.28515625" customWidth="1"/>
    <col min="2872" max="2872" width="3.42578125" customWidth="1"/>
    <col min="2876" max="2876" width="11.28515625" customWidth="1"/>
    <col min="2877" max="2877" width="7.5703125" customWidth="1"/>
    <col min="2915" max="2915" width="16.7109375" bestFit="1" customWidth="1"/>
    <col min="3073" max="3073" width="6.28515625" customWidth="1"/>
    <col min="3074" max="3074" width="8.85546875" bestFit="1" customWidth="1"/>
    <col min="3075" max="3075" width="10.85546875" customWidth="1"/>
    <col min="3076" max="3076" width="26.5703125" customWidth="1"/>
    <col min="3077" max="3082" width="11.42578125" customWidth="1"/>
    <col min="3083" max="3084" width="7.42578125" customWidth="1"/>
    <col min="3085" max="3085" width="6.85546875" customWidth="1"/>
    <col min="3086" max="3094" width="8.140625" customWidth="1"/>
    <col min="3095" max="3110" width="11.42578125" customWidth="1"/>
    <col min="3122" max="3122" width="13" customWidth="1"/>
    <col min="3123" max="3127" width="11.28515625" customWidth="1"/>
    <col min="3128" max="3128" width="3.42578125" customWidth="1"/>
    <col min="3132" max="3132" width="11.28515625" customWidth="1"/>
    <col min="3133" max="3133" width="7.5703125" customWidth="1"/>
    <col min="3171" max="3171" width="16.7109375" bestFit="1" customWidth="1"/>
    <col min="3329" max="3329" width="6.28515625" customWidth="1"/>
    <col min="3330" max="3330" width="8.85546875" bestFit="1" customWidth="1"/>
    <col min="3331" max="3331" width="10.85546875" customWidth="1"/>
    <col min="3332" max="3332" width="26.5703125" customWidth="1"/>
    <col min="3333" max="3338" width="11.42578125" customWidth="1"/>
    <col min="3339" max="3340" width="7.42578125" customWidth="1"/>
    <col min="3341" max="3341" width="6.85546875" customWidth="1"/>
    <col min="3342" max="3350" width="8.140625" customWidth="1"/>
    <col min="3351" max="3366" width="11.42578125" customWidth="1"/>
    <col min="3378" max="3378" width="13" customWidth="1"/>
    <col min="3379" max="3383" width="11.28515625" customWidth="1"/>
    <col min="3384" max="3384" width="3.42578125" customWidth="1"/>
    <col min="3388" max="3388" width="11.28515625" customWidth="1"/>
    <col min="3389" max="3389" width="7.5703125" customWidth="1"/>
    <col min="3427" max="3427" width="16.7109375" bestFit="1" customWidth="1"/>
    <col min="3585" max="3585" width="6.28515625" customWidth="1"/>
    <col min="3586" max="3586" width="8.85546875" bestFit="1" customWidth="1"/>
    <col min="3587" max="3587" width="10.85546875" customWidth="1"/>
    <col min="3588" max="3588" width="26.5703125" customWidth="1"/>
    <col min="3589" max="3594" width="11.42578125" customWidth="1"/>
    <col min="3595" max="3596" width="7.42578125" customWidth="1"/>
    <col min="3597" max="3597" width="6.85546875" customWidth="1"/>
    <col min="3598" max="3606" width="8.140625" customWidth="1"/>
    <col min="3607" max="3622" width="11.42578125" customWidth="1"/>
    <col min="3634" max="3634" width="13" customWidth="1"/>
    <col min="3635" max="3639" width="11.28515625" customWidth="1"/>
    <col min="3640" max="3640" width="3.42578125" customWidth="1"/>
    <col min="3644" max="3644" width="11.28515625" customWidth="1"/>
    <col min="3645" max="3645" width="7.5703125" customWidth="1"/>
    <col min="3683" max="3683" width="16.7109375" bestFit="1" customWidth="1"/>
    <col min="3841" max="3841" width="6.28515625" customWidth="1"/>
    <col min="3842" max="3842" width="8.85546875" bestFit="1" customWidth="1"/>
    <col min="3843" max="3843" width="10.85546875" customWidth="1"/>
    <col min="3844" max="3844" width="26.5703125" customWidth="1"/>
    <col min="3845" max="3850" width="11.42578125" customWidth="1"/>
    <col min="3851" max="3852" width="7.42578125" customWidth="1"/>
    <col min="3853" max="3853" width="6.85546875" customWidth="1"/>
    <col min="3854" max="3862" width="8.140625" customWidth="1"/>
    <col min="3863" max="3878" width="11.42578125" customWidth="1"/>
    <col min="3890" max="3890" width="13" customWidth="1"/>
    <col min="3891" max="3895" width="11.28515625" customWidth="1"/>
    <col min="3896" max="3896" width="3.42578125" customWidth="1"/>
    <col min="3900" max="3900" width="11.28515625" customWidth="1"/>
    <col min="3901" max="3901" width="7.5703125" customWidth="1"/>
    <col min="3939" max="3939" width="16.7109375" bestFit="1" customWidth="1"/>
    <col min="4097" max="4097" width="6.28515625" customWidth="1"/>
    <col min="4098" max="4098" width="8.85546875" bestFit="1" customWidth="1"/>
    <col min="4099" max="4099" width="10.85546875" customWidth="1"/>
    <col min="4100" max="4100" width="26.5703125" customWidth="1"/>
    <col min="4101" max="4106" width="11.42578125" customWidth="1"/>
    <col min="4107" max="4108" width="7.42578125" customWidth="1"/>
    <col min="4109" max="4109" width="6.85546875" customWidth="1"/>
    <col min="4110" max="4118" width="8.140625" customWidth="1"/>
    <col min="4119" max="4134" width="11.42578125" customWidth="1"/>
    <col min="4146" max="4146" width="13" customWidth="1"/>
    <col min="4147" max="4151" width="11.28515625" customWidth="1"/>
    <col min="4152" max="4152" width="3.42578125" customWidth="1"/>
    <col min="4156" max="4156" width="11.28515625" customWidth="1"/>
    <col min="4157" max="4157" width="7.5703125" customWidth="1"/>
    <col min="4195" max="4195" width="16.7109375" bestFit="1" customWidth="1"/>
    <col min="4353" max="4353" width="6.28515625" customWidth="1"/>
    <col min="4354" max="4354" width="8.85546875" bestFit="1" customWidth="1"/>
    <col min="4355" max="4355" width="10.85546875" customWidth="1"/>
    <col min="4356" max="4356" width="26.5703125" customWidth="1"/>
    <col min="4357" max="4362" width="11.42578125" customWidth="1"/>
    <col min="4363" max="4364" width="7.42578125" customWidth="1"/>
    <col min="4365" max="4365" width="6.85546875" customWidth="1"/>
    <col min="4366" max="4374" width="8.140625" customWidth="1"/>
    <col min="4375" max="4390" width="11.42578125" customWidth="1"/>
    <col min="4402" max="4402" width="13" customWidth="1"/>
    <col min="4403" max="4407" width="11.28515625" customWidth="1"/>
    <col min="4408" max="4408" width="3.42578125" customWidth="1"/>
    <col min="4412" max="4412" width="11.28515625" customWidth="1"/>
    <col min="4413" max="4413" width="7.5703125" customWidth="1"/>
    <col min="4451" max="4451" width="16.7109375" bestFit="1" customWidth="1"/>
    <col min="4609" max="4609" width="6.28515625" customWidth="1"/>
    <col min="4610" max="4610" width="8.85546875" bestFit="1" customWidth="1"/>
    <col min="4611" max="4611" width="10.85546875" customWidth="1"/>
    <col min="4612" max="4612" width="26.5703125" customWidth="1"/>
    <col min="4613" max="4618" width="11.42578125" customWidth="1"/>
    <col min="4619" max="4620" width="7.42578125" customWidth="1"/>
    <col min="4621" max="4621" width="6.85546875" customWidth="1"/>
    <col min="4622" max="4630" width="8.140625" customWidth="1"/>
    <col min="4631" max="4646" width="11.42578125" customWidth="1"/>
    <col min="4658" max="4658" width="13" customWidth="1"/>
    <col min="4659" max="4663" width="11.28515625" customWidth="1"/>
    <col min="4664" max="4664" width="3.42578125" customWidth="1"/>
    <col min="4668" max="4668" width="11.28515625" customWidth="1"/>
    <col min="4669" max="4669" width="7.5703125" customWidth="1"/>
    <col min="4707" max="4707" width="16.7109375" bestFit="1" customWidth="1"/>
    <col min="4865" max="4865" width="6.28515625" customWidth="1"/>
    <col min="4866" max="4866" width="8.85546875" bestFit="1" customWidth="1"/>
    <col min="4867" max="4867" width="10.85546875" customWidth="1"/>
    <col min="4868" max="4868" width="26.5703125" customWidth="1"/>
    <col min="4869" max="4874" width="11.42578125" customWidth="1"/>
    <col min="4875" max="4876" width="7.42578125" customWidth="1"/>
    <col min="4877" max="4877" width="6.85546875" customWidth="1"/>
    <col min="4878" max="4886" width="8.140625" customWidth="1"/>
    <col min="4887" max="4902" width="11.42578125" customWidth="1"/>
    <col min="4914" max="4914" width="13" customWidth="1"/>
    <col min="4915" max="4919" width="11.28515625" customWidth="1"/>
    <col min="4920" max="4920" width="3.42578125" customWidth="1"/>
    <col min="4924" max="4924" width="11.28515625" customWidth="1"/>
    <col min="4925" max="4925" width="7.5703125" customWidth="1"/>
    <col min="4963" max="4963" width="16.7109375" bestFit="1" customWidth="1"/>
    <col min="5121" max="5121" width="6.28515625" customWidth="1"/>
    <col min="5122" max="5122" width="8.85546875" bestFit="1" customWidth="1"/>
    <col min="5123" max="5123" width="10.85546875" customWidth="1"/>
    <col min="5124" max="5124" width="26.5703125" customWidth="1"/>
    <col min="5125" max="5130" width="11.42578125" customWidth="1"/>
    <col min="5131" max="5132" width="7.42578125" customWidth="1"/>
    <col min="5133" max="5133" width="6.85546875" customWidth="1"/>
    <col min="5134" max="5142" width="8.140625" customWidth="1"/>
    <col min="5143" max="5158" width="11.42578125" customWidth="1"/>
    <col min="5170" max="5170" width="13" customWidth="1"/>
    <col min="5171" max="5175" width="11.28515625" customWidth="1"/>
    <col min="5176" max="5176" width="3.42578125" customWidth="1"/>
    <col min="5180" max="5180" width="11.28515625" customWidth="1"/>
    <col min="5181" max="5181" width="7.5703125" customWidth="1"/>
    <col min="5219" max="5219" width="16.7109375" bestFit="1" customWidth="1"/>
    <col min="5377" max="5377" width="6.28515625" customWidth="1"/>
    <col min="5378" max="5378" width="8.85546875" bestFit="1" customWidth="1"/>
    <col min="5379" max="5379" width="10.85546875" customWidth="1"/>
    <col min="5380" max="5380" width="26.5703125" customWidth="1"/>
    <col min="5381" max="5386" width="11.42578125" customWidth="1"/>
    <col min="5387" max="5388" width="7.42578125" customWidth="1"/>
    <col min="5389" max="5389" width="6.85546875" customWidth="1"/>
    <col min="5390" max="5398" width="8.140625" customWidth="1"/>
    <col min="5399" max="5414" width="11.42578125" customWidth="1"/>
    <col min="5426" max="5426" width="13" customWidth="1"/>
    <col min="5427" max="5431" width="11.28515625" customWidth="1"/>
    <col min="5432" max="5432" width="3.42578125" customWidth="1"/>
    <col min="5436" max="5436" width="11.28515625" customWidth="1"/>
    <col min="5437" max="5437" width="7.5703125" customWidth="1"/>
    <col min="5475" max="5475" width="16.7109375" bestFit="1" customWidth="1"/>
    <col min="5633" max="5633" width="6.28515625" customWidth="1"/>
    <col min="5634" max="5634" width="8.85546875" bestFit="1" customWidth="1"/>
    <col min="5635" max="5635" width="10.85546875" customWidth="1"/>
    <col min="5636" max="5636" width="26.5703125" customWidth="1"/>
    <col min="5637" max="5642" width="11.42578125" customWidth="1"/>
    <col min="5643" max="5644" width="7.42578125" customWidth="1"/>
    <col min="5645" max="5645" width="6.85546875" customWidth="1"/>
    <col min="5646" max="5654" width="8.140625" customWidth="1"/>
    <col min="5655" max="5670" width="11.42578125" customWidth="1"/>
    <col min="5682" max="5682" width="13" customWidth="1"/>
    <col min="5683" max="5687" width="11.28515625" customWidth="1"/>
    <col min="5688" max="5688" width="3.42578125" customWidth="1"/>
    <col min="5692" max="5692" width="11.28515625" customWidth="1"/>
    <col min="5693" max="5693" width="7.5703125" customWidth="1"/>
    <col min="5731" max="5731" width="16.7109375" bestFit="1" customWidth="1"/>
    <col min="5889" max="5889" width="6.28515625" customWidth="1"/>
    <col min="5890" max="5890" width="8.85546875" bestFit="1" customWidth="1"/>
    <col min="5891" max="5891" width="10.85546875" customWidth="1"/>
    <col min="5892" max="5892" width="26.5703125" customWidth="1"/>
    <col min="5893" max="5898" width="11.42578125" customWidth="1"/>
    <col min="5899" max="5900" width="7.42578125" customWidth="1"/>
    <col min="5901" max="5901" width="6.85546875" customWidth="1"/>
    <col min="5902" max="5910" width="8.140625" customWidth="1"/>
    <col min="5911" max="5926" width="11.42578125" customWidth="1"/>
    <col min="5938" max="5938" width="13" customWidth="1"/>
    <col min="5939" max="5943" width="11.28515625" customWidth="1"/>
    <col min="5944" max="5944" width="3.42578125" customWidth="1"/>
    <col min="5948" max="5948" width="11.28515625" customWidth="1"/>
    <col min="5949" max="5949" width="7.5703125" customWidth="1"/>
    <col min="5987" max="5987" width="16.7109375" bestFit="1" customWidth="1"/>
    <col min="6145" max="6145" width="6.28515625" customWidth="1"/>
    <col min="6146" max="6146" width="8.85546875" bestFit="1" customWidth="1"/>
    <col min="6147" max="6147" width="10.85546875" customWidth="1"/>
    <col min="6148" max="6148" width="26.5703125" customWidth="1"/>
    <col min="6149" max="6154" width="11.42578125" customWidth="1"/>
    <col min="6155" max="6156" width="7.42578125" customWidth="1"/>
    <col min="6157" max="6157" width="6.85546875" customWidth="1"/>
    <col min="6158" max="6166" width="8.140625" customWidth="1"/>
    <col min="6167" max="6182" width="11.42578125" customWidth="1"/>
    <col min="6194" max="6194" width="13" customWidth="1"/>
    <col min="6195" max="6199" width="11.28515625" customWidth="1"/>
    <col min="6200" max="6200" width="3.42578125" customWidth="1"/>
    <col min="6204" max="6204" width="11.28515625" customWidth="1"/>
    <col min="6205" max="6205" width="7.5703125" customWidth="1"/>
    <col min="6243" max="6243" width="16.7109375" bestFit="1" customWidth="1"/>
    <col min="6401" max="6401" width="6.28515625" customWidth="1"/>
    <col min="6402" max="6402" width="8.85546875" bestFit="1" customWidth="1"/>
    <col min="6403" max="6403" width="10.85546875" customWidth="1"/>
    <col min="6404" max="6404" width="26.5703125" customWidth="1"/>
    <col min="6405" max="6410" width="11.42578125" customWidth="1"/>
    <col min="6411" max="6412" width="7.42578125" customWidth="1"/>
    <col min="6413" max="6413" width="6.85546875" customWidth="1"/>
    <col min="6414" max="6422" width="8.140625" customWidth="1"/>
    <col min="6423" max="6438" width="11.42578125" customWidth="1"/>
    <col min="6450" max="6450" width="13" customWidth="1"/>
    <col min="6451" max="6455" width="11.28515625" customWidth="1"/>
    <col min="6456" max="6456" width="3.42578125" customWidth="1"/>
    <col min="6460" max="6460" width="11.28515625" customWidth="1"/>
    <col min="6461" max="6461" width="7.5703125" customWidth="1"/>
    <col min="6499" max="6499" width="16.7109375" bestFit="1" customWidth="1"/>
    <col min="6657" max="6657" width="6.28515625" customWidth="1"/>
    <col min="6658" max="6658" width="8.85546875" bestFit="1" customWidth="1"/>
    <col min="6659" max="6659" width="10.85546875" customWidth="1"/>
    <col min="6660" max="6660" width="26.5703125" customWidth="1"/>
    <col min="6661" max="6666" width="11.42578125" customWidth="1"/>
    <col min="6667" max="6668" width="7.42578125" customWidth="1"/>
    <col min="6669" max="6669" width="6.85546875" customWidth="1"/>
    <col min="6670" max="6678" width="8.140625" customWidth="1"/>
    <col min="6679" max="6694" width="11.42578125" customWidth="1"/>
    <col min="6706" max="6706" width="13" customWidth="1"/>
    <col min="6707" max="6711" width="11.28515625" customWidth="1"/>
    <col min="6712" max="6712" width="3.42578125" customWidth="1"/>
    <col min="6716" max="6716" width="11.28515625" customWidth="1"/>
    <col min="6717" max="6717" width="7.5703125" customWidth="1"/>
    <col min="6755" max="6755" width="16.7109375" bestFit="1" customWidth="1"/>
    <col min="6913" max="6913" width="6.28515625" customWidth="1"/>
    <col min="6914" max="6914" width="8.85546875" bestFit="1" customWidth="1"/>
    <col min="6915" max="6915" width="10.85546875" customWidth="1"/>
    <col min="6916" max="6916" width="26.5703125" customWidth="1"/>
    <col min="6917" max="6922" width="11.42578125" customWidth="1"/>
    <col min="6923" max="6924" width="7.42578125" customWidth="1"/>
    <col min="6925" max="6925" width="6.85546875" customWidth="1"/>
    <col min="6926" max="6934" width="8.140625" customWidth="1"/>
    <col min="6935" max="6950" width="11.42578125" customWidth="1"/>
    <col min="6962" max="6962" width="13" customWidth="1"/>
    <col min="6963" max="6967" width="11.28515625" customWidth="1"/>
    <col min="6968" max="6968" width="3.42578125" customWidth="1"/>
    <col min="6972" max="6972" width="11.28515625" customWidth="1"/>
    <col min="6973" max="6973" width="7.5703125" customWidth="1"/>
    <col min="7011" max="7011" width="16.7109375" bestFit="1" customWidth="1"/>
    <col min="7169" max="7169" width="6.28515625" customWidth="1"/>
    <col min="7170" max="7170" width="8.85546875" bestFit="1" customWidth="1"/>
    <col min="7171" max="7171" width="10.85546875" customWidth="1"/>
    <col min="7172" max="7172" width="26.5703125" customWidth="1"/>
    <col min="7173" max="7178" width="11.42578125" customWidth="1"/>
    <col min="7179" max="7180" width="7.42578125" customWidth="1"/>
    <col min="7181" max="7181" width="6.85546875" customWidth="1"/>
    <col min="7182" max="7190" width="8.140625" customWidth="1"/>
    <col min="7191" max="7206" width="11.42578125" customWidth="1"/>
    <col min="7218" max="7218" width="13" customWidth="1"/>
    <col min="7219" max="7223" width="11.28515625" customWidth="1"/>
    <col min="7224" max="7224" width="3.42578125" customWidth="1"/>
    <col min="7228" max="7228" width="11.28515625" customWidth="1"/>
    <col min="7229" max="7229" width="7.5703125" customWidth="1"/>
    <col min="7267" max="7267" width="16.7109375" bestFit="1" customWidth="1"/>
    <col min="7425" max="7425" width="6.28515625" customWidth="1"/>
    <col min="7426" max="7426" width="8.85546875" bestFit="1" customWidth="1"/>
    <col min="7427" max="7427" width="10.85546875" customWidth="1"/>
    <col min="7428" max="7428" width="26.5703125" customWidth="1"/>
    <col min="7429" max="7434" width="11.42578125" customWidth="1"/>
    <col min="7435" max="7436" width="7.42578125" customWidth="1"/>
    <col min="7437" max="7437" width="6.85546875" customWidth="1"/>
    <col min="7438" max="7446" width="8.140625" customWidth="1"/>
    <col min="7447" max="7462" width="11.42578125" customWidth="1"/>
    <col min="7474" max="7474" width="13" customWidth="1"/>
    <col min="7475" max="7479" width="11.28515625" customWidth="1"/>
    <col min="7480" max="7480" width="3.42578125" customWidth="1"/>
    <col min="7484" max="7484" width="11.28515625" customWidth="1"/>
    <col min="7485" max="7485" width="7.5703125" customWidth="1"/>
    <col min="7523" max="7523" width="16.7109375" bestFit="1" customWidth="1"/>
    <col min="7681" max="7681" width="6.28515625" customWidth="1"/>
    <col min="7682" max="7682" width="8.85546875" bestFit="1" customWidth="1"/>
    <col min="7683" max="7683" width="10.85546875" customWidth="1"/>
    <col min="7684" max="7684" width="26.5703125" customWidth="1"/>
    <col min="7685" max="7690" width="11.42578125" customWidth="1"/>
    <col min="7691" max="7692" width="7.42578125" customWidth="1"/>
    <col min="7693" max="7693" width="6.85546875" customWidth="1"/>
    <col min="7694" max="7702" width="8.140625" customWidth="1"/>
    <col min="7703" max="7718" width="11.42578125" customWidth="1"/>
    <col min="7730" max="7730" width="13" customWidth="1"/>
    <col min="7731" max="7735" width="11.28515625" customWidth="1"/>
    <col min="7736" max="7736" width="3.42578125" customWidth="1"/>
    <col min="7740" max="7740" width="11.28515625" customWidth="1"/>
    <col min="7741" max="7741" width="7.5703125" customWidth="1"/>
    <col min="7779" max="7779" width="16.7109375" bestFit="1" customWidth="1"/>
    <col min="7937" max="7937" width="6.28515625" customWidth="1"/>
    <col min="7938" max="7938" width="8.85546875" bestFit="1" customWidth="1"/>
    <col min="7939" max="7939" width="10.85546875" customWidth="1"/>
    <col min="7940" max="7940" width="26.5703125" customWidth="1"/>
    <col min="7941" max="7946" width="11.42578125" customWidth="1"/>
    <col min="7947" max="7948" width="7.42578125" customWidth="1"/>
    <col min="7949" max="7949" width="6.85546875" customWidth="1"/>
    <col min="7950" max="7958" width="8.140625" customWidth="1"/>
    <col min="7959" max="7974" width="11.42578125" customWidth="1"/>
    <col min="7986" max="7986" width="13" customWidth="1"/>
    <col min="7987" max="7991" width="11.28515625" customWidth="1"/>
    <col min="7992" max="7992" width="3.42578125" customWidth="1"/>
    <col min="7996" max="7996" width="11.28515625" customWidth="1"/>
    <col min="7997" max="7997" width="7.5703125" customWidth="1"/>
    <col min="8035" max="8035" width="16.7109375" bestFit="1" customWidth="1"/>
    <col min="8193" max="8193" width="6.28515625" customWidth="1"/>
    <col min="8194" max="8194" width="8.85546875" bestFit="1" customWidth="1"/>
    <col min="8195" max="8195" width="10.85546875" customWidth="1"/>
    <col min="8196" max="8196" width="26.5703125" customWidth="1"/>
    <col min="8197" max="8202" width="11.42578125" customWidth="1"/>
    <col min="8203" max="8204" width="7.42578125" customWidth="1"/>
    <col min="8205" max="8205" width="6.85546875" customWidth="1"/>
    <col min="8206" max="8214" width="8.140625" customWidth="1"/>
    <col min="8215" max="8230" width="11.42578125" customWidth="1"/>
    <col min="8242" max="8242" width="13" customWidth="1"/>
    <col min="8243" max="8247" width="11.28515625" customWidth="1"/>
    <col min="8248" max="8248" width="3.42578125" customWidth="1"/>
    <col min="8252" max="8252" width="11.28515625" customWidth="1"/>
    <col min="8253" max="8253" width="7.5703125" customWidth="1"/>
    <col min="8291" max="8291" width="16.7109375" bestFit="1" customWidth="1"/>
    <col min="8449" max="8449" width="6.28515625" customWidth="1"/>
    <col min="8450" max="8450" width="8.85546875" bestFit="1" customWidth="1"/>
    <col min="8451" max="8451" width="10.85546875" customWidth="1"/>
    <col min="8452" max="8452" width="26.5703125" customWidth="1"/>
    <col min="8453" max="8458" width="11.42578125" customWidth="1"/>
    <col min="8459" max="8460" width="7.42578125" customWidth="1"/>
    <col min="8461" max="8461" width="6.85546875" customWidth="1"/>
    <col min="8462" max="8470" width="8.140625" customWidth="1"/>
    <col min="8471" max="8486" width="11.42578125" customWidth="1"/>
    <col min="8498" max="8498" width="13" customWidth="1"/>
    <col min="8499" max="8503" width="11.28515625" customWidth="1"/>
    <col min="8504" max="8504" width="3.42578125" customWidth="1"/>
    <col min="8508" max="8508" width="11.28515625" customWidth="1"/>
    <col min="8509" max="8509" width="7.5703125" customWidth="1"/>
    <col min="8547" max="8547" width="16.7109375" bestFit="1" customWidth="1"/>
    <col min="8705" max="8705" width="6.28515625" customWidth="1"/>
    <col min="8706" max="8706" width="8.85546875" bestFit="1" customWidth="1"/>
    <col min="8707" max="8707" width="10.85546875" customWidth="1"/>
    <col min="8708" max="8708" width="26.5703125" customWidth="1"/>
    <col min="8709" max="8714" width="11.42578125" customWidth="1"/>
    <col min="8715" max="8716" width="7.42578125" customWidth="1"/>
    <col min="8717" max="8717" width="6.85546875" customWidth="1"/>
    <col min="8718" max="8726" width="8.140625" customWidth="1"/>
    <col min="8727" max="8742" width="11.42578125" customWidth="1"/>
    <col min="8754" max="8754" width="13" customWidth="1"/>
    <col min="8755" max="8759" width="11.28515625" customWidth="1"/>
    <col min="8760" max="8760" width="3.42578125" customWidth="1"/>
    <col min="8764" max="8764" width="11.28515625" customWidth="1"/>
    <col min="8765" max="8765" width="7.5703125" customWidth="1"/>
    <col min="8803" max="8803" width="16.7109375" bestFit="1" customWidth="1"/>
    <col min="8961" max="8961" width="6.28515625" customWidth="1"/>
    <col min="8962" max="8962" width="8.85546875" bestFit="1" customWidth="1"/>
    <col min="8963" max="8963" width="10.85546875" customWidth="1"/>
    <col min="8964" max="8964" width="26.5703125" customWidth="1"/>
    <col min="8965" max="8970" width="11.42578125" customWidth="1"/>
    <col min="8971" max="8972" width="7.42578125" customWidth="1"/>
    <col min="8973" max="8973" width="6.85546875" customWidth="1"/>
    <col min="8974" max="8982" width="8.140625" customWidth="1"/>
    <col min="8983" max="8998" width="11.42578125" customWidth="1"/>
    <col min="9010" max="9010" width="13" customWidth="1"/>
    <col min="9011" max="9015" width="11.28515625" customWidth="1"/>
    <col min="9016" max="9016" width="3.42578125" customWidth="1"/>
    <col min="9020" max="9020" width="11.28515625" customWidth="1"/>
    <col min="9021" max="9021" width="7.5703125" customWidth="1"/>
    <col min="9059" max="9059" width="16.7109375" bestFit="1" customWidth="1"/>
    <col min="9217" max="9217" width="6.28515625" customWidth="1"/>
    <col min="9218" max="9218" width="8.85546875" bestFit="1" customWidth="1"/>
    <col min="9219" max="9219" width="10.85546875" customWidth="1"/>
    <col min="9220" max="9220" width="26.5703125" customWidth="1"/>
    <col min="9221" max="9226" width="11.42578125" customWidth="1"/>
    <col min="9227" max="9228" width="7.42578125" customWidth="1"/>
    <col min="9229" max="9229" width="6.85546875" customWidth="1"/>
    <col min="9230" max="9238" width="8.140625" customWidth="1"/>
    <col min="9239" max="9254" width="11.42578125" customWidth="1"/>
    <col min="9266" max="9266" width="13" customWidth="1"/>
    <col min="9267" max="9271" width="11.28515625" customWidth="1"/>
    <col min="9272" max="9272" width="3.42578125" customWidth="1"/>
    <col min="9276" max="9276" width="11.28515625" customWidth="1"/>
    <col min="9277" max="9277" width="7.5703125" customWidth="1"/>
    <col min="9315" max="9315" width="16.7109375" bestFit="1" customWidth="1"/>
    <col min="9473" max="9473" width="6.28515625" customWidth="1"/>
    <col min="9474" max="9474" width="8.85546875" bestFit="1" customWidth="1"/>
    <col min="9475" max="9475" width="10.85546875" customWidth="1"/>
    <col min="9476" max="9476" width="26.5703125" customWidth="1"/>
    <col min="9477" max="9482" width="11.42578125" customWidth="1"/>
    <col min="9483" max="9484" width="7.42578125" customWidth="1"/>
    <col min="9485" max="9485" width="6.85546875" customWidth="1"/>
    <col min="9486" max="9494" width="8.140625" customWidth="1"/>
    <col min="9495" max="9510" width="11.42578125" customWidth="1"/>
    <col min="9522" max="9522" width="13" customWidth="1"/>
    <col min="9523" max="9527" width="11.28515625" customWidth="1"/>
    <col min="9528" max="9528" width="3.42578125" customWidth="1"/>
    <col min="9532" max="9532" width="11.28515625" customWidth="1"/>
    <col min="9533" max="9533" width="7.5703125" customWidth="1"/>
    <col min="9571" max="9571" width="16.7109375" bestFit="1" customWidth="1"/>
    <col min="9729" max="9729" width="6.28515625" customWidth="1"/>
    <col min="9730" max="9730" width="8.85546875" bestFit="1" customWidth="1"/>
    <col min="9731" max="9731" width="10.85546875" customWidth="1"/>
    <col min="9732" max="9732" width="26.5703125" customWidth="1"/>
    <col min="9733" max="9738" width="11.42578125" customWidth="1"/>
    <col min="9739" max="9740" width="7.42578125" customWidth="1"/>
    <col min="9741" max="9741" width="6.85546875" customWidth="1"/>
    <col min="9742" max="9750" width="8.140625" customWidth="1"/>
    <col min="9751" max="9766" width="11.42578125" customWidth="1"/>
    <col min="9778" max="9778" width="13" customWidth="1"/>
    <col min="9779" max="9783" width="11.28515625" customWidth="1"/>
    <col min="9784" max="9784" width="3.42578125" customWidth="1"/>
    <col min="9788" max="9788" width="11.28515625" customWidth="1"/>
    <col min="9789" max="9789" width="7.5703125" customWidth="1"/>
    <col min="9827" max="9827" width="16.7109375" bestFit="1" customWidth="1"/>
    <col min="9985" max="9985" width="6.28515625" customWidth="1"/>
    <col min="9986" max="9986" width="8.85546875" bestFit="1" customWidth="1"/>
    <col min="9987" max="9987" width="10.85546875" customWidth="1"/>
    <col min="9988" max="9988" width="26.5703125" customWidth="1"/>
    <col min="9989" max="9994" width="11.42578125" customWidth="1"/>
    <col min="9995" max="9996" width="7.42578125" customWidth="1"/>
    <col min="9997" max="9997" width="6.85546875" customWidth="1"/>
    <col min="9998" max="10006" width="8.140625" customWidth="1"/>
    <col min="10007" max="10022" width="11.42578125" customWidth="1"/>
    <col min="10034" max="10034" width="13" customWidth="1"/>
    <col min="10035" max="10039" width="11.28515625" customWidth="1"/>
    <col min="10040" max="10040" width="3.42578125" customWidth="1"/>
    <col min="10044" max="10044" width="11.28515625" customWidth="1"/>
    <col min="10045" max="10045" width="7.5703125" customWidth="1"/>
    <col min="10083" max="10083" width="16.7109375" bestFit="1" customWidth="1"/>
    <col min="10241" max="10241" width="6.28515625" customWidth="1"/>
    <col min="10242" max="10242" width="8.85546875" bestFit="1" customWidth="1"/>
    <col min="10243" max="10243" width="10.85546875" customWidth="1"/>
    <col min="10244" max="10244" width="26.5703125" customWidth="1"/>
    <col min="10245" max="10250" width="11.42578125" customWidth="1"/>
    <col min="10251" max="10252" width="7.42578125" customWidth="1"/>
    <col min="10253" max="10253" width="6.85546875" customWidth="1"/>
    <col min="10254" max="10262" width="8.140625" customWidth="1"/>
    <col min="10263" max="10278" width="11.42578125" customWidth="1"/>
    <col min="10290" max="10290" width="13" customWidth="1"/>
    <col min="10291" max="10295" width="11.28515625" customWidth="1"/>
    <col min="10296" max="10296" width="3.42578125" customWidth="1"/>
    <col min="10300" max="10300" width="11.28515625" customWidth="1"/>
    <col min="10301" max="10301" width="7.5703125" customWidth="1"/>
    <col min="10339" max="10339" width="16.7109375" bestFit="1" customWidth="1"/>
    <col min="10497" max="10497" width="6.28515625" customWidth="1"/>
    <col min="10498" max="10498" width="8.85546875" bestFit="1" customWidth="1"/>
    <col min="10499" max="10499" width="10.85546875" customWidth="1"/>
    <col min="10500" max="10500" width="26.5703125" customWidth="1"/>
    <col min="10501" max="10506" width="11.42578125" customWidth="1"/>
    <col min="10507" max="10508" width="7.42578125" customWidth="1"/>
    <col min="10509" max="10509" width="6.85546875" customWidth="1"/>
    <col min="10510" max="10518" width="8.140625" customWidth="1"/>
    <col min="10519" max="10534" width="11.42578125" customWidth="1"/>
    <col min="10546" max="10546" width="13" customWidth="1"/>
    <col min="10547" max="10551" width="11.28515625" customWidth="1"/>
    <col min="10552" max="10552" width="3.42578125" customWidth="1"/>
    <col min="10556" max="10556" width="11.28515625" customWidth="1"/>
    <col min="10557" max="10557" width="7.5703125" customWidth="1"/>
    <col min="10595" max="10595" width="16.7109375" bestFit="1" customWidth="1"/>
    <col min="10753" max="10753" width="6.28515625" customWidth="1"/>
    <col min="10754" max="10754" width="8.85546875" bestFit="1" customWidth="1"/>
    <col min="10755" max="10755" width="10.85546875" customWidth="1"/>
    <col min="10756" max="10756" width="26.5703125" customWidth="1"/>
    <col min="10757" max="10762" width="11.42578125" customWidth="1"/>
    <col min="10763" max="10764" width="7.42578125" customWidth="1"/>
    <col min="10765" max="10765" width="6.85546875" customWidth="1"/>
    <col min="10766" max="10774" width="8.140625" customWidth="1"/>
    <col min="10775" max="10790" width="11.42578125" customWidth="1"/>
    <col min="10802" max="10802" width="13" customWidth="1"/>
    <col min="10803" max="10807" width="11.28515625" customWidth="1"/>
    <col min="10808" max="10808" width="3.42578125" customWidth="1"/>
    <col min="10812" max="10812" width="11.28515625" customWidth="1"/>
    <col min="10813" max="10813" width="7.5703125" customWidth="1"/>
    <col min="10851" max="10851" width="16.7109375" bestFit="1" customWidth="1"/>
    <col min="11009" max="11009" width="6.28515625" customWidth="1"/>
    <col min="11010" max="11010" width="8.85546875" bestFit="1" customWidth="1"/>
    <col min="11011" max="11011" width="10.85546875" customWidth="1"/>
    <col min="11012" max="11012" width="26.5703125" customWidth="1"/>
    <col min="11013" max="11018" width="11.42578125" customWidth="1"/>
    <col min="11019" max="11020" width="7.42578125" customWidth="1"/>
    <col min="11021" max="11021" width="6.85546875" customWidth="1"/>
    <col min="11022" max="11030" width="8.140625" customWidth="1"/>
    <col min="11031" max="11046" width="11.42578125" customWidth="1"/>
    <col min="11058" max="11058" width="13" customWidth="1"/>
    <col min="11059" max="11063" width="11.28515625" customWidth="1"/>
    <col min="11064" max="11064" width="3.42578125" customWidth="1"/>
    <col min="11068" max="11068" width="11.28515625" customWidth="1"/>
    <col min="11069" max="11069" width="7.5703125" customWidth="1"/>
    <col min="11107" max="11107" width="16.7109375" bestFit="1" customWidth="1"/>
    <col min="11265" max="11265" width="6.28515625" customWidth="1"/>
    <col min="11266" max="11266" width="8.85546875" bestFit="1" customWidth="1"/>
    <col min="11267" max="11267" width="10.85546875" customWidth="1"/>
    <col min="11268" max="11268" width="26.5703125" customWidth="1"/>
    <col min="11269" max="11274" width="11.42578125" customWidth="1"/>
    <col min="11275" max="11276" width="7.42578125" customWidth="1"/>
    <col min="11277" max="11277" width="6.85546875" customWidth="1"/>
    <col min="11278" max="11286" width="8.140625" customWidth="1"/>
    <col min="11287" max="11302" width="11.42578125" customWidth="1"/>
    <col min="11314" max="11314" width="13" customWidth="1"/>
    <col min="11315" max="11319" width="11.28515625" customWidth="1"/>
    <col min="11320" max="11320" width="3.42578125" customWidth="1"/>
    <col min="11324" max="11324" width="11.28515625" customWidth="1"/>
    <col min="11325" max="11325" width="7.5703125" customWidth="1"/>
    <col min="11363" max="11363" width="16.7109375" bestFit="1" customWidth="1"/>
    <col min="11521" max="11521" width="6.28515625" customWidth="1"/>
    <col min="11522" max="11522" width="8.85546875" bestFit="1" customWidth="1"/>
    <col min="11523" max="11523" width="10.85546875" customWidth="1"/>
    <col min="11524" max="11524" width="26.5703125" customWidth="1"/>
    <col min="11525" max="11530" width="11.42578125" customWidth="1"/>
    <col min="11531" max="11532" width="7.42578125" customWidth="1"/>
    <col min="11533" max="11533" width="6.85546875" customWidth="1"/>
    <col min="11534" max="11542" width="8.140625" customWidth="1"/>
    <col min="11543" max="11558" width="11.42578125" customWidth="1"/>
    <col min="11570" max="11570" width="13" customWidth="1"/>
    <col min="11571" max="11575" width="11.28515625" customWidth="1"/>
    <col min="11576" max="11576" width="3.42578125" customWidth="1"/>
    <col min="11580" max="11580" width="11.28515625" customWidth="1"/>
    <col min="11581" max="11581" width="7.5703125" customWidth="1"/>
    <col min="11619" max="11619" width="16.7109375" bestFit="1" customWidth="1"/>
    <col min="11777" max="11777" width="6.28515625" customWidth="1"/>
    <col min="11778" max="11778" width="8.85546875" bestFit="1" customWidth="1"/>
    <col min="11779" max="11779" width="10.85546875" customWidth="1"/>
    <col min="11780" max="11780" width="26.5703125" customWidth="1"/>
    <col min="11781" max="11786" width="11.42578125" customWidth="1"/>
    <col min="11787" max="11788" width="7.42578125" customWidth="1"/>
    <col min="11789" max="11789" width="6.85546875" customWidth="1"/>
    <col min="11790" max="11798" width="8.140625" customWidth="1"/>
    <col min="11799" max="11814" width="11.42578125" customWidth="1"/>
    <col min="11826" max="11826" width="13" customWidth="1"/>
    <col min="11827" max="11831" width="11.28515625" customWidth="1"/>
    <col min="11832" max="11832" width="3.42578125" customWidth="1"/>
    <col min="11836" max="11836" width="11.28515625" customWidth="1"/>
    <col min="11837" max="11837" width="7.5703125" customWidth="1"/>
    <col min="11875" max="11875" width="16.7109375" bestFit="1" customWidth="1"/>
    <col min="12033" max="12033" width="6.28515625" customWidth="1"/>
    <col min="12034" max="12034" width="8.85546875" bestFit="1" customWidth="1"/>
    <col min="12035" max="12035" width="10.85546875" customWidth="1"/>
    <col min="12036" max="12036" width="26.5703125" customWidth="1"/>
    <col min="12037" max="12042" width="11.42578125" customWidth="1"/>
    <col min="12043" max="12044" width="7.42578125" customWidth="1"/>
    <col min="12045" max="12045" width="6.85546875" customWidth="1"/>
    <col min="12046" max="12054" width="8.140625" customWidth="1"/>
    <col min="12055" max="12070" width="11.42578125" customWidth="1"/>
    <col min="12082" max="12082" width="13" customWidth="1"/>
    <col min="12083" max="12087" width="11.28515625" customWidth="1"/>
    <col min="12088" max="12088" width="3.42578125" customWidth="1"/>
    <col min="12092" max="12092" width="11.28515625" customWidth="1"/>
    <col min="12093" max="12093" width="7.5703125" customWidth="1"/>
    <col min="12131" max="12131" width="16.7109375" bestFit="1" customWidth="1"/>
    <col min="12289" max="12289" width="6.28515625" customWidth="1"/>
    <col min="12290" max="12290" width="8.85546875" bestFit="1" customWidth="1"/>
    <col min="12291" max="12291" width="10.85546875" customWidth="1"/>
    <col min="12292" max="12292" width="26.5703125" customWidth="1"/>
    <col min="12293" max="12298" width="11.42578125" customWidth="1"/>
    <col min="12299" max="12300" width="7.42578125" customWidth="1"/>
    <col min="12301" max="12301" width="6.85546875" customWidth="1"/>
    <col min="12302" max="12310" width="8.140625" customWidth="1"/>
    <col min="12311" max="12326" width="11.42578125" customWidth="1"/>
    <col min="12338" max="12338" width="13" customWidth="1"/>
    <col min="12339" max="12343" width="11.28515625" customWidth="1"/>
    <col min="12344" max="12344" width="3.42578125" customWidth="1"/>
    <col min="12348" max="12348" width="11.28515625" customWidth="1"/>
    <col min="12349" max="12349" width="7.5703125" customWidth="1"/>
    <col min="12387" max="12387" width="16.7109375" bestFit="1" customWidth="1"/>
    <col min="12545" max="12545" width="6.28515625" customWidth="1"/>
    <col min="12546" max="12546" width="8.85546875" bestFit="1" customWidth="1"/>
    <col min="12547" max="12547" width="10.85546875" customWidth="1"/>
    <col min="12548" max="12548" width="26.5703125" customWidth="1"/>
    <col min="12549" max="12554" width="11.42578125" customWidth="1"/>
    <col min="12555" max="12556" width="7.42578125" customWidth="1"/>
    <col min="12557" max="12557" width="6.85546875" customWidth="1"/>
    <col min="12558" max="12566" width="8.140625" customWidth="1"/>
    <col min="12567" max="12582" width="11.42578125" customWidth="1"/>
    <col min="12594" max="12594" width="13" customWidth="1"/>
    <col min="12595" max="12599" width="11.28515625" customWidth="1"/>
    <col min="12600" max="12600" width="3.42578125" customWidth="1"/>
    <col min="12604" max="12604" width="11.28515625" customWidth="1"/>
    <col min="12605" max="12605" width="7.5703125" customWidth="1"/>
    <col min="12643" max="12643" width="16.7109375" bestFit="1" customWidth="1"/>
    <col min="12801" max="12801" width="6.28515625" customWidth="1"/>
    <col min="12802" max="12802" width="8.85546875" bestFit="1" customWidth="1"/>
    <col min="12803" max="12803" width="10.85546875" customWidth="1"/>
    <col min="12804" max="12804" width="26.5703125" customWidth="1"/>
    <col min="12805" max="12810" width="11.42578125" customWidth="1"/>
    <col min="12811" max="12812" width="7.42578125" customWidth="1"/>
    <col min="12813" max="12813" width="6.85546875" customWidth="1"/>
    <col min="12814" max="12822" width="8.140625" customWidth="1"/>
    <col min="12823" max="12838" width="11.42578125" customWidth="1"/>
    <col min="12850" max="12850" width="13" customWidth="1"/>
    <col min="12851" max="12855" width="11.28515625" customWidth="1"/>
    <col min="12856" max="12856" width="3.42578125" customWidth="1"/>
    <col min="12860" max="12860" width="11.28515625" customWidth="1"/>
    <col min="12861" max="12861" width="7.5703125" customWidth="1"/>
    <col min="12899" max="12899" width="16.7109375" bestFit="1" customWidth="1"/>
    <col min="13057" max="13057" width="6.28515625" customWidth="1"/>
    <col min="13058" max="13058" width="8.85546875" bestFit="1" customWidth="1"/>
    <col min="13059" max="13059" width="10.85546875" customWidth="1"/>
    <col min="13060" max="13060" width="26.5703125" customWidth="1"/>
    <col min="13061" max="13066" width="11.42578125" customWidth="1"/>
    <col min="13067" max="13068" width="7.42578125" customWidth="1"/>
    <col min="13069" max="13069" width="6.85546875" customWidth="1"/>
    <col min="13070" max="13078" width="8.140625" customWidth="1"/>
    <col min="13079" max="13094" width="11.42578125" customWidth="1"/>
    <col min="13106" max="13106" width="13" customWidth="1"/>
    <col min="13107" max="13111" width="11.28515625" customWidth="1"/>
    <col min="13112" max="13112" width="3.42578125" customWidth="1"/>
    <col min="13116" max="13116" width="11.28515625" customWidth="1"/>
    <col min="13117" max="13117" width="7.5703125" customWidth="1"/>
    <col min="13155" max="13155" width="16.7109375" bestFit="1" customWidth="1"/>
    <col min="13313" max="13313" width="6.28515625" customWidth="1"/>
    <col min="13314" max="13314" width="8.85546875" bestFit="1" customWidth="1"/>
    <col min="13315" max="13315" width="10.85546875" customWidth="1"/>
    <col min="13316" max="13316" width="26.5703125" customWidth="1"/>
    <col min="13317" max="13322" width="11.42578125" customWidth="1"/>
    <col min="13323" max="13324" width="7.42578125" customWidth="1"/>
    <col min="13325" max="13325" width="6.85546875" customWidth="1"/>
    <col min="13326" max="13334" width="8.140625" customWidth="1"/>
    <col min="13335" max="13350" width="11.42578125" customWidth="1"/>
    <col min="13362" max="13362" width="13" customWidth="1"/>
    <col min="13363" max="13367" width="11.28515625" customWidth="1"/>
    <col min="13368" max="13368" width="3.42578125" customWidth="1"/>
    <col min="13372" max="13372" width="11.28515625" customWidth="1"/>
    <col min="13373" max="13373" width="7.5703125" customWidth="1"/>
    <col min="13411" max="13411" width="16.7109375" bestFit="1" customWidth="1"/>
    <col min="13569" max="13569" width="6.28515625" customWidth="1"/>
    <col min="13570" max="13570" width="8.85546875" bestFit="1" customWidth="1"/>
    <col min="13571" max="13571" width="10.85546875" customWidth="1"/>
    <col min="13572" max="13572" width="26.5703125" customWidth="1"/>
    <col min="13573" max="13578" width="11.42578125" customWidth="1"/>
    <col min="13579" max="13580" width="7.42578125" customWidth="1"/>
    <col min="13581" max="13581" width="6.85546875" customWidth="1"/>
    <col min="13582" max="13590" width="8.140625" customWidth="1"/>
    <col min="13591" max="13606" width="11.42578125" customWidth="1"/>
    <col min="13618" max="13618" width="13" customWidth="1"/>
    <col min="13619" max="13623" width="11.28515625" customWidth="1"/>
    <col min="13624" max="13624" width="3.42578125" customWidth="1"/>
    <col min="13628" max="13628" width="11.28515625" customWidth="1"/>
    <col min="13629" max="13629" width="7.5703125" customWidth="1"/>
    <col min="13667" max="13667" width="16.7109375" bestFit="1" customWidth="1"/>
    <col min="13825" max="13825" width="6.28515625" customWidth="1"/>
    <col min="13826" max="13826" width="8.85546875" bestFit="1" customWidth="1"/>
    <col min="13827" max="13827" width="10.85546875" customWidth="1"/>
    <col min="13828" max="13828" width="26.5703125" customWidth="1"/>
    <col min="13829" max="13834" width="11.42578125" customWidth="1"/>
    <col min="13835" max="13836" width="7.42578125" customWidth="1"/>
    <col min="13837" max="13837" width="6.85546875" customWidth="1"/>
    <col min="13838" max="13846" width="8.140625" customWidth="1"/>
    <col min="13847" max="13862" width="11.42578125" customWidth="1"/>
    <col min="13874" max="13874" width="13" customWidth="1"/>
    <col min="13875" max="13879" width="11.28515625" customWidth="1"/>
    <col min="13880" max="13880" width="3.42578125" customWidth="1"/>
    <col min="13884" max="13884" width="11.28515625" customWidth="1"/>
    <col min="13885" max="13885" width="7.5703125" customWidth="1"/>
    <col min="13923" max="13923" width="16.7109375" bestFit="1" customWidth="1"/>
    <col min="14081" max="14081" width="6.28515625" customWidth="1"/>
    <col min="14082" max="14082" width="8.85546875" bestFit="1" customWidth="1"/>
    <col min="14083" max="14083" width="10.85546875" customWidth="1"/>
    <col min="14084" max="14084" width="26.5703125" customWidth="1"/>
    <col min="14085" max="14090" width="11.42578125" customWidth="1"/>
    <col min="14091" max="14092" width="7.42578125" customWidth="1"/>
    <col min="14093" max="14093" width="6.85546875" customWidth="1"/>
    <col min="14094" max="14102" width="8.140625" customWidth="1"/>
    <col min="14103" max="14118" width="11.42578125" customWidth="1"/>
    <col min="14130" max="14130" width="13" customWidth="1"/>
    <col min="14131" max="14135" width="11.28515625" customWidth="1"/>
    <col min="14136" max="14136" width="3.42578125" customWidth="1"/>
    <col min="14140" max="14140" width="11.28515625" customWidth="1"/>
    <col min="14141" max="14141" width="7.5703125" customWidth="1"/>
    <col min="14179" max="14179" width="16.7109375" bestFit="1" customWidth="1"/>
    <col min="14337" max="14337" width="6.28515625" customWidth="1"/>
    <col min="14338" max="14338" width="8.85546875" bestFit="1" customWidth="1"/>
    <col min="14339" max="14339" width="10.85546875" customWidth="1"/>
    <col min="14340" max="14340" width="26.5703125" customWidth="1"/>
    <col min="14341" max="14346" width="11.42578125" customWidth="1"/>
    <col min="14347" max="14348" width="7.42578125" customWidth="1"/>
    <col min="14349" max="14349" width="6.85546875" customWidth="1"/>
    <col min="14350" max="14358" width="8.140625" customWidth="1"/>
    <col min="14359" max="14374" width="11.42578125" customWidth="1"/>
    <col min="14386" max="14386" width="13" customWidth="1"/>
    <col min="14387" max="14391" width="11.28515625" customWidth="1"/>
    <col min="14392" max="14392" width="3.42578125" customWidth="1"/>
    <col min="14396" max="14396" width="11.28515625" customWidth="1"/>
    <col min="14397" max="14397" width="7.5703125" customWidth="1"/>
    <col min="14435" max="14435" width="16.7109375" bestFit="1" customWidth="1"/>
    <col min="14593" max="14593" width="6.28515625" customWidth="1"/>
    <col min="14594" max="14594" width="8.85546875" bestFit="1" customWidth="1"/>
    <col min="14595" max="14595" width="10.85546875" customWidth="1"/>
    <col min="14596" max="14596" width="26.5703125" customWidth="1"/>
    <col min="14597" max="14602" width="11.42578125" customWidth="1"/>
    <col min="14603" max="14604" width="7.42578125" customWidth="1"/>
    <col min="14605" max="14605" width="6.85546875" customWidth="1"/>
    <col min="14606" max="14614" width="8.140625" customWidth="1"/>
    <col min="14615" max="14630" width="11.42578125" customWidth="1"/>
    <col min="14642" max="14642" width="13" customWidth="1"/>
    <col min="14643" max="14647" width="11.28515625" customWidth="1"/>
    <col min="14648" max="14648" width="3.42578125" customWidth="1"/>
    <col min="14652" max="14652" width="11.28515625" customWidth="1"/>
    <col min="14653" max="14653" width="7.5703125" customWidth="1"/>
    <col min="14691" max="14691" width="16.7109375" bestFit="1" customWidth="1"/>
    <col min="14849" max="14849" width="6.28515625" customWidth="1"/>
    <col min="14850" max="14850" width="8.85546875" bestFit="1" customWidth="1"/>
    <col min="14851" max="14851" width="10.85546875" customWidth="1"/>
    <col min="14852" max="14852" width="26.5703125" customWidth="1"/>
    <col min="14853" max="14858" width="11.42578125" customWidth="1"/>
    <col min="14859" max="14860" width="7.42578125" customWidth="1"/>
    <col min="14861" max="14861" width="6.85546875" customWidth="1"/>
    <col min="14862" max="14870" width="8.140625" customWidth="1"/>
    <col min="14871" max="14886" width="11.42578125" customWidth="1"/>
    <col min="14898" max="14898" width="13" customWidth="1"/>
    <col min="14899" max="14903" width="11.28515625" customWidth="1"/>
    <col min="14904" max="14904" width="3.42578125" customWidth="1"/>
    <col min="14908" max="14908" width="11.28515625" customWidth="1"/>
    <col min="14909" max="14909" width="7.5703125" customWidth="1"/>
    <col min="14947" max="14947" width="16.7109375" bestFit="1" customWidth="1"/>
    <col min="15105" max="15105" width="6.28515625" customWidth="1"/>
    <col min="15106" max="15106" width="8.85546875" bestFit="1" customWidth="1"/>
    <col min="15107" max="15107" width="10.85546875" customWidth="1"/>
    <col min="15108" max="15108" width="26.5703125" customWidth="1"/>
    <col min="15109" max="15114" width="11.42578125" customWidth="1"/>
    <col min="15115" max="15116" width="7.42578125" customWidth="1"/>
    <col min="15117" max="15117" width="6.85546875" customWidth="1"/>
    <col min="15118" max="15126" width="8.140625" customWidth="1"/>
    <col min="15127" max="15142" width="11.42578125" customWidth="1"/>
    <col min="15154" max="15154" width="13" customWidth="1"/>
    <col min="15155" max="15159" width="11.28515625" customWidth="1"/>
    <col min="15160" max="15160" width="3.42578125" customWidth="1"/>
    <col min="15164" max="15164" width="11.28515625" customWidth="1"/>
    <col min="15165" max="15165" width="7.5703125" customWidth="1"/>
    <col min="15203" max="15203" width="16.7109375" bestFit="1" customWidth="1"/>
    <col min="15361" max="15361" width="6.28515625" customWidth="1"/>
    <col min="15362" max="15362" width="8.85546875" bestFit="1" customWidth="1"/>
    <col min="15363" max="15363" width="10.85546875" customWidth="1"/>
    <col min="15364" max="15364" width="26.5703125" customWidth="1"/>
    <col min="15365" max="15370" width="11.42578125" customWidth="1"/>
    <col min="15371" max="15372" width="7.42578125" customWidth="1"/>
    <col min="15373" max="15373" width="6.85546875" customWidth="1"/>
    <col min="15374" max="15382" width="8.140625" customWidth="1"/>
    <col min="15383" max="15398" width="11.42578125" customWidth="1"/>
    <col min="15410" max="15410" width="13" customWidth="1"/>
    <col min="15411" max="15415" width="11.28515625" customWidth="1"/>
    <col min="15416" max="15416" width="3.42578125" customWidth="1"/>
    <col min="15420" max="15420" width="11.28515625" customWidth="1"/>
    <col min="15421" max="15421" width="7.5703125" customWidth="1"/>
    <col min="15459" max="15459" width="16.7109375" bestFit="1" customWidth="1"/>
    <col min="15617" max="15617" width="6.28515625" customWidth="1"/>
    <col min="15618" max="15618" width="8.85546875" bestFit="1" customWidth="1"/>
    <col min="15619" max="15619" width="10.85546875" customWidth="1"/>
    <col min="15620" max="15620" width="26.5703125" customWidth="1"/>
    <col min="15621" max="15626" width="11.42578125" customWidth="1"/>
    <col min="15627" max="15628" width="7.42578125" customWidth="1"/>
    <col min="15629" max="15629" width="6.85546875" customWidth="1"/>
    <col min="15630" max="15638" width="8.140625" customWidth="1"/>
    <col min="15639" max="15654" width="11.42578125" customWidth="1"/>
    <col min="15666" max="15666" width="13" customWidth="1"/>
    <col min="15667" max="15671" width="11.28515625" customWidth="1"/>
    <col min="15672" max="15672" width="3.42578125" customWidth="1"/>
    <col min="15676" max="15676" width="11.28515625" customWidth="1"/>
    <col min="15677" max="15677" width="7.5703125" customWidth="1"/>
    <col min="15715" max="15715" width="16.7109375" bestFit="1" customWidth="1"/>
    <col min="15873" max="15873" width="6.28515625" customWidth="1"/>
    <col min="15874" max="15874" width="8.85546875" bestFit="1" customWidth="1"/>
    <col min="15875" max="15875" width="10.85546875" customWidth="1"/>
    <col min="15876" max="15876" width="26.5703125" customWidth="1"/>
    <col min="15877" max="15882" width="11.42578125" customWidth="1"/>
    <col min="15883" max="15884" width="7.42578125" customWidth="1"/>
    <col min="15885" max="15885" width="6.85546875" customWidth="1"/>
    <col min="15886" max="15894" width="8.140625" customWidth="1"/>
    <col min="15895" max="15910" width="11.42578125" customWidth="1"/>
    <col min="15922" max="15922" width="13" customWidth="1"/>
    <col min="15923" max="15927" width="11.28515625" customWidth="1"/>
    <col min="15928" max="15928" width="3.42578125" customWidth="1"/>
    <col min="15932" max="15932" width="11.28515625" customWidth="1"/>
    <col min="15933" max="15933" width="7.5703125" customWidth="1"/>
    <col min="15971" max="15971" width="16.7109375" bestFit="1" customWidth="1"/>
    <col min="16129" max="16129" width="6.28515625" customWidth="1"/>
    <col min="16130" max="16130" width="8.85546875" bestFit="1" customWidth="1"/>
    <col min="16131" max="16131" width="10.85546875" customWidth="1"/>
    <col min="16132" max="16132" width="26.5703125" customWidth="1"/>
    <col min="16133" max="16138" width="11.42578125" customWidth="1"/>
    <col min="16139" max="16140" width="7.42578125" customWidth="1"/>
    <col min="16141" max="16141" width="6.85546875" customWidth="1"/>
    <col min="16142" max="16150" width="8.140625" customWidth="1"/>
    <col min="16151" max="16166" width="11.42578125" customWidth="1"/>
    <col min="16178" max="16178" width="13" customWidth="1"/>
    <col min="16179" max="16183" width="11.28515625" customWidth="1"/>
    <col min="16184" max="16184" width="3.42578125" customWidth="1"/>
    <col min="16188" max="16188" width="11.28515625" customWidth="1"/>
    <col min="16189" max="16189" width="7.5703125" customWidth="1"/>
    <col min="16227" max="16227" width="16.7109375" bestFit="1" customWidth="1"/>
  </cols>
  <sheetData>
    <row r="1" spans="1:99" ht="9.75" customHeight="1" x14ac:dyDescent="0.25">
      <c r="X1" s="201"/>
    </row>
    <row r="2" spans="1:99" s="4" customFormat="1" x14ac:dyDescent="0.25">
      <c r="A2" s="5" t="s">
        <v>206</v>
      </c>
      <c r="B2" s="2"/>
      <c r="C2" s="2"/>
      <c r="D2" s="2"/>
      <c r="E2" s="2"/>
      <c r="F2" s="2"/>
      <c r="G2" s="3"/>
      <c r="H2" s="3"/>
      <c r="I2" s="2"/>
      <c r="J2" s="2"/>
      <c r="K2" s="2"/>
      <c r="L2" s="2"/>
      <c r="M2" s="2"/>
      <c r="N2" s="190"/>
      <c r="O2" s="2"/>
      <c r="P2" s="2"/>
      <c r="Q2" s="2"/>
      <c r="R2" s="2"/>
      <c r="S2" s="2"/>
      <c r="T2" s="2"/>
      <c r="U2" s="2"/>
      <c r="V2" s="2"/>
      <c r="W2" s="2"/>
      <c r="X2" s="20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84"/>
      <c r="BF2" s="84"/>
      <c r="BG2" s="2"/>
      <c r="BJ2" s="85"/>
      <c r="BK2" s="85"/>
      <c r="BL2" s="302" t="s">
        <v>95</v>
      </c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85"/>
      <c r="BY2" s="85"/>
      <c r="BZ2" s="85"/>
      <c r="CA2" s="85"/>
      <c r="CB2" s="85"/>
      <c r="CC2" s="303" t="s">
        <v>96</v>
      </c>
      <c r="CD2" s="303"/>
      <c r="CE2" s="303"/>
      <c r="CF2" s="303"/>
      <c r="CG2" s="303"/>
      <c r="CH2" s="303"/>
      <c r="CI2" s="303"/>
      <c r="CJ2" s="303"/>
      <c r="CK2" s="303"/>
      <c r="CL2" s="303"/>
      <c r="CM2" s="303"/>
      <c r="CN2" s="303"/>
      <c r="CO2" s="85"/>
      <c r="CP2" s="85"/>
      <c r="CQ2" s="85"/>
      <c r="CR2" s="85"/>
      <c r="CS2" s="81"/>
    </row>
    <row r="3" spans="1:99" s="27" customFormat="1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02"/>
      <c r="Y3" s="202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>
        <v>456.42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J3" s="99"/>
      <c r="BK3" s="99"/>
      <c r="BL3" s="243" t="s">
        <v>97</v>
      </c>
      <c r="BM3" s="243" t="s">
        <v>98</v>
      </c>
      <c r="BN3" s="243" t="s">
        <v>99</v>
      </c>
      <c r="BO3" s="187" t="s">
        <v>97</v>
      </c>
      <c r="BP3" s="187" t="s">
        <v>98</v>
      </c>
      <c r="BQ3" s="187" t="s">
        <v>99</v>
      </c>
      <c r="BR3" s="188" t="s">
        <v>97</v>
      </c>
      <c r="BS3" s="188" t="s">
        <v>98</v>
      </c>
      <c r="BT3" s="188" t="s">
        <v>99</v>
      </c>
      <c r="BU3" s="187" t="s">
        <v>97</v>
      </c>
      <c r="BV3" s="187" t="s">
        <v>98</v>
      </c>
      <c r="BW3" s="187" t="s">
        <v>99</v>
      </c>
      <c r="BX3" s="189" t="s">
        <v>97</v>
      </c>
      <c r="BY3" s="189" t="s">
        <v>98</v>
      </c>
      <c r="BZ3" s="189" t="s">
        <v>99</v>
      </c>
      <c r="CA3" s="99"/>
      <c r="CB3" s="99"/>
      <c r="CC3" s="188" t="s">
        <v>97</v>
      </c>
      <c r="CD3" s="188" t="s">
        <v>98</v>
      </c>
      <c r="CE3" s="188" t="s">
        <v>99</v>
      </c>
      <c r="CF3" s="187" t="s">
        <v>97</v>
      </c>
      <c r="CG3" s="187" t="s">
        <v>98</v>
      </c>
      <c r="CH3" s="187" t="s">
        <v>99</v>
      </c>
      <c r="CI3" s="188" t="s">
        <v>97</v>
      </c>
      <c r="CJ3" s="188" t="s">
        <v>98</v>
      </c>
      <c r="CK3" s="188" t="s">
        <v>99</v>
      </c>
      <c r="CL3" s="187" t="s">
        <v>97</v>
      </c>
      <c r="CM3" s="187" t="s">
        <v>98</v>
      </c>
      <c r="CN3" s="187" t="s">
        <v>99</v>
      </c>
      <c r="CO3" s="189" t="s">
        <v>97</v>
      </c>
      <c r="CP3" s="189" t="s">
        <v>98</v>
      </c>
      <c r="CQ3" s="189" t="s">
        <v>99</v>
      </c>
      <c r="CR3" s="99"/>
      <c r="CS3" s="191"/>
    </row>
    <row r="4" spans="1:99" s="4" customFormat="1" ht="15.75" thickBot="1" x14ac:dyDescent="0.3">
      <c r="A4" s="89" t="s">
        <v>100</v>
      </c>
      <c r="B4" s="90">
        <v>7</v>
      </c>
      <c r="C4" s="91" t="s">
        <v>166</v>
      </c>
      <c r="D4" s="92">
        <v>45138</v>
      </c>
      <c r="E4" s="2"/>
      <c r="F4" s="2"/>
      <c r="G4" s="3"/>
      <c r="H4" s="3"/>
      <c r="I4" s="2"/>
      <c r="J4" s="2"/>
      <c r="K4" s="2"/>
      <c r="L4" s="2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01"/>
      <c r="Y4" s="190"/>
      <c r="Z4" s="190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>
        <v>412.83</v>
      </c>
      <c r="AP4" s="2">
        <f>+AO3-AO4</f>
        <v>43.590000000000032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J4" s="85"/>
      <c r="BK4" s="85"/>
      <c r="BL4" s="244"/>
      <c r="BM4" s="244"/>
      <c r="BN4" s="244"/>
      <c r="BO4" s="87"/>
      <c r="BP4" s="87"/>
      <c r="BQ4" s="87"/>
      <c r="BR4" s="86"/>
      <c r="BS4" s="86"/>
      <c r="BT4" s="86"/>
      <c r="BU4" s="87"/>
      <c r="BV4" s="87"/>
      <c r="BW4" s="87"/>
      <c r="BX4" s="88"/>
      <c r="BY4" s="88"/>
      <c r="BZ4" s="88"/>
      <c r="CA4" s="85"/>
      <c r="CB4" s="85"/>
      <c r="CC4" s="86"/>
      <c r="CD4" s="86"/>
      <c r="CE4" s="86"/>
      <c r="CF4" s="87"/>
      <c r="CG4" s="87"/>
      <c r="CH4" s="87"/>
      <c r="CI4" s="86"/>
      <c r="CJ4" s="86"/>
      <c r="CK4" s="86"/>
      <c r="CL4" s="87"/>
      <c r="CM4" s="87"/>
      <c r="CN4" s="87"/>
      <c r="CO4" s="88"/>
      <c r="CP4" s="88"/>
      <c r="CQ4" s="88"/>
      <c r="CR4" s="85"/>
      <c r="CS4" s="81"/>
    </row>
    <row r="5" spans="1:99" s="4" customFormat="1" ht="15.75" thickBot="1" x14ac:dyDescent="0.3">
      <c r="A5" s="3"/>
      <c r="B5" s="93"/>
      <c r="C5" s="93"/>
      <c r="D5" s="2"/>
      <c r="E5" s="2"/>
      <c r="F5" s="2"/>
      <c r="G5" s="3"/>
      <c r="H5" s="3"/>
      <c r="I5" s="2"/>
      <c r="J5" s="2"/>
      <c r="K5" s="2">
        <v>26</v>
      </c>
      <c r="L5" s="2">
        <v>31</v>
      </c>
      <c r="M5" s="304" t="s">
        <v>2</v>
      </c>
      <c r="N5" s="305"/>
      <c r="O5" s="305"/>
      <c r="P5" s="305"/>
      <c r="Q5" s="305"/>
      <c r="R5" s="305"/>
      <c r="S5" s="305"/>
      <c r="T5" s="305"/>
      <c r="U5" s="305"/>
      <c r="V5" s="306"/>
      <c r="W5" s="307" t="s">
        <v>3</v>
      </c>
      <c r="X5" s="308"/>
      <c r="Y5" s="308"/>
      <c r="Z5" s="308"/>
      <c r="AA5" s="308"/>
      <c r="AB5" s="308"/>
      <c r="AC5" s="308"/>
      <c r="AD5" s="308"/>
      <c r="AE5" s="308"/>
      <c r="AF5" s="308"/>
      <c r="AG5" s="308"/>
      <c r="AH5" s="308"/>
      <c r="AI5" s="308"/>
      <c r="AJ5" s="308"/>
      <c r="AK5" s="308"/>
      <c r="AL5" s="309"/>
      <c r="AM5" s="310" t="s">
        <v>4</v>
      </c>
      <c r="AN5" s="311"/>
      <c r="AO5" s="311"/>
      <c r="AP5" s="311"/>
      <c r="AQ5" s="311"/>
      <c r="AR5" s="311"/>
      <c r="AS5" s="312"/>
      <c r="AT5" s="216"/>
      <c r="AU5" s="216"/>
      <c r="AV5" s="216"/>
      <c r="AW5" s="216"/>
      <c r="AX5" s="216"/>
      <c r="AY5" s="313" t="s">
        <v>5</v>
      </c>
      <c r="AZ5" s="314"/>
      <c r="BA5" s="314"/>
      <c r="BB5" s="314"/>
      <c r="BC5" s="315"/>
      <c r="BD5" s="3"/>
      <c r="BE5" s="316" t="s">
        <v>6</v>
      </c>
      <c r="BF5" s="317"/>
      <c r="BG5" s="318"/>
      <c r="BH5" s="27"/>
      <c r="BI5" s="27"/>
      <c r="BJ5" s="85"/>
      <c r="BK5" s="85"/>
      <c r="BL5" s="245">
        <v>0.1</v>
      </c>
      <c r="BM5" s="246">
        <v>1.6899999999999998E-2</v>
      </c>
      <c r="BN5" s="245">
        <v>1.84E-2</v>
      </c>
      <c r="BO5" s="96">
        <v>0.1</v>
      </c>
      <c r="BP5" s="97">
        <v>1.55E-2</v>
      </c>
      <c r="BQ5" s="96">
        <v>1.84E-2</v>
      </c>
      <c r="BR5" s="94">
        <v>0.1</v>
      </c>
      <c r="BS5" s="97">
        <v>1.47E-2</v>
      </c>
      <c r="BT5" s="94">
        <v>1.84E-2</v>
      </c>
      <c r="BU5" s="96">
        <v>0.1</v>
      </c>
      <c r="BV5" s="97">
        <v>1.6E-2</v>
      </c>
      <c r="BW5" s="96">
        <v>1.84E-2</v>
      </c>
      <c r="BX5" s="95"/>
      <c r="BY5" s="95"/>
      <c r="BZ5" s="95"/>
      <c r="CA5" s="85"/>
      <c r="CB5" s="85"/>
      <c r="CC5" s="94">
        <v>0.1</v>
      </c>
      <c r="CD5" s="95">
        <v>1.0699999999999999E-2</v>
      </c>
      <c r="CE5" s="94">
        <v>1.84E-2</v>
      </c>
      <c r="CF5" s="96">
        <v>0.1</v>
      </c>
      <c r="CG5" s="95">
        <v>8.9999999999999993E-3</v>
      </c>
      <c r="CH5" s="96">
        <v>1.84E-2</v>
      </c>
      <c r="CI5" s="94">
        <v>0.1</v>
      </c>
      <c r="CJ5" s="95">
        <v>3.8E-3</v>
      </c>
      <c r="CK5" s="94">
        <v>1.84E-2</v>
      </c>
      <c r="CL5" s="96">
        <v>0.1</v>
      </c>
      <c r="CM5" s="256">
        <v>0</v>
      </c>
      <c r="CN5" s="96">
        <v>1.84E-2</v>
      </c>
      <c r="CO5" s="95"/>
      <c r="CP5" s="95"/>
      <c r="CQ5" s="95"/>
      <c r="CR5" s="85"/>
      <c r="CS5" s="81"/>
    </row>
    <row r="6" spans="1:99" s="231" customFormat="1" ht="24.95" customHeight="1" x14ac:dyDescent="0.25">
      <c r="A6" s="217" t="s">
        <v>101</v>
      </c>
      <c r="B6" s="218" t="s">
        <v>8</v>
      </c>
      <c r="C6" s="218" t="s">
        <v>9</v>
      </c>
      <c r="D6" s="218" t="s">
        <v>10</v>
      </c>
      <c r="E6" s="218" t="s">
        <v>11</v>
      </c>
      <c r="F6" s="218" t="s">
        <v>102</v>
      </c>
      <c r="G6" s="217" t="s">
        <v>103</v>
      </c>
      <c r="H6" s="217" t="s">
        <v>104</v>
      </c>
      <c r="I6" s="218" t="s">
        <v>105</v>
      </c>
      <c r="J6" s="218" t="s">
        <v>106</v>
      </c>
      <c r="K6" s="219" t="s">
        <v>13</v>
      </c>
      <c r="L6" s="219"/>
      <c r="M6" s="220" t="s">
        <v>13</v>
      </c>
      <c r="N6" s="220" t="s">
        <v>107</v>
      </c>
      <c r="O6" s="220" t="s">
        <v>15</v>
      </c>
      <c r="P6" s="220" t="s">
        <v>16</v>
      </c>
      <c r="Q6" s="220" t="s">
        <v>17</v>
      </c>
      <c r="R6" s="220" t="s">
        <v>108</v>
      </c>
      <c r="S6" s="220" t="s">
        <v>109</v>
      </c>
      <c r="T6" s="220" t="s">
        <v>33</v>
      </c>
      <c r="U6" s="220" t="s">
        <v>21</v>
      </c>
      <c r="V6" s="220" t="s">
        <v>22</v>
      </c>
      <c r="W6" s="221" t="s">
        <v>23</v>
      </c>
      <c r="X6" s="222" t="s">
        <v>24</v>
      </c>
      <c r="Y6" s="221" t="s">
        <v>25</v>
      </c>
      <c r="Z6" s="221" t="s">
        <v>25</v>
      </c>
      <c r="AA6" s="221" t="s">
        <v>160</v>
      </c>
      <c r="AB6" s="223" t="s">
        <v>110</v>
      </c>
      <c r="AC6" s="223" t="s">
        <v>111</v>
      </c>
      <c r="AD6" s="223" t="s">
        <v>112</v>
      </c>
      <c r="AE6" s="223" t="s">
        <v>112</v>
      </c>
      <c r="AF6" s="223" t="s">
        <v>113</v>
      </c>
      <c r="AG6" s="223" t="s">
        <v>114</v>
      </c>
      <c r="AH6" s="224" t="s">
        <v>33</v>
      </c>
      <c r="AI6" s="223" t="s">
        <v>34</v>
      </c>
      <c r="AJ6" s="223" t="s">
        <v>35</v>
      </c>
      <c r="AK6" s="242" t="s">
        <v>36</v>
      </c>
      <c r="AL6" s="221" t="s">
        <v>22</v>
      </c>
      <c r="AM6" s="225" t="s">
        <v>37</v>
      </c>
      <c r="AN6" s="226" t="s">
        <v>115</v>
      </c>
      <c r="AO6" s="226" t="s">
        <v>99</v>
      </c>
      <c r="AP6" s="226" t="s">
        <v>116</v>
      </c>
      <c r="AQ6" s="226" t="s">
        <v>117</v>
      </c>
      <c r="AR6" s="225" t="s">
        <v>39</v>
      </c>
      <c r="AS6" s="225" t="s">
        <v>40</v>
      </c>
      <c r="AT6" s="227" t="s">
        <v>41</v>
      </c>
      <c r="AU6" s="227" t="s">
        <v>42</v>
      </c>
      <c r="AV6" s="227" t="s">
        <v>43</v>
      </c>
      <c r="AW6" s="237" t="s">
        <v>159</v>
      </c>
      <c r="AX6" s="225" t="s">
        <v>158</v>
      </c>
      <c r="AY6" s="228" t="s">
        <v>45</v>
      </c>
      <c r="AZ6" s="228" t="s">
        <v>118</v>
      </c>
      <c r="BA6" s="228" t="s">
        <v>119</v>
      </c>
      <c r="BB6" s="228" t="s">
        <v>48</v>
      </c>
      <c r="BC6" s="228" t="s">
        <v>49</v>
      </c>
      <c r="BD6" s="218"/>
      <c r="BE6" s="229" t="s">
        <v>50</v>
      </c>
      <c r="BF6" s="230" t="s">
        <v>51</v>
      </c>
      <c r="BG6" s="219" t="s">
        <v>52</v>
      </c>
      <c r="BI6" s="232"/>
      <c r="BJ6" s="233" t="s">
        <v>120</v>
      </c>
      <c r="BK6" s="233" t="s">
        <v>121</v>
      </c>
      <c r="BL6" s="296" t="s">
        <v>116</v>
      </c>
      <c r="BM6" s="296"/>
      <c r="BN6" s="296"/>
      <c r="BO6" s="297" t="s">
        <v>117</v>
      </c>
      <c r="BP6" s="297"/>
      <c r="BQ6" s="297"/>
      <c r="BR6" s="298" t="s">
        <v>115</v>
      </c>
      <c r="BS6" s="298"/>
      <c r="BT6" s="298"/>
      <c r="BU6" s="297" t="s">
        <v>99</v>
      </c>
      <c r="BV6" s="297"/>
      <c r="BW6" s="297"/>
      <c r="BX6" s="295" t="s">
        <v>38</v>
      </c>
      <c r="BY6" s="295"/>
      <c r="BZ6" s="295"/>
      <c r="CA6" s="234"/>
      <c r="CB6" s="235"/>
      <c r="CC6" s="298" t="s">
        <v>116</v>
      </c>
      <c r="CD6" s="298"/>
      <c r="CE6" s="298"/>
      <c r="CF6" s="297" t="s">
        <v>117</v>
      </c>
      <c r="CG6" s="297"/>
      <c r="CH6" s="297"/>
      <c r="CI6" s="298" t="s">
        <v>115</v>
      </c>
      <c r="CJ6" s="298"/>
      <c r="CK6" s="298"/>
      <c r="CL6" s="297" t="s">
        <v>99</v>
      </c>
      <c r="CM6" s="297"/>
      <c r="CN6" s="297"/>
      <c r="CO6" s="295" t="s">
        <v>38</v>
      </c>
      <c r="CP6" s="295"/>
      <c r="CQ6" s="295"/>
      <c r="CR6" s="234"/>
      <c r="CS6" s="236"/>
      <c r="CT6" s="231" t="s">
        <v>122</v>
      </c>
      <c r="CU6" s="231" t="s">
        <v>123</v>
      </c>
    </row>
    <row r="7" spans="1:99" s="45" customFormat="1" x14ac:dyDescent="0.25">
      <c r="A7" s="75">
        <v>1</v>
      </c>
      <c r="B7" s="50" t="s">
        <v>53</v>
      </c>
      <c r="C7" s="48">
        <v>29342915</v>
      </c>
      <c r="D7" s="50" t="s">
        <v>124</v>
      </c>
      <c r="E7" s="50" t="s">
        <v>55</v>
      </c>
      <c r="F7" s="162" t="s">
        <v>125</v>
      </c>
      <c r="G7" s="100">
        <v>20440</v>
      </c>
      <c r="H7" s="101">
        <v>36009</v>
      </c>
      <c r="I7" s="102"/>
      <c r="J7" s="103">
        <v>1740</v>
      </c>
      <c r="K7" s="209">
        <v>25</v>
      </c>
      <c r="L7" s="104">
        <f>ROUND(K7*$L$5/$K$5,0)</f>
        <v>30</v>
      </c>
      <c r="M7" s="209">
        <f>+L7</f>
        <v>30</v>
      </c>
      <c r="N7" s="210">
        <v>16</v>
      </c>
      <c r="O7" s="210">
        <v>33.33</v>
      </c>
      <c r="P7" s="210">
        <v>0</v>
      </c>
      <c r="Q7" s="210">
        <v>0</v>
      </c>
      <c r="R7" s="210">
        <v>0</v>
      </c>
      <c r="S7" s="210">
        <v>0</v>
      </c>
      <c r="T7" s="210">
        <v>0</v>
      </c>
      <c r="U7" s="210">
        <v>0</v>
      </c>
      <c r="V7" s="210">
        <v>390</v>
      </c>
      <c r="W7" s="212">
        <v>102.5</v>
      </c>
      <c r="X7" s="211">
        <v>42.48</v>
      </c>
      <c r="Y7" s="212">
        <v>0</v>
      </c>
      <c r="Z7" s="212">
        <v>0</v>
      </c>
      <c r="AA7" s="212">
        <v>0</v>
      </c>
      <c r="AB7" s="212">
        <v>122.67</v>
      </c>
      <c r="AC7" s="212">
        <v>255.51999999999998</v>
      </c>
      <c r="AD7" s="212">
        <v>0</v>
      </c>
      <c r="AE7" s="212">
        <v>0</v>
      </c>
      <c r="AF7" s="212">
        <v>0</v>
      </c>
      <c r="AG7" s="212">
        <v>0</v>
      </c>
      <c r="AH7" s="213">
        <v>0</v>
      </c>
      <c r="AI7" s="212">
        <v>0</v>
      </c>
      <c r="AJ7" s="212">
        <v>0</v>
      </c>
      <c r="AK7" s="212">
        <v>0</v>
      </c>
      <c r="AL7" s="212">
        <v>2990</v>
      </c>
      <c r="AM7" s="214">
        <v>451.17</v>
      </c>
      <c r="AN7" s="214">
        <v>0</v>
      </c>
      <c r="AO7" s="214">
        <v>0</v>
      </c>
      <c r="AP7" s="214">
        <v>0</v>
      </c>
      <c r="AQ7" s="214">
        <v>0</v>
      </c>
      <c r="AR7" s="214">
        <v>0</v>
      </c>
      <c r="AS7" s="214">
        <v>0</v>
      </c>
      <c r="AT7" s="214">
        <v>173</v>
      </c>
      <c r="AU7" s="214">
        <v>0</v>
      </c>
      <c r="AV7" s="214">
        <v>0</v>
      </c>
      <c r="AW7" s="210">
        <v>0</v>
      </c>
      <c r="AX7" s="215">
        <v>2889</v>
      </c>
      <c r="AY7" s="105">
        <v>3470.69</v>
      </c>
      <c r="AZ7" s="105">
        <v>312.36</v>
      </c>
      <c r="BA7" s="105">
        <v>0</v>
      </c>
      <c r="BB7" s="105">
        <v>0</v>
      </c>
      <c r="BC7" s="105">
        <v>0</v>
      </c>
      <c r="BD7" s="98"/>
      <c r="BE7" s="105">
        <f>SUM(W7:AL7)</f>
        <v>3513.17</v>
      </c>
      <c r="BF7" s="192">
        <f>SUM(AM7:AX7)</f>
        <v>3513.17</v>
      </c>
      <c r="BG7" s="193">
        <f>+BE7-BF7</f>
        <v>0</v>
      </c>
      <c r="BH7" s="27"/>
      <c r="BI7" s="27"/>
      <c r="BJ7" s="108"/>
      <c r="BK7" s="108">
        <f>+AY7</f>
        <v>3470.69</v>
      </c>
      <c r="BL7" s="109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>
        <f t="shared" ref="BX7:BY22" si="0">+BL7+BO7+BR7+BU7</f>
        <v>0</v>
      </c>
      <c r="BY7" s="108">
        <f t="shared" si="0"/>
        <v>0</v>
      </c>
      <c r="BZ7" s="108">
        <f t="shared" ref="BZ7:BZ22" si="1">+BW7+BT7+BQ7+BN7</f>
        <v>0</v>
      </c>
      <c r="CA7" s="108">
        <f t="shared" ref="CA7:CA22" si="2">+BZ7+BY7+BX7</f>
        <v>0</v>
      </c>
      <c r="CB7" s="110"/>
      <c r="CC7" s="111"/>
      <c r="CD7" s="112"/>
      <c r="CE7" s="112"/>
      <c r="CF7" s="110"/>
      <c r="CG7" s="110"/>
      <c r="CH7" s="110"/>
      <c r="CI7" s="110"/>
      <c r="CJ7" s="110"/>
      <c r="CK7" s="110"/>
      <c r="CL7" s="110"/>
      <c r="CM7" s="110"/>
      <c r="CN7" s="110"/>
      <c r="CO7" s="112">
        <f t="shared" ref="CO7:CP22" si="3">+CC7+CF7+CI7+CL7</f>
        <v>0</v>
      </c>
      <c r="CP7" s="112">
        <f t="shared" si="3"/>
        <v>0</v>
      </c>
      <c r="CQ7" s="112">
        <f t="shared" ref="CQ7:CQ22" si="4">+CN7+CK7+CH7+CE7</f>
        <v>0</v>
      </c>
      <c r="CR7" s="112">
        <f t="shared" ref="CR7:CR22" si="5">+CQ7+CP7+CO7</f>
        <v>0</v>
      </c>
      <c r="CS7" s="110"/>
      <c r="CT7" s="113">
        <f t="shared" ref="CT7:CT22" si="6">+BE7-Z7</f>
        <v>3513.17</v>
      </c>
      <c r="CU7" s="113">
        <f t="shared" ref="CU7:CU22" si="7">+AD7+AE7+AG7+AH7+AI7</f>
        <v>0</v>
      </c>
    </row>
    <row r="8" spans="1:99" s="45" customFormat="1" x14ac:dyDescent="0.25">
      <c r="A8" s="75">
        <f>+A7+1</f>
        <v>2</v>
      </c>
      <c r="B8" s="50" t="s">
        <v>56</v>
      </c>
      <c r="C8" s="75">
        <v>29725686</v>
      </c>
      <c r="D8" s="74" t="s">
        <v>57</v>
      </c>
      <c r="E8" s="74" t="s">
        <v>55</v>
      </c>
      <c r="F8" s="163" t="s">
        <v>117</v>
      </c>
      <c r="G8" s="114">
        <v>28350</v>
      </c>
      <c r="H8" s="115">
        <v>38387</v>
      </c>
      <c r="I8" s="116"/>
      <c r="J8" s="117">
        <v>1550</v>
      </c>
      <c r="K8" s="209">
        <v>19</v>
      </c>
      <c r="L8" s="104">
        <f t="shared" ref="L8:L23" si="8">ROUND(K8*$L$5/$K$5,0)</f>
        <v>23</v>
      </c>
      <c r="M8" s="209">
        <f t="shared" ref="M8:M23" si="9">+L8</f>
        <v>23</v>
      </c>
      <c r="N8" s="210">
        <v>16</v>
      </c>
      <c r="O8" s="210">
        <v>25.339999999999996</v>
      </c>
      <c r="P8" s="210">
        <v>0</v>
      </c>
      <c r="Q8" s="210">
        <v>0</v>
      </c>
      <c r="R8" s="210">
        <v>0</v>
      </c>
      <c r="S8" s="210">
        <v>0</v>
      </c>
      <c r="T8" s="210">
        <v>0</v>
      </c>
      <c r="U8" s="210">
        <v>0</v>
      </c>
      <c r="V8" s="210">
        <v>317.79999999999995</v>
      </c>
      <c r="W8" s="212">
        <v>102.5</v>
      </c>
      <c r="X8" s="211">
        <v>150</v>
      </c>
      <c r="Y8" s="212">
        <v>0</v>
      </c>
      <c r="Z8" s="212">
        <v>0</v>
      </c>
      <c r="AA8" s="212">
        <v>0</v>
      </c>
      <c r="AB8" s="212">
        <v>110</v>
      </c>
      <c r="AC8" s="212">
        <v>174.21999999999997</v>
      </c>
      <c r="AD8" s="212">
        <v>0</v>
      </c>
      <c r="AE8" s="212">
        <v>0</v>
      </c>
      <c r="AF8" s="212">
        <v>0</v>
      </c>
      <c r="AG8" s="212">
        <v>0</v>
      </c>
      <c r="AH8" s="213">
        <v>0</v>
      </c>
      <c r="AI8" s="212">
        <v>0</v>
      </c>
      <c r="AJ8" s="212">
        <v>0</v>
      </c>
      <c r="AK8" s="212">
        <v>0</v>
      </c>
      <c r="AL8" s="212">
        <v>2184.88</v>
      </c>
      <c r="AM8" s="214">
        <v>0</v>
      </c>
      <c r="AN8" s="214">
        <v>0</v>
      </c>
      <c r="AO8" s="214">
        <v>0</v>
      </c>
      <c r="AP8" s="214">
        <v>0</v>
      </c>
      <c r="AQ8" s="214">
        <f>+CA8</f>
        <v>344.33724000000007</v>
      </c>
      <c r="AR8" s="214">
        <v>0</v>
      </c>
      <c r="AS8" s="214">
        <v>5</v>
      </c>
      <c r="AT8" s="214">
        <v>0</v>
      </c>
      <c r="AU8" s="214">
        <v>0</v>
      </c>
      <c r="AV8" s="214">
        <v>0</v>
      </c>
      <c r="AW8" s="210">
        <v>0</v>
      </c>
      <c r="AX8" s="215">
        <v>2372.2627600000005</v>
      </c>
      <c r="AY8" s="105">
        <v>2571.6</v>
      </c>
      <c r="AZ8" s="105">
        <v>231.44</v>
      </c>
      <c r="BA8" s="105">
        <v>0</v>
      </c>
      <c r="BB8" s="105">
        <v>0</v>
      </c>
      <c r="BC8" s="105">
        <v>0</v>
      </c>
      <c r="BD8" s="98"/>
      <c r="BE8" s="105">
        <f t="shared" ref="BE8:BE23" si="10">SUM(W8:AL8)</f>
        <v>2721.6000000000004</v>
      </c>
      <c r="BF8" s="192">
        <f>SUM(AM8:AX8)</f>
        <v>2721.6000000000004</v>
      </c>
      <c r="BG8" s="193">
        <f t="shared" ref="BG8:BG23" si="11">+BE8-BF8</f>
        <v>0</v>
      </c>
      <c r="BH8" s="27"/>
      <c r="BI8" s="27"/>
      <c r="BJ8" s="185">
        <f>+BE8-X8-AA8</f>
        <v>2571.6000000000004</v>
      </c>
      <c r="BK8" s="119"/>
      <c r="BL8" s="119"/>
      <c r="BM8" s="119"/>
      <c r="BN8" s="119"/>
      <c r="BO8" s="120">
        <f>+BJ8*$BO$5</f>
        <v>257.16000000000003</v>
      </c>
      <c r="BP8" s="119">
        <f>+BJ8*$BP$5</f>
        <v>39.859800000000007</v>
      </c>
      <c r="BQ8" s="119">
        <f>+BJ8*$BQ$5</f>
        <v>47.317440000000005</v>
      </c>
      <c r="BR8" s="119"/>
      <c r="BS8" s="119"/>
      <c r="BT8" s="119"/>
      <c r="BU8" s="119"/>
      <c r="BV8" s="119"/>
      <c r="BW8" s="119"/>
      <c r="BX8" s="119">
        <f t="shared" si="0"/>
        <v>257.16000000000003</v>
      </c>
      <c r="BY8" s="119">
        <f t="shared" si="0"/>
        <v>39.859800000000007</v>
      </c>
      <c r="BZ8" s="119">
        <f t="shared" si="1"/>
        <v>47.317440000000005</v>
      </c>
      <c r="CA8" s="119">
        <f>+BZ8+BY8+BX8</f>
        <v>344.33724000000007</v>
      </c>
      <c r="CB8" s="121"/>
      <c r="CC8" s="58"/>
      <c r="CD8" s="58"/>
      <c r="CE8" s="58"/>
      <c r="CF8" s="58"/>
      <c r="CG8" s="58"/>
      <c r="CH8" s="58"/>
      <c r="CI8" s="121"/>
      <c r="CJ8" s="121"/>
      <c r="CK8" s="121"/>
      <c r="CL8" s="58"/>
      <c r="CM8" s="58"/>
      <c r="CN8" s="58"/>
      <c r="CO8" s="121">
        <f t="shared" si="3"/>
        <v>0</v>
      </c>
      <c r="CP8" s="121">
        <f t="shared" si="3"/>
        <v>0</v>
      </c>
      <c r="CQ8" s="121">
        <f t="shared" si="4"/>
        <v>0</v>
      </c>
      <c r="CR8" s="121">
        <f t="shared" si="5"/>
        <v>0</v>
      </c>
      <c r="CS8" s="58"/>
      <c r="CT8" s="122">
        <f t="shared" si="6"/>
        <v>2721.6000000000004</v>
      </c>
      <c r="CU8" s="122">
        <f t="shared" si="7"/>
        <v>0</v>
      </c>
    </row>
    <row r="9" spans="1:99" s="45" customFormat="1" x14ac:dyDescent="0.25">
      <c r="A9" s="75">
        <f t="shared" ref="A9:A22" si="12">+A8+1</f>
        <v>3</v>
      </c>
      <c r="B9" s="50" t="s">
        <v>58</v>
      </c>
      <c r="C9" s="75">
        <v>29592059</v>
      </c>
      <c r="D9" s="74" t="s">
        <v>126</v>
      </c>
      <c r="E9" s="74" t="s">
        <v>60</v>
      </c>
      <c r="F9" s="163" t="s">
        <v>116</v>
      </c>
      <c r="G9" s="114">
        <v>25381</v>
      </c>
      <c r="H9" s="115">
        <v>39630</v>
      </c>
      <c r="I9" s="116"/>
      <c r="J9" s="117">
        <v>1440</v>
      </c>
      <c r="K9" s="209">
        <v>26</v>
      </c>
      <c r="L9" s="104">
        <f t="shared" si="8"/>
        <v>31</v>
      </c>
      <c r="M9" s="209">
        <f t="shared" si="9"/>
        <v>31</v>
      </c>
      <c r="N9" s="210">
        <v>206</v>
      </c>
      <c r="O9" s="210">
        <v>34.659999999999997</v>
      </c>
      <c r="P9" s="210">
        <v>21</v>
      </c>
      <c r="Q9" s="210">
        <v>14.5</v>
      </c>
      <c r="R9" s="210">
        <v>0</v>
      </c>
      <c r="S9" s="210">
        <v>24</v>
      </c>
      <c r="T9" s="210">
        <v>0</v>
      </c>
      <c r="U9" s="210">
        <v>24</v>
      </c>
      <c r="V9" s="210">
        <v>0</v>
      </c>
      <c r="W9" s="212">
        <v>102.5</v>
      </c>
      <c r="X9" s="211">
        <v>300</v>
      </c>
      <c r="Y9" s="212">
        <v>0</v>
      </c>
      <c r="Z9" s="212">
        <v>0</v>
      </c>
      <c r="AA9" s="212">
        <v>0</v>
      </c>
      <c r="AB9" s="212">
        <v>1321.83</v>
      </c>
      <c r="AC9" s="212">
        <v>222.39</v>
      </c>
      <c r="AD9" s="212">
        <v>168.44</v>
      </c>
      <c r="AE9" s="212">
        <v>125.60999999999999</v>
      </c>
      <c r="AF9" s="212">
        <v>0</v>
      </c>
      <c r="AG9" s="212">
        <v>308</v>
      </c>
      <c r="AH9" s="213">
        <v>0</v>
      </c>
      <c r="AI9" s="212">
        <v>308</v>
      </c>
      <c r="AJ9" s="212">
        <v>0</v>
      </c>
      <c r="AK9" s="212">
        <v>0</v>
      </c>
      <c r="AL9" s="212">
        <v>0</v>
      </c>
      <c r="AM9" s="214">
        <v>0</v>
      </c>
      <c r="AN9" s="214">
        <v>0</v>
      </c>
      <c r="AO9" s="214">
        <v>0</v>
      </c>
      <c r="AP9" s="214">
        <f>+CA9</f>
        <v>345.93098100000003</v>
      </c>
      <c r="AQ9" s="214">
        <v>0</v>
      </c>
      <c r="AR9" s="214">
        <v>0</v>
      </c>
      <c r="AS9" s="214">
        <v>0</v>
      </c>
      <c r="AT9" s="214">
        <v>0</v>
      </c>
      <c r="AU9" s="214">
        <v>0</v>
      </c>
      <c r="AV9" s="214">
        <v>0</v>
      </c>
      <c r="AW9" s="210">
        <v>0</v>
      </c>
      <c r="AX9" s="215">
        <v>2510.839019</v>
      </c>
      <c r="AY9" s="105">
        <v>2556.77</v>
      </c>
      <c r="AZ9" s="105">
        <v>230.10999999999996</v>
      </c>
      <c r="BA9" s="105">
        <v>0</v>
      </c>
      <c r="BB9" s="105">
        <v>0</v>
      </c>
      <c r="BC9" s="105">
        <v>0</v>
      </c>
      <c r="BD9" s="98"/>
      <c r="BE9" s="105">
        <f t="shared" si="10"/>
        <v>2856.77</v>
      </c>
      <c r="BF9" s="192">
        <f t="shared" ref="BF9:BF23" si="13">SUM(AM9:AX9)</f>
        <v>2856.77</v>
      </c>
      <c r="BG9" s="193">
        <f t="shared" si="11"/>
        <v>0</v>
      </c>
      <c r="BH9" s="27"/>
      <c r="BI9" s="27"/>
      <c r="BJ9" s="185">
        <f t="shared" ref="BJ9:BJ17" si="14">+BE9-X9-AA9</f>
        <v>2556.77</v>
      </c>
      <c r="BK9" s="119"/>
      <c r="BL9" s="123">
        <f>+BJ9*$BL$5</f>
        <v>255.67700000000002</v>
      </c>
      <c r="BM9" s="119">
        <f>+BJ9*$BM$5</f>
        <v>43.209412999999998</v>
      </c>
      <c r="BN9" s="119">
        <f>+BJ9*$BN$5</f>
        <v>47.044567999999998</v>
      </c>
      <c r="BO9" s="119"/>
      <c r="BP9" s="119"/>
      <c r="BQ9" s="119"/>
      <c r="BR9" s="119"/>
      <c r="BS9" s="119"/>
      <c r="BT9" s="119"/>
      <c r="BU9" s="119"/>
      <c r="BV9" s="119"/>
      <c r="BW9" s="119"/>
      <c r="BX9" s="119">
        <f t="shared" si="0"/>
        <v>255.67700000000002</v>
      </c>
      <c r="BY9" s="119">
        <f t="shared" si="0"/>
        <v>43.209412999999998</v>
      </c>
      <c r="BZ9" s="119">
        <f t="shared" si="1"/>
        <v>47.044567999999998</v>
      </c>
      <c r="CA9" s="119">
        <f t="shared" si="2"/>
        <v>345.93098100000003</v>
      </c>
      <c r="CB9" s="58"/>
      <c r="CC9" s="124"/>
      <c r="CD9" s="121"/>
      <c r="CE9" s="121"/>
      <c r="CF9" s="58"/>
      <c r="CG9" s="58"/>
      <c r="CH9" s="58"/>
      <c r="CI9" s="58"/>
      <c r="CJ9" s="58"/>
      <c r="CK9" s="58"/>
      <c r="CL9" s="58"/>
      <c r="CM9" s="58"/>
      <c r="CN9" s="58"/>
      <c r="CO9" s="121">
        <f t="shared" si="3"/>
        <v>0</v>
      </c>
      <c r="CP9" s="121">
        <f t="shared" si="3"/>
        <v>0</v>
      </c>
      <c r="CQ9" s="121">
        <f t="shared" si="4"/>
        <v>0</v>
      </c>
      <c r="CR9" s="121">
        <f t="shared" si="5"/>
        <v>0</v>
      </c>
      <c r="CS9" s="58"/>
      <c r="CT9" s="122">
        <f t="shared" si="6"/>
        <v>2856.77</v>
      </c>
      <c r="CU9" s="122">
        <f t="shared" si="7"/>
        <v>910.05</v>
      </c>
    </row>
    <row r="10" spans="1:99" s="125" customFormat="1" x14ac:dyDescent="0.25">
      <c r="A10" s="48">
        <f>+A9+1</f>
        <v>4</v>
      </c>
      <c r="B10" s="50" t="s">
        <v>61</v>
      </c>
      <c r="C10" s="48">
        <v>29671411</v>
      </c>
      <c r="D10" s="50" t="s">
        <v>127</v>
      </c>
      <c r="E10" s="50" t="s">
        <v>63</v>
      </c>
      <c r="F10" s="163" t="s">
        <v>117</v>
      </c>
      <c r="G10" s="114">
        <v>24032</v>
      </c>
      <c r="H10" s="115">
        <v>33631</v>
      </c>
      <c r="I10" s="116"/>
      <c r="J10" s="117">
        <v>1633.4</v>
      </c>
      <c r="K10" s="209">
        <v>22</v>
      </c>
      <c r="L10" s="104">
        <f t="shared" si="8"/>
        <v>26</v>
      </c>
      <c r="M10" s="209">
        <f t="shared" si="9"/>
        <v>26</v>
      </c>
      <c r="N10" s="210">
        <v>16</v>
      </c>
      <c r="O10" s="210">
        <v>29.33</v>
      </c>
      <c r="P10" s="210">
        <v>0</v>
      </c>
      <c r="Q10" s="210">
        <v>0</v>
      </c>
      <c r="R10" s="210">
        <v>0</v>
      </c>
      <c r="S10" s="210">
        <v>0</v>
      </c>
      <c r="T10" s="210">
        <v>0</v>
      </c>
      <c r="U10" s="210">
        <v>0</v>
      </c>
      <c r="V10" s="210">
        <v>258.90000000000003</v>
      </c>
      <c r="W10" s="212">
        <v>102.5</v>
      </c>
      <c r="X10" s="211">
        <v>42.48</v>
      </c>
      <c r="Y10" s="212">
        <v>24.92</v>
      </c>
      <c r="Z10" s="212">
        <v>8.1199999999999992</v>
      </c>
      <c r="AA10" s="212">
        <v>0</v>
      </c>
      <c r="AB10" s="212">
        <v>115.56</v>
      </c>
      <c r="AC10" s="212">
        <v>211.84</v>
      </c>
      <c r="AD10" s="212">
        <v>0</v>
      </c>
      <c r="AE10" s="212">
        <v>0</v>
      </c>
      <c r="AF10" s="212">
        <v>0</v>
      </c>
      <c r="AG10" s="212">
        <v>0</v>
      </c>
      <c r="AH10" s="213">
        <v>0</v>
      </c>
      <c r="AI10" s="212">
        <v>0</v>
      </c>
      <c r="AJ10" s="212">
        <v>0</v>
      </c>
      <c r="AK10" s="212">
        <v>0</v>
      </c>
      <c r="AL10" s="212">
        <v>1830.73</v>
      </c>
      <c r="AM10" s="214">
        <v>0</v>
      </c>
      <c r="AN10" s="214">
        <v>0</v>
      </c>
      <c r="AO10" s="214">
        <v>0</v>
      </c>
      <c r="AP10" s="214">
        <v>0</v>
      </c>
      <c r="AQ10" s="214">
        <f>+CA10</f>
        <v>307.12241300000005</v>
      </c>
      <c r="AR10" s="214">
        <v>0</v>
      </c>
      <c r="AS10" s="214">
        <v>5</v>
      </c>
      <c r="AT10" s="214">
        <v>0</v>
      </c>
      <c r="AU10" s="214">
        <v>0</v>
      </c>
      <c r="AV10" s="214">
        <v>0</v>
      </c>
      <c r="AW10" s="210">
        <v>0</v>
      </c>
      <c r="AX10" s="215">
        <v>2024.0300000000002</v>
      </c>
      <c r="AY10" s="105">
        <v>2301.9299999999998</v>
      </c>
      <c r="AZ10" s="105">
        <v>207.17</v>
      </c>
      <c r="BA10" s="105">
        <v>0</v>
      </c>
      <c r="BB10" s="105">
        <v>0</v>
      </c>
      <c r="BC10" s="105">
        <v>0</v>
      </c>
      <c r="BD10" s="98"/>
      <c r="BE10" s="105">
        <f t="shared" si="10"/>
        <v>2336.15</v>
      </c>
      <c r="BF10" s="192">
        <f t="shared" si="13"/>
        <v>2336.1524130000003</v>
      </c>
      <c r="BG10" s="193">
        <f t="shared" si="11"/>
        <v>-2.4130000001605367E-3</v>
      </c>
      <c r="BH10" s="27"/>
      <c r="BI10" s="27"/>
      <c r="BJ10" s="185">
        <f t="shared" si="14"/>
        <v>2293.67</v>
      </c>
      <c r="BK10" s="119"/>
      <c r="BL10" s="119"/>
      <c r="BM10" s="119"/>
      <c r="BN10" s="119"/>
      <c r="BO10" s="120">
        <f>+BJ10*$BO$5</f>
        <v>229.36700000000002</v>
      </c>
      <c r="BP10" s="119">
        <f>+BJ10*$BP$5</f>
        <v>35.551884999999999</v>
      </c>
      <c r="BQ10" s="119">
        <f>+BJ10*$BQ$5</f>
        <v>42.203527999999999</v>
      </c>
      <c r="BR10" s="119"/>
      <c r="BS10" s="119"/>
      <c r="BT10" s="119"/>
      <c r="BU10" s="119"/>
      <c r="BV10" s="119"/>
      <c r="BW10" s="119"/>
      <c r="BX10" s="119">
        <f t="shared" si="0"/>
        <v>229.36700000000002</v>
      </c>
      <c r="BY10" s="119">
        <f t="shared" si="0"/>
        <v>35.551884999999999</v>
      </c>
      <c r="BZ10" s="119">
        <f t="shared" si="1"/>
        <v>42.203527999999999</v>
      </c>
      <c r="CA10" s="119">
        <f t="shared" si="2"/>
        <v>307.12241300000005</v>
      </c>
      <c r="CB10" s="121"/>
      <c r="CC10" s="58"/>
      <c r="CD10" s="58"/>
      <c r="CE10" s="58"/>
      <c r="CF10" s="121"/>
      <c r="CG10" s="121"/>
      <c r="CH10" s="121"/>
      <c r="CI10" s="58"/>
      <c r="CJ10" s="58"/>
      <c r="CK10" s="58"/>
      <c r="CL10" s="58"/>
      <c r="CM10" s="58"/>
      <c r="CN10" s="58"/>
      <c r="CO10" s="121">
        <f t="shared" si="3"/>
        <v>0</v>
      </c>
      <c r="CP10" s="121">
        <f t="shared" si="3"/>
        <v>0</v>
      </c>
      <c r="CQ10" s="121">
        <f t="shared" si="4"/>
        <v>0</v>
      </c>
      <c r="CR10" s="121">
        <f t="shared" si="5"/>
        <v>0</v>
      </c>
      <c r="CS10" s="58"/>
      <c r="CT10" s="122">
        <f t="shared" si="6"/>
        <v>2328.0300000000002</v>
      </c>
      <c r="CU10" s="122">
        <f t="shared" si="7"/>
        <v>0</v>
      </c>
    </row>
    <row r="11" spans="1:99" s="126" customFormat="1" x14ac:dyDescent="0.25">
      <c r="A11" s="48">
        <f>+A10+1</f>
        <v>5</v>
      </c>
      <c r="B11" s="50" t="s">
        <v>64</v>
      </c>
      <c r="C11" s="48">
        <v>29730569</v>
      </c>
      <c r="D11" s="50" t="s">
        <v>128</v>
      </c>
      <c r="E11" s="50" t="s">
        <v>63</v>
      </c>
      <c r="F11" s="163" t="s">
        <v>117</v>
      </c>
      <c r="G11" s="114">
        <v>28720</v>
      </c>
      <c r="H11" s="115">
        <v>37882</v>
      </c>
      <c r="I11" s="116"/>
      <c r="J11" s="117">
        <v>1665</v>
      </c>
      <c r="K11" s="209">
        <v>24</v>
      </c>
      <c r="L11" s="104">
        <f t="shared" si="8"/>
        <v>29</v>
      </c>
      <c r="M11" s="209">
        <f t="shared" si="9"/>
        <v>29</v>
      </c>
      <c r="N11" s="210">
        <v>32</v>
      </c>
      <c r="O11" s="210">
        <v>31.990000000000002</v>
      </c>
      <c r="P11" s="210">
        <v>0</v>
      </c>
      <c r="Q11" s="210">
        <v>0</v>
      </c>
      <c r="R11" s="210">
        <v>0</v>
      </c>
      <c r="S11" s="210">
        <v>0</v>
      </c>
      <c r="T11" s="210">
        <v>0</v>
      </c>
      <c r="U11" s="210">
        <v>0</v>
      </c>
      <c r="V11" s="210">
        <v>258</v>
      </c>
      <c r="W11" s="212">
        <v>102.5</v>
      </c>
      <c r="X11" s="211">
        <v>250</v>
      </c>
      <c r="Y11" s="212">
        <v>0</v>
      </c>
      <c r="Z11" s="212">
        <v>0</v>
      </c>
      <c r="AA11" s="212">
        <v>0</v>
      </c>
      <c r="AB11" s="212">
        <v>235.33999999999997</v>
      </c>
      <c r="AC11" s="212">
        <v>235.25</v>
      </c>
      <c r="AD11" s="212">
        <v>0</v>
      </c>
      <c r="AE11" s="212">
        <v>0</v>
      </c>
      <c r="AF11" s="212">
        <v>0</v>
      </c>
      <c r="AG11" s="212">
        <v>0</v>
      </c>
      <c r="AH11" s="213">
        <v>0</v>
      </c>
      <c r="AI11" s="212">
        <v>0</v>
      </c>
      <c r="AJ11" s="212">
        <v>0</v>
      </c>
      <c r="AK11" s="212">
        <v>0</v>
      </c>
      <c r="AL11" s="212">
        <v>1861.6399999999999</v>
      </c>
      <c r="AM11" s="214">
        <v>0</v>
      </c>
      <c r="AN11" s="214">
        <v>0</v>
      </c>
      <c r="AO11" s="214">
        <v>0</v>
      </c>
      <c r="AP11" s="214">
        <v>0</v>
      </c>
      <c r="AQ11" s="214">
        <f>+CA11</f>
        <v>326.01034699999991</v>
      </c>
      <c r="AR11" s="214">
        <v>0</v>
      </c>
      <c r="AS11" s="214">
        <v>0</v>
      </c>
      <c r="AT11" s="214">
        <v>0</v>
      </c>
      <c r="AU11" s="214">
        <v>0</v>
      </c>
      <c r="AV11" s="214">
        <v>0</v>
      </c>
      <c r="AW11" s="210">
        <v>0</v>
      </c>
      <c r="AX11" s="215">
        <v>2358.7196529999997</v>
      </c>
      <c r="AY11" s="105">
        <v>2434.73</v>
      </c>
      <c r="AZ11" s="105">
        <v>219.13</v>
      </c>
      <c r="BA11" s="105">
        <v>0</v>
      </c>
      <c r="BB11" s="105">
        <v>0</v>
      </c>
      <c r="BC11" s="105">
        <v>0</v>
      </c>
      <c r="BD11" s="98"/>
      <c r="BE11" s="105">
        <f t="shared" si="10"/>
        <v>2684.7299999999996</v>
      </c>
      <c r="BF11" s="192">
        <f t="shared" si="13"/>
        <v>2684.7299999999996</v>
      </c>
      <c r="BG11" s="193">
        <f t="shared" si="11"/>
        <v>0</v>
      </c>
      <c r="BH11" s="27"/>
      <c r="BI11" s="27"/>
      <c r="BJ11" s="185">
        <f>+BE11-X11-AA11</f>
        <v>2434.7299999999996</v>
      </c>
      <c r="BK11" s="119"/>
      <c r="BL11" s="119"/>
      <c r="BM11" s="119"/>
      <c r="BN11" s="119"/>
      <c r="BO11" s="120">
        <f>+BJ11*$BO$5</f>
        <v>243.47299999999996</v>
      </c>
      <c r="BP11" s="119">
        <f>+BJ11*$BP$5</f>
        <v>37.738314999999993</v>
      </c>
      <c r="BQ11" s="119">
        <f>+BJ11*$BQ$5</f>
        <v>44.79903199999999</v>
      </c>
      <c r="BR11" s="119"/>
      <c r="BS11" s="119"/>
      <c r="BT11" s="119"/>
      <c r="BU11" s="119"/>
      <c r="BV11" s="119"/>
      <c r="BW11" s="119"/>
      <c r="BX11" s="119">
        <f t="shared" si="0"/>
        <v>243.47299999999996</v>
      </c>
      <c r="BY11" s="119">
        <f t="shared" si="0"/>
        <v>37.738314999999993</v>
      </c>
      <c r="BZ11" s="119">
        <f t="shared" si="1"/>
        <v>44.79903199999999</v>
      </c>
      <c r="CA11" s="119">
        <f t="shared" si="2"/>
        <v>326.01034699999991</v>
      </c>
      <c r="CB11" s="121"/>
      <c r="CC11" s="124"/>
      <c r="CD11" s="121"/>
      <c r="CE11" s="121"/>
      <c r="CF11" s="58"/>
      <c r="CG11" s="58"/>
      <c r="CH11" s="58"/>
      <c r="CI11" s="58"/>
      <c r="CJ11" s="58"/>
      <c r="CK11" s="58"/>
      <c r="CL11" s="58"/>
      <c r="CM11" s="58"/>
      <c r="CN11" s="58"/>
      <c r="CO11" s="121">
        <f t="shared" si="3"/>
        <v>0</v>
      </c>
      <c r="CP11" s="121">
        <f t="shared" si="3"/>
        <v>0</v>
      </c>
      <c r="CQ11" s="121">
        <f t="shared" si="4"/>
        <v>0</v>
      </c>
      <c r="CR11" s="121">
        <f t="shared" si="5"/>
        <v>0</v>
      </c>
      <c r="CS11" s="58"/>
      <c r="CT11" s="122">
        <f t="shared" si="6"/>
        <v>2684.7299999999996</v>
      </c>
      <c r="CU11" s="122">
        <f t="shared" si="7"/>
        <v>0</v>
      </c>
    </row>
    <row r="12" spans="1:99" s="45" customFormat="1" x14ac:dyDescent="0.25">
      <c r="A12" s="75">
        <f>+A11+1</f>
        <v>6</v>
      </c>
      <c r="B12" s="50" t="s">
        <v>66</v>
      </c>
      <c r="C12" s="48">
        <v>24808727</v>
      </c>
      <c r="D12" s="50" t="s">
        <v>67</v>
      </c>
      <c r="E12" s="74" t="s">
        <v>60</v>
      </c>
      <c r="F12" s="164" t="s">
        <v>117</v>
      </c>
      <c r="G12" s="100">
        <v>27204</v>
      </c>
      <c r="H12" s="101">
        <v>38687</v>
      </c>
      <c r="I12" s="102"/>
      <c r="J12" s="103">
        <v>1560</v>
      </c>
      <c r="K12" s="209">
        <v>25</v>
      </c>
      <c r="L12" s="104">
        <f t="shared" si="8"/>
        <v>30</v>
      </c>
      <c r="M12" s="209">
        <f t="shared" si="9"/>
        <v>30</v>
      </c>
      <c r="N12" s="210">
        <v>200</v>
      </c>
      <c r="O12" s="210">
        <v>33.33</v>
      </c>
      <c r="P12" s="210">
        <v>39</v>
      </c>
      <c r="Q12" s="210">
        <v>24</v>
      </c>
      <c r="R12" s="210">
        <v>0</v>
      </c>
      <c r="S12" s="210">
        <v>23.5</v>
      </c>
      <c r="T12" s="210">
        <v>0</v>
      </c>
      <c r="U12" s="210">
        <v>38.5</v>
      </c>
      <c r="V12" s="210">
        <v>0</v>
      </c>
      <c r="W12" s="212">
        <v>102.5</v>
      </c>
      <c r="X12" s="211">
        <v>200</v>
      </c>
      <c r="Y12" s="212">
        <v>0</v>
      </c>
      <c r="Z12" s="212">
        <v>0</v>
      </c>
      <c r="AA12" s="212">
        <v>0</v>
      </c>
      <c r="AB12" s="212">
        <v>1383.33</v>
      </c>
      <c r="AC12" s="212">
        <v>230.52999999999997</v>
      </c>
      <c r="AD12" s="212">
        <v>337.19</v>
      </c>
      <c r="AE12" s="212">
        <v>224.09</v>
      </c>
      <c r="AF12" s="212">
        <v>0</v>
      </c>
      <c r="AG12" s="212">
        <v>325.08</v>
      </c>
      <c r="AH12" s="213">
        <v>0</v>
      </c>
      <c r="AI12" s="212">
        <v>532.58000000000004</v>
      </c>
      <c r="AJ12" s="212">
        <v>0</v>
      </c>
      <c r="AK12" s="212">
        <v>0</v>
      </c>
      <c r="AL12" s="212">
        <v>0</v>
      </c>
      <c r="AM12" s="214">
        <v>0</v>
      </c>
      <c r="AN12" s="214">
        <v>0</v>
      </c>
      <c r="AO12" s="214">
        <v>0</v>
      </c>
      <c r="AP12" s="214">
        <v>0</v>
      </c>
      <c r="AQ12" s="214">
        <f>+CA12</f>
        <v>419.81666999999993</v>
      </c>
      <c r="AR12" s="214">
        <v>0</v>
      </c>
      <c r="AS12" s="214">
        <v>0</v>
      </c>
      <c r="AT12" s="214">
        <v>112.2</v>
      </c>
      <c r="AU12" s="214">
        <v>0</v>
      </c>
      <c r="AV12" s="214">
        <v>0</v>
      </c>
      <c r="AW12" s="210">
        <v>0</v>
      </c>
      <c r="AX12" s="215">
        <v>2803.2833299999998</v>
      </c>
      <c r="AY12" s="252">
        <v>3135.3</v>
      </c>
      <c r="AZ12" s="252">
        <v>282.18</v>
      </c>
      <c r="BA12" s="105">
        <v>0</v>
      </c>
      <c r="BB12" s="105">
        <v>0</v>
      </c>
      <c r="BC12" s="252">
        <v>0</v>
      </c>
      <c r="BD12" s="98"/>
      <c r="BE12" s="105">
        <f t="shared" si="10"/>
        <v>3335.2999999999997</v>
      </c>
      <c r="BF12" s="192">
        <f t="shared" si="13"/>
        <v>3335.2999999999997</v>
      </c>
      <c r="BG12" s="193">
        <f t="shared" si="11"/>
        <v>0</v>
      </c>
      <c r="BH12" s="27"/>
      <c r="BI12" s="27"/>
      <c r="BJ12" s="185">
        <f t="shared" si="14"/>
        <v>3135.2999999999997</v>
      </c>
      <c r="BK12" s="128"/>
      <c r="BL12" s="128"/>
      <c r="BM12" s="128"/>
      <c r="BN12" s="128"/>
      <c r="BO12" s="128">
        <f>+BJ12*$BO$5</f>
        <v>313.52999999999997</v>
      </c>
      <c r="BP12" s="128">
        <f>+BJ12*$BP$5</f>
        <v>48.597149999999992</v>
      </c>
      <c r="BQ12" s="128">
        <f>+BJ12*$BQ$5</f>
        <v>57.689519999999995</v>
      </c>
      <c r="BR12" s="128"/>
      <c r="BS12" s="128"/>
      <c r="BT12" s="128"/>
      <c r="BU12" s="128"/>
      <c r="BV12" s="128"/>
      <c r="BW12" s="128"/>
      <c r="BX12" s="128">
        <f t="shared" si="0"/>
        <v>313.52999999999997</v>
      </c>
      <c r="BY12" s="128">
        <f t="shared" si="0"/>
        <v>48.597149999999992</v>
      </c>
      <c r="BZ12" s="128">
        <f t="shared" si="1"/>
        <v>57.689519999999995</v>
      </c>
      <c r="CA12" s="128">
        <f t="shared" si="2"/>
        <v>419.81666999999993</v>
      </c>
      <c r="CB12" s="129"/>
      <c r="CC12" s="130"/>
      <c r="CD12" s="129"/>
      <c r="CE12" s="129"/>
      <c r="CF12" s="129"/>
      <c r="CG12" s="129"/>
      <c r="CH12" s="129"/>
      <c r="CI12" s="131"/>
      <c r="CJ12" s="131"/>
      <c r="CK12" s="131"/>
      <c r="CL12" s="131"/>
      <c r="CM12" s="131"/>
      <c r="CN12" s="131"/>
      <c r="CO12" s="129">
        <f t="shared" si="3"/>
        <v>0</v>
      </c>
      <c r="CP12" s="129">
        <f t="shared" si="3"/>
        <v>0</v>
      </c>
      <c r="CQ12" s="129">
        <f t="shared" si="4"/>
        <v>0</v>
      </c>
      <c r="CR12" s="129">
        <f t="shared" si="5"/>
        <v>0</v>
      </c>
      <c r="CS12" s="131"/>
      <c r="CT12" s="132">
        <f t="shared" si="6"/>
        <v>3335.2999999999997</v>
      </c>
      <c r="CU12" s="132">
        <f t="shared" si="7"/>
        <v>1418.94</v>
      </c>
    </row>
    <row r="13" spans="1:99" s="45" customFormat="1" x14ac:dyDescent="0.25">
      <c r="A13" s="75">
        <f t="shared" si="12"/>
        <v>7</v>
      </c>
      <c r="B13" s="74" t="s">
        <v>68</v>
      </c>
      <c r="C13" s="75">
        <v>43629132</v>
      </c>
      <c r="D13" s="74" t="s">
        <v>129</v>
      </c>
      <c r="E13" s="74" t="s">
        <v>63</v>
      </c>
      <c r="F13" s="163" t="s">
        <v>99</v>
      </c>
      <c r="G13" s="114">
        <v>30719</v>
      </c>
      <c r="H13" s="115">
        <v>39084</v>
      </c>
      <c r="I13" s="116"/>
      <c r="J13" s="117">
        <v>1560</v>
      </c>
      <c r="K13" s="209">
        <v>24</v>
      </c>
      <c r="L13" s="104">
        <f t="shared" si="8"/>
        <v>29</v>
      </c>
      <c r="M13" s="209">
        <f t="shared" si="9"/>
        <v>29</v>
      </c>
      <c r="N13" s="210">
        <v>16</v>
      </c>
      <c r="O13" s="210">
        <v>31.990000000000002</v>
      </c>
      <c r="P13" s="210">
        <v>0</v>
      </c>
      <c r="Q13" s="210">
        <v>0</v>
      </c>
      <c r="R13" s="210">
        <v>0</v>
      </c>
      <c r="S13" s="210">
        <v>0</v>
      </c>
      <c r="T13" s="210">
        <v>0</v>
      </c>
      <c r="U13" s="210">
        <v>0</v>
      </c>
      <c r="V13" s="210">
        <v>275.79999999999995</v>
      </c>
      <c r="W13" s="212">
        <v>102.5</v>
      </c>
      <c r="X13" s="211">
        <v>0</v>
      </c>
      <c r="Y13" s="212">
        <v>0</v>
      </c>
      <c r="Z13" s="212">
        <v>0</v>
      </c>
      <c r="AA13" s="212">
        <v>0</v>
      </c>
      <c r="AB13" s="212">
        <v>110.67</v>
      </c>
      <c r="AC13" s="212">
        <v>221.26</v>
      </c>
      <c r="AD13" s="212">
        <v>0</v>
      </c>
      <c r="AE13" s="212">
        <v>0</v>
      </c>
      <c r="AF13" s="212">
        <v>0</v>
      </c>
      <c r="AG13" s="212">
        <v>0</v>
      </c>
      <c r="AH13" s="213">
        <v>0</v>
      </c>
      <c r="AI13" s="212">
        <v>0</v>
      </c>
      <c r="AJ13" s="212">
        <v>0</v>
      </c>
      <c r="AK13" s="212">
        <v>0</v>
      </c>
      <c r="AL13" s="212">
        <v>1866.82</v>
      </c>
      <c r="AM13" s="214">
        <v>0</v>
      </c>
      <c r="AN13" s="214">
        <v>0</v>
      </c>
      <c r="AO13" s="214">
        <f>+CA13+0.01</f>
        <v>309.298</v>
      </c>
      <c r="AP13" s="214">
        <v>0</v>
      </c>
      <c r="AQ13" s="214">
        <v>0</v>
      </c>
      <c r="AR13" s="214">
        <v>0</v>
      </c>
      <c r="AS13" s="214">
        <v>0</v>
      </c>
      <c r="AT13" s="214">
        <v>0</v>
      </c>
      <c r="AU13" s="214">
        <v>0</v>
      </c>
      <c r="AV13" s="214">
        <v>0</v>
      </c>
      <c r="AW13" s="210">
        <v>0</v>
      </c>
      <c r="AX13" s="215">
        <v>1991.95</v>
      </c>
      <c r="AY13" s="253">
        <v>2301.25</v>
      </c>
      <c r="AZ13" s="253">
        <v>207.09999999999997</v>
      </c>
      <c r="BA13" s="105">
        <v>0</v>
      </c>
      <c r="BB13" s="253">
        <v>0</v>
      </c>
      <c r="BC13" s="253">
        <v>0</v>
      </c>
      <c r="BD13" s="98"/>
      <c r="BE13" s="207">
        <f t="shared" si="10"/>
        <v>2301.25</v>
      </c>
      <c r="BF13" s="207">
        <f t="shared" si="13"/>
        <v>2301.248</v>
      </c>
      <c r="BG13" s="208">
        <f>+BE13-BF13</f>
        <v>1.9999999999527063E-3</v>
      </c>
      <c r="BH13" s="27"/>
      <c r="BI13" s="27"/>
      <c r="BJ13" s="185">
        <f t="shared" si="14"/>
        <v>2301.25</v>
      </c>
      <c r="BK13" s="108"/>
      <c r="BL13" s="109"/>
      <c r="BM13" s="108"/>
      <c r="BN13" s="108"/>
      <c r="BO13" s="108"/>
      <c r="BP13" s="108"/>
      <c r="BQ13" s="108"/>
      <c r="BR13" s="108"/>
      <c r="BS13" s="108"/>
      <c r="BT13" s="108"/>
      <c r="BU13" s="108">
        <f>+BJ13*$BU$5</f>
        <v>230.125</v>
      </c>
      <c r="BV13" s="108">
        <f>+BJ13*$BV$5</f>
        <v>36.82</v>
      </c>
      <c r="BW13" s="108">
        <f>+BJ13*$BW$5</f>
        <v>42.342999999999996</v>
      </c>
      <c r="BX13" s="108">
        <f t="shared" si="0"/>
        <v>230.125</v>
      </c>
      <c r="BY13" s="108">
        <f t="shared" si="0"/>
        <v>36.82</v>
      </c>
      <c r="BZ13" s="108">
        <f t="shared" si="1"/>
        <v>42.342999999999996</v>
      </c>
      <c r="CA13" s="108">
        <f t="shared" si="2"/>
        <v>309.28800000000001</v>
      </c>
      <c r="CB13" s="112"/>
      <c r="CC13" s="111"/>
      <c r="CD13" s="112"/>
      <c r="CE13" s="112"/>
      <c r="CF13" s="110"/>
      <c r="CG13" s="110"/>
      <c r="CH13" s="110"/>
      <c r="CI13" s="110"/>
      <c r="CJ13" s="110"/>
      <c r="CK13" s="110"/>
      <c r="CL13" s="110"/>
      <c r="CM13" s="110"/>
      <c r="CN13" s="110"/>
      <c r="CO13" s="112">
        <f t="shared" si="3"/>
        <v>0</v>
      </c>
      <c r="CP13" s="112">
        <f t="shared" si="3"/>
        <v>0</v>
      </c>
      <c r="CQ13" s="112">
        <f t="shared" si="4"/>
        <v>0</v>
      </c>
      <c r="CR13" s="112">
        <f t="shared" si="5"/>
        <v>0</v>
      </c>
      <c r="CS13" s="110"/>
      <c r="CT13" s="113">
        <f t="shared" si="6"/>
        <v>2301.25</v>
      </c>
      <c r="CU13" s="113">
        <f t="shared" si="7"/>
        <v>0</v>
      </c>
    </row>
    <row r="14" spans="1:99" s="45" customFormat="1" x14ac:dyDescent="0.25">
      <c r="A14" s="75">
        <f t="shared" si="12"/>
        <v>8</v>
      </c>
      <c r="B14" s="50" t="s">
        <v>70</v>
      </c>
      <c r="C14" s="75">
        <v>44627805</v>
      </c>
      <c r="D14" s="74" t="s">
        <v>130</v>
      </c>
      <c r="E14" s="74" t="s">
        <v>131</v>
      </c>
      <c r="F14" s="163" t="s">
        <v>132</v>
      </c>
      <c r="G14" s="114">
        <v>29949</v>
      </c>
      <c r="H14" s="115">
        <v>39904</v>
      </c>
      <c r="I14" s="116"/>
      <c r="J14" s="117">
        <v>1425</v>
      </c>
      <c r="K14" s="209">
        <v>26</v>
      </c>
      <c r="L14" s="104">
        <f t="shared" si="8"/>
        <v>31</v>
      </c>
      <c r="M14" s="209">
        <f t="shared" si="9"/>
        <v>31</v>
      </c>
      <c r="N14" s="210">
        <v>112</v>
      </c>
      <c r="O14" s="210">
        <v>34.659999999999997</v>
      </c>
      <c r="P14" s="210">
        <v>48</v>
      </c>
      <c r="Q14" s="210">
        <v>41</v>
      </c>
      <c r="R14" s="210">
        <v>96</v>
      </c>
      <c r="S14" s="210">
        <v>23</v>
      </c>
      <c r="T14" s="210">
        <v>0</v>
      </c>
      <c r="U14" s="210">
        <v>47.5</v>
      </c>
      <c r="V14" s="210">
        <v>0</v>
      </c>
      <c r="W14" s="212">
        <v>102.5</v>
      </c>
      <c r="X14" s="211">
        <v>0</v>
      </c>
      <c r="Y14" s="212">
        <v>0</v>
      </c>
      <c r="Z14" s="212">
        <v>0</v>
      </c>
      <c r="AA14" s="212">
        <v>0</v>
      </c>
      <c r="AB14" s="212">
        <v>711.67</v>
      </c>
      <c r="AC14" s="212">
        <v>220.21999999999997</v>
      </c>
      <c r="AD14" s="212">
        <v>381.24</v>
      </c>
      <c r="AE14" s="212">
        <v>351.68999999999994</v>
      </c>
      <c r="AF14" s="212">
        <v>823.5</v>
      </c>
      <c r="AG14" s="212">
        <v>292.29000000000002</v>
      </c>
      <c r="AH14" s="213">
        <v>0</v>
      </c>
      <c r="AI14" s="212">
        <v>603.65</v>
      </c>
      <c r="AJ14" s="212">
        <v>0</v>
      </c>
      <c r="AK14" s="212">
        <v>0</v>
      </c>
      <c r="AL14" s="212">
        <v>0</v>
      </c>
      <c r="AM14" s="214">
        <v>0</v>
      </c>
      <c r="AN14" s="214">
        <v>0</v>
      </c>
      <c r="AO14" s="214">
        <f>+CA14</f>
        <v>412.83238399999999</v>
      </c>
      <c r="AP14" s="214">
        <v>0</v>
      </c>
      <c r="AQ14" s="214">
        <v>0</v>
      </c>
      <c r="AR14" s="214">
        <v>0</v>
      </c>
      <c r="AS14" s="214">
        <v>0</v>
      </c>
      <c r="AT14" s="214">
        <v>180.6</v>
      </c>
      <c r="AU14" s="214">
        <v>0</v>
      </c>
      <c r="AV14" s="214">
        <v>0</v>
      </c>
      <c r="AW14" s="257">
        <v>43.59</v>
      </c>
      <c r="AX14" s="215">
        <v>2849.7431159999996</v>
      </c>
      <c r="AY14" s="105">
        <v>3486.76</v>
      </c>
      <c r="AZ14" s="105">
        <v>313.81</v>
      </c>
      <c r="BA14" s="105">
        <v>0</v>
      </c>
      <c r="BB14" s="105">
        <v>0</v>
      </c>
      <c r="BC14" s="105">
        <v>0</v>
      </c>
      <c r="BD14" s="98"/>
      <c r="BE14" s="105">
        <f t="shared" si="10"/>
        <v>3486.7599999999998</v>
      </c>
      <c r="BF14" s="192">
        <f t="shared" si="13"/>
        <v>3486.7654999999995</v>
      </c>
      <c r="BG14" s="193">
        <f t="shared" si="11"/>
        <v>-5.4999999997562554E-3</v>
      </c>
      <c r="BH14" s="27"/>
      <c r="BI14" s="27"/>
      <c r="BJ14" s="185">
        <f t="shared" si="14"/>
        <v>3486.7599999999998</v>
      </c>
      <c r="BK14" s="119"/>
      <c r="BL14" s="133"/>
      <c r="BM14" s="119"/>
      <c r="BN14" s="119"/>
      <c r="BO14" s="119"/>
      <c r="BP14" s="119"/>
      <c r="BQ14" s="119"/>
      <c r="BR14" s="119"/>
      <c r="BS14" s="119"/>
      <c r="BT14" s="119"/>
      <c r="BU14" s="134">
        <f>+CL14</f>
        <v>348.67599999999999</v>
      </c>
      <c r="BV14" s="134">
        <f>+CM14</f>
        <v>0</v>
      </c>
      <c r="BW14" s="134">
        <f>+CN14</f>
        <v>64.156383999999989</v>
      </c>
      <c r="BX14" s="135">
        <f t="shared" si="0"/>
        <v>348.67599999999999</v>
      </c>
      <c r="BY14" s="135">
        <f t="shared" si="0"/>
        <v>0</v>
      </c>
      <c r="BZ14" s="135">
        <f t="shared" si="1"/>
        <v>64.156383999999989</v>
      </c>
      <c r="CA14" s="119">
        <f t="shared" si="2"/>
        <v>412.83238399999999</v>
      </c>
      <c r="CB14" s="58"/>
      <c r="CC14" s="124"/>
      <c r="CD14" s="121"/>
      <c r="CE14" s="121"/>
      <c r="CF14" s="58"/>
      <c r="CG14" s="58"/>
      <c r="CH14" s="58"/>
      <c r="CI14" s="58"/>
      <c r="CJ14" s="58"/>
      <c r="CK14" s="58"/>
      <c r="CL14" s="136">
        <f>+BJ14*$CL$5</f>
        <v>348.67599999999999</v>
      </c>
      <c r="CM14" s="255">
        <f>+BJ14*$CM$5</f>
        <v>0</v>
      </c>
      <c r="CN14" s="121">
        <f>+BJ14*$CN$5</f>
        <v>64.156383999999989</v>
      </c>
      <c r="CO14" s="121">
        <f t="shared" si="3"/>
        <v>348.67599999999999</v>
      </c>
      <c r="CP14" s="121">
        <f t="shared" si="3"/>
        <v>0</v>
      </c>
      <c r="CQ14" s="121">
        <f t="shared" si="4"/>
        <v>64.156383999999989</v>
      </c>
      <c r="CR14" s="121">
        <f t="shared" si="5"/>
        <v>412.83238399999999</v>
      </c>
      <c r="CS14" s="58"/>
      <c r="CT14" s="122">
        <f t="shared" si="6"/>
        <v>3486.7599999999998</v>
      </c>
      <c r="CU14" s="122">
        <f t="shared" si="7"/>
        <v>1628.87</v>
      </c>
    </row>
    <row r="15" spans="1:99" s="45" customFormat="1" x14ac:dyDescent="0.25">
      <c r="A15" s="75">
        <f t="shared" si="12"/>
        <v>9</v>
      </c>
      <c r="B15" s="50" t="s">
        <v>73</v>
      </c>
      <c r="C15" s="48">
        <v>29348368</v>
      </c>
      <c r="D15" s="50" t="s">
        <v>133</v>
      </c>
      <c r="E15" s="50" t="s">
        <v>75</v>
      </c>
      <c r="F15" s="164" t="s">
        <v>117</v>
      </c>
      <c r="G15" s="100">
        <v>23932</v>
      </c>
      <c r="H15" s="101">
        <v>39904</v>
      </c>
      <c r="I15" s="102"/>
      <c r="J15" s="103">
        <v>1480</v>
      </c>
      <c r="K15" s="209">
        <v>26</v>
      </c>
      <c r="L15" s="104">
        <f t="shared" si="8"/>
        <v>31</v>
      </c>
      <c r="M15" s="209">
        <f t="shared" si="9"/>
        <v>31</v>
      </c>
      <c r="N15" s="210">
        <v>208</v>
      </c>
      <c r="O15" s="210">
        <v>34.659999999999997</v>
      </c>
      <c r="P15" s="210">
        <v>38</v>
      </c>
      <c r="Q15" s="210">
        <v>0.5</v>
      </c>
      <c r="R15" s="210">
        <v>0</v>
      </c>
      <c r="S15" s="210">
        <v>3</v>
      </c>
      <c r="T15" s="210">
        <v>0</v>
      </c>
      <c r="U15" s="210">
        <v>15.5</v>
      </c>
      <c r="V15" s="210">
        <v>0</v>
      </c>
      <c r="W15" s="212">
        <v>102.5</v>
      </c>
      <c r="X15" s="211">
        <v>250</v>
      </c>
      <c r="Y15" s="212">
        <v>0</v>
      </c>
      <c r="Z15" s="212">
        <v>0</v>
      </c>
      <c r="AA15" s="212">
        <v>0</v>
      </c>
      <c r="AB15" s="212">
        <v>1369.3400000000001</v>
      </c>
      <c r="AC15" s="212">
        <v>228.19000000000003</v>
      </c>
      <c r="AD15" s="212">
        <v>312.7</v>
      </c>
      <c r="AE15" s="212">
        <v>4.4400000000000004</v>
      </c>
      <c r="AF15" s="212">
        <v>0</v>
      </c>
      <c r="AG15" s="212">
        <v>39.5</v>
      </c>
      <c r="AH15" s="213">
        <v>0</v>
      </c>
      <c r="AI15" s="212">
        <v>204.07999999999998</v>
      </c>
      <c r="AJ15" s="212">
        <v>0</v>
      </c>
      <c r="AK15" s="212">
        <v>0</v>
      </c>
      <c r="AL15" s="212">
        <v>0</v>
      </c>
      <c r="AM15" s="214">
        <v>0</v>
      </c>
      <c r="AN15" s="214">
        <v>0</v>
      </c>
      <c r="AO15" s="214">
        <v>0</v>
      </c>
      <c r="AP15" s="214">
        <v>0</v>
      </c>
      <c r="AQ15" s="214">
        <f>+CA15</f>
        <v>302.71442500000001</v>
      </c>
      <c r="AR15" s="214">
        <v>0</v>
      </c>
      <c r="AS15" s="214">
        <v>0</v>
      </c>
      <c r="AT15" s="214">
        <v>0</v>
      </c>
      <c r="AU15" s="214">
        <v>0</v>
      </c>
      <c r="AV15" s="214">
        <v>0</v>
      </c>
      <c r="AW15" s="210">
        <v>0</v>
      </c>
      <c r="AX15" s="215">
        <v>2208.0355749999999</v>
      </c>
      <c r="AY15" s="105">
        <v>2260.75</v>
      </c>
      <c r="AZ15" s="105">
        <v>203.47</v>
      </c>
      <c r="BA15" s="105">
        <v>0</v>
      </c>
      <c r="BB15" s="105">
        <v>0</v>
      </c>
      <c r="BC15" s="105">
        <v>0</v>
      </c>
      <c r="BD15" s="98"/>
      <c r="BE15" s="105">
        <f t="shared" si="10"/>
        <v>2510.75</v>
      </c>
      <c r="BF15" s="192">
        <f t="shared" si="13"/>
        <v>2510.75</v>
      </c>
      <c r="BG15" s="193">
        <f t="shared" si="11"/>
        <v>0</v>
      </c>
      <c r="BH15" s="27"/>
      <c r="BI15" s="27"/>
      <c r="BJ15" s="185">
        <f t="shared" si="14"/>
        <v>2260.75</v>
      </c>
      <c r="BK15" s="108"/>
      <c r="BL15" s="108"/>
      <c r="BM15" s="108"/>
      <c r="BN15" s="108"/>
      <c r="BO15" s="108">
        <f>+BJ15*$BO$5</f>
        <v>226.07500000000002</v>
      </c>
      <c r="BP15" s="108">
        <f>+BJ15*$BP$5</f>
        <v>35.041624999999996</v>
      </c>
      <c r="BQ15" s="108">
        <f>+BJ15*$BQ$5</f>
        <v>41.597799999999999</v>
      </c>
      <c r="BR15" s="108"/>
      <c r="BS15" s="108"/>
      <c r="BT15" s="108"/>
      <c r="BU15" s="108"/>
      <c r="BV15" s="108"/>
      <c r="BW15" s="108"/>
      <c r="BX15" s="108">
        <f t="shared" si="0"/>
        <v>226.07500000000002</v>
      </c>
      <c r="BY15" s="108">
        <f t="shared" si="0"/>
        <v>35.041624999999996</v>
      </c>
      <c r="BZ15" s="108">
        <f t="shared" si="1"/>
        <v>41.597799999999999</v>
      </c>
      <c r="CA15" s="108">
        <f t="shared" si="2"/>
        <v>302.71442500000001</v>
      </c>
      <c r="CB15" s="112"/>
      <c r="CC15" s="110"/>
      <c r="CD15" s="110"/>
      <c r="CE15" s="110"/>
      <c r="CF15" s="112"/>
      <c r="CG15" s="112"/>
      <c r="CH15" s="112"/>
      <c r="CI15" s="112"/>
      <c r="CJ15" s="112"/>
      <c r="CK15" s="112"/>
      <c r="CL15" s="110"/>
      <c r="CM15" s="110"/>
      <c r="CN15" s="110"/>
      <c r="CO15" s="112">
        <f t="shared" si="3"/>
        <v>0</v>
      </c>
      <c r="CP15" s="112">
        <f t="shared" si="3"/>
        <v>0</v>
      </c>
      <c r="CQ15" s="112">
        <f t="shared" si="4"/>
        <v>0</v>
      </c>
      <c r="CR15" s="112">
        <f t="shared" si="5"/>
        <v>0</v>
      </c>
      <c r="CS15" s="110"/>
      <c r="CT15" s="113">
        <f t="shared" si="6"/>
        <v>2510.75</v>
      </c>
      <c r="CU15" s="113">
        <f t="shared" si="7"/>
        <v>560.72</v>
      </c>
    </row>
    <row r="16" spans="1:99" s="107" customFormat="1" x14ac:dyDescent="0.25">
      <c r="A16" s="75">
        <f t="shared" si="12"/>
        <v>10</v>
      </c>
      <c r="B16" s="50" t="s">
        <v>76</v>
      </c>
      <c r="C16" s="75">
        <v>40995634</v>
      </c>
      <c r="D16" s="74" t="s">
        <v>134</v>
      </c>
      <c r="E16" s="74" t="s">
        <v>63</v>
      </c>
      <c r="F16" s="163" t="s">
        <v>117</v>
      </c>
      <c r="G16" s="114">
        <v>29839</v>
      </c>
      <c r="H16" s="115">
        <v>38687</v>
      </c>
      <c r="I16" s="116"/>
      <c r="J16" s="117">
        <v>1425</v>
      </c>
      <c r="K16" s="209">
        <v>26</v>
      </c>
      <c r="L16" s="104">
        <f t="shared" si="8"/>
        <v>31</v>
      </c>
      <c r="M16" s="209">
        <f t="shared" si="9"/>
        <v>31</v>
      </c>
      <c r="N16" s="210">
        <v>207.5</v>
      </c>
      <c r="O16" s="210">
        <v>34.659999999999997</v>
      </c>
      <c r="P16" s="210">
        <v>33</v>
      </c>
      <c r="Q16" s="210">
        <v>12</v>
      </c>
      <c r="R16" s="210">
        <v>0</v>
      </c>
      <c r="S16" s="210">
        <v>17.5</v>
      </c>
      <c r="T16" s="210">
        <v>0</v>
      </c>
      <c r="U16" s="210">
        <v>21</v>
      </c>
      <c r="V16" s="210">
        <v>0</v>
      </c>
      <c r="W16" s="212">
        <v>0</v>
      </c>
      <c r="X16" s="211">
        <v>0</v>
      </c>
      <c r="Y16" s="212">
        <v>0</v>
      </c>
      <c r="Z16" s="212">
        <v>0</v>
      </c>
      <c r="AA16" s="212">
        <v>0</v>
      </c>
      <c r="AB16" s="212">
        <v>1383.33</v>
      </c>
      <c r="AC16" s="212">
        <v>231.04999999999998</v>
      </c>
      <c r="AD16" s="212">
        <v>275.01000000000005</v>
      </c>
      <c r="AE16" s="212">
        <v>108</v>
      </c>
      <c r="AF16" s="212">
        <v>0</v>
      </c>
      <c r="AG16" s="212">
        <v>233.33</v>
      </c>
      <c r="AH16" s="213">
        <v>0</v>
      </c>
      <c r="AI16" s="212">
        <v>280</v>
      </c>
      <c r="AJ16" s="212">
        <v>0</v>
      </c>
      <c r="AK16" s="212">
        <v>0</v>
      </c>
      <c r="AL16" s="212">
        <v>0</v>
      </c>
      <c r="AM16" s="214">
        <v>0</v>
      </c>
      <c r="AN16" s="214">
        <v>0</v>
      </c>
      <c r="AO16" s="214">
        <v>0</v>
      </c>
      <c r="AP16" s="214">
        <v>0</v>
      </c>
      <c r="AQ16" s="214">
        <f>+CA16</f>
        <v>336.185408</v>
      </c>
      <c r="AR16" s="214">
        <v>0</v>
      </c>
      <c r="AS16" s="214">
        <v>0</v>
      </c>
      <c r="AT16" s="214">
        <v>0</v>
      </c>
      <c r="AU16" s="214">
        <v>0</v>
      </c>
      <c r="AV16" s="214">
        <v>0</v>
      </c>
      <c r="AW16" s="210">
        <v>0</v>
      </c>
      <c r="AX16" s="215">
        <v>2174.534592</v>
      </c>
      <c r="AY16" s="105">
        <v>2510.7200000000003</v>
      </c>
      <c r="AZ16" s="105">
        <v>225.95999999999998</v>
      </c>
      <c r="BA16" s="105">
        <v>0</v>
      </c>
      <c r="BB16" s="105">
        <v>0</v>
      </c>
      <c r="BC16" s="105">
        <v>0</v>
      </c>
      <c r="BD16" s="98"/>
      <c r="BE16" s="105">
        <f t="shared" si="10"/>
        <v>2510.7199999999998</v>
      </c>
      <c r="BF16" s="192">
        <f t="shared" si="13"/>
        <v>2510.7199999999998</v>
      </c>
      <c r="BG16" s="193">
        <f t="shared" si="11"/>
        <v>0</v>
      </c>
      <c r="BH16" s="27"/>
      <c r="BI16" s="27"/>
      <c r="BJ16" s="185">
        <f t="shared" si="14"/>
        <v>2510.7199999999998</v>
      </c>
      <c r="BK16" s="119"/>
      <c r="BL16" s="119"/>
      <c r="BM16" s="119"/>
      <c r="BN16" s="119"/>
      <c r="BO16" s="120">
        <f>+BJ16*$BO$5</f>
        <v>251.072</v>
      </c>
      <c r="BP16" s="119">
        <f>+BJ16*$BP$5</f>
        <v>38.916159999999998</v>
      </c>
      <c r="BQ16" s="119">
        <f>+BJ16*$BQ$5</f>
        <v>46.197247999999995</v>
      </c>
      <c r="BR16" s="119"/>
      <c r="BS16" s="119"/>
      <c r="BT16" s="119"/>
      <c r="BU16" s="119"/>
      <c r="BV16" s="119"/>
      <c r="BW16" s="119"/>
      <c r="BX16" s="119">
        <f t="shared" si="0"/>
        <v>251.072</v>
      </c>
      <c r="BY16" s="119">
        <f t="shared" si="0"/>
        <v>38.916159999999998</v>
      </c>
      <c r="BZ16" s="119">
        <f t="shared" si="1"/>
        <v>46.197247999999995</v>
      </c>
      <c r="CA16" s="119">
        <f t="shared" si="2"/>
        <v>336.185408</v>
      </c>
      <c r="CB16" s="121"/>
      <c r="CC16" s="58"/>
      <c r="CD16" s="58"/>
      <c r="CE16" s="58"/>
      <c r="CF16" s="121"/>
      <c r="CG16" s="121"/>
      <c r="CH16" s="121"/>
      <c r="CI16" s="58"/>
      <c r="CJ16" s="58"/>
      <c r="CK16" s="58"/>
      <c r="CL16" s="58"/>
      <c r="CM16" s="58"/>
      <c r="CN16" s="58"/>
      <c r="CO16" s="121">
        <f t="shared" si="3"/>
        <v>0</v>
      </c>
      <c r="CP16" s="121">
        <f t="shared" si="3"/>
        <v>0</v>
      </c>
      <c r="CQ16" s="121">
        <f t="shared" si="4"/>
        <v>0</v>
      </c>
      <c r="CR16" s="121">
        <f t="shared" si="5"/>
        <v>0</v>
      </c>
      <c r="CS16" s="58"/>
      <c r="CT16" s="122">
        <f t="shared" si="6"/>
        <v>2510.7199999999998</v>
      </c>
      <c r="CU16" s="122">
        <f t="shared" si="7"/>
        <v>896.34</v>
      </c>
    </row>
    <row r="17" spans="1:99" s="45" customFormat="1" x14ac:dyDescent="0.25">
      <c r="A17" s="75">
        <f t="shared" si="12"/>
        <v>11</v>
      </c>
      <c r="B17" s="74" t="s">
        <v>78</v>
      </c>
      <c r="C17" s="75">
        <v>40204001</v>
      </c>
      <c r="D17" s="74" t="s">
        <v>79</v>
      </c>
      <c r="E17" s="74" t="s">
        <v>60</v>
      </c>
      <c r="F17" s="163" t="s">
        <v>117</v>
      </c>
      <c r="G17" s="114">
        <v>28609</v>
      </c>
      <c r="H17" s="115">
        <v>38687</v>
      </c>
      <c r="I17" s="116"/>
      <c r="J17" s="117">
        <v>1510</v>
      </c>
      <c r="K17" s="209">
        <v>26</v>
      </c>
      <c r="L17" s="104">
        <f t="shared" si="8"/>
        <v>31</v>
      </c>
      <c r="M17" s="209">
        <f t="shared" si="9"/>
        <v>31</v>
      </c>
      <c r="N17" s="210">
        <v>208</v>
      </c>
      <c r="O17" s="210">
        <v>34.659999999999997</v>
      </c>
      <c r="P17" s="210">
        <v>38</v>
      </c>
      <c r="Q17" s="210">
        <v>17.5</v>
      </c>
      <c r="R17" s="210">
        <v>0</v>
      </c>
      <c r="S17" s="210">
        <v>17.5</v>
      </c>
      <c r="T17" s="210">
        <v>0</v>
      </c>
      <c r="U17" s="210">
        <v>36</v>
      </c>
      <c r="V17" s="210">
        <v>0</v>
      </c>
      <c r="W17" s="212">
        <v>102.5</v>
      </c>
      <c r="X17" s="211">
        <v>100</v>
      </c>
      <c r="Y17" s="212">
        <v>0</v>
      </c>
      <c r="Z17" s="212">
        <v>0</v>
      </c>
      <c r="AA17" s="212">
        <v>0</v>
      </c>
      <c r="AB17" s="212">
        <v>1560</v>
      </c>
      <c r="AC17" s="212">
        <v>259.95</v>
      </c>
      <c r="AD17" s="212">
        <v>356.26</v>
      </c>
      <c r="AE17" s="212">
        <v>177.18</v>
      </c>
      <c r="AF17" s="212">
        <v>0</v>
      </c>
      <c r="AG17" s="212">
        <v>262.5</v>
      </c>
      <c r="AH17" s="213">
        <v>0</v>
      </c>
      <c r="AI17" s="212">
        <v>540</v>
      </c>
      <c r="AJ17" s="212">
        <v>0</v>
      </c>
      <c r="AK17" s="212">
        <v>0</v>
      </c>
      <c r="AL17" s="212">
        <v>0</v>
      </c>
      <c r="AM17" s="214">
        <v>0</v>
      </c>
      <c r="AN17" s="214">
        <v>0</v>
      </c>
      <c r="AO17" s="214">
        <v>0</v>
      </c>
      <c r="AP17" s="214">
        <v>0</v>
      </c>
      <c r="AQ17" s="214">
        <f>+CA17</f>
        <v>436.29842099999996</v>
      </c>
      <c r="AR17" s="214">
        <v>0</v>
      </c>
      <c r="AS17" s="214">
        <v>0</v>
      </c>
      <c r="AT17" s="214">
        <v>319.60000000000002</v>
      </c>
      <c r="AU17" s="214">
        <v>0</v>
      </c>
      <c r="AV17" s="214">
        <v>0</v>
      </c>
      <c r="AW17" s="210">
        <v>0</v>
      </c>
      <c r="AX17" s="215">
        <v>2602.4915789999995</v>
      </c>
      <c r="AY17" s="253">
        <v>3258.3900000000003</v>
      </c>
      <c r="AZ17" s="253">
        <v>293.26</v>
      </c>
      <c r="BA17" s="105">
        <v>0</v>
      </c>
      <c r="BB17" s="253">
        <v>0</v>
      </c>
      <c r="BC17" s="253">
        <v>0</v>
      </c>
      <c r="BD17" s="98"/>
      <c r="BE17" s="207">
        <f t="shared" si="10"/>
        <v>3358.39</v>
      </c>
      <c r="BF17" s="207">
        <f t="shared" si="13"/>
        <v>3358.3899999999994</v>
      </c>
      <c r="BG17" s="208">
        <f t="shared" si="11"/>
        <v>0</v>
      </c>
      <c r="BH17" s="27"/>
      <c r="BI17" s="27"/>
      <c r="BJ17" s="185">
        <f t="shared" si="14"/>
        <v>3258.39</v>
      </c>
      <c r="BK17" s="119"/>
      <c r="BL17" s="133"/>
      <c r="BM17" s="119"/>
      <c r="BN17" s="119"/>
      <c r="BO17" s="120">
        <f>+BJ17*$BO$5</f>
        <v>325.839</v>
      </c>
      <c r="BP17" s="119">
        <f>+BJ17*$BP$5</f>
        <v>50.505044999999996</v>
      </c>
      <c r="BQ17" s="119">
        <f>+BJ17*$BQ$5</f>
        <v>59.954375999999996</v>
      </c>
      <c r="BR17" s="119"/>
      <c r="BS17" s="119"/>
      <c r="BT17" s="119"/>
      <c r="BU17" s="119"/>
      <c r="BV17" s="119"/>
      <c r="BW17" s="119"/>
      <c r="BX17" s="119">
        <f t="shared" si="0"/>
        <v>325.839</v>
      </c>
      <c r="BY17" s="119">
        <f t="shared" si="0"/>
        <v>50.505044999999996</v>
      </c>
      <c r="BZ17" s="119">
        <f t="shared" si="1"/>
        <v>59.954375999999996</v>
      </c>
      <c r="CA17" s="119">
        <f t="shared" si="2"/>
        <v>436.29842099999996</v>
      </c>
      <c r="CB17" s="121"/>
      <c r="CC17" s="124"/>
      <c r="CD17" s="121"/>
      <c r="CE17" s="121"/>
      <c r="CF17" s="58"/>
      <c r="CG17" s="58"/>
      <c r="CH17" s="58"/>
      <c r="CI17" s="121"/>
      <c r="CJ17" s="121"/>
      <c r="CK17" s="121"/>
      <c r="CL17" s="58"/>
      <c r="CM17" s="58"/>
      <c r="CN17" s="58"/>
      <c r="CO17" s="121">
        <f t="shared" si="3"/>
        <v>0</v>
      </c>
      <c r="CP17" s="121">
        <f t="shared" si="3"/>
        <v>0</v>
      </c>
      <c r="CQ17" s="121">
        <f t="shared" si="4"/>
        <v>0</v>
      </c>
      <c r="CR17" s="121">
        <f t="shared" si="5"/>
        <v>0</v>
      </c>
      <c r="CS17" s="58"/>
      <c r="CT17" s="122">
        <f t="shared" si="6"/>
        <v>3358.39</v>
      </c>
      <c r="CU17" s="122">
        <f t="shared" si="7"/>
        <v>1335.94</v>
      </c>
    </row>
    <row r="18" spans="1:99" s="45" customFormat="1" x14ac:dyDescent="0.25">
      <c r="A18" s="75">
        <f t="shared" si="12"/>
        <v>12</v>
      </c>
      <c r="B18" s="50" t="s">
        <v>80</v>
      </c>
      <c r="C18" s="75">
        <v>46693388</v>
      </c>
      <c r="D18" s="74" t="s">
        <v>135</v>
      </c>
      <c r="E18" s="74" t="s">
        <v>136</v>
      </c>
      <c r="F18" s="162" t="s">
        <v>125</v>
      </c>
      <c r="G18" s="114">
        <v>33403</v>
      </c>
      <c r="H18" s="115">
        <v>39904</v>
      </c>
      <c r="I18" s="116"/>
      <c r="J18" s="117">
        <v>1450</v>
      </c>
      <c r="K18" s="209">
        <v>25</v>
      </c>
      <c r="L18" s="104">
        <f t="shared" si="8"/>
        <v>30</v>
      </c>
      <c r="M18" s="209">
        <f t="shared" si="9"/>
        <v>30</v>
      </c>
      <c r="N18" s="210">
        <v>199.5</v>
      </c>
      <c r="O18" s="210">
        <v>33.33</v>
      </c>
      <c r="P18" s="210">
        <v>15</v>
      </c>
      <c r="Q18" s="210">
        <v>0.5</v>
      </c>
      <c r="R18" s="210">
        <v>0</v>
      </c>
      <c r="S18" s="210">
        <v>0</v>
      </c>
      <c r="T18" s="210">
        <v>0</v>
      </c>
      <c r="U18" s="210">
        <v>8.5</v>
      </c>
      <c r="V18" s="210">
        <v>0</v>
      </c>
      <c r="W18" s="212">
        <v>0</v>
      </c>
      <c r="X18" s="211">
        <v>100</v>
      </c>
      <c r="Y18" s="212">
        <v>0</v>
      </c>
      <c r="Z18" s="212">
        <v>0</v>
      </c>
      <c r="AA18" s="212">
        <v>0</v>
      </c>
      <c r="AB18" s="212">
        <v>1620.94</v>
      </c>
      <c r="AC18" s="212">
        <v>270.81</v>
      </c>
      <c r="AD18" s="212">
        <v>152.33999999999997</v>
      </c>
      <c r="AE18" s="212">
        <v>5.48</v>
      </c>
      <c r="AF18" s="212">
        <v>0</v>
      </c>
      <c r="AG18" s="212">
        <v>0</v>
      </c>
      <c r="AH18" s="213">
        <v>0</v>
      </c>
      <c r="AI18" s="212">
        <v>138.13</v>
      </c>
      <c r="AJ18" s="212">
        <v>0</v>
      </c>
      <c r="AK18" s="212">
        <v>0</v>
      </c>
      <c r="AL18" s="212">
        <v>0</v>
      </c>
      <c r="AM18" s="214">
        <v>284.39</v>
      </c>
      <c r="AN18" s="214">
        <v>0</v>
      </c>
      <c r="AO18" s="214">
        <v>0</v>
      </c>
      <c r="AP18" s="214">
        <v>0</v>
      </c>
      <c r="AQ18" s="214">
        <v>0</v>
      </c>
      <c r="AR18" s="214">
        <v>0</v>
      </c>
      <c r="AS18" s="214">
        <v>0</v>
      </c>
      <c r="AT18" s="214">
        <v>217.9</v>
      </c>
      <c r="AU18" s="214">
        <v>0</v>
      </c>
      <c r="AV18" s="214">
        <v>0</v>
      </c>
      <c r="AW18" s="210">
        <v>0</v>
      </c>
      <c r="AX18" s="215">
        <v>1785.4100000000003</v>
      </c>
      <c r="AY18" s="105">
        <v>2187.7000000000003</v>
      </c>
      <c r="AZ18" s="105">
        <v>196.90000000000003</v>
      </c>
      <c r="BA18" s="105">
        <v>0</v>
      </c>
      <c r="BB18" s="105">
        <v>0</v>
      </c>
      <c r="BC18" s="105">
        <v>0</v>
      </c>
      <c r="BD18" s="98"/>
      <c r="BE18" s="105">
        <f t="shared" si="10"/>
        <v>2287.7000000000003</v>
      </c>
      <c r="BF18" s="192">
        <f t="shared" si="13"/>
        <v>2287.7000000000003</v>
      </c>
      <c r="BG18" s="193">
        <f t="shared" si="11"/>
        <v>0</v>
      </c>
      <c r="BH18" s="27"/>
      <c r="BI18" s="27"/>
      <c r="BJ18" s="119"/>
      <c r="BK18" s="108">
        <f t="shared" ref="BK18:BK20" si="15">+AY18</f>
        <v>2187.7000000000003</v>
      </c>
      <c r="BL18" s="133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>
        <f t="shared" si="0"/>
        <v>0</v>
      </c>
      <c r="BY18" s="119">
        <f t="shared" si="0"/>
        <v>0</v>
      </c>
      <c r="BZ18" s="119">
        <f t="shared" si="1"/>
        <v>0</v>
      </c>
      <c r="CA18" s="119">
        <f t="shared" si="2"/>
        <v>0</v>
      </c>
      <c r="CB18" s="58"/>
      <c r="CC18" s="124"/>
      <c r="CD18" s="121"/>
      <c r="CE18" s="121"/>
      <c r="CF18" s="58"/>
      <c r="CG18" s="58"/>
      <c r="CH18" s="58"/>
      <c r="CI18" s="58"/>
      <c r="CJ18" s="58"/>
      <c r="CK18" s="58"/>
      <c r="CL18" s="58"/>
      <c r="CM18" s="58"/>
      <c r="CN18" s="58"/>
      <c r="CO18" s="121">
        <f t="shared" si="3"/>
        <v>0</v>
      </c>
      <c r="CP18" s="121">
        <f t="shared" si="3"/>
        <v>0</v>
      </c>
      <c r="CQ18" s="121">
        <f t="shared" si="4"/>
        <v>0</v>
      </c>
      <c r="CR18" s="121">
        <f t="shared" si="5"/>
        <v>0</v>
      </c>
      <c r="CS18" s="58"/>
      <c r="CT18" s="122">
        <f t="shared" si="6"/>
        <v>2287.7000000000003</v>
      </c>
      <c r="CU18" s="122">
        <f t="shared" si="7"/>
        <v>295.94999999999993</v>
      </c>
    </row>
    <row r="19" spans="1:99" s="45" customFormat="1" x14ac:dyDescent="0.25">
      <c r="A19" s="48">
        <f t="shared" si="12"/>
        <v>13</v>
      </c>
      <c r="B19" s="50" t="s">
        <v>82</v>
      </c>
      <c r="C19" s="48">
        <v>29656606</v>
      </c>
      <c r="D19" s="50" t="s">
        <v>137</v>
      </c>
      <c r="E19" s="50" t="s">
        <v>63</v>
      </c>
      <c r="F19" s="162" t="s">
        <v>125</v>
      </c>
      <c r="G19" s="114">
        <v>27344</v>
      </c>
      <c r="H19" s="115">
        <v>39904</v>
      </c>
      <c r="I19" s="116"/>
      <c r="J19" s="117">
        <v>1330</v>
      </c>
      <c r="K19" s="209">
        <v>24</v>
      </c>
      <c r="L19" s="104">
        <f t="shared" si="8"/>
        <v>29</v>
      </c>
      <c r="M19" s="209">
        <f t="shared" si="9"/>
        <v>29</v>
      </c>
      <c r="N19" s="210">
        <v>16</v>
      </c>
      <c r="O19" s="210">
        <v>31.990000000000002</v>
      </c>
      <c r="P19" s="210">
        <v>0</v>
      </c>
      <c r="Q19" s="210">
        <v>0</v>
      </c>
      <c r="R19" s="210">
        <v>0</v>
      </c>
      <c r="S19" s="210">
        <v>0</v>
      </c>
      <c r="T19" s="210">
        <v>0</v>
      </c>
      <c r="U19" s="210">
        <v>0</v>
      </c>
      <c r="V19" s="210">
        <v>275.70000000000005</v>
      </c>
      <c r="W19" s="212">
        <v>102.5</v>
      </c>
      <c r="X19" s="211">
        <v>0</v>
      </c>
      <c r="Y19" s="212">
        <v>0</v>
      </c>
      <c r="Z19" s="212">
        <v>0</v>
      </c>
      <c r="AA19" s="212">
        <v>0</v>
      </c>
      <c r="AB19" s="212">
        <v>95.33</v>
      </c>
      <c r="AC19" s="212">
        <v>190.62</v>
      </c>
      <c r="AD19" s="212">
        <v>0</v>
      </c>
      <c r="AE19" s="212">
        <v>0</v>
      </c>
      <c r="AF19" s="212">
        <v>0</v>
      </c>
      <c r="AG19" s="212">
        <v>0</v>
      </c>
      <c r="AH19" s="213">
        <v>0</v>
      </c>
      <c r="AI19" s="212">
        <v>0</v>
      </c>
      <c r="AJ19" s="212">
        <v>0</v>
      </c>
      <c r="AK19" s="212">
        <v>0</v>
      </c>
      <c r="AL19" s="212">
        <v>1591.23</v>
      </c>
      <c r="AM19" s="214">
        <v>257.36</v>
      </c>
      <c r="AN19" s="214">
        <v>0</v>
      </c>
      <c r="AO19" s="214">
        <v>0</v>
      </c>
      <c r="AP19" s="214">
        <v>0</v>
      </c>
      <c r="AQ19" s="214">
        <v>0</v>
      </c>
      <c r="AR19" s="214">
        <v>0</v>
      </c>
      <c r="AS19" s="214">
        <v>0</v>
      </c>
      <c r="AT19" s="214">
        <v>0</v>
      </c>
      <c r="AU19" s="214">
        <v>0</v>
      </c>
      <c r="AV19" s="214">
        <v>0</v>
      </c>
      <c r="AW19" s="210">
        <v>0</v>
      </c>
      <c r="AX19" s="215">
        <v>1722.3200000000002</v>
      </c>
      <c r="AY19" s="105">
        <v>1979.6800000000003</v>
      </c>
      <c r="AZ19" s="105">
        <v>178.18</v>
      </c>
      <c r="BA19" s="105">
        <v>0</v>
      </c>
      <c r="BB19" s="105">
        <v>0</v>
      </c>
      <c r="BC19" s="105">
        <v>0</v>
      </c>
      <c r="BD19" s="98"/>
      <c r="BE19" s="105">
        <f t="shared" si="10"/>
        <v>1979.68</v>
      </c>
      <c r="BF19" s="192">
        <f t="shared" si="13"/>
        <v>1979.6800000000003</v>
      </c>
      <c r="BG19" s="193">
        <f t="shared" si="11"/>
        <v>0</v>
      </c>
      <c r="BH19" s="27"/>
      <c r="BI19" s="27"/>
      <c r="BJ19" s="119"/>
      <c r="BK19" s="108">
        <f t="shared" si="15"/>
        <v>1979.6800000000003</v>
      </c>
      <c r="BL19" s="133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>
        <f t="shared" si="0"/>
        <v>0</v>
      </c>
      <c r="BY19" s="119">
        <f t="shared" si="0"/>
        <v>0</v>
      </c>
      <c r="BZ19" s="119">
        <f t="shared" si="1"/>
        <v>0</v>
      </c>
      <c r="CA19" s="119">
        <f t="shared" si="2"/>
        <v>0</v>
      </c>
      <c r="CB19" s="58"/>
      <c r="CC19" s="124"/>
      <c r="CD19" s="121"/>
      <c r="CE19" s="121"/>
      <c r="CF19" s="58"/>
      <c r="CG19" s="58"/>
      <c r="CH19" s="58"/>
      <c r="CI19" s="58"/>
      <c r="CJ19" s="58"/>
      <c r="CK19" s="58"/>
      <c r="CL19" s="58"/>
      <c r="CM19" s="58"/>
      <c r="CN19" s="58"/>
      <c r="CO19" s="121">
        <f t="shared" si="3"/>
        <v>0</v>
      </c>
      <c r="CP19" s="121">
        <f t="shared" si="3"/>
        <v>0</v>
      </c>
      <c r="CQ19" s="121">
        <f t="shared" si="4"/>
        <v>0</v>
      </c>
      <c r="CR19" s="121">
        <f t="shared" si="5"/>
        <v>0</v>
      </c>
      <c r="CS19" s="58"/>
      <c r="CT19" s="122">
        <f t="shared" si="6"/>
        <v>1979.68</v>
      </c>
      <c r="CU19" s="122">
        <f t="shared" si="7"/>
        <v>0</v>
      </c>
    </row>
    <row r="20" spans="1:99" s="45" customFormat="1" x14ac:dyDescent="0.25">
      <c r="A20" s="75">
        <f>+A19+1</f>
        <v>14</v>
      </c>
      <c r="B20" s="50" t="s">
        <v>84</v>
      </c>
      <c r="C20" s="48">
        <v>29426132</v>
      </c>
      <c r="D20" s="50" t="s">
        <v>138</v>
      </c>
      <c r="E20" s="50" t="s">
        <v>86</v>
      </c>
      <c r="F20" s="162" t="s">
        <v>125</v>
      </c>
      <c r="G20" s="100">
        <v>25630</v>
      </c>
      <c r="H20" s="101">
        <v>40584</v>
      </c>
      <c r="I20" s="102"/>
      <c r="J20" s="103">
        <v>1480</v>
      </c>
      <c r="K20" s="209">
        <v>25</v>
      </c>
      <c r="L20" s="104">
        <f t="shared" si="8"/>
        <v>30</v>
      </c>
      <c r="M20" s="209">
        <f t="shared" si="9"/>
        <v>30</v>
      </c>
      <c r="N20" s="210">
        <v>200</v>
      </c>
      <c r="O20" s="210">
        <v>33.33</v>
      </c>
      <c r="P20" s="210">
        <v>25.5</v>
      </c>
      <c r="Q20" s="210">
        <v>6</v>
      </c>
      <c r="R20" s="210">
        <v>0</v>
      </c>
      <c r="S20" s="210">
        <v>9.5</v>
      </c>
      <c r="T20" s="210">
        <v>0</v>
      </c>
      <c r="U20" s="210">
        <v>18.5</v>
      </c>
      <c r="V20" s="210">
        <v>0</v>
      </c>
      <c r="W20" s="212">
        <v>102.5</v>
      </c>
      <c r="X20" s="211">
        <v>150</v>
      </c>
      <c r="Y20" s="212">
        <v>0</v>
      </c>
      <c r="Z20" s="212">
        <v>0</v>
      </c>
      <c r="AA20" s="212">
        <v>0</v>
      </c>
      <c r="AB20" s="212">
        <v>1500</v>
      </c>
      <c r="AC20" s="212">
        <v>249.98</v>
      </c>
      <c r="AD20" s="212">
        <v>239.07</v>
      </c>
      <c r="AE20" s="212">
        <v>60.75</v>
      </c>
      <c r="AF20" s="212">
        <v>0</v>
      </c>
      <c r="AG20" s="212">
        <v>142.5</v>
      </c>
      <c r="AH20" s="213">
        <v>0</v>
      </c>
      <c r="AI20" s="212">
        <v>277.5</v>
      </c>
      <c r="AJ20" s="212">
        <v>0</v>
      </c>
      <c r="AK20" s="212">
        <v>0</v>
      </c>
      <c r="AL20" s="212">
        <v>0</v>
      </c>
      <c r="AM20" s="214">
        <v>334.4</v>
      </c>
      <c r="AN20" s="214">
        <v>0</v>
      </c>
      <c r="AO20" s="214">
        <v>0</v>
      </c>
      <c r="AP20" s="214">
        <v>0</v>
      </c>
      <c r="AQ20" s="214">
        <v>0</v>
      </c>
      <c r="AR20" s="214">
        <v>0</v>
      </c>
      <c r="AS20" s="214">
        <v>0</v>
      </c>
      <c r="AT20" s="214">
        <v>297.10000000000002</v>
      </c>
      <c r="AU20" s="214">
        <v>0</v>
      </c>
      <c r="AV20" s="214">
        <v>0</v>
      </c>
      <c r="AW20" s="210">
        <v>0</v>
      </c>
      <c r="AX20" s="215">
        <v>2090.8000000000002</v>
      </c>
      <c r="AY20" s="105">
        <v>2572.3000000000002</v>
      </c>
      <c r="AZ20" s="105">
        <v>231.5</v>
      </c>
      <c r="BA20" s="105">
        <v>0</v>
      </c>
      <c r="BB20" s="105">
        <v>0</v>
      </c>
      <c r="BC20" s="105">
        <v>0</v>
      </c>
      <c r="BD20" s="98"/>
      <c r="BE20" s="105">
        <f t="shared" si="10"/>
        <v>2722.3</v>
      </c>
      <c r="BF20" s="192">
        <f t="shared" si="13"/>
        <v>2722.3</v>
      </c>
      <c r="BG20" s="193">
        <f t="shared" si="11"/>
        <v>0</v>
      </c>
      <c r="BH20" s="27"/>
      <c r="BI20" s="27"/>
      <c r="BJ20" s="108"/>
      <c r="BK20" s="108">
        <f t="shared" si="15"/>
        <v>2572.3000000000002</v>
      </c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>
        <f t="shared" si="0"/>
        <v>0</v>
      </c>
      <c r="BY20" s="108">
        <f t="shared" si="0"/>
        <v>0</v>
      </c>
      <c r="BZ20" s="108">
        <f t="shared" si="1"/>
        <v>0</v>
      </c>
      <c r="CA20" s="108">
        <f t="shared" si="2"/>
        <v>0</v>
      </c>
      <c r="CB20" s="110"/>
      <c r="CC20" s="111"/>
      <c r="CD20" s="111"/>
      <c r="CE20" s="111"/>
      <c r="CF20" s="112"/>
      <c r="CG20" s="112"/>
      <c r="CH20" s="112"/>
      <c r="CI20" s="110"/>
      <c r="CJ20" s="110"/>
      <c r="CK20" s="110"/>
      <c r="CL20" s="110"/>
      <c r="CM20" s="110"/>
      <c r="CN20" s="110"/>
      <c r="CO20" s="112">
        <f t="shared" si="3"/>
        <v>0</v>
      </c>
      <c r="CP20" s="112">
        <f t="shared" si="3"/>
        <v>0</v>
      </c>
      <c r="CQ20" s="112">
        <f t="shared" si="4"/>
        <v>0</v>
      </c>
      <c r="CR20" s="112">
        <f t="shared" si="5"/>
        <v>0</v>
      </c>
      <c r="CS20" s="110"/>
      <c r="CT20" s="113">
        <f t="shared" si="6"/>
        <v>2722.3</v>
      </c>
      <c r="CU20" s="113">
        <f t="shared" si="7"/>
        <v>719.81999999999994</v>
      </c>
    </row>
    <row r="21" spans="1:99" s="45" customFormat="1" x14ac:dyDescent="0.25">
      <c r="A21" s="75">
        <f>+A20+1</f>
        <v>15</v>
      </c>
      <c r="B21" s="50" t="s">
        <v>87</v>
      </c>
      <c r="C21" s="75">
        <v>1315176</v>
      </c>
      <c r="D21" s="74" t="s">
        <v>139</v>
      </c>
      <c r="E21" s="74" t="s">
        <v>140</v>
      </c>
      <c r="F21" s="162" t="s">
        <v>125</v>
      </c>
      <c r="G21" s="114">
        <v>26169</v>
      </c>
      <c r="H21" s="115">
        <v>41122</v>
      </c>
      <c r="I21" s="116"/>
      <c r="J21" s="117">
        <v>1240</v>
      </c>
      <c r="K21" s="209">
        <v>24</v>
      </c>
      <c r="L21" s="104">
        <f t="shared" si="8"/>
        <v>29</v>
      </c>
      <c r="M21" s="209">
        <f t="shared" si="9"/>
        <v>29</v>
      </c>
      <c r="N21" s="210">
        <v>30.5</v>
      </c>
      <c r="O21" s="210">
        <v>32</v>
      </c>
      <c r="P21" s="210">
        <v>0</v>
      </c>
      <c r="Q21" s="210">
        <v>0</v>
      </c>
      <c r="R21" s="210">
        <v>0</v>
      </c>
      <c r="S21" s="210">
        <v>0</v>
      </c>
      <c r="T21" s="210">
        <v>0</v>
      </c>
      <c r="U21" s="210">
        <v>0</v>
      </c>
      <c r="V21" s="210">
        <v>367.90000000000003</v>
      </c>
      <c r="W21" s="212">
        <v>102.5</v>
      </c>
      <c r="X21" s="211">
        <v>200</v>
      </c>
      <c r="Y21" s="212">
        <v>0</v>
      </c>
      <c r="Z21" s="212">
        <v>0</v>
      </c>
      <c r="AA21" s="212">
        <v>0</v>
      </c>
      <c r="AB21" s="212">
        <v>157.57999999999998</v>
      </c>
      <c r="AC21" s="212">
        <v>165.32</v>
      </c>
      <c r="AD21" s="212">
        <v>0</v>
      </c>
      <c r="AE21" s="212">
        <v>0</v>
      </c>
      <c r="AF21" s="212">
        <v>0</v>
      </c>
      <c r="AG21" s="212">
        <v>0</v>
      </c>
      <c r="AH21" s="213">
        <v>0</v>
      </c>
      <c r="AI21" s="212">
        <v>0</v>
      </c>
      <c r="AJ21" s="212">
        <v>0</v>
      </c>
      <c r="AK21" s="212">
        <v>0</v>
      </c>
      <c r="AL21" s="212">
        <v>1900.82</v>
      </c>
      <c r="AM21" s="214">
        <v>302.39999999999998</v>
      </c>
      <c r="AN21" s="214">
        <v>0</v>
      </c>
      <c r="AO21" s="214">
        <v>0</v>
      </c>
      <c r="AP21" s="214">
        <v>0</v>
      </c>
      <c r="AQ21" s="214">
        <v>0</v>
      </c>
      <c r="AR21" s="214">
        <v>0</v>
      </c>
      <c r="AS21" s="214">
        <v>0</v>
      </c>
      <c r="AT21" s="214">
        <v>265.39999999999998</v>
      </c>
      <c r="AU21" s="214">
        <v>0</v>
      </c>
      <c r="AV21" s="214">
        <v>0</v>
      </c>
      <c r="AW21" s="210">
        <v>0</v>
      </c>
      <c r="AX21" s="215">
        <v>1958.4199999999998</v>
      </c>
      <c r="AY21" s="105">
        <v>2326.2199999999998</v>
      </c>
      <c r="AZ21" s="105">
        <v>209.37000000000003</v>
      </c>
      <c r="BA21" s="105">
        <v>0</v>
      </c>
      <c r="BB21" s="105">
        <v>0</v>
      </c>
      <c r="BC21" s="105">
        <v>0</v>
      </c>
      <c r="BD21" s="118"/>
      <c r="BE21" s="105">
        <f t="shared" si="10"/>
        <v>2526.2199999999998</v>
      </c>
      <c r="BF21" s="192">
        <f t="shared" si="13"/>
        <v>2526.2199999999998</v>
      </c>
      <c r="BG21" s="193">
        <f t="shared" si="11"/>
        <v>0</v>
      </c>
      <c r="BH21" s="27"/>
      <c r="BI21" s="27"/>
      <c r="BJ21" s="119"/>
      <c r="BK21" s="108">
        <f>+AY21</f>
        <v>2326.2199999999998</v>
      </c>
      <c r="BL21" s="137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35">
        <f t="shared" si="0"/>
        <v>0</v>
      </c>
      <c r="BY21" s="135">
        <f t="shared" si="0"/>
        <v>0</v>
      </c>
      <c r="BZ21" s="135">
        <f t="shared" si="1"/>
        <v>0</v>
      </c>
      <c r="CA21" s="119">
        <f t="shared" si="2"/>
        <v>0</v>
      </c>
      <c r="CB21" s="58"/>
      <c r="CC21" s="124"/>
      <c r="CD21" s="124"/>
      <c r="CE21" s="124"/>
      <c r="CF21" s="121"/>
      <c r="CG21" s="121"/>
      <c r="CH21" s="121"/>
      <c r="CI21" s="121"/>
      <c r="CJ21" s="121"/>
      <c r="CK21" s="121"/>
      <c r="CL21" s="58"/>
      <c r="CM21" s="58"/>
      <c r="CN21" s="58"/>
      <c r="CO21" s="121">
        <f t="shared" si="3"/>
        <v>0</v>
      </c>
      <c r="CP21" s="121">
        <f t="shared" si="3"/>
        <v>0</v>
      </c>
      <c r="CQ21" s="121">
        <f t="shared" si="4"/>
        <v>0</v>
      </c>
      <c r="CR21" s="121">
        <f t="shared" si="5"/>
        <v>0</v>
      </c>
      <c r="CS21" s="58"/>
      <c r="CT21" s="122">
        <f t="shared" si="6"/>
        <v>2526.2199999999998</v>
      </c>
      <c r="CU21" s="122">
        <f t="shared" si="7"/>
        <v>0</v>
      </c>
    </row>
    <row r="22" spans="1:99" s="107" customFormat="1" x14ac:dyDescent="0.25">
      <c r="A22" s="75">
        <f t="shared" si="12"/>
        <v>16</v>
      </c>
      <c r="B22" s="50" t="s">
        <v>90</v>
      </c>
      <c r="C22" s="75">
        <v>29320677</v>
      </c>
      <c r="D22" s="74" t="s">
        <v>141</v>
      </c>
      <c r="E22" s="74" t="s">
        <v>55</v>
      </c>
      <c r="F22" s="163" t="s">
        <v>116</v>
      </c>
      <c r="G22" s="114">
        <v>23573</v>
      </c>
      <c r="H22" s="115">
        <v>41276</v>
      </c>
      <c r="I22" s="116"/>
      <c r="J22" s="117">
        <v>1240</v>
      </c>
      <c r="K22" s="209">
        <v>24</v>
      </c>
      <c r="L22" s="104">
        <f t="shared" si="8"/>
        <v>29</v>
      </c>
      <c r="M22" s="209">
        <f t="shared" si="9"/>
        <v>29</v>
      </c>
      <c r="N22" s="210">
        <v>185.5</v>
      </c>
      <c r="O22" s="210">
        <v>31.990000000000002</v>
      </c>
      <c r="P22" s="210">
        <v>5</v>
      </c>
      <c r="Q22" s="210">
        <v>0.5</v>
      </c>
      <c r="R22" s="210">
        <v>0</v>
      </c>
      <c r="S22" s="210">
        <v>10</v>
      </c>
      <c r="T22" s="210">
        <v>0</v>
      </c>
      <c r="U22" s="210">
        <v>16</v>
      </c>
      <c r="V22" s="210">
        <v>0</v>
      </c>
      <c r="W22" s="212">
        <v>102.5</v>
      </c>
      <c r="X22" s="211">
        <v>0</v>
      </c>
      <c r="Y22" s="212">
        <v>0</v>
      </c>
      <c r="Z22" s="212">
        <v>0</v>
      </c>
      <c r="AA22" s="212">
        <v>0</v>
      </c>
      <c r="AB22" s="212">
        <v>1035.72</v>
      </c>
      <c r="AC22" s="212">
        <v>178.62</v>
      </c>
      <c r="AD22" s="212">
        <v>34.900000000000006</v>
      </c>
      <c r="AE22" s="212">
        <v>3.77</v>
      </c>
      <c r="AF22" s="212">
        <v>0</v>
      </c>
      <c r="AG22" s="212">
        <v>111.67</v>
      </c>
      <c r="AH22" s="213">
        <v>0</v>
      </c>
      <c r="AI22" s="212">
        <v>178.66</v>
      </c>
      <c r="AJ22" s="212">
        <v>0</v>
      </c>
      <c r="AK22" s="212">
        <v>0</v>
      </c>
      <c r="AL22" s="212">
        <v>0</v>
      </c>
      <c r="AM22" s="214">
        <v>0</v>
      </c>
      <c r="AN22" s="214">
        <v>0</v>
      </c>
      <c r="AO22" s="214">
        <v>0</v>
      </c>
      <c r="AP22" s="214">
        <f>+CA22</f>
        <v>222.68215200000009</v>
      </c>
      <c r="AQ22" s="214">
        <v>0</v>
      </c>
      <c r="AR22" s="214">
        <v>0</v>
      </c>
      <c r="AS22" s="214">
        <v>0</v>
      </c>
      <c r="AT22" s="214">
        <v>49</v>
      </c>
      <c r="AU22" s="214">
        <v>0</v>
      </c>
      <c r="AV22" s="214">
        <v>0</v>
      </c>
      <c r="AW22" s="210">
        <v>0</v>
      </c>
      <c r="AX22" s="215">
        <v>1374.1578480000003</v>
      </c>
      <c r="AY22" s="105">
        <v>1645.84</v>
      </c>
      <c r="AZ22" s="105">
        <v>148.13</v>
      </c>
      <c r="BA22" s="105">
        <v>0</v>
      </c>
      <c r="BB22" s="105">
        <v>0</v>
      </c>
      <c r="BC22" s="105">
        <v>0</v>
      </c>
      <c r="BD22"/>
      <c r="BE22" s="105">
        <f t="shared" si="10"/>
        <v>1645.8400000000004</v>
      </c>
      <c r="BF22" s="192">
        <f t="shared" si="13"/>
        <v>1645.8400000000004</v>
      </c>
      <c r="BG22" s="193">
        <f t="shared" si="11"/>
        <v>0</v>
      </c>
      <c r="BH22" s="27"/>
      <c r="BI22" s="27"/>
      <c r="BJ22" s="185">
        <f t="shared" ref="BJ22:BJ23" si="16">+BE22-X22-AA22</f>
        <v>1645.8400000000004</v>
      </c>
      <c r="BK22" s="119"/>
      <c r="BL22" s="123">
        <f>+BJ22*$BL$5</f>
        <v>164.58400000000006</v>
      </c>
      <c r="BM22" s="119">
        <f>+BJ22*$BM$5</f>
        <v>27.814696000000005</v>
      </c>
      <c r="BN22" s="119">
        <f>+BJ22*$BN$5</f>
        <v>30.283456000000005</v>
      </c>
      <c r="BO22" s="119"/>
      <c r="BP22" s="119"/>
      <c r="BQ22" s="119"/>
      <c r="BR22" s="119"/>
      <c r="BS22" s="119"/>
      <c r="BT22" s="119"/>
      <c r="BU22" s="119"/>
      <c r="BV22" s="119"/>
      <c r="BW22" s="119"/>
      <c r="BX22" s="119">
        <f t="shared" si="0"/>
        <v>164.58400000000006</v>
      </c>
      <c r="BY22" s="119">
        <f t="shared" si="0"/>
        <v>27.814696000000005</v>
      </c>
      <c r="BZ22" s="119">
        <f t="shared" si="1"/>
        <v>30.283456000000005</v>
      </c>
      <c r="CA22" s="119">
        <f t="shared" si="2"/>
        <v>222.68215200000009</v>
      </c>
      <c r="CB22" s="58"/>
      <c r="CC22" s="124"/>
      <c r="CD22" s="121"/>
      <c r="CE22" s="121"/>
      <c r="CF22" s="58"/>
      <c r="CG22" s="58"/>
      <c r="CH22" s="58"/>
      <c r="CI22" s="58"/>
      <c r="CJ22" s="58"/>
      <c r="CK22" s="58"/>
      <c r="CL22" s="58"/>
      <c r="CM22" s="58"/>
      <c r="CN22" s="58"/>
      <c r="CO22" s="121">
        <f t="shared" si="3"/>
        <v>0</v>
      </c>
      <c r="CP22" s="121">
        <f t="shared" si="3"/>
        <v>0</v>
      </c>
      <c r="CQ22" s="121">
        <f t="shared" si="4"/>
        <v>0</v>
      </c>
      <c r="CR22" s="121">
        <f t="shared" si="5"/>
        <v>0</v>
      </c>
      <c r="CS22" s="58"/>
      <c r="CT22" s="122">
        <f t="shared" si="6"/>
        <v>1645.8400000000004</v>
      </c>
      <c r="CU22" s="122">
        <f t="shared" si="7"/>
        <v>329</v>
      </c>
    </row>
    <row r="23" spans="1:99" s="45" customFormat="1" x14ac:dyDescent="0.25">
      <c r="A23" s="75">
        <f>+A22+1</f>
        <v>17</v>
      </c>
      <c r="B23" s="74" t="s">
        <v>92</v>
      </c>
      <c r="C23" s="75">
        <v>29681850</v>
      </c>
      <c r="D23" s="74" t="s">
        <v>93</v>
      </c>
      <c r="E23" s="74" t="s">
        <v>60</v>
      </c>
      <c r="F23" s="164" t="s">
        <v>117</v>
      </c>
      <c r="G23" s="114">
        <v>25088</v>
      </c>
      <c r="H23" s="114">
        <v>43693</v>
      </c>
      <c r="I23" s="74"/>
      <c r="J23" s="117">
        <v>1510</v>
      </c>
      <c r="K23" s="209">
        <v>26</v>
      </c>
      <c r="L23" s="104">
        <f t="shared" si="8"/>
        <v>31</v>
      </c>
      <c r="M23" s="209">
        <f t="shared" si="9"/>
        <v>31</v>
      </c>
      <c r="N23" s="210">
        <v>208</v>
      </c>
      <c r="O23" s="210">
        <v>34.659999999999997</v>
      </c>
      <c r="P23" s="210">
        <v>40.5</v>
      </c>
      <c r="Q23" s="210">
        <v>14.5</v>
      </c>
      <c r="R23" s="210">
        <v>0</v>
      </c>
      <c r="S23" s="210">
        <v>17.5</v>
      </c>
      <c r="T23" s="210">
        <v>0</v>
      </c>
      <c r="U23" s="210">
        <v>45.5</v>
      </c>
      <c r="V23" s="210">
        <v>0</v>
      </c>
      <c r="W23" s="212">
        <v>0</v>
      </c>
      <c r="X23" s="211">
        <v>250</v>
      </c>
      <c r="Y23" s="212">
        <v>0</v>
      </c>
      <c r="Z23" s="212">
        <v>0</v>
      </c>
      <c r="AA23" s="212">
        <v>0</v>
      </c>
      <c r="AB23" s="212">
        <v>1395.3400000000001</v>
      </c>
      <c r="AC23" s="212">
        <v>232.53000000000003</v>
      </c>
      <c r="AD23" s="212">
        <v>339.61</v>
      </c>
      <c r="AE23" s="212">
        <v>131.31</v>
      </c>
      <c r="AF23" s="212">
        <v>0</v>
      </c>
      <c r="AG23" s="212">
        <v>234.79</v>
      </c>
      <c r="AH23" s="213">
        <v>0</v>
      </c>
      <c r="AI23" s="212">
        <v>610.45000000000005</v>
      </c>
      <c r="AJ23" s="212">
        <v>0</v>
      </c>
      <c r="AK23" s="212">
        <v>0</v>
      </c>
      <c r="AL23" s="212">
        <v>0</v>
      </c>
      <c r="AM23" s="214">
        <v>0</v>
      </c>
      <c r="AN23" s="214">
        <v>0</v>
      </c>
      <c r="AO23" s="214">
        <v>0</v>
      </c>
      <c r="AP23" s="214">
        <v>0</v>
      </c>
      <c r="AQ23" s="214">
        <f>+CA23</f>
        <v>394.20561699999996</v>
      </c>
      <c r="AR23" s="214">
        <v>0</v>
      </c>
      <c r="AS23" s="214">
        <v>0</v>
      </c>
      <c r="AT23" s="214">
        <v>233.59999999999997</v>
      </c>
      <c r="AU23" s="214">
        <v>0</v>
      </c>
      <c r="AV23" s="214">
        <v>0</v>
      </c>
      <c r="AW23" s="210">
        <v>0</v>
      </c>
      <c r="AX23" s="215">
        <v>2566.2243829999998</v>
      </c>
      <c r="AY23" s="105">
        <v>2944.03</v>
      </c>
      <c r="AZ23" s="105">
        <v>264.95999999999998</v>
      </c>
      <c r="BA23" s="105">
        <v>0</v>
      </c>
      <c r="BB23" s="105">
        <v>0</v>
      </c>
      <c r="BC23" s="105">
        <v>0</v>
      </c>
      <c r="BD23"/>
      <c r="BE23" s="105">
        <f t="shared" si="10"/>
        <v>3194.0299999999997</v>
      </c>
      <c r="BF23" s="192">
        <f t="shared" si="13"/>
        <v>3194.0299999999997</v>
      </c>
      <c r="BG23" s="193">
        <f t="shared" si="11"/>
        <v>0</v>
      </c>
      <c r="BH23" s="27"/>
      <c r="BI23" s="27"/>
      <c r="BJ23" s="185">
        <f t="shared" si="16"/>
        <v>2944.0299999999997</v>
      </c>
      <c r="BK23" s="119"/>
      <c r="BL23" s="119"/>
      <c r="BM23" s="119"/>
      <c r="BN23" s="119"/>
      <c r="BO23" s="108">
        <f>+BJ23*$BO$5</f>
        <v>294.40299999999996</v>
      </c>
      <c r="BP23" s="108">
        <f>+BJ23*$BP$5</f>
        <v>45.632464999999996</v>
      </c>
      <c r="BQ23" s="108">
        <f>+BJ23*$BQ$5</f>
        <v>54.170151999999995</v>
      </c>
      <c r="BR23" s="119"/>
      <c r="BS23" s="119"/>
      <c r="BT23" s="119"/>
      <c r="BU23" s="120"/>
      <c r="BV23" s="119"/>
      <c r="BW23" s="119"/>
      <c r="BX23" s="108">
        <f>+BL23+BO23+BR23+BU23</f>
        <v>294.40299999999996</v>
      </c>
      <c r="BY23" s="108">
        <f>+BM23+BP23+BS23+BV23</f>
        <v>45.632464999999996</v>
      </c>
      <c r="BZ23" s="108">
        <f>+BW23+BT23+BQ23+BN23</f>
        <v>54.170151999999995</v>
      </c>
      <c r="CA23" s="108">
        <f>+BZ23+BY23+BX23</f>
        <v>394.20561699999996</v>
      </c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</row>
    <row r="24" spans="1:99" s="122" customFormat="1" ht="20.100000000000001" customHeight="1" thickBot="1" x14ac:dyDescent="0.3">
      <c r="A24" s="138"/>
      <c r="G24" s="138"/>
      <c r="H24" s="138"/>
      <c r="J24" s="249">
        <f t="shared" ref="J24:BC24" si="17">SUM(J7:J23)</f>
        <v>25238.400000000001</v>
      </c>
      <c r="K24" s="248">
        <f t="shared" si="17"/>
        <v>417</v>
      </c>
      <c r="L24" s="249">
        <f t="shared" si="17"/>
        <v>500</v>
      </c>
      <c r="M24" s="182">
        <f t="shared" si="17"/>
        <v>500</v>
      </c>
      <c r="N24" s="182">
        <f t="shared" si="17"/>
        <v>2077</v>
      </c>
      <c r="O24" s="182">
        <f t="shared" si="17"/>
        <v>555.90999999999985</v>
      </c>
      <c r="P24" s="182">
        <f t="shared" si="17"/>
        <v>303</v>
      </c>
      <c r="Q24" s="182">
        <f t="shared" si="17"/>
        <v>131</v>
      </c>
      <c r="R24" s="182">
        <f t="shared" si="17"/>
        <v>96</v>
      </c>
      <c r="S24" s="182">
        <f t="shared" si="17"/>
        <v>145.5</v>
      </c>
      <c r="T24" s="182">
        <f t="shared" si="17"/>
        <v>0</v>
      </c>
      <c r="U24" s="182">
        <f t="shared" si="17"/>
        <v>271</v>
      </c>
      <c r="V24" s="182">
        <f t="shared" si="17"/>
        <v>2144.1</v>
      </c>
      <c r="W24" s="182">
        <f t="shared" si="17"/>
        <v>1435</v>
      </c>
      <c r="X24" s="203">
        <f t="shared" si="17"/>
        <v>2034.96</v>
      </c>
      <c r="Y24" s="182">
        <f t="shared" si="17"/>
        <v>24.92</v>
      </c>
      <c r="Z24" s="182">
        <f t="shared" si="17"/>
        <v>8.1199999999999992</v>
      </c>
      <c r="AA24" s="182">
        <f t="shared" si="17"/>
        <v>0</v>
      </c>
      <c r="AB24" s="182">
        <f t="shared" si="17"/>
        <v>14228.65</v>
      </c>
      <c r="AC24" s="182">
        <f t="shared" si="17"/>
        <v>3778.2999999999997</v>
      </c>
      <c r="AD24" s="182">
        <f t="shared" si="17"/>
        <v>2596.7600000000002</v>
      </c>
      <c r="AE24" s="182">
        <f t="shared" si="17"/>
        <v>1192.32</v>
      </c>
      <c r="AF24" s="182">
        <f t="shared" si="17"/>
        <v>823.5</v>
      </c>
      <c r="AG24" s="182">
        <f t="shared" si="17"/>
        <v>1949.6599999999999</v>
      </c>
      <c r="AH24" s="182">
        <f t="shared" si="17"/>
        <v>0</v>
      </c>
      <c r="AI24" s="182">
        <f t="shared" si="17"/>
        <v>3673.05</v>
      </c>
      <c r="AJ24" s="182">
        <f t="shared" si="17"/>
        <v>0</v>
      </c>
      <c r="AK24" s="182">
        <f t="shared" si="17"/>
        <v>0</v>
      </c>
      <c r="AL24" s="182">
        <f t="shared" si="17"/>
        <v>14226.119999999999</v>
      </c>
      <c r="AM24" s="182">
        <f t="shared" si="17"/>
        <v>1629.7199999999998</v>
      </c>
      <c r="AN24" s="182">
        <f t="shared" si="17"/>
        <v>0</v>
      </c>
      <c r="AO24" s="182">
        <f t="shared" si="17"/>
        <v>722.13038400000005</v>
      </c>
      <c r="AP24" s="182">
        <f t="shared" si="17"/>
        <v>568.61313300000006</v>
      </c>
      <c r="AQ24" s="182">
        <f t="shared" si="17"/>
        <v>2866.6905410000004</v>
      </c>
      <c r="AR24" s="182">
        <f t="shared" si="17"/>
        <v>0</v>
      </c>
      <c r="AS24" s="182">
        <f t="shared" si="17"/>
        <v>10</v>
      </c>
      <c r="AT24" s="182">
        <f t="shared" si="17"/>
        <v>1848.4</v>
      </c>
      <c r="AU24" s="182">
        <f t="shared" si="17"/>
        <v>0</v>
      </c>
      <c r="AV24" s="182">
        <f t="shared" si="17"/>
        <v>0</v>
      </c>
      <c r="AW24" s="238">
        <f t="shared" si="17"/>
        <v>43.59</v>
      </c>
      <c r="AX24" s="182">
        <f t="shared" si="17"/>
        <v>38282.221855000003</v>
      </c>
      <c r="AY24" s="194">
        <f t="shared" si="17"/>
        <v>43944.66</v>
      </c>
      <c r="AZ24" s="194">
        <f t="shared" si="17"/>
        <v>3955.0299999999997</v>
      </c>
      <c r="BA24" s="194">
        <f t="shared" si="17"/>
        <v>0</v>
      </c>
      <c r="BB24" s="194">
        <f t="shared" si="17"/>
        <v>0</v>
      </c>
      <c r="BC24" s="194">
        <f t="shared" si="17"/>
        <v>0</v>
      </c>
      <c r="BD24"/>
      <c r="BE24" s="194">
        <f>SUM(BE7:BE23)</f>
        <v>45971.360000000008</v>
      </c>
      <c r="BF24" s="194">
        <f>SUM(BF7:BF23)</f>
        <v>45971.365913000001</v>
      </c>
      <c r="BG24" s="194">
        <f>SUM(BG7:BG23)</f>
        <v>-5.9129999999640859E-3</v>
      </c>
      <c r="BH24" s="27"/>
      <c r="BI24" s="27"/>
      <c r="BJ24" s="139">
        <f t="shared" ref="BJ24:CA24" si="18">+SUM(BJ7:BJ23)</f>
        <v>31399.809999999998</v>
      </c>
      <c r="BK24" s="139">
        <f t="shared" si="18"/>
        <v>12536.59</v>
      </c>
      <c r="BL24" s="139">
        <f t="shared" si="18"/>
        <v>420.26100000000008</v>
      </c>
      <c r="BM24" s="139">
        <f t="shared" si="18"/>
        <v>71.02410900000001</v>
      </c>
      <c r="BN24" s="139">
        <f t="shared" si="18"/>
        <v>77.328023999999999</v>
      </c>
      <c r="BO24" s="139">
        <f t="shared" si="18"/>
        <v>2140.9189999999999</v>
      </c>
      <c r="BP24" s="139">
        <f t="shared" si="18"/>
        <v>331.842445</v>
      </c>
      <c r="BQ24" s="139">
        <f t="shared" si="18"/>
        <v>393.9290959999999</v>
      </c>
      <c r="BR24" s="139">
        <f t="shared" si="18"/>
        <v>0</v>
      </c>
      <c r="BS24" s="139">
        <f t="shared" si="18"/>
        <v>0</v>
      </c>
      <c r="BT24" s="139">
        <f t="shared" si="18"/>
        <v>0</v>
      </c>
      <c r="BU24" s="139">
        <f t="shared" si="18"/>
        <v>578.80099999999993</v>
      </c>
      <c r="BV24" s="139">
        <f t="shared" si="18"/>
        <v>36.82</v>
      </c>
      <c r="BW24" s="139">
        <f t="shared" si="18"/>
        <v>106.49938399999999</v>
      </c>
      <c r="BX24" s="139">
        <f t="shared" si="18"/>
        <v>3139.9809999999993</v>
      </c>
      <c r="BY24" s="139">
        <f t="shared" si="18"/>
        <v>439.686554</v>
      </c>
      <c r="BZ24" s="139">
        <f t="shared" si="18"/>
        <v>577.75650400000006</v>
      </c>
      <c r="CA24" s="139">
        <f t="shared" si="18"/>
        <v>4157.4240579999996</v>
      </c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21"/>
      <c r="CT24" s="122">
        <f>+SUM(CT7:CT22)</f>
        <v>42769.210000000006</v>
      </c>
      <c r="CU24" s="122">
        <f>+SUM(CU7:CU22)</f>
        <v>8095.63</v>
      </c>
    </row>
    <row r="25" spans="1:99" ht="15.75" thickTop="1" x14ac:dyDescent="0.25">
      <c r="AN25" s="76"/>
      <c r="AQ25" s="172"/>
      <c r="AT25" s="76"/>
      <c r="BH25" s="27"/>
      <c r="BI25" s="27"/>
      <c r="BL25" s="141"/>
      <c r="BO25" s="141"/>
      <c r="BR25" s="141"/>
      <c r="BU25" s="141"/>
      <c r="CC25" s="142"/>
      <c r="CD25" s="142"/>
      <c r="CE25" s="142"/>
      <c r="CF25" s="142"/>
      <c r="CG25" s="142"/>
      <c r="CH25" s="142"/>
      <c r="CI25" s="142"/>
      <c r="CJ25" s="142"/>
      <c r="CK25" s="142"/>
      <c r="CL25" s="142"/>
      <c r="CM25" s="142"/>
      <c r="CN25" s="142"/>
      <c r="CO25" s="142"/>
      <c r="CP25" s="142"/>
      <c r="CQ25" s="142"/>
      <c r="CR25" s="142"/>
    </row>
    <row r="26" spans="1:99" hidden="1" x14ac:dyDescent="0.25">
      <c r="L26">
        <f>26*8</f>
        <v>208</v>
      </c>
      <c r="M26">
        <f>4*8</f>
        <v>32</v>
      </c>
      <c r="W26" s="76"/>
      <c r="AO26" s="76"/>
      <c r="AQ26" s="172"/>
      <c r="BH26" s="27"/>
      <c r="BI26" s="27"/>
    </row>
    <row r="27" spans="1:99" hidden="1" x14ac:dyDescent="0.25">
      <c r="AQ27" s="172"/>
      <c r="AW27" s="76"/>
      <c r="BH27" s="27"/>
      <c r="BI27" s="27"/>
    </row>
    <row r="28" spans="1:99" hidden="1" x14ac:dyDescent="0.25">
      <c r="B28">
        <v>1</v>
      </c>
      <c r="C28">
        <v>2</v>
      </c>
      <c r="D28">
        <v>3</v>
      </c>
      <c r="E28">
        <v>4</v>
      </c>
      <c r="F28">
        <v>5</v>
      </c>
      <c r="G28" s="1">
        <v>6</v>
      </c>
      <c r="H28" s="1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V28">
        <v>19</v>
      </c>
      <c r="W28">
        <v>20</v>
      </c>
      <c r="Y28">
        <v>22</v>
      </c>
      <c r="Z28">
        <v>23</v>
      </c>
      <c r="AA28">
        <v>24</v>
      </c>
      <c r="AC28">
        <v>25</v>
      </c>
      <c r="AD28">
        <v>26</v>
      </c>
      <c r="AE28">
        <v>27</v>
      </c>
      <c r="AF28">
        <v>28</v>
      </c>
      <c r="AG28">
        <v>29</v>
      </c>
      <c r="AH28">
        <v>30</v>
      </c>
      <c r="AJ28">
        <v>31</v>
      </c>
      <c r="AK28">
        <v>32</v>
      </c>
      <c r="AL28">
        <v>33</v>
      </c>
      <c r="AN28">
        <v>35</v>
      </c>
      <c r="AO28">
        <v>36</v>
      </c>
      <c r="AP28">
        <v>37</v>
      </c>
      <c r="AQ28" s="172"/>
      <c r="BG28"/>
      <c r="BH28" s="27"/>
      <c r="BI28" s="27"/>
      <c r="BL28"/>
      <c r="CT28" s="81"/>
    </row>
    <row r="29" spans="1:99" hidden="1" x14ac:dyDescent="0.25">
      <c r="K29">
        <v>26</v>
      </c>
      <c r="M29">
        <v>204</v>
      </c>
      <c r="N29">
        <v>34.67</v>
      </c>
      <c r="O29">
        <v>2</v>
      </c>
      <c r="P29">
        <v>0.5</v>
      </c>
      <c r="Q29">
        <v>0</v>
      </c>
      <c r="R29">
        <v>0</v>
      </c>
      <c r="S29">
        <v>0</v>
      </c>
      <c r="U29">
        <v>0</v>
      </c>
      <c r="V29">
        <v>0</v>
      </c>
      <c r="W29">
        <v>0</v>
      </c>
      <c r="Y29">
        <v>16.802258064516131</v>
      </c>
      <c r="Z29">
        <v>5.4032258064516121</v>
      </c>
      <c r="AA29">
        <v>0</v>
      </c>
      <c r="AB29">
        <v>1208.02</v>
      </c>
      <c r="AC29">
        <v>205.30418333333336</v>
      </c>
      <c r="AD29">
        <v>14.804166666666667</v>
      </c>
      <c r="AE29">
        <v>3.997125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187.75518572258062</v>
      </c>
      <c r="AO29">
        <v>0</v>
      </c>
      <c r="AP29">
        <v>0</v>
      </c>
      <c r="AQ29" s="172"/>
      <c r="BG29"/>
      <c r="BH29" s="27"/>
      <c r="BI29" s="27"/>
      <c r="BL29"/>
      <c r="CT29" s="81"/>
    </row>
    <row r="30" spans="1:99" hidden="1" x14ac:dyDescent="0.25">
      <c r="G30" s="77"/>
      <c r="K30">
        <v>26</v>
      </c>
      <c r="M30">
        <v>10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U30">
        <v>0</v>
      </c>
      <c r="V30">
        <v>2119.9822166666668</v>
      </c>
      <c r="W30">
        <v>84.999999999999915</v>
      </c>
      <c r="Y30">
        <v>24.927182795698929</v>
      </c>
      <c r="Z30">
        <v>8.1249247311827943</v>
      </c>
      <c r="AA30">
        <v>0</v>
      </c>
      <c r="AB30">
        <v>58.891666666666673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451.88998463474996</v>
      </c>
      <c r="AK30">
        <v>1.25</v>
      </c>
      <c r="AL30">
        <v>2119.9822166666668</v>
      </c>
      <c r="AM30">
        <v>0</v>
      </c>
      <c r="AN30">
        <v>355.03368718064513</v>
      </c>
      <c r="AO30">
        <v>62.449199042436007</v>
      </c>
      <c r="AP30">
        <v>6.25</v>
      </c>
      <c r="AQ30" s="172"/>
      <c r="AY30" s="4"/>
      <c r="BD30" s="81"/>
      <c r="BE30" s="81"/>
      <c r="BF30" s="81"/>
      <c r="BG30" s="81"/>
      <c r="BH30" s="27"/>
      <c r="BI30" s="27"/>
      <c r="BJ30" s="81"/>
      <c r="BK30" s="81"/>
      <c r="CK30"/>
      <c r="CL30"/>
      <c r="CM30"/>
      <c r="CN30"/>
      <c r="CO30"/>
      <c r="CP30"/>
      <c r="CQ30"/>
      <c r="CR30"/>
      <c r="CS30"/>
    </row>
    <row r="31" spans="1:99" hidden="1" x14ac:dyDescent="0.25">
      <c r="G31" s="77"/>
      <c r="H31" s="77"/>
      <c r="I31" s="76"/>
      <c r="K31">
        <v>26</v>
      </c>
      <c r="M31">
        <v>209</v>
      </c>
      <c r="N31">
        <v>34.67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Y31">
        <v>29.717827956989247</v>
      </c>
      <c r="Z31">
        <v>9.6012903225806454</v>
      </c>
      <c r="AA31">
        <v>0</v>
      </c>
      <c r="AB31">
        <v>1340.5608333333337</v>
      </c>
      <c r="AC31">
        <v>222.37915833333335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206.85047499999999</v>
      </c>
      <c r="AO31">
        <v>0</v>
      </c>
      <c r="AP31">
        <v>8.75</v>
      </c>
      <c r="AQ31" s="172"/>
      <c r="BG31"/>
      <c r="BH31" s="27"/>
      <c r="BI31" s="27"/>
      <c r="BL31"/>
      <c r="CT31" s="81"/>
    </row>
    <row r="32" spans="1:99" s="144" customFormat="1" hidden="1" x14ac:dyDescent="0.25">
      <c r="A32" s="143"/>
      <c r="G32" s="145"/>
      <c r="H32" s="143"/>
      <c r="I32" s="146"/>
      <c r="K32" s="144">
        <v>26</v>
      </c>
      <c r="M32" s="144">
        <v>209</v>
      </c>
      <c r="N32" s="147">
        <v>34.67</v>
      </c>
      <c r="O32" s="147">
        <v>0</v>
      </c>
      <c r="P32" s="147">
        <v>0</v>
      </c>
      <c r="Q32" s="147">
        <v>0</v>
      </c>
      <c r="R32" s="147">
        <v>0</v>
      </c>
      <c r="S32" s="147">
        <v>0</v>
      </c>
      <c r="T32" s="147"/>
      <c r="U32" s="147">
        <v>0</v>
      </c>
      <c r="V32" s="147">
        <v>0</v>
      </c>
      <c r="W32" s="147">
        <v>84.999999999999915</v>
      </c>
      <c r="X32" s="204"/>
      <c r="Y32" s="147">
        <v>0</v>
      </c>
      <c r="Z32" s="147">
        <v>0</v>
      </c>
      <c r="AA32" s="147">
        <v>0</v>
      </c>
      <c r="AB32" s="147">
        <v>1149.5</v>
      </c>
      <c r="AC32" s="147">
        <v>190.685</v>
      </c>
      <c r="AD32" s="147">
        <v>0</v>
      </c>
      <c r="AE32" s="147">
        <v>0</v>
      </c>
      <c r="AF32" s="147">
        <v>0</v>
      </c>
      <c r="AG32" s="147">
        <v>0</v>
      </c>
      <c r="AH32" s="147">
        <v>0</v>
      </c>
      <c r="AI32" s="147">
        <v>0</v>
      </c>
      <c r="AJ32" s="147">
        <v>0</v>
      </c>
      <c r="AK32" s="147">
        <v>5</v>
      </c>
      <c r="AL32" s="147">
        <v>0</v>
      </c>
      <c r="AM32" s="147">
        <v>0</v>
      </c>
      <c r="AN32" s="147">
        <v>184.63524129247313</v>
      </c>
      <c r="AO32" s="147">
        <v>0</v>
      </c>
      <c r="AP32" s="147">
        <v>0</v>
      </c>
      <c r="AQ32" s="183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H32" s="27"/>
      <c r="BI32" s="27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</row>
    <row r="33" spans="7:98" hidden="1" x14ac:dyDescent="0.25">
      <c r="G33" s="77"/>
      <c r="H33" s="77"/>
      <c r="I33" s="76"/>
      <c r="K33">
        <v>26</v>
      </c>
      <c r="M33">
        <v>207</v>
      </c>
      <c r="N33" s="149">
        <v>34.67</v>
      </c>
      <c r="O33" s="149">
        <v>20</v>
      </c>
      <c r="P33" s="149">
        <v>8</v>
      </c>
      <c r="Q33" s="149">
        <v>0</v>
      </c>
      <c r="R33" s="149">
        <v>0</v>
      </c>
      <c r="S33" s="149">
        <v>0</v>
      </c>
      <c r="T33" s="149"/>
      <c r="U33" s="149">
        <v>10.5</v>
      </c>
      <c r="V33" s="149">
        <v>0</v>
      </c>
      <c r="W33" s="149">
        <v>0</v>
      </c>
      <c r="Y33" s="149">
        <v>0</v>
      </c>
      <c r="Z33" s="149">
        <v>0</v>
      </c>
      <c r="AA33" s="149">
        <v>0</v>
      </c>
      <c r="AB33" s="149">
        <v>1039.3125</v>
      </c>
      <c r="AC33" s="149">
        <v>174.07229166666664</v>
      </c>
      <c r="AD33" s="149">
        <v>125.52083333333331</v>
      </c>
      <c r="AE33" s="149">
        <v>54.224999999999994</v>
      </c>
      <c r="AF33" s="149">
        <v>0</v>
      </c>
      <c r="AG33" s="149">
        <v>0</v>
      </c>
      <c r="AH33" s="149">
        <v>0</v>
      </c>
      <c r="AI33" s="149">
        <v>105.4375</v>
      </c>
      <c r="AJ33" s="149">
        <v>0</v>
      </c>
      <c r="AK33" s="149">
        <v>0</v>
      </c>
      <c r="AL33" s="149">
        <v>0</v>
      </c>
      <c r="AM33" s="149">
        <v>0</v>
      </c>
      <c r="AN33" s="149">
        <v>193.46409600000001</v>
      </c>
      <c r="AO33" s="149">
        <v>0</v>
      </c>
      <c r="AP33" s="149">
        <v>0</v>
      </c>
      <c r="AQ33" s="172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G33"/>
      <c r="BH33" s="27"/>
      <c r="BI33" s="27"/>
      <c r="BL33"/>
      <c r="CT33" s="81"/>
    </row>
    <row r="34" spans="7:98" hidden="1" x14ac:dyDescent="0.25">
      <c r="K34">
        <v>26</v>
      </c>
      <c r="M34">
        <v>26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U34">
        <v>0</v>
      </c>
      <c r="V34">
        <v>1554.1104960317457</v>
      </c>
      <c r="W34">
        <v>84.999999999999915</v>
      </c>
      <c r="Y34">
        <v>0</v>
      </c>
      <c r="Z34">
        <v>0</v>
      </c>
      <c r="AA34">
        <v>0</v>
      </c>
      <c r="AB34">
        <v>130.54166666666666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349.03366071428559</v>
      </c>
      <c r="AK34">
        <v>0</v>
      </c>
      <c r="AL34">
        <v>1554.1104960317457</v>
      </c>
      <c r="AM34">
        <v>0</v>
      </c>
      <c r="AN34">
        <v>273.52158800000001</v>
      </c>
      <c r="AO34">
        <v>0</v>
      </c>
      <c r="AP34">
        <v>0</v>
      </c>
      <c r="AQ34" s="172"/>
      <c r="BG34"/>
      <c r="BH34" s="27"/>
      <c r="BI34" s="27"/>
      <c r="BL34"/>
      <c r="CT34" s="81"/>
    </row>
    <row r="35" spans="7:98" hidden="1" x14ac:dyDescent="0.25">
      <c r="K35">
        <v>17</v>
      </c>
      <c r="M35">
        <v>135.5</v>
      </c>
      <c r="N35">
        <v>22.67</v>
      </c>
      <c r="O35">
        <v>12</v>
      </c>
      <c r="P35">
        <v>12</v>
      </c>
      <c r="Q35">
        <v>0</v>
      </c>
      <c r="R35">
        <v>0</v>
      </c>
      <c r="S35">
        <v>0</v>
      </c>
      <c r="U35">
        <v>12</v>
      </c>
      <c r="V35">
        <v>0</v>
      </c>
      <c r="W35">
        <v>53.833333333333272</v>
      </c>
      <c r="Y35">
        <v>0</v>
      </c>
      <c r="Z35">
        <v>0</v>
      </c>
      <c r="AA35">
        <v>0</v>
      </c>
      <c r="AB35">
        <v>722.66666666666663</v>
      </c>
      <c r="AC35">
        <v>120.90666666666667</v>
      </c>
      <c r="AD35">
        <v>80</v>
      </c>
      <c r="AE35">
        <v>86.399999999999991</v>
      </c>
      <c r="AF35">
        <v>0</v>
      </c>
      <c r="AG35">
        <v>0</v>
      </c>
      <c r="AH35">
        <v>0</v>
      </c>
      <c r="AI35">
        <v>128</v>
      </c>
      <c r="AJ35">
        <v>0</v>
      </c>
      <c r="AK35">
        <v>20</v>
      </c>
      <c r="AL35">
        <v>0</v>
      </c>
      <c r="AM35">
        <v>0</v>
      </c>
      <c r="AN35" s="150">
        <v>142.37066933333332</v>
      </c>
      <c r="AO35">
        <v>2.9134285713006136E-3</v>
      </c>
      <c r="AP35">
        <v>0</v>
      </c>
      <c r="AQ35" s="172"/>
      <c r="BG35"/>
      <c r="BH35" s="27"/>
      <c r="BI35" s="27"/>
      <c r="BL35"/>
      <c r="CT35" s="81"/>
    </row>
    <row r="36" spans="7:98" hidden="1" x14ac:dyDescent="0.25">
      <c r="K36">
        <v>26</v>
      </c>
      <c r="M36">
        <v>209</v>
      </c>
      <c r="N36">
        <v>34.67</v>
      </c>
      <c r="O36">
        <v>0</v>
      </c>
      <c r="P36">
        <v>0</v>
      </c>
      <c r="Q36">
        <v>0</v>
      </c>
      <c r="R36">
        <v>0</v>
      </c>
      <c r="S36">
        <v>0</v>
      </c>
      <c r="U36">
        <v>0</v>
      </c>
      <c r="V36">
        <v>0</v>
      </c>
      <c r="W36">
        <v>84.999999999999915</v>
      </c>
      <c r="Y36">
        <v>0</v>
      </c>
      <c r="Z36">
        <v>0</v>
      </c>
      <c r="AA36">
        <v>0</v>
      </c>
      <c r="AB36">
        <v>1062.4166666666667</v>
      </c>
      <c r="AC36">
        <v>176.23916666666665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172.73692838709681</v>
      </c>
      <c r="AO36">
        <v>0</v>
      </c>
      <c r="AP36">
        <v>0</v>
      </c>
      <c r="AQ36" s="172"/>
      <c r="BG36"/>
      <c r="BH36" s="27"/>
      <c r="BI36" s="27"/>
      <c r="BL36"/>
      <c r="CT36" s="81"/>
    </row>
    <row r="37" spans="7:98" hidden="1" x14ac:dyDescent="0.25">
      <c r="K37">
        <v>12</v>
      </c>
      <c r="M37">
        <v>64</v>
      </c>
      <c r="N37">
        <v>16</v>
      </c>
      <c r="O37">
        <v>18.5</v>
      </c>
      <c r="P37">
        <v>13</v>
      </c>
      <c r="Q37">
        <v>32</v>
      </c>
      <c r="R37">
        <v>0</v>
      </c>
      <c r="S37">
        <v>0</v>
      </c>
      <c r="U37">
        <v>24</v>
      </c>
      <c r="V37">
        <v>0</v>
      </c>
      <c r="W37">
        <v>0</v>
      </c>
      <c r="Y37">
        <v>0</v>
      </c>
      <c r="Z37">
        <v>0</v>
      </c>
      <c r="AA37">
        <v>0</v>
      </c>
      <c r="AB37">
        <v>341.33333333333331</v>
      </c>
      <c r="AC37">
        <v>85.333333333333329</v>
      </c>
      <c r="AD37">
        <v>123.33333333333333</v>
      </c>
      <c r="AE37">
        <v>93.59999999999998</v>
      </c>
      <c r="AF37">
        <v>230.39999999999998</v>
      </c>
      <c r="AG37">
        <v>0</v>
      </c>
      <c r="AH37">
        <v>0</v>
      </c>
      <c r="AI37">
        <v>256</v>
      </c>
      <c r="AJ37">
        <v>0</v>
      </c>
      <c r="AK37">
        <v>0</v>
      </c>
      <c r="AL37">
        <v>0</v>
      </c>
      <c r="AM37">
        <v>0</v>
      </c>
      <c r="AN37" s="150">
        <v>130.40199999999999</v>
      </c>
      <c r="AO37">
        <v>65.849999999999994</v>
      </c>
      <c r="AP37">
        <v>0</v>
      </c>
      <c r="AQ37" s="172"/>
      <c r="BG37"/>
      <c r="BH37" s="27"/>
      <c r="BI37" s="27"/>
      <c r="BL37"/>
      <c r="CT37" s="81"/>
    </row>
    <row r="38" spans="7:98" hidden="1" x14ac:dyDescent="0.25">
      <c r="K38">
        <v>26</v>
      </c>
      <c r="M38">
        <v>132</v>
      </c>
      <c r="N38">
        <v>34.67</v>
      </c>
      <c r="O38">
        <v>48.5</v>
      </c>
      <c r="P38">
        <v>35.5</v>
      </c>
      <c r="Q38">
        <v>88</v>
      </c>
      <c r="R38">
        <v>0</v>
      </c>
      <c r="S38">
        <v>0</v>
      </c>
      <c r="U38">
        <v>30</v>
      </c>
      <c r="V38">
        <v>0</v>
      </c>
      <c r="W38">
        <v>84.999999999999915</v>
      </c>
      <c r="Y38">
        <v>0</v>
      </c>
      <c r="Z38">
        <v>0</v>
      </c>
      <c r="AA38">
        <v>0</v>
      </c>
      <c r="AB38">
        <v>737</v>
      </c>
      <c r="AC38">
        <v>193.57416666666666</v>
      </c>
      <c r="AD38">
        <v>338.48958333333326</v>
      </c>
      <c r="AE38">
        <v>267.58125000000001</v>
      </c>
      <c r="AF38">
        <v>663.3</v>
      </c>
      <c r="AG38">
        <v>0</v>
      </c>
      <c r="AH38">
        <v>0</v>
      </c>
      <c r="AI38">
        <v>335</v>
      </c>
      <c r="AJ38">
        <v>0</v>
      </c>
      <c r="AK38">
        <v>134</v>
      </c>
      <c r="AL38">
        <v>0</v>
      </c>
      <c r="AM38">
        <v>0</v>
      </c>
      <c r="AN38">
        <v>355.53365400000001</v>
      </c>
      <c r="AO38">
        <v>0</v>
      </c>
      <c r="AP38">
        <v>0</v>
      </c>
      <c r="AQ38" s="172"/>
      <c r="BG38"/>
      <c r="BH38" s="27"/>
      <c r="BI38" s="27"/>
      <c r="BL38"/>
      <c r="CT38" s="81"/>
    </row>
    <row r="39" spans="7:98" hidden="1" x14ac:dyDescent="0.25">
      <c r="K39">
        <v>25</v>
      </c>
      <c r="M39">
        <v>198.5</v>
      </c>
      <c r="N39">
        <v>33.340000000000003</v>
      </c>
      <c r="O39">
        <v>23.5</v>
      </c>
      <c r="P39">
        <v>10.5</v>
      </c>
      <c r="Q39">
        <v>0</v>
      </c>
      <c r="R39">
        <v>0</v>
      </c>
      <c r="S39">
        <v>0</v>
      </c>
      <c r="U39">
        <v>3</v>
      </c>
      <c r="V39">
        <v>0</v>
      </c>
      <c r="W39">
        <v>84.999999999999915</v>
      </c>
      <c r="Y39">
        <v>0</v>
      </c>
      <c r="Z39">
        <v>0</v>
      </c>
      <c r="AA39">
        <v>0</v>
      </c>
      <c r="AB39">
        <v>1066.9375</v>
      </c>
      <c r="AC39">
        <v>179.20249999999999</v>
      </c>
      <c r="AD39">
        <v>157.890625</v>
      </c>
      <c r="AE39">
        <v>76.190624999999983</v>
      </c>
      <c r="AF39">
        <v>0</v>
      </c>
      <c r="AG39">
        <v>0</v>
      </c>
      <c r="AH39">
        <v>0</v>
      </c>
      <c r="AI39">
        <v>32.25</v>
      </c>
      <c r="AJ39">
        <v>0</v>
      </c>
      <c r="AK39">
        <v>0</v>
      </c>
      <c r="AL39">
        <v>0</v>
      </c>
      <c r="AM39">
        <v>0</v>
      </c>
      <c r="AN39">
        <v>206.23336311827958</v>
      </c>
      <c r="AO39">
        <v>0</v>
      </c>
      <c r="AP39">
        <v>0</v>
      </c>
      <c r="AQ39" s="172"/>
      <c r="BG39"/>
      <c r="BH39" s="27"/>
      <c r="BI39" s="27"/>
      <c r="BL39"/>
      <c r="CT39" s="81"/>
    </row>
    <row r="40" spans="7:98" hidden="1" x14ac:dyDescent="0.25">
      <c r="K40">
        <v>26</v>
      </c>
      <c r="M40">
        <v>24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U40">
        <v>0</v>
      </c>
      <c r="V40">
        <v>1615.6385515873014</v>
      </c>
      <c r="W40">
        <v>84.999999999999915</v>
      </c>
      <c r="Y40">
        <v>0</v>
      </c>
      <c r="Z40">
        <v>0</v>
      </c>
      <c r="AA40">
        <v>0</v>
      </c>
      <c r="AB40">
        <v>134.5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348.60418584656082</v>
      </c>
      <c r="AK40">
        <v>0</v>
      </c>
      <c r="AL40">
        <v>1615.6385515873014</v>
      </c>
      <c r="AM40">
        <v>0</v>
      </c>
      <c r="AN40">
        <v>281.91952911827957</v>
      </c>
      <c r="AO40">
        <v>-1.1971428575030529E-3</v>
      </c>
      <c r="AP40">
        <v>0</v>
      </c>
      <c r="AQ40" s="172"/>
      <c r="BG40"/>
      <c r="BH40" s="27"/>
      <c r="BI40" s="27"/>
      <c r="BL40"/>
      <c r="CT40" s="81"/>
    </row>
    <row r="41" spans="7:98" hidden="1" x14ac:dyDescent="0.25">
      <c r="K41">
        <v>26</v>
      </c>
      <c r="M41">
        <v>206.5</v>
      </c>
      <c r="N41">
        <v>34.67</v>
      </c>
      <c r="O41">
        <v>25</v>
      </c>
      <c r="P41">
        <v>13</v>
      </c>
      <c r="Q41">
        <v>0</v>
      </c>
      <c r="R41">
        <v>0</v>
      </c>
      <c r="S41">
        <v>0</v>
      </c>
      <c r="U41">
        <v>11.5</v>
      </c>
      <c r="V41">
        <v>0</v>
      </c>
      <c r="W41">
        <v>84.999999999999915</v>
      </c>
      <c r="Y41">
        <v>0</v>
      </c>
      <c r="Z41">
        <v>0</v>
      </c>
      <c r="AA41">
        <v>0</v>
      </c>
      <c r="AB41">
        <v>1109.9375</v>
      </c>
      <c r="AC41">
        <v>186.35124999999999</v>
      </c>
      <c r="AD41">
        <v>167.96875</v>
      </c>
      <c r="AE41">
        <v>94.331249999999983</v>
      </c>
      <c r="AF41">
        <v>0</v>
      </c>
      <c r="AG41">
        <v>0</v>
      </c>
      <c r="AH41">
        <v>0</v>
      </c>
      <c r="AI41">
        <v>123.625</v>
      </c>
      <c r="AJ41">
        <v>0</v>
      </c>
      <c r="AK41">
        <v>0</v>
      </c>
      <c r="AL41">
        <v>0</v>
      </c>
      <c r="AM41">
        <v>0</v>
      </c>
      <c r="AN41">
        <v>228.14679711827958</v>
      </c>
      <c r="AO41">
        <v>0</v>
      </c>
      <c r="AP41">
        <v>0</v>
      </c>
      <c r="AQ41" s="172"/>
      <c r="BG41"/>
      <c r="BH41" s="27"/>
      <c r="BI41" s="27"/>
      <c r="BL41"/>
      <c r="CT41" s="81"/>
    </row>
    <row r="42" spans="7:98" hidden="1" x14ac:dyDescent="0.25">
      <c r="K42">
        <v>24</v>
      </c>
      <c r="M42">
        <v>188</v>
      </c>
      <c r="N42">
        <v>32.010000000000005</v>
      </c>
      <c r="O42">
        <v>18</v>
      </c>
      <c r="P42">
        <v>5</v>
      </c>
      <c r="Q42">
        <v>0</v>
      </c>
      <c r="R42">
        <v>0</v>
      </c>
      <c r="S42">
        <v>0</v>
      </c>
      <c r="U42">
        <v>10</v>
      </c>
      <c r="V42">
        <v>0</v>
      </c>
      <c r="W42">
        <v>84.999999999999915</v>
      </c>
      <c r="Y42">
        <v>0</v>
      </c>
      <c r="Z42">
        <v>0</v>
      </c>
      <c r="AA42">
        <v>0</v>
      </c>
      <c r="AB42">
        <v>1014.4166666666665</v>
      </c>
      <c r="AC42">
        <v>172.72062499999998</v>
      </c>
      <c r="AD42">
        <v>121.40624999999999</v>
      </c>
      <c r="AE42">
        <v>36.421875</v>
      </c>
      <c r="AF42">
        <v>0</v>
      </c>
      <c r="AG42">
        <v>0</v>
      </c>
      <c r="AH42">
        <v>0</v>
      </c>
      <c r="AI42">
        <v>107.91666666666666</v>
      </c>
      <c r="AJ42">
        <v>0</v>
      </c>
      <c r="AK42">
        <v>0</v>
      </c>
      <c r="AL42">
        <v>0</v>
      </c>
      <c r="AM42">
        <v>0</v>
      </c>
      <c r="AN42">
        <v>198.53921134408603</v>
      </c>
      <c r="AO42">
        <v>4.1364449999996804</v>
      </c>
      <c r="AP42">
        <v>0</v>
      </c>
      <c r="AQ42" s="172"/>
      <c r="BG42"/>
      <c r="BH42" s="27"/>
      <c r="BI42" s="27"/>
      <c r="BL42"/>
      <c r="CT42" s="81"/>
    </row>
    <row r="43" spans="7:98" hidden="1" x14ac:dyDescent="0.25">
      <c r="K43">
        <v>26</v>
      </c>
      <c r="M43">
        <v>103</v>
      </c>
      <c r="N43">
        <v>34.67</v>
      </c>
      <c r="O43">
        <v>49.5</v>
      </c>
      <c r="P43">
        <v>48</v>
      </c>
      <c r="Q43">
        <v>112</v>
      </c>
      <c r="R43">
        <v>0</v>
      </c>
      <c r="S43">
        <v>0</v>
      </c>
      <c r="U43">
        <v>59</v>
      </c>
      <c r="V43">
        <v>0</v>
      </c>
      <c r="W43">
        <v>84.999999999999915</v>
      </c>
      <c r="Y43">
        <v>0</v>
      </c>
      <c r="Z43">
        <v>0</v>
      </c>
      <c r="AA43">
        <v>0</v>
      </c>
      <c r="AB43">
        <v>517.14583333333337</v>
      </c>
      <c r="AC43">
        <v>174.07229166666664</v>
      </c>
      <c r="AD43">
        <v>310.6640625</v>
      </c>
      <c r="AE43">
        <v>325.34999999999997</v>
      </c>
      <c r="AF43">
        <v>759.15</v>
      </c>
      <c r="AG43">
        <v>0</v>
      </c>
      <c r="AH43">
        <v>0</v>
      </c>
      <c r="AI43">
        <v>592.45833333333326</v>
      </c>
      <c r="AJ43">
        <v>0</v>
      </c>
      <c r="AK43">
        <v>0</v>
      </c>
      <c r="AL43">
        <v>0</v>
      </c>
      <c r="AM43">
        <v>0</v>
      </c>
      <c r="AN43">
        <v>318.947136</v>
      </c>
      <c r="AO43">
        <v>0</v>
      </c>
      <c r="AP43">
        <v>0</v>
      </c>
      <c r="AQ43" s="172"/>
      <c r="BG43"/>
      <c r="BH43" s="27"/>
      <c r="BI43" s="27"/>
      <c r="BL43"/>
      <c r="CT43" s="81"/>
    </row>
    <row r="44" spans="7:98" hidden="1" x14ac:dyDescent="0.25">
      <c r="K44">
        <v>26</v>
      </c>
      <c r="M44">
        <v>4.5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U44">
        <v>0</v>
      </c>
      <c r="V44">
        <v>1795.7382539682535</v>
      </c>
      <c r="W44">
        <v>84.999999999999915</v>
      </c>
      <c r="Y44">
        <v>0</v>
      </c>
      <c r="Z44">
        <v>0</v>
      </c>
      <c r="AA44">
        <v>0</v>
      </c>
      <c r="AB44">
        <v>25.125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364.38468783068777</v>
      </c>
      <c r="AK44">
        <v>0</v>
      </c>
      <c r="AL44">
        <v>1795.7382539682535</v>
      </c>
      <c r="AM44">
        <v>0</v>
      </c>
      <c r="AN44">
        <v>294.2244</v>
      </c>
      <c r="AO44">
        <v>0</v>
      </c>
      <c r="AP44">
        <v>0</v>
      </c>
      <c r="AQ44" s="172"/>
      <c r="BG44"/>
      <c r="BH44" s="27"/>
      <c r="BI44" s="27"/>
      <c r="BL44"/>
      <c r="CT44" s="81"/>
    </row>
    <row r="45" spans="7:98" hidden="1" x14ac:dyDescent="0.25">
      <c r="K45">
        <v>26</v>
      </c>
      <c r="M45">
        <v>209</v>
      </c>
      <c r="N45">
        <v>34.67</v>
      </c>
      <c r="O45">
        <v>2</v>
      </c>
      <c r="P45">
        <v>0</v>
      </c>
      <c r="Q45">
        <v>0</v>
      </c>
      <c r="R45">
        <v>0</v>
      </c>
      <c r="S45">
        <v>0</v>
      </c>
      <c r="U45">
        <v>0</v>
      </c>
      <c r="V45">
        <v>0</v>
      </c>
      <c r="W45">
        <v>84.999999999999915</v>
      </c>
      <c r="Y45">
        <v>0</v>
      </c>
      <c r="Z45">
        <v>0</v>
      </c>
      <c r="AA45">
        <v>0</v>
      </c>
      <c r="AB45">
        <v>1114.6666666666667</v>
      </c>
      <c r="AC45">
        <v>184.90666666666664</v>
      </c>
      <c r="AD45">
        <v>13.333333333333332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51">
        <v>181.16781212903226</v>
      </c>
      <c r="AO45">
        <v>0</v>
      </c>
      <c r="AP45">
        <v>0</v>
      </c>
      <c r="AQ45" s="172"/>
      <c r="BG45"/>
      <c r="BH45" s="27"/>
      <c r="BI45" s="27"/>
      <c r="BL45"/>
      <c r="CT45" s="81"/>
    </row>
    <row r="46" spans="7:98" hidden="1" x14ac:dyDescent="0.25">
      <c r="K46">
        <v>26</v>
      </c>
      <c r="M46">
        <v>208.5</v>
      </c>
      <c r="N46">
        <v>34.67</v>
      </c>
      <c r="O46">
        <v>49.5</v>
      </c>
      <c r="P46">
        <v>51</v>
      </c>
      <c r="Q46">
        <v>0</v>
      </c>
      <c r="R46">
        <v>0</v>
      </c>
      <c r="S46">
        <v>0</v>
      </c>
      <c r="U46">
        <v>19.5</v>
      </c>
      <c r="V46">
        <v>0</v>
      </c>
      <c r="W46">
        <v>84.999999999999915</v>
      </c>
      <c r="Y46">
        <v>0</v>
      </c>
      <c r="Z46">
        <v>0</v>
      </c>
      <c r="AA46">
        <v>0</v>
      </c>
      <c r="AB46">
        <v>886.125</v>
      </c>
      <c r="AC46">
        <v>147.3475</v>
      </c>
      <c r="AD46">
        <v>262.96875</v>
      </c>
      <c r="AE46">
        <v>292.61250000000001</v>
      </c>
      <c r="AF46">
        <v>0</v>
      </c>
      <c r="AG46">
        <v>0</v>
      </c>
      <c r="AH46">
        <v>0</v>
      </c>
      <c r="AI46">
        <v>165.75</v>
      </c>
      <c r="AJ46">
        <v>0</v>
      </c>
      <c r="AK46">
        <v>0</v>
      </c>
      <c r="AL46">
        <v>0</v>
      </c>
      <c r="AM46">
        <v>0</v>
      </c>
      <c r="AN46">
        <v>240.09389999999999</v>
      </c>
      <c r="AO46">
        <v>0</v>
      </c>
      <c r="AP46">
        <v>0</v>
      </c>
      <c r="AQ46" s="172"/>
      <c r="BG46"/>
      <c r="BH46" s="27"/>
      <c r="BI46" s="27"/>
      <c r="BL46"/>
      <c r="CT46" s="81"/>
    </row>
    <row r="47" spans="7:98" hidden="1" x14ac:dyDescent="0.25">
      <c r="K47">
        <v>12</v>
      </c>
      <c r="M47">
        <v>96</v>
      </c>
      <c r="N47">
        <v>16</v>
      </c>
      <c r="O47">
        <v>2.5</v>
      </c>
      <c r="P47">
        <v>0</v>
      </c>
      <c r="Q47">
        <v>0</v>
      </c>
      <c r="R47">
        <v>0</v>
      </c>
      <c r="S47">
        <v>0</v>
      </c>
      <c r="U47">
        <v>5</v>
      </c>
      <c r="V47">
        <v>0</v>
      </c>
      <c r="W47">
        <v>50.999999999999943</v>
      </c>
      <c r="Y47">
        <v>0</v>
      </c>
      <c r="Z47">
        <v>0</v>
      </c>
      <c r="AA47">
        <v>0</v>
      </c>
      <c r="AB47">
        <v>444</v>
      </c>
      <c r="AC47">
        <v>74</v>
      </c>
      <c r="AD47">
        <v>14.453125</v>
      </c>
      <c r="AE47">
        <v>0</v>
      </c>
      <c r="AF47">
        <v>0</v>
      </c>
      <c r="AG47">
        <v>0</v>
      </c>
      <c r="AH47">
        <v>0</v>
      </c>
      <c r="AI47">
        <v>46.25</v>
      </c>
      <c r="AJ47">
        <v>0</v>
      </c>
      <c r="AK47">
        <v>0</v>
      </c>
      <c r="AL47">
        <v>0</v>
      </c>
      <c r="AM47">
        <v>81.860868602150546</v>
      </c>
      <c r="AN47">
        <v>0</v>
      </c>
      <c r="AO47">
        <v>0</v>
      </c>
      <c r="AP47">
        <v>0</v>
      </c>
      <c r="AQ47" s="172"/>
      <c r="BG47"/>
      <c r="BH47" s="27"/>
      <c r="BI47" s="27"/>
      <c r="BL47"/>
      <c r="CT47" s="81"/>
    </row>
    <row r="48" spans="7:98" hidden="1" x14ac:dyDescent="0.25">
      <c r="K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U48">
        <v>0</v>
      </c>
      <c r="V48">
        <v>0</v>
      </c>
      <c r="W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2.1666666666693146E-3</v>
      </c>
      <c r="AN48">
        <v>0</v>
      </c>
      <c r="AO48">
        <v>0</v>
      </c>
      <c r="AP48">
        <v>0</v>
      </c>
      <c r="AQ48" s="172"/>
      <c r="BG48"/>
      <c r="BH48" s="27"/>
      <c r="BI48" s="27"/>
      <c r="BL48"/>
      <c r="CT48" s="81"/>
    </row>
    <row r="49" spans="1:99" hidden="1" x14ac:dyDescent="0.25">
      <c r="K49">
        <v>25</v>
      </c>
      <c r="M49">
        <v>198.5</v>
      </c>
      <c r="N49">
        <v>33.340000000000003</v>
      </c>
      <c r="O49">
        <v>45</v>
      </c>
      <c r="P49">
        <v>49.5</v>
      </c>
      <c r="Q49">
        <v>0</v>
      </c>
      <c r="R49">
        <v>0</v>
      </c>
      <c r="S49">
        <v>0</v>
      </c>
      <c r="U49">
        <v>39</v>
      </c>
      <c r="V49">
        <v>0</v>
      </c>
      <c r="W49">
        <v>84.999999999999915</v>
      </c>
      <c r="Y49">
        <v>0</v>
      </c>
      <c r="Z49">
        <v>0</v>
      </c>
      <c r="AA49">
        <v>0</v>
      </c>
      <c r="AB49">
        <v>985.54166666666663</v>
      </c>
      <c r="AC49">
        <v>165.59208333333333</v>
      </c>
      <c r="AD49">
        <v>285.78125</v>
      </c>
      <c r="AE49">
        <v>344.8125</v>
      </c>
      <c r="AF49">
        <v>0</v>
      </c>
      <c r="AG49">
        <v>0</v>
      </c>
      <c r="AH49">
        <v>0</v>
      </c>
      <c r="AI49">
        <v>398.33333333333331</v>
      </c>
      <c r="AJ49">
        <v>0</v>
      </c>
      <c r="AK49">
        <v>0</v>
      </c>
      <c r="AL49">
        <v>0</v>
      </c>
      <c r="AM49">
        <v>294.45806559139788</v>
      </c>
      <c r="AN49">
        <v>0</v>
      </c>
      <c r="AO49">
        <v>48.682627428571394</v>
      </c>
      <c r="AP49">
        <v>0</v>
      </c>
      <c r="AQ49" s="172"/>
      <c r="BG49"/>
      <c r="BH49" s="27"/>
      <c r="BI49" s="27"/>
      <c r="BL49"/>
      <c r="CT49" s="81"/>
    </row>
    <row r="50" spans="1:99" hidden="1" x14ac:dyDescent="0.25">
      <c r="K50">
        <v>25</v>
      </c>
      <c r="M50">
        <v>197</v>
      </c>
      <c r="N50">
        <v>33.340000000000003</v>
      </c>
      <c r="O50">
        <v>16</v>
      </c>
      <c r="P50">
        <v>9.5</v>
      </c>
      <c r="Q50">
        <v>0</v>
      </c>
      <c r="R50">
        <v>0</v>
      </c>
      <c r="S50">
        <v>0</v>
      </c>
      <c r="U50">
        <v>4</v>
      </c>
      <c r="V50">
        <v>0</v>
      </c>
      <c r="W50">
        <v>84.999999999999915</v>
      </c>
      <c r="Y50">
        <v>0</v>
      </c>
      <c r="Z50">
        <v>0</v>
      </c>
      <c r="AA50">
        <v>0</v>
      </c>
      <c r="AB50">
        <v>911.125</v>
      </c>
      <c r="AC50">
        <v>154.19749999999999</v>
      </c>
      <c r="AD50">
        <v>92.5</v>
      </c>
      <c r="AE50">
        <v>59.315625000000004</v>
      </c>
      <c r="AF50">
        <v>0</v>
      </c>
      <c r="AG50">
        <v>0</v>
      </c>
      <c r="AH50">
        <v>0</v>
      </c>
      <c r="AI50">
        <v>37</v>
      </c>
      <c r="AJ50">
        <v>0</v>
      </c>
      <c r="AK50">
        <v>0</v>
      </c>
      <c r="AL50">
        <v>0</v>
      </c>
      <c r="AM50">
        <v>0</v>
      </c>
      <c r="AN50">
        <v>174.75776999999999</v>
      </c>
      <c r="AO50">
        <v>0</v>
      </c>
      <c r="AP50">
        <v>0</v>
      </c>
      <c r="AQ50" s="172"/>
      <c r="BG50"/>
      <c r="BH50" s="27"/>
      <c r="BI50" s="27"/>
      <c r="BL50"/>
      <c r="CT50" s="81"/>
    </row>
    <row r="51" spans="1:99" hidden="1" x14ac:dyDescent="0.25">
      <c r="K51">
        <v>1</v>
      </c>
      <c r="M51">
        <v>8.5</v>
      </c>
      <c r="N51">
        <v>1.33</v>
      </c>
      <c r="O51">
        <v>0</v>
      </c>
      <c r="P51">
        <v>0</v>
      </c>
      <c r="Q51">
        <v>0</v>
      </c>
      <c r="R51">
        <v>0</v>
      </c>
      <c r="S51">
        <v>0</v>
      </c>
      <c r="U51">
        <v>4.5</v>
      </c>
      <c r="V51">
        <v>0</v>
      </c>
      <c r="W51">
        <v>0</v>
      </c>
      <c r="Y51">
        <v>0</v>
      </c>
      <c r="Z51">
        <v>0</v>
      </c>
      <c r="AA51">
        <v>0</v>
      </c>
      <c r="AB51">
        <v>39.666666666666671</v>
      </c>
      <c r="AC51">
        <v>6.206666666666667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42</v>
      </c>
      <c r="AJ51">
        <v>0</v>
      </c>
      <c r="AK51">
        <v>0</v>
      </c>
      <c r="AL51">
        <v>0</v>
      </c>
      <c r="AM51">
        <v>11.423100000000002</v>
      </c>
      <c r="AN51">
        <v>0</v>
      </c>
      <c r="AO51">
        <v>0</v>
      </c>
      <c r="AP51">
        <v>0</v>
      </c>
      <c r="AQ51" s="172"/>
      <c r="BG51"/>
      <c r="BH51" s="27"/>
      <c r="BI51" s="27"/>
      <c r="BL51"/>
      <c r="CT51" s="81"/>
    </row>
    <row r="52" spans="1:99" hidden="1" x14ac:dyDescent="0.25">
      <c r="K52">
        <v>26</v>
      </c>
      <c r="M52">
        <v>175</v>
      </c>
      <c r="N52">
        <v>34.67</v>
      </c>
      <c r="O52">
        <v>16</v>
      </c>
      <c r="P52">
        <v>2</v>
      </c>
      <c r="Q52">
        <v>0</v>
      </c>
      <c r="R52">
        <v>0</v>
      </c>
      <c r="S52">
        <v>0</v>
      </c>
      <c r="U52">
        <v>7</v>
      </c>
      <c r="V52">
        <v>291.67011904761904</v>
      </c>
      <c r="W52">
        <v>84.999999999999915</v>
      </c>
      <c r="Y52">
        <v>0</v>
      </c>
      <c r="Z52">
        <v>0</v>
      </c>
      <c r="AA52">
        <v>0</v>
      </c>
      <c r="AB52">
        <v>809.375</v>
      </c>
      <c r="AC52">
        <v>160.34875</v>
      </c>
      <c r="AD52">
        <v>92.5</v>
      </c>
      <c r="AE52">
        <v>12.487500000000001</v>
      </c>
      <c r="AF52">
        <v>0</v>
      </c>
      <c r="AG52">
        <v>0</v>
      </c>
      <c r="AH52">
        <v>0</v>
      </c>
      <c r="AI52">
        <v>64.75</v>
      </c>
      <c r="AJ52">
        <v>0</v>
      </c>
      <c r="AK52">
        <v>0</v>
      </c>
      <c r="AL52">
        <v>291.67011904761904</v>
      </c>
      <c r="AM52">
        <v>197.09820000000002</v>
      </c>
      <c r="AN52">
        <v>0</v>
      </c>
      <c r="AO52">
        <v>0</v>
      </c>
      <c r="AP52">
        <v>0</v>
      </c>
      <c r="AQ52" s="172"/>
      <c r="BG52"/>
      <c r="BH52" s="27"/>
      <c r="BI52" s="27"/>
      <c r="BL52"/>
      <c r="CT52" s="81"/>
    </row>
    <row r="53" spans="1:99" hidden="1" x14ac:dyDescent="0.25">
      <c r="K53">
        <v>11</v>
      </c>
      <c r="M53">
        <v>87.5</v>
      </c>
      <c r="N53">
        <v>14.67</v>
      </c>
      <c r="O53">
        <v>5.5</v>
      </c>
      <c r="P53">
        <v>0.5</v>
      </c>
      <c r="Q53">
        <v>0</v>
      </c>
      <c r="R53">
        <v>0</v>
      </c>
      <c r="S53">
        <v>0</v>
      </c>
      <c r="U53">
        <v>0</v>
      </c>
      <c r="V53">
        <v>0</v>
      </c>
      <c r="W53">
        <v>0</v>
      </c>
      <c r="Y53">
        <v>0</v>
      </c>
      <c r="Z53">
        <v>0</v>
      </c>
      <c r="AA53">
        <v>0</v>
      </c>
      <c r="AB53">
        <v>404.6875</v>
      </c>
      <c r="AC53">
        <v>67.848749999999995</v>
      </c>
      <c r="AD53">
        <v>31.796875</v>
      </c>
      <c r="AE53">
        <v>3.1218750000000002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65.969995698924734</v>
      </c>
      <c r="AN53">
        <v>0</v>
      </c>
      <c r="AO53">
        <v>0</v>
      </c>
      <c r="AP53">
        <v>0</v>
      </c>
      <c r="AQ53" s="172"/>
      <c r="BG53"/>
      <c r="BH53" s="27"/>
      <c r="BI53" s="27"/>
      <c r="BL53"/>
      <c r="CT53" s="81"/>
    </row>
    <row r="54" spans="1:99" hidden="1" x14ac:dyDescent="0.25">
      <c r="K54">
        <v>24</v>
      </c>
      <c r="M54">
        <v>193.5</v>
      </c>
      <c r="N54">
        <v>32.010000000000005</v>
      </c>
      <c r="O54">
        <v>1.5</v>
      </c>
      <c r="P54">
        <v>0</v>
      </c>
      <c r="Q54">
        <v>0</v>
      </c>
      <c r="R54">
        <v>0</v>
      </c>
      <c r="S54">
        <v>0</v>
      </c>
      <c r="U54">
        <v>5</v>
      </c>
      <c r="V54">
        <v>0</v>
      </c>
      <c r="W54">
        <v>84.999999999999915</v>
      </c>
      <c r="Y54">
        <v>0</v>
      </c>
      <c r="Z54">
        <v>0</v>
      </c>
      <c r="AA54">
        <v>0</v>
      </c>
      <c r="AB54">
        <v>1015.875</v>
      </c>
      <c r="AC54">
        <v>168.05250000000001</v>
      </c>
      <c r="AD54">
        <v>9.84375</v>
      </c>
      <c r="AE54">
        <v>0</v>
      </c>
      <c r="AF54">
        <v>0</v>
      </c>
      <c r="AG54">
        <v>0</v>
      </c>
      <c r="AH54">
        <v>0</v>
      </c>
      <c r="AI54">
        <v>52.5</v>
      </c>
      <c r="AJ54">
        <v>0</v>
      </c>
      <c r="AK54">
        <v>52.5</v>
      </c>
      <c r="AL54">
        <v>0</v>
      </c>
      <c r="AM54">
        <v>179.89072903225806</v>
      </c>
      <c r="AN54">
        <v>0</v>
      </c>
      <c r="AO54">
        <v>0</v>
      </c>
      <c r="AP54">
        <v>0</v>
      </c>
      <c r="AQ54" s="172"/>
      <c r="BG54"/>
      <c r="BH54" s="27"/>
      <c r="BI54" s="27"/>
      <c r="BL54"/>
      <c r="CT54" s="81"/>
    </row>
    <row r="55" spans="1:99" hidden="1" x14ac:dyDescent="0.25">
      <c r="K55">
        <v>26</v>
      </c>
      <c r="M55">
        <v>209</v>
      </c>
      <c r="N55">
        <v>34.67</v>
      </c>
      <c r="O55">
        <v>26</v>
      </c>
      <c r="P55">
        <v>12.5</v>
      </c>
      <c r="Q55">
        <v>0</v>
      </c>
      <c r="R55">
        <v>0</v>
      </c>
      <c r="S55">
        <v>0</v>
      </c>
      <c r="U55">
        <v>8.5</v>
      </c>
      <c r="V55">
        <v>0</v>
      </c>
      <c r="W55">
        <v>84.999999999999915</v>
      </c>
      <c r="Y55">
        <v>0</v>
      </c>
      <c r="Z55">
        <v>0</v>
      </c>
      <c r="AA55">
        <v>0</v>
      </c>
      <c r="AB55">
        <v>888.25</v>
      </c>
      <c r="AC55">
        <v>147.3475</v>
      </c>
      <c r="AD55">
        <v>138.125</v>
      </c>
      <c r="AE55">
        <v>71.71875</v>
      </c>
      <c r="AF55">
        <v>0</v>
      </c>
      <c r="AG55">
        <v>0</v>
      </c>
      <c r="AH55">
        <v>0</v>
      </c>
      <c r="AI55">
        <v>72.25</v>
      </c>
      <c r="AJ55">
        <v>0</v>
      </c>
      <c r="AK55">
        <v>0</v>
      </c>
      <c r="AL55">
        <v>0</v>
      </c>
      <c r="AM55">
        <v>182.34967204301077</v>
      </c>
      <c r="AN55">
        <v>0</v>
      </c>
      <c r="AO55">
        <v>0</v>
      </c>
      <c r="AP55">
        <v>0</v>
      </c>
      <c r="AQ55" s="172"/>
      <c r="BG55"/>
      <c r="BH55" s="27"/>
      <c r="BI55" s="27"/>
      <c r="BL55"/>
      <c r="CT55" s="81"/>
    </row>
    <row r="56" spans="1:99" hidden="1" x14ac:dyDescent="0.25">
      <c r="K56">
        <v>26</v>
      </c>
      <c r="M56">
        <v>95</v>
      </c>
      <c r="N56">
        <v>34.67</v>
      </c>
      <c r="O56">
        <v>52</v>
      </c>
      <c r="P56">
        <v>51</v>
      </c>
      <c r="Q56">
        <v>120</v>
      </c>
      <c r="R56">
        <v>0</v>
      </c>
      <c r="S56">
        <v>0</v>
      </c>
      <c r="U56">
        <v>48</v>
      </c>
      <c r="V56">
        <v>0</v>
      </c>
      <c r="W56">
        <v>84.999999999999915</v>
      </c>
      <c r="Y56">
        <v>0</v>
      </c>
      <c r="Z56">
        <v>0</v>
      </c>
      <c r="AA56">
        <v>0</v>
      </c>
      <c r="AB56">
        <v>407.70833333333337</v>
      </c>
      <c r="AC56">
        <v>148.79208333333335</v>
      </c>
      <c r="AD56">
        <v>278.95833333333337</v>
      </c>
      <c r="AE56">
        <v>295.48125000000005</v>
      </c>
      <c r="AF56">
        <v>695.25</v>
      </c>
      <c r="AG56">
        <v>0</v>
      </c>
      <c r="AH56">
        <v>0</v>
      </c>
      <c r="AI56">
        <v>412</v>
      </c>
      <c r="AJ56">
        <v>0</v>
      </c>
      <c r="AK56">
        <v>103</v>
      </c>
      <c r="AL56">
        <v>0</v>
      </c>
      <c r="AM56">
        <v>0</v>
      </c>
      <c r="AN56">
        <v>313.22044879569893</v>
      </c>
      <c r="AO56">
        <v>67.940715999999995</v>
      </c>
      <c r="AP56">
        <v>0</v>
      </c>
      <c r="AQ56" s="172"/>
      <c r="BG56"/>
      <c r="BH56" s="27"/>
      <c r="BI56" s="27"/>
      <c r="BL56"/>
      <c r="CT56" s="81"/>
    </row>
    <row r="57" spans="1:99" hidden="1" x14ac:dyDescent="0.25">
      <c r="K57">
        <v>26</v>
      </c>
      <c r="M57">
        <v>208.5</v>
      </c>
      <c r="N57">
        <v>34.67</v>
      </c>
      <c r="O57">
        <v>46</v>
      </c>
      <c r="P57">
        <v>49</v>
      </c>
      <c r="Q57">
        <v>0</v>
      </c>
      <c r="R57">
        <v>0</v>
      </c>
      <c r="S57">
        <v>0</v>
      </c>
      <c r="U57">
        <v>37.5</v>
      </c>
      <c r="V57">
        <v>0</v>
      </c>
      <c r="W57">
        <v>84.999999999999915</v>
      </c>
      <c r="Y57">
        <v>0</v>
      </c>
      <c r="Z57">
        <v>0</v>
      </c>
      <c r="AA57">
        <v>0</v>
      </c>
      <c r="AB57">
        <v>1253.0208333333333</v>
      </c>
      <c r="AC57">
        <v>208.18208333333331</v>
      </c>
      <c r="AD57">
        <v>342.8125</v>
      </c>
      <c r="AE57">
        <v>380.89687499999997</v>
      </c>
      <c r="AF57">
        <v>0</v>
      </c>
      <c r="AG57">
        <v>0</v>
      </c>
      <c r="AH57">
        <v>0</v>
      </c>
      <c r="AI57">
        <v>442.54166666666663</v>
      </c>
      <c r="AJ57">
        <v>0</v>
      </c>
      <c r="AK57">
        <v>0</v>
      </c>
      <c r="AL57">
        <v>0</v>
      </c>
      <c r="AM57">
        <v>352.61965741935484</v>
      </c>
      <c r="AN57">
        <v>0</v>
      </c>
      <c r="AO57">
        <v>58.642765428571451</v>
      </c>
      <c r="AP57">
        <v>0</v>
      </c>
      <c r="AQ57" s="172"/>
      <c r="BG57"/>
      <c r="BH57" s="27"/>
      <c r="BI57" s="27"/>
      <c r="BL57"/>
      <c r="CT57" s="81"/>
    </row>
    <row r="58" spans="1:99" hidden="1" x14ac:dyDescent="0.25">
      <c r="K58">
        <v>26</v>
      </c>
      <c r="M58">
        <v>208.5</v>
      </c>
      <c r="N58">
        <v>34.67</v>
      </c>
      <c r="O58">
        <v>49.5</v>
      </c>
      <c r="P58">
        <v>47.5</v>
      </c>
      <c r="Q58">
        <v>0</v>
      </c>
      <c r="R58">
        <v>0</v>
      </c>
      <c r="S58">
        <v>0</v>
      </c>
      <c r="U58">
        <v>26</v>
      </c>
      <c r="V58">
        <v>0</v>
      </c>
      <c r="W58">
        <v>84.999999999999915</v>
      </c>
      <c r="Y58">
        <v>0</v>
      </c>
      <c r="Z58">
        <v>0</v>
      </c>
      <c r="AA58">
        <v>0</v>
      </c>
      <c r="AB58">
        <v>1155.4375</v>
      </c>
      <c r="AC58">
        <v>192.12958333333336</v>
      </c>
      <c r="AD58">
        <v>342.89062500000006</v>
      </c>
      <c r="AE58">
        <v>355.359375</v>
      </c>
      <c r="AF58">
        <v>0</v>
      </c>
      <c r="AG58">
        <v>0</v>
      </c>
      <c r="AH58">
        <v>0</v>
      </c>
      <c r="AI58">
        <v>288.16666666666669</v>
      </c>
      <c r="AJ58">
        <v>0</v>
      </c>
      <c r="AK58">
        <v>1.25</v>
      </c>
      <c r="AL58">
        <v>0</v>
      </c>
      <c r="AM58">
        <v>0</v>
      </c>
      <c r="AN58">
        <v>312.45360867741937</v>
      </c>
      <c r="AO58">
        <v>34.5811908571429</v>
      </c>
      <c r="AP58">
        <v>6.25</v>
      </c>
      <c r="AQ58" s="172"/>
      <c r="BG58"/>
      <c r="BH58" s="27"/>
      <c r="BI58" s="27"/>
      <c r="BL58"/>
      <c r="CT58" s="81"/>
    </row>
    <row r="59" spans="1:99" hidden="1" x14ac:dyDescent="0.25">
      <c r="AN59" s="152">
        <f>SUM(AN28:AN58)</f>
        <v>4987.0075012172047</v>
      </c>
      <c r="AQ59" s="172"/>
      <c r="BH59" s="27"/>
      <c r="BI59" s="27"/>
    </row>
    <row r="60" spans="1:99" hidden="1" x14ac:dyDescent="0.25">
      <c r="K60">
        <f>+K7-K29</f>
        <v>-1</v>
      </c>
      <c r="L60">
        <f>+L7-L29</f>
        <v>30</v>
      </c>
      <c r="M60">
        <f t="shared" ref="M60:S60" si="19">N7-M29</f>
        <v>-188</v>
      </c>
      <c r="N60">
        <f t="shared" si="19"/>
        <v>-1.3400000000000034</v>
      </c>
      <c r="O60">
        <f t="shared" si="19"/>
        <v>-2</v>
      </c>
      <c r="P60">
        <f t="shared" si="19"/>
        <v>-0.5</v>
      </c>
      <c r="Q60">
        <f t="shared" si="19"/>
        <v>0</v>
      </c>
      <c r="R60">
        <f t="shared" si="19"/>
        <v>0</v>
      </c>
      <c r="S60">
        <f t="shared" si="19"/>
        <v>0</v>
      </c>
      <c r="U60">
        <f>U7-U29</f>
        <v>0</v>
      </c>
      <c r="V60">
        <f>V7-V29</f>
        <v>390</v>
      </c>
      <c r="W60">
        <f>W7-W29</f>
        <v>102.5</v>
      </c>
      <c r="Y60">
        <f t="shared" ref="Y60:AL60" si="20">Y7-Y29</f>
        <v>-16.802258064516131</v>
      </c>
      <c r="Z60">
        <f t="shared" si="20"/>
        <v>-5.4032258064516121</v>
      </c>
      <c r="AA60">
        <f t="shared" si="20"/>
        <v>0</v>
      </c>
      <c r="AB60">
        <f t="shared" si="20"/>
        <v>-1085.3499999999999</v>
      </c>
      <c r="AC60">
        <f t="shared" si="20"/>
        <v>50.215816666666626</v>
      </c>
      <c r="AD60">
        <f t="shared" si="20"/>
        <v>-14.804166666666667</v>
      </c>
      <c r="AE60">
        <f t="shared" si="20"/>
        <v>-3.997125</v>
      </c>
      <c r="AF60">
        <f t="shared" si="20"/>
        <v>0</v>
      </c>
      <c r="AG60">
        <f t="shared" si="20"/>
        <v>0</v>
      </c>
      <c r="AH60">
        <f t="shared" si="20"/>
        <v>0</v>
      </c>
      <c r="AI60">
        <f t="shared" si="20"/>
        <v>0</v>
      </c>
      <c r="AJ60">
        <f t="shared" si="20"/>
        <v>0</v>
      </c>
      <c r="AK60">
        <f t="shared" si="20"/>
        <v>0</v>
      </c>
      <c r="AL60">
        <f t="shared" si="20"/>
        <v>2990</v>
      </c>
      <c r="AM60" s="76">
        <f>+AM29-AM7</f>
        <v>-451.17</v>
      </c>
      <c r="AN60" s="76">
        <f>+AO7+AP7+AQ7-AN29</f>
        <v>-187.75518572258062</v>
      </c>
      <c r="AQ60" s="172"/>
      <c r="BG60"/>
      <c r="BH60" s="27"/>
      <c r="BI60" s="27"/>
      <c r="BL60"/>
      <c r="CT60" s="81"/>
    </row>
    <row r="61" spans="1:99" x14ac:dyDescent="0.25">
      <c r="A61" s="299" t="s">
        <v>162</v>
      </c>
      <c r="B61" s="300"/>
      <c r="C61" s="300"/>
      <c r="D61" s="301"/>
      <c r="AQ61" s="172"/>
      <c r="BH61" s="27"/>
      <c r="BI61" s="27"/>
    </row>
    <row r="62" spans="1:99" s="45" customFormat="1" x14ac:dyDescent="0.25">
      <c r="A62" s="75"/>
      <c r="B62" s="50"/>
      <c r="C62" s="48"/>
      <c r="D62" s="50"/>
      <c r="E62" s="74"/>
      <c r="F62" s="164"/>
      <c r="G62" s="100"/>
      <c r="H62" s="101"/>
      <c r="I62" s="102"/>
      <c r="J62" s="103"/>
      <c r="K62" s="209"/>
      <c r="L62" s="104"/>
      <c r="M62" s="209"/>
      <c r="N62" s="210"/>
      <c r="O62" s="210"/>
      <c r="P62" s="210"/>
      <c r="Q62" s="210"/>
      <c r="R62" s="210"/>
      <c r="S62" s="210"/>
      <c r="T62" s="210"/>
      <c r="U62" s="210"/>
      <c r="V62" s="210"/>
      <c r="W62" s="212"/>
      <c r="X62" s="211"/>
      <c r="Y62" s="212"/>
      <c r="Z62" s="212"/>
      <c r="AA62" s="212"/>
      <c r="AB62" s="212"/>
      <c r="AC62" s="212"/>
      <c r="AD62" s="212"/>
      <c r="AE62" s="212"/>
      <c r="AF62" s="212"/>
      <c r="AG62" s="212"/>
      <c r="AH62" s="213"/>
      <c r="AI62" s="212"/>
      <c r="AJ62" s="212"/>
      <c r="AK62" s="212"/>
      <c r="AL62" s="212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0"/>
      <c r="AX62" s="215"/>
      <c r="AY62" s="127"/>
      <c r="AZ62" s="127"/>
      <c r="BA62" s="106"/>
      <c r="BB62" s="106"/>
      <c r="BC62" s="127"/>
      <c r="BD62" s="98"/>
      <c r="BE62" s="105"/>
      <c r="BF62" s="192"/>
      <c r="BG62" s="193"/>
      <c r="BH62" s="27"/>
      <c r="BI62" s="27"/>
      <c r="BJ62" s="185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9"/>
      <c r="CC62" s="130"/>
      <c r="CD62" s="129"/>
      <c r="CE62" s="129"/>
      <c r="CF62" s="129"/>
      <c r="CG62" s="129"/>
      <c r="CH62" s="129"/>
      <c r="CI62" s="131"/>
      <c r="CJ62" s="131"/>
      <c r="CK62" s="131"/>
      <c r="CL62" s="131"/>
      <c r="CM62" s="131"/>
      <c r="CN62" s="131"/>
      <c r="CO62" s="129"/>
      <c r="CP62" s="129"/>
      <c r="CQ62" s="129"/>
      <c r="CR62" s="129"/>
      <c r="CS62" s="131"/>
      <c r="CT62" s="132"/>
      <c r="CU62" s="132"/>
    </row>
    <row r="63" spans="1:99" s="107" customFormat="1" x14ac:dyDescent="0.25">
      <c r="A63" s="75"/>
      <c r="B63" s="50"/>
      <c r="C63" s="75"/>
      <c r="D63" s="74"/>
      <c r="E63" s="74"/>
      <c r="F63" s="163"/>
      <c r="G63" s="114"/>
      <c r="H63" s="115"/>
      <c r="I63" s="116"/>
      <c r="J63" s="117"/>
      <c r="K63" s="209"/>
      <c r="L63" s="104"/>
      <c r="M63" s="209"/>
      <c r="N63" s="210"/>
      <c r="O63" s="210"/>
      <c r="P63" s="210"/>
      <c r="Q63" s="210"/>
      <c r="R63" s="210"/>
      <c r="S63" s="210"/>
      <c r="T63" s="210"/>
      <c r="U63" s="210"/>
      <c r="V63" s="210"/>
      <c r="W63" s="212"/>
      <c r="X63" s="211"/>
      <c r="Y63" s="212"/>
      <c r="Z63" s="212"/>
      <c r="AA63" s="212"/>
      <c r="AB63" s="212"/>
      <c r="AC63" s="212"/>
      <c r="AD63" s="212"/>
      <c r="AE63" s="212"/>
      <c r="AF63" s="212"/>
      <c r="AG63" s="212"/>
      <c r="AH63" s="213"/>
      <c r="AI63" s="212"/>
      <c r="AJ63" s="212"/>
      <c r="AK63" s="212"/>
      <c r="AL63" s="212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0"/>
      <c r="AX63" s="215"/>
      <c r="AY63" s="127"/>
      <c r="AZ63" s="127"/>
      <c r="BA63" s="106"/>
      <c r="BB63" s="106"/>
      <c r="BC63" s="106"/>
      <c r="BD63" s="98"/>
      <c r="BE63" s="105"/>
      <c r="BF63" s="192"/>
      <c r="BG63" s="193"/>
      <c r="BH63" s="27"/>
      <c r="BI63" s="27"/>
      <c r="BJ63" s="185"/>
      <c r="BK63" s="119"/>
      <c r="BL63" s="119"/>
      <c r="BM63" s="119"/>
      <c r="BN63" s="119"/>
      <c r="BO63" s="120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21"/>
      <c r="CC63" s="58"/>
      <c r="CD63" s="58"/>
      <c r="CE63" s="58"/>
      <c r="CF63" s="121"/>
      <c r="CG63" s="121"/>
      <c r="CH63" s="121"/>
      <c r="CI63" s="58"/>
      <c r="CJ63" s="58"/>
      <c r="CK63" s="58"/>
      <c r="CL63" s="58"/>
      <c r="CM63" s="58"/>
      <c r="CN63" s="58"/>
      <c r="CO63" s="121"/>
      <c r="CP63" s="121"/>
      <c r="CQ63" s="121"/>
      <c r="CR63" s="121"/>
      <c r="CS63" s="58"/>
      <c r="CT63" s="122"/>
      <c r="CU63" s="122"/>
    </row>
    <row r="64" spans="1:99" ht="15.75" thickBot="1" x14ac:dyDescent="0.3">
      <c r="K64" s="197">
        <f t="shared" ref="K64:AA64" si="21">SUM(K62:K63)</f>
        <v>0</v>
      </c>
      <c r="L64" s="197">
        <f t="shared" si="21"/>
        <v>0</v>
      </c>
      <c r="M64" s="197">
        <f t="shared" si="21"/>
        <v>0</v>
      </c>
      <c r="N64" s="197">
        <f t="shared" si="21"/>
        <v>0</v>
      </c>
      <c r="O64" s="197">
        <f t="shared" si="21"/>
        <v>0</v>
      </c>
      <c r="P64" s="197">
        <f t="shared" si="21"/>
        <v>0</v>
      </c>
      <c r="Q64" s="197">
        <f t="shared" si="21"/>
        <v>0</v>
      </c>
      <c r="R64" s="197">
        <f t="shared" si="21"/>
        <v>0</v>
      </c>
      <c r="S64" s="197">
        <f t="shared" si="21"/>
        <v>0</v>
      </c>
      <c r="T64" s="197">
        <f t="shared" si="21"/>
        <v>0</v>
      </c>
      <c r="U64" s="197">
        <f t="shared" si="21"/>
        <v>0</v>
      </c>
      <c r="V64" s="197">
        <f t="shared" si="21"/>
        <v>0</v>
      </c>
      <c r="W64" s="197">
        <f t="shared" si="21"/>
        <v>0</v>
      </c>
      <c r="X64" s="197">
        <f t="shared" si="21"/>
        <v>0</v>
      </c>
      <c r="Y64" s="197">
        <f t="shared" si="21"/>
        <v>0</v>
      </c>
      <c r="Z64" s="197">
        <f t="shared" si="21"/>
        <v>0</v>
      </c>
      <c r="AA64" s="197">
        <f t="shared" si="21"/>
        <v>0</v>
      </c>
      <c r="AB64" s="197">
        <f>SUM(AB62:AB63)</f>
        <v>0</v>
      </c>
      <c r="AC64" s="197">
        <f t="shared" ref="AC64:AD64" si="22">+AC62</f>
        <v>0</v>
      </c>
      <c r="AD64" s="197">
        <f t="shared" si="22"/>
        <v>0</v>
      </c>
      <c r="AE64" s="197">
        <f t="shared" ref="AE64:AY64" si="23">SUM(AE62:AE63)</f>
        <v>0</v>
      </c>
      <c r="AF64" s="197">
        <f t="shared" si="23"/>
        <v>0</v>
      </c>
      <c r="AG64" s="197">
        <f t="shared" si="23"/>
        <v>0</v>
      </c>
      <c r="AH64" s="197">
        <f t="shared" si="23"/>
        <v>0</v>
      </c>
      <c r="AI64" s="197">
        <f t="shared" si="23"/>
        <v>0</v>
      </c>
      <c r="AJ64" s="197">
        <f t="shared" si="23"/>
        <v>0</v>
      </c>
      <c r="AK64" s="197">
        <f t="shared" si="23"/>
        <v>0</v>
      </c>
      <c r="AL64" s="197">
        <f t="shared" si="23"/>
        <v>0</v>
      </c>
      <c r="AM64" s="197">
        <f t="shared" si="23"/>
        <v>0</v>
      </c>
      <c r="AN64" s="197">
        <f t="shared" si="23"/>
        <v>0</v>
      </c>
      <c r="AO64" s="197">
        <f t="shared" si="23"/>
        <v>0</v>
      </c>
      <c r="AP64" s="197">
        <f t="shared" si="23"/>
        <v>0</v>
      </c>
      <c r="AQ64" s="197">
        <f>SUM(AQ62:AQ63)</f>
        <v>0</v>
      </c>
      <c r="AR64" s="197">
        <f t="shared" si="23"/>
        <v>0</v>
      </c>
      <c r="AS64" s="197">
        <f t="shared" si="23"/>
        <v>0</v>
      </c>
      <c r="AT64" s="197">
        <f t="shared" si="23"/>
        <v>0</v>
      </c>
      <c r="AU64" s="197">
        <f t="shared" si="23"/>
        <v>0</v>
      </c>
      <c r="AV64" s="197">
        <f t="shared" si="23"/>
        <v>0</v>
      </c>
      <c r="AW64" s="197">
        <f t="shared" si="23"/>
        <v>0</v>
      </c>
      <c r="AX64" s="197">
        <f t="shared" si="23"/>
        <v>0</v>
      </c>
      <c r="AY64" s="197">
        <f t="shared" si="23"/>
        <v>0</v>
      </c>
      <c r="AZ64" s="197">
        <f>SUM(AZ62:AZ63)</f>
        <v>0</v>
      </c>
      <c r="BA64" s="197">
        <f t="shared" ref="BA64:BC64" si="24">SUM(BA62:BA63)</f>
        <v>0</v>
      </c>
      <c r="BB64" s="197">
        <f t="shared" si="24"/>
        <v>0</v>
      </c>
      <c r="BC64" s="197">
        <f t="shared" si="24"/>
        <v>0</v>
      </c>
      <c r="BE64" s="197">
        <f t="shared" ref="BE64" si="25">SUM(BE62:BE63)</f>
        <v>0</v>
      </c>
      <c r="BF64" s="197">
        <f t="shared" ref="BF64" si="26">SUM(BF62:BF63)</f>
        <v>0</v>
      </c>
      <c r="BG64" s="197">
        <f t="shared" ref="BG64" si="27">SUM(BG62:BG63)</f>
        <v>0</v>
      </c>
    </row>
    <row r="65" spans="1:99" ht="15.75" thickTop="1" x14ac:dyDescent="0.25"/>
    <row r="66" spans="1:99" x14ac:dyDescent="0.25">
      <c r="A66" s="299" t="s">
        <v>154</v>
      </c>
      <c r="B66" s="300"/>
      <c r="C66" s="300"/>
      <c r="D66" s="301"/>
      <c r="AQ66" s="172"/>
      <c r="BH66" s="27"/>
      <c r="BI66" s="27"/>
    </row>
    <row r="67" spans="1:99" s="45" customFormat="1" x14ac:dyDescent="0.25">
      <c r="A67" s="75"/>
      <c r="B67" s="50"/>
      <c r="C67" s="75"/>
      <c r="D67" s="74"/>
      <c r="E67" s="74"/>
      <c r="F67" s="163"/>
      <c r="G67" s="114"/>
      <c r="H67" s="115"/>
      <c r="I67" s="116"/>
      <c r="J67" s="117"/>
      <c r="K67" s="209"/>
      <c r="L67" s="104"/>
      <c r="M67" s="209"/>
      <c r="N67" s="210"/>
      <c r="O67" s="210"/>
      <c r="P67" s="210"/>
      <c r="Q67" s="210"/>
      <c r="R67" s="210"/>
      <c r="S67" s="210"/>
      <c r="T67" s="210"/>
      <c r="U67" s="210"/>
      <c r="V67" s="210"/>
      <c r="W67" s="212"/>
      <c r="X67" s="211"/>
      <c r="Y67" s="212"/>
      <c r="Z67" s="212"/>
      <c r="AA67" s="212"/>
      <c r="AB67" s="212">
        <v>0</v>
      </c>
      <c r="AC67" s="212"/>
      <c r="AD67" s="212"/>
      <c r="AE67" s="212"/>
      <c r="AF67" s="212"/>
      <c r="AG67" s="212"/>
      <c r="AH67" s="213"/>
      <c r="AI67" s="212"/>
      <c r="AJ67" s="212"/>
      <c r="AK67" s="212"/>
      <c r="AL67" s="212"/>
      <c r="AM67" s="214"/>
      <c r="AN67" s="214"/>
      <c r="AO67" s="214">
        <f>+CA67</f>
        <v>0</v>
      </c>
      <c r="AP67" s="214"/>
      <c r="AQ67" s="214"/>
      <c r="AR67" s="214"/>
      <c r="AS67" s="214"/>
      <c r="AT67" s="214"/>
      <c r="AU67" s="214"/>
      <c r="AV67" s="214"/>
      <c r="AW67" s="210"/>
      <c r="AX67" s="215"/>
      <c r="AY67" s="106"/>
      <c r="AZ67" s="106"/>
      <c r="BA67" s="106"/>
      <c r="BB67" s="106"/>
      <c r="BC67" s="106"/>
      <c r="BD67" s="98"/>
      <c r="BE67" s="105">
        <f t="shared" ref="BE67" si="28">SUM(W67:AL67)</f>
        <v>0</v>
      </c>
      <c r="BF67" s="192">
        <f t="shared" ref="BF67" si="29">SUM(AM67:AX67)</f>
        <v>0</v>
      </c>
      <c r="BG67" s="193">
        <f t="shared" ref="BG67" si="30">+BE67-BF67</f>
        <v>0</v>
      </c>
      <c r="BH67" s="27"/>
      <c r="BI67" s="27"/>
      <c r="BJ67" s="185">
        <f t="shared" ref="BJ67" si="31">+BE67-X67-AA67</f>
        <v>0</v>
      </c>
      <c r="BK67" s="240"/>
      <c r="BL67" s="108"/>
      <c r="BM67" s="108"/>
      <c r="BN67" s="108"/>
      <c r="BO67" s="108"/>
      <c r="BP67" s="108"/>
      <c r="BQ67" s="108"/>
      <c r="BR67" s="108"/>
      <c r="BS67" s="108"/>
      <c r="BT67" s="108"/>
      <c r="BU67" s="120">
        <f>+BJ67*$BU$5</f>
        <v>0</v>
      </c>
      <c r="BV67" s="119">
        <f>+BJ67*$BV$5</f>
        <v>0</v>
      </c>
      <c r="BW67" s="119">
        <f>+BJ67*$BW$5</f>
        <v>0</v>
      </c>
      <c r="BX67" s="108">
        <f t="shared" ref="BX67" si="32">+BL67+BO67+BR67+BU67</f>
        <v>0</v>
      </c>
      <c r="BY67" s="108">
        <f t="shared" ref="BY67" si="33">+BM67+BP67+BS67+BV67</f>
        <v>0</v>
      </c>
      <c r="BZ67" s="108">
        <f t="shared" ref="BZ67" si="34">+BW67+BT67+BQ67+BN67</f>
        <v>0</v>
      </c>
      <c r="CA67" s="108">
        <f t="shared" ref="CA67" si="35">+BZ67+BY67+BX67</f>
        <v>0</v>
      </c>
      <c r="CB67" s="112"/>
      <c r="CC67" s="110"/>
      <c r="CD67" s="110"/>
      <c r="CE67" s="110"/>
      <c r="CF67" s="112"/>
      <c r="CG67" s="112"/>
      <c r="CH67" s="112"/>
      <c r="CI67" s="112"/>
      <c r="CJ67" s="112"/>
      <c r="CK67" s="112"/>
      <c r="CL67" s="110"/>
      <c r="CM67" s="110"/>
      <c r="CN67" s="110"/>
      <c r="CO67" s="112"/>
      <c r="CP67" s="112"/>
      <c r="CQ67" s="112"/>
      <c r="CR67" s="112"/>
      <c r="CS67" s="110"/>
      <c r="CT67" s="113"/>
      <c r="CU67" s="113"/>
    </row>
    <row r="68" spans="1:99" ht="15.75" thickBot="1" x14ac:dyDescent="0.3">
      <c r="G68" s="205"/>
      <c r="K68" s="197">
        <f>+K67</f>
        <v>0</v>
      </c>
      <c r="L68" s="197">
        <f t="shared" ref="L68:BC68" si="36">+L67</f>
        <v>0</v>
      </c>
      <c r="M68" s="197">
        <f t="shared" si="36"/>
        <v>0</v>
      </c>
      <c r="N68" s="197">
        <f t="shared" si="36"/>
        <v>0</v>
      </c>
      <c r="O68" s="197">
        <f t="shared" si="36"/>
        <v>0</v>
      </c>
      <c r="P68" s="197">
        <f t="shared" si="36"/>
        <v>0</v>
      </c>
      <c r="Q68" s="197">
        <f t="shared" si="36"/>
        <v>0</v>
      </c>
      <c r="R68" s="197">
        <f t="shared" si="36"/>
        <v>0</v>
      </c>
      <c r="S68" s="197">
        <f t="shared" si="36"/>
        <v>0</v>
      </c>
      <c r="T68" s="197">
        <f t="shared" si="36"/>
        <v>0</v>
      </c>
      <c r="U68" s="197">
        <f t="shared" si="36"/>
        <v>0</v>
      </c>
      <c r="V68" s="197">
        <f t="shared" si="36"/>
        <v>0</v>
      </c>
      <c r="W68" s="197">
        <f t="shared" si="36"/>
        <v>0</v>
      </c>
      <c r="X68" s="197">
        <f t="shared" si="36"/>
        <v>0</v>
      </c>
      <c r="Y68" s="197">
        <f t="shared" si="36"/>
        <v>0</v>
      </c>
      <c r="Z68" s="197">
        <f t="shared" si="36"/>
        <v>0</v>
      </c>
      <c r="AA68" s="197">
        <f t="shared" si="36"/>
        <v>0</v>
      </c>
      <c r="AB68" s="197">
        <f t="shared" si="36"/>
        <v>0</v>
      </c>
      <c r="AC68" s="197">
        <f t="shared" si="36"/>
        <v>0</v>
      </c>
      <c r="AD68" s="197">
        <f t="shared" si="36"/>
        <v>0</v>
      </c>
      <c r="AE68" s="197">
        <f t="shared" si="36"/>
        <v>0</v>
      </c>
      <c r="AF68" s="197">
        <f t="shared" si="36"/>
        <v>0</v>
      </c>
      <c r="AG68" s="197">
        <f t="shared" si="36"/>
        <v>0</v>
      </c>
      <c r="AH68" s="197">
        <f t="shared" si="36"/>
        <v>0</v>
      </c>
      <c r="AI68" s="197">
        <f t="shared" si="36"/>
        <v>0</v>
      </c>
      <c r="AJ68" s="197">
        <f t="shared" si="36"/>
        <v>0</v>
      </c>
      <c r="AK68" s="197">
        <f t="shared" si="36"/>
        <v>0</v>
      </c>
      <c r="AL68" s="197">
        <f t="shared" si="36"/>
        <v>0</v>
      </c>
      <c r="AM68" s="197">
        <f t="shared" si="36"/>
        <v>0</v>
      </c>
      <c r="AN68" s="197">
        <f t="shared" si="36"/>
        <v>0</v>
      </c>
      <c r="AO68" s="197">
        <f t="shared" si="36"/>
        <v>0</v>
      </c>
      <c r="AP68" s="197">
        <f t="shared" si="36"/>
        <v>0</v>
      </c>
      <c r="AQ68" s="197">
        <f t="shared" si="36"/>
        <v>0</v>
      </c>
      <c r="AR68" s="197">
        <f t="shared" si="36"/>
        <v>0</v>
      </c>
      <c r="AS68" s="197">
        <f t="shared" si="36"/>
        <v>0</v>
      </c>
      <c r="AT68" s="197">
        <f t="shared" si="36"/>
        <v>0</v>
      </c>
      <c r="AU68" s="197">
        <f t="shared" si="36"/>
        <v>0</v>
      </c>
      <c r="AV68" s="197">
        <f t="shared" si="36"/>
        <v>0</v>
      </c>
      <c r="AW68" s="197">
        <f t="shared" si="36"/>
        <v>0</v>
      </c>
      <c r="AX68" s="197">
        <f t="shared" si="36"/>
        <v>0</v>
      </c>
      <c r="AY68" s="197">
        <f t="shared" si="36"/>
        <v>0</v>
      </c>
      <c r="AZ68" s="197">
        <f t="shared" si="36"/>
        <v>0</v>
      </c>
      <c r="BA68" s="197">
        <f t="shared" si="36"/>
        <v>0</v>
      </c>
      <c r="BB68" s="197">
        <f t="shared" si="36"/>
        <v>0</v>
      </c>
      <c r="BC68" s="197">
        <f t="shared" si="36"/>
        <v>0</v>
      </c>
      <c r="BE68" s="197">
        <f t="shared" ref="BE68" si="37">+BE67</f>
        <v>0</v>
      </c>
      <c r="BF68" s="197">
        <f t="shared" ref="BF68" si="38">+BF67</f>
        <v>0</v>
      </c>
      <c r="BG68" s="197">
        <f t="shared" ref="BG68" si="39">+BG67</f>
        <v>0</v>
      </c>
    </row>
    <row r="69" spans="1:99" ht="15.75" thickTop="1" x14ac:dyDescent="0.25"/>
    <row r="70" spans="1:99" ht="15.75" thickBot="1" x14ac:dyDescent="0.3">
      <c r="G70" s="205" t="s">
        <v>161</v>
      </c>
      <c r="K70" s="197"/>
      <c r="L70" s="197"/>
      <c r="M70" s="197"/>
      <c r="N70" s="197">
        <f t="shared" ref="N70:AA70" si="40">+N26+N66</f>
        <v>0</v>
      </c>
      <c r="O70" s="197">
        <f t="shared" si="40"/>
        <v>0</v>
      </c>
      <c r="P70" s="197">
        <f t="shared" si="40"/>
        <v>0</v>
      </c>
      <c r="Q70" s="197">
        <f t="shared" si="40"/>
        <v>0</v>
      </c>
      <c r="R70" s="197">
        <f t="shared" si="40"/>
        <v>0</v>
      </c>
      <c r="S70" s="197">
        <f t="shared" si="40"/>
        <v>0</v>
      </c>
      <c r="T70" s="197">
        <f t="shared" si="40"/>
        <v>0</v>
      </c>
      <c r="U70" s="197">
        <f t="shared" si="40"/>
        <v>0</v>
      </c>
      <c r="V70" s="197">
        <f t="shared" si="40"/>
        <v>0</v>
      </c>
      <c r="W70" s="197">
        <f t="shared" si="40"/>
        <v>0</v>
      </c>
      <c r="X70" s="197">
        <f t="shared" si="40"/>
        <v>0</v>
      </c>
      <c r="Y70" s="197">
        <f t="shared" si="40"/>
        <v>0</v>
      </c>
      <c r="Z70" s="197">
        <f t="shared" si="40"/>
        <v>0</v>
      </c>
      <c r="AA70" s="197">
        <f t="shared" si="40"/>
        <v>0</v>
      </c>
      <c r="AB70" s="197">
        <f>+AB24+AB64+AB68</f>
        <v>14228.65</v>
      </c>
      <c r="AC70" s="197">
        <f t="shared" ref="AC70:AL70" si="41">+AC26+AC66</f>
        <v>0</v>
      </c>
      <c r="AD70" s="197">
        <f t="shared" si="41"/>
        <v>0</v>
      </c>
      <c r="AE70" s="197">
        <f t="shared" si="41"/>
        <v>0</v>
      </c>
      <c r="AF70" s="197">
        <f t="shared" si="41"/>
        <v>0</v>
      </c>
      <c r="AG70" s="197">
        <f t="shared" si="41"/>
        <v>0</v>
      </c>
      <c r="AH70" s="197">
        <f t="shared" si="41"/>
        <v>0</v>
      </c>
      <c r="AI70" s="197">
        <f t="shared" si="41"/>
        <v>0</v>
      </c>
      <c r="AJ70" s="197">
        <f t="shared" si="41"/>
        <v>0</v>
      </c>
      <c r="AK70" s="197">
        <f t="shared" si="41"/>
        <v>0</v>
      </c>
      <c r="AL70" s="197">
        <f t="shared" si="41"/>
        <v>0</v>
      </c>
      <c r="AM70" s="206">
        <f t="shared" ref="AM70:AS70" si="42">+AM24+AM64+AM68</f>
        <v>1629.7199999999998</v>
      </c>
      <c r="AN70" s="206">
        <f t="shared" si="42"/>
        <v>0</v>
      </c>
      <c r="AO70" s="206">
        <f t="shared" si="42"/>
        <v>722.13038400000005</v>
      </c>
      <c r="AP70" s="206">
        <f t="shared" si="42"/>
        <v>568.61313300000006</v>
      </c>
      <c r="AQ70" s="206">
        <f t="shared" si="42"/>
        <v>2866.6905410000004</v>
      </c>
      <c r="AR70" s="206">
        <f t="shared" si="42"/>
        <v>0</v>
      </c>
      <c r="AS70" s="206">
        <f t="shared" si="42"/>
        <v>10</v>
      </c>
      <c r="AT70" s="197">
        <f t="shared" ref="AT70:AY70" si="43">+AT26+AT66</f>
        <v>0</v>
      </c>
      <c r="AU70" s="197">
        <f t="shared" si="43"/>
        <v>0</v>
      </c>
      <c r="AV70" s="197">
        <f t="shared" si="43"/>
        <v>0</v>
      </c>
      <c r="AW70" s="197">
        <f t="shared" si="43"/>
        <v>0</v>
      </c>
      <c r="AX70" s="197">
        <f t="shared" si="43"/>
        <v>0</v>
      </c>
      <c r="AY70" s="197">
        <f t="shared" si="43"/>
        <v>0</v>
      </c>
      <c r="AZ70" s="206">
        <f>+AZ24+AZ64+AZ68</f>
        <v>3955.0299999999997</v>
      </c>
      <c r="BA70" s="206">
        <f>+BA24+BA64+BA68</f>
        <v>0</v>
      </c>
      <c r="BB70" s="197">
        <f>+BB26+BB66</f>
        <v>0</v>
      </c>
      <c r="BC70" s="197">
        <f>+BC26+BC66</f>
        <v>0</v>
      </c>
      <c r="BE70" s="197">
        <f>+BE26+BE66</f>
        <v>0</v>
      </c>
      <c r="BF70" s="197">
        <f>+BF26+BF66</f>
        <v>0</v>
      </c>
      <c r="BG70" s="197">
        <f>+BG26+BG66</f>
        <v>0</v>
      </c>
    </row>
    <row r="71" spans="1:99" ht="15.75" thickTop="1" x14ac:dyDescent="0.25"/>
    <row r="72" spans="1:99" x14ac:dyDescent="0.25">
      <c r="G72" s="247"/>
      <c r="H72" s="247"/>
      <c r="I72" s="172"/>
      <c r="AA72">
        <v>1692.89</v>
      </c>
    </row>
    <row r="73" spans="1:99" x14ac:dyDescent="0.25">
      <c r="G73" s="247"/>
      <c r="H73" s="247"/>
      <c r="I73" s="172"/>
      <c r="AA73" s="241">
        <f>+AA72-AB63</f>
        <v>1692.89</v>
      </c>
    </row>
    <row r="74" spans="1:99" x14ac:dyDescent="0.25">
      <c r="G74" s="247"/>
      <c r="H74" s="247"/>
      <c r="I74" s="172"/>
      <c r="AA74" s="241">
        <f>+AA72-AA73</f>
        <v>0</v>
      </c>
    </row>
    <row r="75" spans="1:99" x14ac:dyDescent="0.25">
      <c r="G75" s="247"/>
      <c r="H75" s="247"/>
      <c r="I75" s="172"/>
    </row>
  </sheetData>
  <mergeCells count="19">
    <mergeCell ref="A61:D61"/>
    <mergeCell ref="A66:D66"/>
    <mergeCell ref="BL2:BW2"/>
    <mergeCell ref="CC2:CN2"/>
    <mergeCell ref="M5:V5"/>
    <mergeCell ref="W5:AL5"/>
    <mergeCell ref="AM5:AS5"/>
    <mergeCell ref="AY5:BC5"/>
    <mergeCell ref="BE5:BG5"/>
    <mergeCell ref="CF6:CH6"/>
    <mergeCell ref="CI6:CK6"/>
    <mergeCell ref="CL6:CN6"/>
    <mergeCell ref="CO6:CQ6"/>
    <mergeCell ref="BL6:BN6"/>
    <mergeCell ref="BO6:BQ6"/>
    <mergeCell ref="BR6:BT6"/>
    <mergeCell ref="BU6:BW6"/>
    <mergeCell ref="BX6:BZ6"/>
    <mergeCell ref="CC6:CE6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74"/>
  <sheetViews>
    <sheetView zoomScaleNormal="100" workbookViewId="0">
      <pane xSplit="7" ySplit="6" topLeftCell="AL19" activePane="bottomRight" state="frozen"/>
      <selection activeCell="AV85" activeCellId="2" sqref="AW85 AU81 AV85"/>
      <selection pane="topRight" activeCell="AV85" activeCellId="2" sqref="AW85 AU81 AV85"/>
      <selection pane="bottomLeft" activeCell="AV85" activeCellId="2" sqref="AW85 AU81 AV85"/>
      <selection pane="bottomRight" activeCell="E87" sqref="E87"/>
    </sheetView>
  </sheetViews>
  <sheetFormatPr baseColWidth="10" defaultRowHeight="15" x14ac:dyDescent="0.25"/>
  <cols>
    <col min="1" max="1" width="6.28515625" customWidth="1"/>
    <col min="2" max="2" width="8.85546875" bestFit="1" customWidth="1"/>
    <col min="3" max="3" width="13.140625" style="1" customWidth="1"/>
    <col min="4" max="4" width="26.5703125" customWidth="1"/>
    <col min="7" max="7" width="11.42578125" customWidth="1"/>
    <col min="8" max="8" width="7.28515625" style="1" customWidth="1"/>
    <col min="9" max="17" width="8.140625" customWidth="1"/>
    <col min="18" max="37" width="11.42578125" customWidth="1"/>
    <col min="40" max="40" width="11.42578125" customWidth="1"/>
    <col min="42" max="46" width="11.28515625" hidden="1" customWidth="1"/>
    <col min="47" max="47" width="3.42578125" customWidth="1"/>
    <col min="50" max="50" width="11.42578125" style="4"/>
    <col min="258" max="258" width="6.28515625" customWidth="1"/>
    <col min="259" max="259" width="8.85546875" bestFit="1" customWidth="1"/>
    <col min="260" max="260" width="13.140625" customWidth="1"/>
    <col min="261" max="261" width="26.5703125" customWidth="1"/>
    <col min="263" max="263" width="11.42578125" customWidth="1"/>
    <col min="264" max="264" width="7.28515625" customWidth="1"/>
    <col min="265" max="273" width="8.140625" customWidth="1"/>
    <col min="296" max="296" width="11.42578125" customWidth="1"/>
    <col min="298" max="302" width="11.28515625" customWidth="1"/>
    <col min="303" max="303" width="3.42578125" customWidth="1"/>
    <col min="514" max="514" width="6.28515625" customWidth="1"/>
    <col min="515" max="515" width="8.85546875" bestFit="1" customWidth="1"/>
    <col min="516" max="516" width="13.140625" customWidth="1"/>
    <col min="517" max="517" width="26.5703125" customWidth="1"/>
    <col min="519" max="519" width="11.42578125" customWidth="1"/>
    <col min="520" max="520" width="7.28515625" customWidth="1"/>
    <col min="521" max="529" width="8.140625" customWidth="1"/>
    <col min="552" max="552" width="11.42578125" customWidth="1"/>
    <col min="554" max="558" width="11.28515625" customWidth="1"/>
    <col min="559" max="559" width="3.42578125" customWidth="1"/>
    <col min="770" max="770" width="6.28515625" customWidth="1"/>
    <col min="771" max="771" width="8.85546875" bestFit="1" customWidth="1"/>
    <col min="772" max="772" width="13.140625" customWidth="1"/>
    <col min="773" max="773" width="26.5703125" customWidth="1"/>
    <col min="775" max="775" width="11.42578125" customWidth="1"/>
    <col min="776" max="776" width="7.28515625" customWidth="1"/>
    <col min="777" max="785" width="8.140625" customWidth="1"/>
    <col min="808" max="808" width="11.42578125" customWidth="1"/>
    <col min="810" max="814" width="11.28515625" customWidth="1"/>
    <col min="815" max="815" width="3.42578125" customWidth="1"/>
    <col min="1026" max="1026" width="6.28515625" customWidth="1"/>
    <col min="1027" max="1027" width="8.85546875" bestFit="1" customWidth="1"/>
    <col min="1028" max="1028" width="13.140625" customWidth="1"/>
    <col min="1029" max="1029" width="26.5703125" customWidth="1"/>
    <col min="1031" max="1031" width="11.42578125" customWidth="1"/>
    <col min="1032" max="1032" width="7.28515625" customWidth="1"/>
    <col min="1033" max="1041" width="8.140625" customWidth="1"/>
    <col min="1064" max="1064" width="11.42578125" customWidth="1"/>
    <col min="1066" max="1070" width="11.28515625" customWidth="1"/>
    <col min="1071" max="1071" width="3.42578125" customWidth="1"/>
    <col min="1282" max="1282" width="6.28515625" customWidth="1"/>
    <col min="1283" max="1283" width="8.85546875" bestFit="1" customWidth="1"/>
    <col min="1284" max="1284" width="13.140625" customWidth="1"/>
    <col min="1285" max="1285" width="26.5703125" customWidth="1"/>
    <col min="1287" max="1287" width="11.42578125" customWidth="1"/>
    <col min="1288" max="1288" width="7.28515625" customWidth="1"/>
    <col min="1289" max="1297" width="8.140625" customWidth="1"/>
    <col min="1320" max="1320" width="11.42578125" customWidth="1"/>
    <col min="1322" max="1326" width="11.28515625" customWidth="1"/>
    <col min="1327" max="1327" width="3.42578125" customWidth="1"/>
    <col min="1538" max="1538" width="6.28515625" customWidth="1"/>
    <col min="1539" max="1539" width="8.85546875" bestFit="1" customWidth="1"/>
    <col min="1540" max="1540" width="13.140625" customWidth="1"/>
    <col min="1541" max="1541" width="26.5703125" customWidth="1"/>
    <col min="1543" max="1543" width="11.42578125" customWidth="1"/>
    <col min="1544" max="1544" width="7.28515625" customWidth="1"/>
    <col min="1545" max="1553" width="8.140625" customWidth="1"/>
    <col min="1576" max="1576" width="11.42578125" customWidth="1"/>
    <col min="1578" max="1582" width="11.28515625" customWidth="1"/>
    <col min="1583" max="1583" width="3.42578125" customWidth="1"/>
    <col min="1794" max="1794" width="6.28515625" customWidth="1"/>
    <col min="1795" max="1795" width="8.85546875" bestFit="1" customWidth="1"/>
    <col min="1796" max="1796" width="13.140625" customWidth="1"/>
    <col min="1797" max="1797" width="26.5703125" customWidth="1"/>
    <col min="1799" max="1799" width="11.42578125" customWidth="1"/>
    <col min="1800" max="1800" width="7.28515625" customWidth="1"/>
    <col min="1801" max="1809" width="8.140625" customWidth="1"/>
    <col min="1832" max="1832" width="11.42578125" customWidth="1"/>
    <col min="1834" max="1838" width="11.28515625" customWidth="1"/>
    <col min="1839" max="1839" width="3.42578125" customWidth="1"/>
    <col min="2050" max="2050" width="6.28515625" customWidth="1"/>
    <col min="2051" max="2051" width="8.85546875" bestFit="1" customWidth="1"/>
    <col min="2052" max="2052" width="13.140625" customWidth="1"/>
    <col min="2053" max="2053" width="26.5703125" customWidth="1"/>
    <col min="2055" max="2055" width="11.42578125" customWidth="1"/>
    <col min="2056" max="2056" width="7.28515625" customWidth="1"/>
    <col min="2057" max="2065" width="8.140625" customWidth="1"/>
    <col min="2088" max="2088" width="11.42578125" customWidth="1"/>
    <col min="2090" max="2094" width="11.28515625" customWidth="1"/>
    <col min="2095" max="2095" width="3.42578125" customWidth="1"/>
    <col min="2306" max="2306" width="6.28515625" customWidth="1"/>
    <col min="2307" max="2307" width="8.85546875" bestFit="1" customWidth="1"/>
    <col min="2308" max="2308" width="13.140625" customWidth="1"/>
    <col min="2309" max="2309" width="26.5703125" customWidth="1"/>
    <col min="2311" max="2311" width="11.42578125" customWidth="1"/>
    <col min="2312" max="2312" width="7.28515625" customWidth="1"/>
    <col min="2313" max="2321" width="8.140625" customWidth="1"/>
    <col min="2344" max="2344" width="11.42578125" customWidth="1"/>
    <col min="2346" max="2350" width="11.28515625" customWidth="1"/>
    <col min="2351" max="2351" width="3.42578125" customWidth="1"/>
    <col min="2562" max="2562" width="6.28515625" customWidth="1"/>
    <col min="2563" max="2563" width="8.85546875" bestFit="1" customWidth="1"/>
    <col min="2564" max="2564" width="13.140625" customWidth="1"/>
    <col min="2565" max="2565" width="26.5703125" customWidth="1"/>
    <col min="2567" max="2567" width="11.42578125" customWidth="1"/>
    <col min="2568" max="2568" width="7.28515625" customWidth="1"/>
    <col min="2569" max="2577" width="8.140625" customWidth="1"/>
    <col min="2600" max="2600" width="11.42578125" customWidth="1"/>
    <col min="2602" max="2606" width="11.28515625" customWidth="1"/>
    <col min="2607" max="2607" width="3.42578125" customWidth="1"/>
    <col min="2818" max="2818" width="6.28515625" customWidth="1"/>
    <col min="2819" max="2819" width="8.85546875" bestFit="1" customWidth="1"/>
    <col min="2820" max="2820" width="13.140625" customWidth="1"/>
    <col min="2821" max="2821" width="26.5703125" customWidth="1"/>
    <col min="2823" max="2823" width="11.42578125" customWidth="1"/>
    <col min="2824" max="2824" width="7.28515625" customWidth="1"/>
    <col min="2825" max="2833" width="8.140625" customWidth="1"/>
    <col min="2856" max="2856" width="11.42578125" customWidth="1"/>
    <col min="2858" max="2862" width="11.28515625" customWidth="1"/>
    <col min="2863" max="2863" width="3.42578125" customWidth="1"/>
    <col min="3074" max="3074" width="6.28515625" customWidth="1"/>
    <col min="3075" max="3075" width="8.85546875" bestFit="1" customWidth="1"/>
    <col min="3076" max="3076" width="13.140625" customWidth="1"/>
    <col min="3077" max="3077" width="26.5703125" customWidth="1"/>
    <col min="3079" max="3079" width="11.42578125" customWidth="1"/>
    <col min="3080" max="3080" width="7.28515625" customWidth="1"/>
    <col min="3081" max="3089" width="8.140625" customWidth="1"/>
    <col min="3112" max="3112" width="11.42578125" customWidth="1"/>
    <col min="3114" max="3118" width="11.28515625" customWidth="1"/>
    <col min="3119" max="3119" width="3.42578125" customWidth="1"/>
    <col min="3330" max="3330" width="6.28515625" customWidth="1"/>
    <col min="3331" max="3331" width="8.85546875" bestFit="1" customWidth="1"/>
    <col min="3332" max="3332" width="13.140625" customWidth="1"/>
    <col min="3333" max="3333" width="26.5703125" customWidth="1"/>
    <col min="3335" max="3335" width="11.42578125" customWidth="1"/>
    <col min="3336" max="3336" width="7.28515625" customWidth="1"/>
    <col min="3337" max="3345" width="8.140625" customWidth="1"/>
    <col min="3368" max="3368" width="11.42578125" customWidth="1"/>
    <col min="3370" max="3374" width="11.28515625" customWidth="1"/>
    <col min="3375" max="3375" width="3.42578125" customWidth="1"/>
    <col min="3586" max="3586" width="6.28515625" customWidth="1"/>
    <col min="3587" max="3587" width="8.85546875" bestFit="1" customWidth="1"/>
    <col min="3588" max="3588" width="13.140625" customWidth="1"/>
    <col min="3589" max="3589" width="26.5703125" customWidth="1"/>
    <col min="3591" max="3591" width="11.42578125" customWidth="1"/>
    <col min="3592" max="3592" width="7.28515625" customWidth="1"/>
    <col min="3593" max="3601" width="8.140625" customWidth="1"/>
    <col min="3624" max="3624" width="11.42578125" customWidth="1"/>
    <col min="3626" max="3630" width="11.28515625" customWidth="1"/>
    <col min="3631" max="3631" width="3.42578125" customWidth="1"/>
    <col min="3842" max="3842" width="6.28515625" customWidth="1"/>
    <col min="3843" max="3843" width="8.85546875" bestFit="1" customWidth="1"/>
    <col min="3844" max="3844" width="13.140625" customWidth="1"/>
    <col min="3845" max="3845" width="26.5703125" customWidth="1"/>
    <col min="3847" max="3847" width="11.42578125" customWidth="1"/>
    <col min="3848" max="3848" width="7.28515625" customWidth="1"/>
    <col min="3849" max="3857" width="8.140625" customWidth="1"/>
    <col min="3880" max="3880" width="11.42578125" customWidth="1"/>
    <col min="3882" max="3886" width="11.28515625" customWidth="1"/>
    <col min="3887" max="3887" width="3.42578125" customWidth="1"/>
    <col min="4098" max="4098" width="6.28515625" customWidth="1"/>
    <col min="4099" max="4099" width="8.85546875" bestFit="1" customWidth="1"/>
    <col min="4100" max="4100" width="13.140625" customWidth="1"/>
    <col min="4101" max="4101" width="26.5703125" customWidth="1"/>
    <col min="4103" max="4103" width="11.42578125" customWidth="1"/>
    <col min="4104" max="4104" width="7.28515625" customWidth="1"/>
    <col min="4105" max="4113" width="8.140625" customWidth="1"/>
    <col min="4136" max="4136" width="11.42578125" customWidth="1"/>
    <col min="4138" max="4142" width="11.28515625" customWidth="1"/>
    <col min="4143" max="4143" width="3.42578125" customWidth="1"/>
    <col min="4354" max="4354" width="6.28515625" customWidth="1"/>
    <col min="4355" max="4355" width="8.85546875" bestFit="1" customWidth="1"/>
    <col min="4356" max="4356" width="13.140625" customWidth="1"/>
    <col min="4357" max="4357" width="26.5703125" customWidth="1"/>
    <col min="4359" max="4359" width="11.42578125" customWidth="1"/>
    <col min="4360" max="4360" width="7.28515625" customWidth="1"/>
    <col min="4361" max="4369" width="8.140625" customWidth="1"/>
    <col min="4392" max="4392" width="11.42578125" customWidth="1"/>
    <col min="4394" max="4398" width="11.28515625" customWidth="1"/>
    <col min="4399" max="4399" width="3.42578125" customWidth="1"/>
    <col min="4610" max="4610" width="6.28515625" customWidth="1"/>
    <col min="4611" max="4611" width="8.85546875" bestFit="1" customWidth="1"/>
    <col min="4612" max="4612" width="13.140625" customWidth="1"/>
    <col min="4613" max="4613" width="26.5703125" customWidth="1"/>
    <col min="4615" max="4615" width="11.42578125" customWidth="1"/>
    <col min="4616" max="4616" width="7.28515625" customWidth="1"/>
    <col min="4617" max="4625" width="8.140625" customWidth="1"/>
    <col min="4648" max="4648" width="11.42578125" customWidth="1"/>
    <col min="4650" max="4654" width="11.28515625" customWidth="1"/>
    <col min="4655" max="4655" width="3.42578125" customWidth="1"/>
    <col min="4866" max="4866" width="6.28515625" customWidth="1"/>
    <col min="4867" max="4867" width="8.85546875" bestFit="1" customWidth="1"/>
    <col min="4868" max="4868" width="13.140625" customWidth="1"/>
    <col min="4869" max="4869" width="26.5703125" customWidth="1"/>
    <col min="4871" max="4871" width="11.42578125" customWidth="1"/>
    <col min="4872" max="4872" width="7.28515625" customWidth="1"/>
    <col min="4873" max="4881" width="8.140625" customWidth="1"/>
    <col min="4904" max="4904" width="11.42578125" customWidth="1"/>
    <col min="4906" max="4910" width="11.28515625" customWidth="1"/>
    <col min="4911" max="4911" width="3.42578125" customWidth="1"/>
    <col min="5122" max="5122" width="6.28515625" customWidth="1"/>
    <col min="5123" max="5123" width="8.85546875" bestFit="1" customWidth="1"/>
    <col min="5124" max="5124" width="13.140625" customWidth="1"/>
    <col min="5125" max="5125" width="26.5703125" customWidth="1"/>
    <col min="5127" max="5127" width="11.42578125" customWidth="1"/>
    <col min="5128" max="5128" width="7.28515625" customWidth="1"/>
    <col min="5129" max="5137" width="8.140625" customWidth="1"/>
    <col min="5160" max="5160" width="11.42578125" customWidth="1"/>
    <col min="5162" max="5166" width="11.28515625" customWidth="1"/>
    <col min="5167" max="5167" width="3.42578125" customWidth="1"/>
    <col min="5378" max="5378" width="6.28515625" customWidth="1"/>
    <col min="5379" max="5379" width="8.85546875" bestFit="1" customWidth="1"/>
    <col min="5380" max="5380" width="13.140625" customWidth="1"/>
    <col min="5381" max="5381" width="26.5703125" customWidth="1"/>
    <col min="5383" max="5383" width="11.42578125" customWidth="1"/>
    <col min="5384" max="5384" width="7.28515625" customWidth="1"/>
    <col min="5385" max="5393" width="8.140625" customWidth="1"/>
    <col min="5416" max="5416" width="11.42578125" customWidth="1"/>
    <col min="5418" max="5422" width="11.28515625" customWidth="1"/>
    <col min="5423" max="5423" width="3.42578125" customWidth="1"/>
    <col min="5634" max="5634" width="6.28515625" customWidth="1"/>
    <col min="5635" max="5635" width="8.85546875" bestFit="1" customWidth="1"/>
    <col min="5636" max="5636" width="13.140625" customWidth="1"/>
    <col min="5637" max="5637" width="26.5703125" customWidth="1"/>
    <col min="5639" max="5639" width="11.42578125" customWidth="1"/>
    <col min="5640" max="5640" width="7.28515625" customWidth="1"/>
    <col min="5641" max="5649" width="8.140625" customWidth="1"/>
    <col min="5672" max="5672" width="11.42578125" customWidth="1"/>
    <col min="5674" max="5678" width="11.28515625" customWidth="1"/>
    <col min="5679" max="5679" width="3.42578125" customWidth="1"/>
    <col min="5890" max="5890" width="6.28515625" customWidth="1"/>
    <col min="5891" max="5891" width="8.85546875" bestFit="1" customWidth="1"/>
    <col min="5892" max="5892" width="13.140625" customWidth="1"/>
    <col min="5893" max="5893" width="26.5703125" customWidth="1"/>
    <col min="5895" max="5895" width="11.42578125" customWidth="1"/>
    <col min="5896" max="5896" width="7.28515625" customWidth="1"/>
    <col min="5897" max="5905" width="8.140625" customWidth="1"/>
    <col min="5928" max="5928" width="11.42578125" customWidth="1"/>
    <col min="5930" max="5934" width="11.28515625" customWidth="1"/>
    <col min="5935" max="5935" width="3.42578125" customWidth="1"/>
    <col min="6146" max="6146" width="6.28515625" customWidth="1"/>
    <col min="6147" max="6147" width="8.85546875" bestFit="1" customWidth="1"/>
    <col min="6148" max="6148" width="13.140625" customWidth="1"/>
    <col min="6149" max="6149" width="26.5703125" customWidth="1"/>
    <col min="6151" max="6151" width="11.42578125" customWidth="1"/>
    <col min="6152" max="6152" width="7.28515625" customWidth="1"/>
    <col min="6153" max="6161" width="8.140625" customWidth="1"/>
    <col min="6184" max="6184" width="11.42578125" customWidth="1"/>
    <col min="6186" max="6190" width="11.28515625" customWidth="1"/>
    <col min="6191" max="6191" width="3.42578125" customWidth="1"/>
    <col min="6402" max="6402" width="6.28515625" customWidth="1"/>
    <col min="6403" max="6403" width="8.85546875" bestFit="1" customWidth="1"/>
    <col min="6404" max="6404" width="13.140625" customWidth="1"/>
    <col min="6405" max="6405" width="26.5703125" customWidth="1"/>
    <col min="6407" max="6407" width="11.42578125" customWidth="1"/>
    <col min="6408" max="6408" width="7.28515625" customWidth="1"/>
    <col min="6409" max="6417" width="8.140625" customWidth="1"/>
    <col min="6440" max="6440" width="11.42578125" customWidth="1"/>
    <col min="6442" max="6446" width="11.28515625" customWidth="1"/>
    <col min="6447" max="6447" width="3.42578125" customWidth="1"/>
    <col min="6658" max="6658" width="6.28515625" customWidth="1"/>
    <col min="6659" max="6659" width="8.85546875" bestFit="1" customWidth="1"/>
    <col min="6660" max="6660" width="13.140625" customWidth="1"/>
    <col min="6661" max="6661" width="26.5703125" customWidth="1"/>
    <col min="6663" max="6663" width="11.42578125" customWidth="1"/>
    <col min="6664" max="6664" width="7.28515625" customWidth="1"/>
    <col min="6665" max="6673" width="8.140625" customWidth="1"/>
    <col min="6696" max="6696" width="11.42578125" customWidth="1"/>
    <col min="6698" max="6702" width="11.28515625" customWidth="1"/>
    <col min="6703" max="6703" width="3.42578125" customWidth="1"/>
    <col min="6914" max="6914" width="6.28515625" customWidth="1"/>
    <col min="6915" max="6915" width="8.85546875" bestFit="1" customWidth="1"/>
    <col min="6916" max="6916" width="13.140625" customWidth="1"/>
    <col min="6917" max="6917" width="26.5703125" customWidth="1"/>
    <col min="6919" max="6919" width="11.42578125" customWidth="1"/>
    <col min="6920" max="6920" width="7.28515625" customWidth="1"/>
    <col min="6921" max="6929" width="8.140625" customWidth="1"/>
    <col min="6952" max="6952" width="11.42578125" customWidth="1"/>
    <col min="6954" max="6958" width="11.28515625" customWidth="1"/>
    <col min="6959" max="6959" width="3.42578125" customWidth="1"/>
    <col min="7170" max="7170" width="6.28515625" customWidth="1"/>
    <col min="7171" max="7171" width="8.85546875" bestFit="1" customWidth="1"/>
    <col min="7172" max="7172" width="13.140625" customWidth="1"/>
    <col min="7173" max="7173" width="26.5703125" customWidth="1"/>
    <col min="7175" max="7175" width="11.42578125" customWidth="1"/>
    <col min="7176" max="7176" width="7.28515625" customWidth="1"/>
    <col min="7177" max="7185" width="8.140625" customWidth="1"/>
    <col min="7208" max="7208" width="11.42578125" customWidth="1"/>
    <col min="7210" max="7214" width="11.28515625" customWidth="1"/>
    <col min="7215" max="7215" width="3.42578125" customWidth="1"/>
    <col min="7426" max="7426" width="6.28515625" customWidth="1"/>
    <col min="7427" max="7427" width="8.85546875" bestFit="1" customWidth="1"/>
    <col min="7428" max="7428" width="13.140625" customWidth="1"/>
    <col min="7429" max="7429" width="26.5703125" customWidth="1"/>
    <col min="7431" max="7431" width="11.42578125" customWidth="1"/>
    <col min="7432" max="7432" width="7.28515625" customWidth="1"/>
    <col min="7433" max="7441" width="8.140625" customWidth="1"/>
    <col min="7464" max="7464" width="11.42578125" customWidth="1"/>
    <col min="7466" max="7470" width="11.28515625" customWidth="1"/>
    <col min="7471" max="7471" width="3.42578125" customWidth="1"/>
    <col min="7682" max="7682" width="6.28515625" customWidth="1"/>
    <col min="7683" max="7683" width="8.85546875" bestFit="1" customWidth="1"/>
    <col min="7684" max="7684" width="13.140625" customWidth="1"/>
    <col min="7685" max="7685" width="26.5703125" customWidth="1"/>
    <col min="7687" max="7687" width="11.42578125" customWidth="1"/>
    <col min="7688" max="7688" width="7.28515625" customWidth="1"/>
    <col min="7689" max="7697" width="8.140625" customWidth="1"/>
    <col min="7720" max="7720" width="11.42578125" customWidth="1"/>
    <col min="7722" max="7726" width="11.28515625" customWidth="1"/>
    <col min="7727" max="7727" width="3.42578125" customWidth="1"/>
    <col min="7938" max="7938" width="6.28515625" customWidth="1"/>
    <col min="7939" max="7939" width="8.85546875" bestFit="1" customWidth="1"/>
    <col min="7940" max="7940" width="13.140625" customWidth="1"/>
    <col min="7941" max="7941" width="26.5703125" customWidth="1"/>
    <col min="7943" max="7943" width="11.42578125" customWidth="1"/>
    <col min="7944" max="7944" width="7.28515625" customWidth="1"/>
    <col min="7945" max="7953" width="8.140625" customWidth="1"/>
    <col min="7976" max="7976" width="11.42578125" customWidth="1"/>
    <col min="7978" max="7982" width="11.28515625" customWidth="1"/>
    <col min="7983" max="7983" width="3.42578125" customWidth="1"/>
    <col min="8194" max="8194" width="6.28515625" customWidth="1"/>
    <col min="8195" max="8195" width="8.85546875" bestFit="1" customWidth="1"/>
    <col min="8196" max="8196" width="13.140625" customWidth="1"/>
    <col min="8197" max="8197" width="26.5703125" customWidth="1"/>
    <col min="8199" max="8199" width="11.42578125" customWidth="1"/>
    <col min="8200" max="8200" width="7.28515625" customWidth="1"/>
    <col min="8201" max="8209" width="8.140625" customWidth="1"/>
    <col min="8232" max="8232" width="11.42578125" customWidth="1"/>
    <col min="8234" max="8238" width="11.28515625" customWidth="1"/>
    <col min="8239" max="8239" width="3.42578125" customWidth="1"/>
    <col min="8450" max="8450" width="6.28515625" customWidth="1"/>
    <col min="8451" max="8451" width="8.85546875" bestFit="1" customWidth="1"/>
    <col min="8452" max="8452" width="13.140625" customWidth="1"/>
    <col min="8453" max="8453" width="26.5703125" customWidth="1"/>
    <col min="8455" max="8455" width="11.42578125" customWidth="1"/>
    <col min="8456" max="8456" width="7.28515625" customWidth="1"/>
    <col min="8457" max="8465" width="8.140625" customWidth="1"/>
    <col min="8488" max="8488" width="11.42578125" customWidth="1"/>
    <col min="8490" max="8494" width="11.28515625" customWidth="1"/>
    <col min="8495" max="8495" width="3.42578125" customWidth="1"/>
    <col min="8706" max="8706" width="6.28515625" customWidth="1"/>
    <col min="8707" max="8707" width="8.85546875" bestFit="1" customWidth="1"/>
    <col min="8708" max="8708" width="13.140625" customWidth="1"/>
    <col min="8709" max="8709" width="26.5703125" customWidth="1"/>
    <col min="8711" max="8711" width="11.42578125" customWidth="1"/>
    <col min="8712" max="8712" width="7.28515625" customWidth="1"/>
    <col min="8713" max="8721" width="8.140625" customWidth="1"/>
    <col min="8744" max="8744" width="11.42578125" customWidth="1"/>
    <col min="8746" max="8750" width="11.28515625" customWidth="1"/>
    <col min="8751" max="8751" width="3.42578125" customWidth="1"/>
    <col min="8962" max="8962" width="6.28515625" customWidth="1"/>
    <col min="8963" max="8963" width="8.85546875" bestFit="1" customWidth="1"/>
    <col min="8964" max="8964" width="13.140625" customWidth="1"/>
    <col min="8965" max="8965" width="26.5703125" customWidth="1"/>
    <col min="8967" max="8967" width="11.42578125" customWidth="1"/>
    <col min="8968" max="8968" width="7.28515625" customWidth="1"/>
    <col min="8969" max="8977" width="8.140625" customWidth="1"/>
    <col min="9000" max="9000" width="11.42578125" customWidth="1"/>
    <col min="9002" max="9006" width="11.28515625" customWidth="1"/>
    <col min="9007" max="9007" width="3.42578125" customWidth="1"/>
    <col min="9218" max="9218" width="6.28515625" customWidth="1"/>
    <col min="9219" max="9219" width="8.85546875" bestFit="1" customWidth="1"/>
    <col min="9220" max="9220" width="13.140625" customWidth="1"/>
    <col min="9221" max="9221" width="26.5703125" customWidth="1"/>
    <col min="9223" max="9223" width="11.42578125" customWidth="1"/>
    <col min="9224" max="9224" width="7.28515625" customWidth="1"/>
    <col min="9225" max="9233" width="8.140625" customWidth="1"/>
    <col min="9256" max="9256" width="11.42578125" customWidth="1"/>
    <col min="9258" max="9262" width="11.28515625" customWidth="1"/>
    <col min="9263" max="9263" width="3.42578125" customWidth="1"/>
    <col min="9474" max="9474" width="6.28515625" customWidth="1"/>
    <col min="9475" max="9475" width="8.85546875" bestFit="1" customWidth="1"/>
    <col min="9476" max="9476" width="13.140625" customWidth="1"/>
    <col min="9477" max="9477" width="26.5703125" customWidth="1"/>
    <col min="9479" max="9479" width="11.42578125" customWidth="1"/>
    <col min="9480" max="9480" width="7.28515625" customWidth="1"/>
    <col min="9481" max="9489" width="8.140625" customWidth="1"/>
    <col min="9512" max="9512" width="11.42578125" customWidth="1"/>
    <col min="9514" max="9518" width="11.28515625" customWidth="1"/>
    <col min="9519" max="9519" width="3.42578125" customWidth="1"/>
    <col min="9730" max="9730" width="6.28515625" customWidth="1"/>
    <col min="9731" max="9731" width="8.85546875" bestFit="1" customWidth="1"/>
    <col min="9732" max="9732" width="13.140625" customWidth="1"/>
    <col min="9733" max="9733" width="26.5703125" customWidth="1"/>
    <col min="9735" max="9735" width="11.42578125" customWidth="1"/>
    <col min="9736" max="9736" width="7.28515625" customWidth="1"/>
    <col min="9737" max="9745" width="8.140625" customWidth="1"/>
    <col min="9768" max="9768" width="11.42578125" customWidth="1"/>
    <col min="9770" max="9774" width="11.28515625" customWidth="1"/>
    <col min="9775" max="9775" width="3.42578125" customWidth="1"/>
    <col min="9986" max="9986" width="6.28515625" customWidth="1"/>
    <col min="9987" max="9987" width="8.85546875" bestFit="1" customWidth="1"/>
    <col min="9988" max="9988" width="13.140625" customWidth="1"/>
    <col min="9989" max="9989" width="26.5703125" customWidth="1"/>
    <col min="9991" max="9991" width="11.42578125" customWidth="1"/>
    <col min="9992" max="9992" width="7.28515625" customWidth="1"/>
    <col min="9993" max="10001" width="8.140625" customWidth="1"/>
    <col min="10024" max="10024" width="11.42578125" customWidth="1"/>
    <col min="10026" max="10030" width="11.28515625" customWidth="1"/>
    <col min="10031" max="10031" width="3.42578125" customWidth="1"/>
    <col min="10242" max="10242" width="6.28515625" customWidth="1"/>
    <col min="10243" max="10243" width="8.85546875" bestFit="1" customWidth="1"/>
    <col min="10244" max="10244" width="13.140625" customWidth="1"/>
    <col min="10245" max="10245" width="26.5703125" customWidth="1"/>
    <col min="10247" max="10247" width="11.42578125" customWidth="1"/>
    <col min="10248" max="10248" width="7.28515625" customWidth="1"/>
    <col min="10249" max="10257" width="8.140625" customWidth="1"/>
    <col min="10280" max="10280" width="11.42578125" customWidth="1"/>
    <col min="10282" max="10286" width="11.28515625" customWidth="1"/>
    <col min="10287" max="10287" width="3.42578125" customWidth="1"/>
    <col min="10498" max="10498" width="6.28515625" customWidth="1"/>
    <col min="10499" max="10499" width="8.85546875" bestFit="1" customWidth="1"/>
    <col min="10500" max="10500" width="13.140625" customWidth="1"/>
    <col min="10501" max="10501" width="26.5703125" customWidth="1"/>
    <col min="10503" max="10503" width="11.42578125" customWidth="1"/>
    <col min="10504" max="10504" width="7.28515625" customWidth="1"/>
    <col min="10505" max="10513" width="8.140625" customWidth="1"/>
    <col min="10536" max="10536" width="11.42578125" customWidth="1"/>
    <col min="10538" max="10542" width="11.28515625" customWidth="1"/>
    <col min="10543" max="10543" width="3.42578125" customWidth="1"/>
    <col min="10754" max="10754" width="6.28515625" customWidth="1"/>
    <col min="10755" max="10755" width="8.85546875" bestFit="1" customWidth="1"/>
    <col min="10756" max="10756" width="13.140625" customWidth="1"/>
    <col min="10757" max="10757" width="26.5703125" customWidth="1"/>
    <col min="10759" max="10759" width="11.42578125" customWidth="1"/>
    <col min="10760" max="10760" width="7.28515625" customWidth="1"/>
    <col min="10761" max="10769" width="8.140625" customWidth="1"/>
    <col min="10792" max="10792" width="11.42578125" customWidth="1"/>
    <col min="10794" max="10798" width="11.28515625" customWidth="1"/>
    <col min="10799" max="10799" width="3.42578125" customWidth="1"/>
    <col min="11010" max="11010" width="6.28515625" customWidth="1"/>
    <col min="11011" max="11011" width="8.85546875" bestFit="1" customWidth="1"/>
    <col min="11012" max="11012" width="13.140625" customWidth="1"/>
    <col min="11013" max="11013" width="26.5703125" customWidth="1"/>
    <col min="11015" max="11015" width="11.42578125" customWidth="1"/>
    <col min="11016" max="11016" width="7.28515625" customWidth="1"/>
    <col min="11017" max="11025" width="8.140625" customWidth="1"/>
    <col min="11048" max="11048" width="11.42578125" customWidth="1"/>
    <col min="11050" max="11054" width="11.28515625" customWidth="1"/>
    <col min="11055" max="11055" width="3.42578125" customWidth="1"/>
    <col min="11266" max="11266" width="6.28515625" customWidth="1"/>
    <col min="11267" max="11267" width="8.85546875" bestFit="1" customWidth="1"/>
    <col min="11268" max="11268" width="13.140625" customWidth="1"/>
    <col min="11269" max="11269" width="26.5703125" customWidth="1"/>
    <col min="11271" max="11271" width="11.42578125" customWidth="1"/>
    <col min="11272" max="11272" width="7.28515625" customWidth="1"/>
    <col min="11273" max="11281" width="8.140625" customWidth="1"/>
    <col min="11304" max="11304" width="11.42578125" customWidth="1"/>
    <col min="11306" max="11310" width="11.28515625" customWidth="1"/>
    <col min="11311" max="11311" width="3.42578125" customWidth="1"/>
    <col min="11522" max="11522" width="6.28515625" customWidth="1"/>
    <col min="11523" max="11523" width="8.85546875" bestFit="1" customWidth="1"/>
    <col min="11524" max="11524" width="13.140625" customWidth="1"/>
    <col min="11525" max="11525" width="26.5703125" customWidth="1"/>
    <col min="11527" max="11527" width="11.42578125" customWidth="1"/>
    <col min="11528" max="11528" width="7.28515625" customWidth="1"/>
    <col min="11529" max="11537" width="8.140625" customWidth="1"/>
    <col min="11560" max="11560" width="11.42578125" customWidth="1"/>
    <col min="11562" max="11566" width="11.28515625" customWidth="1"/>
    <col min="11567" max="11567" width="3.42578125" customWidth="1"/>
    <col min="11778" max="11778" width="6.28515625" customWidth="1"/>
    <col min="11779" max="11779" width="8.85546875" bestFit="1" customWidth="1"/>
    <col min="11780" max="11780" width="13.140625" customWidth="1"/>
    <col min="11781" max="11781" width="26.5703125" customWidth="1"/>
    <col min="11783" max="11783" width="11.42578125" customWidth="1"/>
    <col min="11784" max="11784" width="7.28515625" customWidth="1"/>
    <col min="11785" max="11793" width="8.140625" customWidth="1"/>
    <col min="11816" max="11816" width="11.42578125" customWidth="1"/>
    <col min="11818" max="11822" width="11.28515625" customWidth="1"/>
    <col min="11823" max="11823" width="3.42578125" customWidth="1"/>
    <col min="12034" max="12034" width="6.28515625" customWidth="1"/>
    <col min="12035" max="12035" width="8.85546875" bestFit="1" customWidth="1"/>
    <col min="12036" max="12036" width="13.140625" customWidth="1"/>
    <col min="12037" max="12037" width="26.5703125" customWidth="1"/>
    <col min="12039" max="12039" width="11.42578125" customWidth="1"/>
    <col min="12040" max="12040" width="7.28515625" customWidth="1"/>
    <col min="12041" max="12049" width="8.140625" customWidth="1"/>
    <col min="12072" max="12072" width="11.42578125" customWidth="1"/>
    <col min="12074" max="12078" width="11.28515625" customWidth="1"/>
    <col min="12079" max="12079" width="3.42578125" customWidth="1"/>
    <col min="12290" max="12290" width="6.28515625" customWidth="1"/>
    <col min="12291" max="12291" width="8.85546875" bestFit="1" customWidth="1"/>
    <col min="12292" max="12292" width="13.140625" customWidth="1"/>
    <col min="12293" max="12293" width="26.5703125" customWidth="1"/>
    <col min="12295" max="12295" width="11.42578125" customWidth="1"/>
    <col min="12296" max="12296" width="7.28515625" customWidth="1"/>
    <col min="12297" max="12305" width="8.140625" customWidth="1"/>
    <col min="12328" max="12328" width="11.42578125" customWidth="1"/>
    <col min="12330" max="12334" width="11.28515625" customWidth="1"/>
    <col min="12335" max="12335" width="3.42578125" customWidth="1"/>
    <col min="12546" max="12546" width="6.28515625" customWidth="1"/>
    <col min="12547" max="12547" width="8.85546875" bestFit="1" customWidth="1"/>
    <col min="12548" max="12548" width="13.140625" customWidth="1"/>
    <col min="12549" max="12549" width="26.5703125" customWidth="1"/>
    <col min="12551" max="12551" width="11.42578125" customWidth="1"/>
    <col min="12552" max="12552" width="7.28515625" customWidth="1"/>
    <col min="12553" max="12561" width="8.140625" customWidth="1"/>
    <col min="12584" max="12584" width="11.42578125" customWidth="1"/>
    <col min="12586" max="12590" width="11.28515625" customWidth="1"/>
    <col min="12591" max="12591" width="3.42578125" customWidth="1"/>
    <col min="12802" max="12802" width="6.28515625" customWidth="1"/>
    <col min="12803" max="12803" width="8.85546875" bestFit="1" customWidth="1"/>
    <col min="12804" max="12804" width="13.140625" customWidth="1"/>
    <col min="12805" max="12805" width="26.5703125" customWidth="1"/>
    <col min="12807" max="12807" width="11.42578125" customWidth="1"/>
    <col min="12808" max="12808" width="7.28515625" customWidth="1"/>
    <col min="12809" max="12817" width="8.140625" customWidth="1"/>
    <col min="12840" max="12840" width="11.42578125" customWidth="1"/>
    <col min="12842" max="12846" width="11.28515625" customWidth="1"/>
    <col min="12847" max="12847" width="3.42578125" customWidth="1"/>
    <col min="13058" max="13058" width="6.28515625" customWidth="1"/>
    <col min="13059" max="13059" width="8.85546875" bestFit="1" customWidth="1"/>
    <col min="13060" max="13060" width="13.140625" customWidth="1"/>
    <col min="13061" max="13061" width="26.5703125" customWidth="1"/>
    <col min="13063" max="13063" width="11.42578125" customWidth="1"/>
    <col min="13064" max="13064" width="7.28515625" customWidth="1"/>
    <col min="13065" max="13073" width="8.140625" customWidth="1"/>
    <col min="13096" max="13096" width="11.42578125" customWidth="1"/>
    <col min="13098" max="13102" width="11.28515625" customWidth="1"/>
    <col min="13103" max="13103" width="3.42578125" customWidth="1"/>
    <col min="13314" max="13314" width="6.28515625" customWidth="1"/>
    <col min="13315" max="13315" width="8.85546875" bestFit="1" customWidth="1"/>
    <col min="13316" max="13316" width="13.140625" customWidth="1"/>
    <col min="13317" max="13317" width="26.5703125" customWidth="1"/>
    <col min="13319" max="13319" width="11.42578125" customWidth="1"/>
    <col min="13320" max="13320" width="7.28515625" customWidth="1"/>
    <col min="13321" max="13329" width="8.140625" customWidth="1"/>
    <col min="13352" max="13352" width="11.42578125" customWidth="1"/>
    <col min="13354" max="13358" width="11.28515625" customWidth="1"/>
    <col min="13359" max="13359" width="3.42578125" customWidth="1"/>
    <col min="13570" max="13570" width="6.28515625" customWidth="1"/>
    <col min="13571" max="13571" width="8.85546875" bestFit="1" customWidth="1"/>
    <col min="13572" max="13572" width="13.140625" customWidth="1"/>
    <col min="13573" max="13573" width="26.5703125" customWidth="1"/>
    <col min="13575" max="13575" width="11.42578125" customWidth="1"/>
    <col min="13576" max="13576" width="7.28515625" customWidth="1"/>
    <col min="13577" max="13585" width="8.140625" customWidth="1"/>
    <col min="13608" max="13608" width="11.42578125" customWidth="1"/>
    <col min="13610" max="13614" width="11.28515625" customWidth="1"/>
    <col min="13615" max="13615" width="3.42578125" customWidth="1"/>
    <col min="13826" max="13826" width="6.28515625" customWidth="1"/>
    <col min="13827" max="13827" width="8.85546875" bestFit="1" customWidth="1"/>
    <col min="13828" max="13828" width="13.140625" customWidth="1"/>
    <col min="13829" max="13829" width="26.5703125" customWidth="1"/>
    <col min="13831" max="13831" width="11.42578125" customWidth="1"/>
    <col min="13832" max="13832" width="7.28515625" customWidth="1"/>
    <col min="13833" max="13841" width="8.140625" customWidth="1"/>
    <col min="13864" max="13864" width="11.42578125" customWidth="1"/>
    <col min="13866" max="13870" width="11.28515625" customWidth="1"/>
    <col min="13871" max="13871" width="3.42578125" customWidth="1"/>
    <col min="14082" max="14082" width="6.28515625" customWidth="1"/>
    <col min="14083" max="14083" width="8.85546875" bestFit="1" customWidth="1"/>
    <col min="14084" max="14084" width="13.140625" customWidth="1"/>
    <col min="14085" max="14085" width="26.5703125" customWidth="1"/>
    <col min="14087" max="14087" width="11.42578125" customWidth="1"/>
    <col min="14088" max="14088" width="7.28515625" customWidth="1"/>
    <col min="14089" max="14097" width="8.140625" customWidth="1"/>
    <col min="14120" max="14120" width="11.42578125" customWidth="1"/>
    <col min="14122" max="14126" width="11.28515625" customWidth="1"/>
    <col min="14127" max="14127" width="3.42578125" customWidth="1"/>
    <col min="14338" max="14338" width="6.28515625" customWidth="1"/>
    <col min="14339" max="14339" width="8.85546875" bestFit="1" customWidth="1"/>
    <col min="14340" max="14340" width="13.140625" customWidth="1"/>
    <col min="14341" max="14341" width="26.5703125" customWidth="1"/>
    <col min="14343" max="14343" width="11.42578125" customWidth="1"/>
    <col min="14344" max="14344" width="7.28515625" customWidth="1"/>
    <col min="14345" max="14353" width="8.140625" customWidth="1"/>
    <col min="14376" max="14376" width="11.42578125" customWidth="1"/>
    <col min="14378" max="14382" width="11.28515625" customWidth="1"/>
    <col min="14383" max="14383" width="3.42578125" customWidth="1"/>
    <col min="14594" max="14594" width="6.28515625" customWidth="1"/>
    <col min="14595" max="14595" width="8.85546875" bestFit="1" customWidth="1"/>
    <col min="14596" max="14596" width="13.140625" customWidth="1"/>
    <col min="14597" max="14597" width="26.5703125" customWidth="1"/>
    <col min="14599" max="14599" width="11.42578125" customWidth="1"/>
    <col min="14600" max="14600" width="7.28515625" customWidth="1"/>
    <col min="14601" max="14609" width="8.140625" customWidth="1"/>
    <col min="14632" max="14632" width="11.42578125" customWidth="1"/>
    <col min="14634" max="14638" width="11.28515625" customWidth="1"/>
    <col min="14639" max="14639" width="3.42578125" customWidth="1"/>
    <col min="14850" max="14850" width="6.28515625" customWidth="1"/>
    <col min="14851" max="14851" width="8.85546875" bestFit="1" customWidth="1"/>
    <col min="14852" max="14852" width="13.140625" customWidth="1"/>
    <col min="14853" max="14853" width="26.5703125" customWidth="1"/>
    <col min="14855" max="14855" width="11.42578125" customWidth="1"/>
    <col min="14856" max="14856" width="7.28515625" customWidth="1"/>
    <col min="14857" max="14865" width="8.140625" customWidth="1"/>
    <col min="14888" max="14888" width="11.42578125" customWidth="1"/>
    <col min="14890" max="14894" width="11.28515625" customWidth="1"/>
    <col min="14895" max="14895" width="3.42578125" customWidth="1"/>
    <col min="15106" max="15106" width="6.28515625" customWidth="1"/>
    <col min="15107" max="15107" width="8.85546875" bestFit="1" customWidth="1"/>
    <col min="15108" max="15108" width="13.140625" customWidth="1"/>
    <col min="15109" max="15109" width="26.5703125" customWidth="1"/>
    <col min="15111" max="15111" width="11.42578125" customWidth="1"/>
    <col min="15112" max="15112" width="7.28515625" customWidth="1"/>
    <col min="15113" max="15121" width="8.140625" customWidth="1"/>
    <col min="15144" max="15144" width="11.42578125" customWidth="1"/>
    <col min="15146" max="15150" width="11.28515625" customWidth="1"/>
    <col min="15151" max="15151" width="3.42578125" customWidth="1"/>
    <col min="15362" max="15362" width="6.28515625" customWidth="1"/>
    <col min="15363" max="15363" width="8.85546875" bestFit="1" customWidth="1"/>
    <col min="15364" max="15364" width="13.140625" customWidth="1"/>
    <col min="15365" max="15365" width="26.5703125" customWidth="1"/>
    <col min="15367" max="15367" width="11.42578125" customWidth="1"/>
    <col min="15368" max="15368" width="7.28515625" customWidth="1"/>
    <col min="15369" max="15377" width="8.140625" customWidth="1"/>
    <col min="15400" max="15400" width="11.42578125" customWidth="1"/>
    <col min="15402" max="15406" width="11.28515625" customWidth="1"/>
    <col min="15407" max="15407" width="3.42578125" customWidth="1"/>
    <col min="15618" max="15618" width="6.28515625" customWidth="1"/>
    <col min="15619" max="15619" width="8.85546875" bestFit="1" customWidth="1"/>
    <col min="15620" max="15620" width="13.140625" customWidth="1"/>
    <col min="15621" max="15621" width="26.5703125" customWidth="1"/>
    <col min="15623" max="15623" width="11.42578125" customWidth="1"/>
    <col min="15624" max="15624" width="7.28515625" customWidth="1"/>
    <col min="15625" max="15633" width="8.140625" customWidth="1"/>
    <col min="15656" max="15656" width="11.42578125" customWidth="1"/>
    <col min="15658" max="15662" width="11.28515625" customWidth="1"/>
    <col min="15663" max="15663" width="3.42578125" customWidth="1"/>
    <col min="15874" max="15874" width="6.28515625" customWidth="1"/>
    <col min="15875" max="15875" width="8.85546875" bestFit="1" customWidth="1"/>
    <col min="15876" max="15876" width="13.140625" customWidth="1"/>
    <col min="15877" max="15877" width="26.5703125" customWidth="1"/>
    <col min="15879" max="15879" width="11.42578125" customWidth="1"/>
    <col min="15880" max="15880" width="7.28515625" customWidth="1"/>
    <col min="15881" max="15889" width="8.140625" customWidth="1"/>
    <col min="15912" max="15912" width="11.42578125" customWidth="1"/>
    <col min="15914" max="15918" width="11.28515625" customWidth="1"/>
    <col min="15919" max="15919" width="3.42578125" customWidth="1"/>
    <col min="16130" max="16130" width="6.28515625" customWidth="1"/>
    <col min="16131" max="16131" width="8.85546875" bestFit="1" customWidth="1"/>
    <col min="16132" max="16132" width="13.140625" customWidth="1"/>
    <col min="16133" max="16133" width="26.5703125" customWidth="1"/>
    <col min="16135" max="16135" width="11.42578125" customWidth="1"/>
    <col min="16136" max="16136" width="7.28515625" customWidth="1"/>
    <col min="16137" max="16145" width="8.140625" customWidth="1"/>
    <col min="16168" max="16168" width="11.42578125" customWidth="1"/>
    <col min="16170" max="16174" width="11.28515625" customWidth="1"/>
    <col min="16175" max="16175" width="3.42578125" customWidth="1"/>
  </cols>
  <sheetData>
    <row r="1" spans="1:57" x14ac:dyDescent="0.25">
      <c r="H1"/>
      <c r="AX1"/>
    </row>
    <row r="2" spans="1:57" s="4" customFormat="1" ht="15" customHeight="1" x14ac:dyDescent="0.25">
      <c r="A2" s="2" t="s">
        <v>0</v>
      </c>
      <c r="B2" s="2"/>
      <c r="C2" s="3"/>
      <c r="D2" s="2"/>
      <c r="E2" s="2"/>
      <c r="F2" s="2"/>
      <c r="G2" s="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s="4" customFormat="1" x14ac:dyDescent="0.25">
      <c r="A3" s="2" t="s">
        <v>1</v>
      </c>
      <c r="B3" s="195" t="s">
        <v>164</v>
      </c>
      <c r="C3" s="196" t="str">
        <f>+'[2]26'!$C$65</f>
        <v>DEL 01/07/2023 AL 05/07/2023</v>
      </c>
      <c r="D3" s="2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s="4" customFormat="1" ht="15.75" thickBot="1" x14ac:dyDescent="0.3">
      <c r="A4" s="2"/>
      <c r="B4" s="2"/>
      <c r="C4" s="3"/>
      <c r="D4" s="2"/>
      <c r="E4" s="2"/>
      <c r="F4" s="2"/>
      <c r="G4" s="2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/>
      <c r="AV4" s="2"/>
      <c r="AW4" s="2"/>
      <c r="AX4" s="2"/>
    </row>
    <row r="5" spans="1:57" s="4" customFormat="1" ht="15.75" thickBot="1" x14ac:dyDescent="0.3">
      <c r="A5" s="2"/>
      <c r="B5" s="2"/>
      <c r="C5" s="3"/>
      <c r="D5" s="2"/>
      <c r="E5" s="2"/>
      <c r="F5" s="2"/>
      <c r="G5" s="2"/>
      <c r="H5" s="319" t="s">
        <v>2</v>
      </c>
      <c r="I5" s="320"/>
      <c r="J5" s="320"/>
      <c r="K5" s="320"/>
      <c r="L5" s="320"/>
      <c r="M5" s="320"/>
      <c r="N5" s="320"/>
      <c r="O5" s="320"/>
      <c r="P5" s="320"/>
      <c r="Q5" s="321"/>
      <c r="R5" s="322" t="s">
        <v>3</v>
      </c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4"/>
      <c r="AH5" s="325" t="s">
        <v>4</v>
      </c>
      <c r="AI5" s="326"/>
      <c r="AJ5" s="326"/>
      <c r="AK5" s="326"/>
      <c r="AL5" s="326"/>
      <c r="AM5" s="326"/>
      <c r="AN5" s="326"/>
      <c r="AO5" s="327"/>
      <c r="AP5" s="328" t="s">
        <v>5</v>
      </c>
      <c r="AQ5" s="329"/>
      <c r="AR5" s="329"/>
      <c r="AS5" s="329"/>
      <c r="AT5" s="330"/>
      <c r="AU5"/>
      <c r="AV5" s="331" t="s">
        <v>6</v>
      </c>
      <c r="AW5" s="332"/>
      <c r="AX5" s="333"/>
    </row>
    <row r="6" spans="1:57" s="27" customFormat="1" ht="26.25" thickBot="1" x14ac:dyDescent="0.3">
      <c r="A6" s="6" t="s">
        <v>7</v>
      </c>
      <c r="B6" s="7" t="s">
        <v>8</v>
      </c>
      <c r="C6" s="8" t="s">
        <v>9</v>
      </c>
      <c r="D6" s="8" t="s">
        <v>10</v>
      </c>
      <c r="E6" s="8" t="s">
        <v>11</v>
      </c>
      <c r="F6" s="8" t="s">
        <v>156</v>
      </c>
      <c r="G6" s="9" t="s">
        <v>12</v>
      </c>
      <c r="H6" s="10" t="s">
        <v>13</v>
      </c>
      <c r="I6" s="11" t="s">
        <v>14</v>
      </c>
      <c r="J6" s="11" t="s">
        <v>15</v>
      </c>
      <c r="K6" s="11" t="s">
        <v>16</v>
      </c>
      <c r="L6" s="11" t="s">
        <v>17</v>
      </c>
      <c r="M6" s="11" t="s">
        <v>18</v>
      </c>
      <c r="N6" s="11" t="s">
        <v>19</v>
      </c>
      <c r="O6" s="12" t="s">
        <v>20</v>
      </c>
      <c r="P6" s="11" t="s">
        <v>21</v>
      </c>
      <c r="Q6" s="13" t="s">
        <v>22</v>
      </c>
      <c r="R6" s="14" t="s">
        <v>23</v>
      </c>
      <c r="S6" s="15" t="s">
        <v>24</v>
      </c>
      <c r="T6" s="15" t="s">
        <v>25</v>
      </c>
      <c r="U6" s="15" t="s">
        <v>25</v>
      </c>
      <c r="V6" s="15" t="s">
        <v>26</v>
      </c>
      <c r="W6" s="15" t="s">
        <v>27</v>
      </c>
      <c r="X6" s="15" t="s">
        <v>28</v>
      </c>
      <c r="Y6" s="15" t="s">
        <v>29</v>
      </c>
      <c r="Z6" s="15" t="s">
        <v>30</v>
      </c>
      <c r="AA6" s="15" t="s">
        <v>31</v>
      </c>
      <c r="AB6" s="15" t="s">
        <v>32</v>
      </c>
      <c r="AC6" s="16" t="s">
        <v>33</v>
      </c>
      <c r="AD6" s="15" t="s">
        <v>34</v>
      </c>
      <c r="AE6" s="15" t="s">
        <v>35</v>
      </c>
      <c r="AF6" s="15" t="s">
        <v>36</v>
      </c>
      <c r="AG6" s="17" t="s">
        <v>22</v>
      </c>
      <c r="AH6" s="18" t="s">
        <v>37</v>
      </c>
      <c r="AI6" s="19" t="s">
        <v>38</v>
      </c>
      <c r="AJ6" s="19" t="s">
        <v>39</v>
      </c>
      <c r="AK6" s="19" t="s">
        <v>40</v>
      </c>
      <c r="AL6" s="19" t="s">
        <v>157</v>
      </c>
      <c r="AM6" s="19" t="s">
        <v>42</v>
      </c>
      <c r="AN6" s="19" t="s">
        <v>43</v>
      </c>
      <c r="AO6" s="20" t="s">
        <v>44</v>
      </c>
      <c r="AP6" s="21" t="s">
        <v>45</v>
      </c>
      <c r="AQ6" s="22" t="s">
        <v>46</v>
      </c>
      <c r="AR6" s="22" t="s">
        <v>47</v>
      </c>
      <c r="AS6" s="22" t="s">
        <v>48</v>
      </c>
      <c r="AT6" s="23" t="s">
        <v>49</v>
      </c>
      <c r="AU6"/>
      <c r="AV6" s="24" t="s">
        <v>50</v>
      </c>
      <c r="AW6" s="25" t="s">
        <v>51</v>
      </c>
      <c r="AX6" s="258" t="s">
        <v>52</v>
      </c>
    </row>
    <row r="7" spans="1:57" s="45" customFormat="1" ht="15" customHeight="1" x14ac:dyDescent="0.25">
      <c r="A7" s="28">
        <v>1</v>
      </c>
      <c r="B7" s="29" t="s">
        <v>53</v>
      </c>
      <c r="C7" s="30">
        <v>29342915</v>
      </c>
      <c r="D7" s="31" t="s">
        <v>54</v>
      </c>
      <c r="E7" s="32" t="s">
        <v>55</v>
      </c>
      <c r="F7" s="161" t="s">
        <v>125</v>
      </c>
      <c r="G7" s="33">
        <v>1660</v>
      </c>
      <c r="H7" s="34">
        <v>3</v>
      </c>
      <c r="I7" s="35">
        <v>0</v>
      </c>
      <c r="J7" s="35">
        <v>4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45.199999999999996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30.67</v>
      </c>
      <c r="Y7" s="36">
        <v>0</v>
      </c>
      <c r="Z7" s="36">
        <v>0</v>
      </c>
      <c r="AA7" s="36">
        <v>0</v>
      </c>
      <c r="AB7" s="36">
        <v>0</v>
      </c>
      <c r="AC7" s="37">
        <v>0</v>
      </c>
      <c r="AD7" s="36">
        <v>0</v>
      </c>
      <c r="AE7" s="36">
        <v>0</v>
      </c>
      <c r="AF7" s="36">
        <v>0</v>
      </c>
      <c r="AG7" s="36">
        <v>346.53</v>
      </c>
      <c r="AH7" s="38">
        <v>49.03</v>
      </c>
      <c r="AI7" s="39">
        <v>0</v>
      </c>
      <c r="AJ7" s="40">
        <v>0</v>
      </c>
      <c r="AK7" s="38"/>
      <c r="AL7" s="38">
        <v>16</v>
      </c>
      <c r="AM7" s="38">
        <v>0</v>
      </c>
      <c r="AN7" s="38">
        <v>0</v>
      </c>
      <c r="AO7" s="38">
        <v>0</v>
      </c>
      <c r="AP7" s="41">
        <v>377.2</v>
      </c>
      <c r="AQ7" s="41">
        <v>33.950000000000003</v>
      </c>
      <c r="AR7" s="41">
        <v>0</v>
      </c>
      <c r="AS7" s="41">
        <v>0</v>
      </c>
      <c r="AT7" s="41">
        <v>0</v>
      </c>
      <c r="AU7"/>
      <c r="AV7" s="42">
        <f>SUM(R7:AG7)</f>
        <v>377.2</v>
      </c>
      <c r="AW7" s="43">
        <f>SUM(AH7:AO7)</f>
        <v>65.03</v>
      </c>
      <c r="AX7" s="259">
        <f>ROUND(+AV7-AW7,2)</f>
        <v>312.17</v>
      </c>
      <c r="AY7" s="45">
        <v>154.43</v>
      </c>
      <c r="AZ7" s="166">
        <f>+AX7-AY7</f>
        <v>157.74</v>
      </c>
    </row>
    <row r="8" spans="1:57" s="45" customFormat="1" ht="15" customHeight="1" x14ac:dyDescent="0.25">
      <c r="A8" s="46">
        <f>+A7+1</f>
        <v>2</v>
      </c>
      <c r="B8" s="47" t="s">
        <v>56</v>
      </c>
      <c r="C8" s="48">
        <v>29725686</v>
      </c>
      <c r="D8" s="49" t="s">
        <v>57</v>
      </c>
      <c r="E8" s="50" t="s">
        <v>55</v>
      </c>
      <c r="F8" s="158" t="s">
        <v>117</v>
      </c>
      <c r="G8" s="51">
        <v>1470</v>
      </c>
      <c r="H8" s="52">
        <v>1</v>
      </c>
      <c r="I8" s="53">
        <v>0</v>
      </c>
      <c r="J8" s="53">
        <v>1.34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53">
        <v>12.8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9.2200000000000006</v>
      </c>
      <c r="Y8" s="54">
        <v>0</v>
      </c>
      <c r="Z8" s="54">
        <v>0</v>
      </c>
      <c r="AA8" s="54">
        <v>0</v>
      </c>
      <c r="AB8" s="54">
        <v>0</v>
      </c>
      <c r="AC8" s="55">
        <v>0</v>
      </c>
      <c r="AD8" s="54">
        <v>0</v>
      </c>
      <c r="AE8" s="54">
        <v>0</v>
      </c>
      <c r="AF8" s="54">
        <v>0</v>
      </c>
      <c r="AG8" s="54">
        <v>88</v>
      </c>
      <c r="AH8" s="39">
        <v>0</v>
      </c>
      <c r="AI8" s="38">
        <v>13.017758000000001</v>
      </c>
      <c r="AJ8" s="40">
        <v>0</v>
      </c>
      <c r="AK8" s="38">
        <v>1.25</v>
      </c>
      <c r="AL8" s="38">
        <v>0</v>
      </c>
      <c r="AM8" s="38">
        <v>0</v>
      </c>
      <c r="AN8" s="38">
        <v>0</v>
      </c>
      <c r="AO8" s="38">
        <v>0</v>
      </c>
      <c r="AP8" s="56">
        <v>97.22</v>
      </c>
      <c r="AQ8" s="56">
        <v>8.75</v>
      </c>
      <c r="AR8" s="41">
        <v>0</v>
      </c>
      <c r="AS8" s="56">
        <v>0</v>
      </c>
      <c r="AT8" s="56">
        <v>0</v>
      </c>
      <c r="AU8"/>
      <c r="AV8" s="42">
        <f t="shared" ref="AV8:AV23" si="0">SUM(R8:AG8)</f>
        <v>97.22</v>
      </c>
      <c r="AW8" s="43">
        <f t="shared" ref="AW8:AW23" si="1">SUM(AH8:AO8)</f>
        <v>14.267758000000001</v>
      </c>
      <c r="AX8" s="259">
        <f t="shared" ref="AX8:AX23" si="2">ROUND(+AV8-AW8,2)</f>
        <v>82.95</v>
      </c>
      <c r="AY8" s="45">
        <v>150.48000000000002</v>
      </c>
      <c r="AZ8" s="166">
        <f t="shared" ref="AZ8:AZ23" si="3">+AX8-AY8</f>
        <v>-67.530000000000015</v>
      </c>
    </row>
    <row r="9" spans="1:57" s="58" customFormat="1" ht="15" customHeight="1" x14ac:dyDescent="0.25">
      <c r="A9" s="46">
        <f t="shared" ref="A9:A22" si="4">+A8+1</f>
        <v>3</v>
      </c>
      <c r="B9" s="47" t="s">
        <v>58</v>
      </c>
      <c r="C9" s="48">
        <v>29592059</v>
      </c>
      <c r="D9" s="49" t="s">
        <v>59</v>
      </c>
      <c r="E9" s="50" t="s">
        <v>60</v>
      </c>
      <c r="F9" s="158" t="s">
        <v>116</v>
      </c>
      <c r="G9" s="51">
        <v>1360</v>
      </c>
      <c r="H9" s="52">
        <v>4</v>
      </c>
      <c r="I9" s="53">
        <v>30</v>
      </c>
      <c r="J9" s="53">
        <v>5.33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4">
        <v>0</v>
      </c>
      <c r="S9" s="54">
        <v>0</v>
      </c>
      <c r="T9" s="57">
        <v>0</v>
      </c>
      <c r="U9" s="57">
        <v>0</v>
      </c>
      <c r="V9" s="54">
        <v>0</v>
      </c>
      <c r="W9" s="54">
        <v>192.5</v>
      </c>
      <c r="X9" s="54">
        <v>34.200000000000003</v>
      </c>
      <c r="Y9" s="54">
        <v>0</v>
      </c>
      <c r="Z9" s="54">
        <v>0</v>
      </c>
      <c r="AA9" s="54">
        <v>0</v>
      </c>
      <c r="AB9" s="54">
        <v>0</v>
      </c>
      <c r="AC9" s="55">
        <v>0</v>
      </c>
      <c r="AD9" s="54">
        <v>0</v>
      </c>
      <c r="AE9" s="54">
        <v>0</v>
      </c>
      <c r="AF9" s="54">
        <v>0</v>
      </c>
      <c r="AG9" s="54">
        <v>0</v>
      </c>
      <c r="AH9" s="39">
        <v>0</v>
      </c>
      <c r="AI9" s="38">
        <v>30.672510000000003</v>
      </c>
      <c r="AJ9" s="38"/>
      <c r="AK9" s="38"/>
      <c r="AL9" s="38">
        <v>0</v>
      </c>
      <c r="AM9" s="38">
        <v>0</v>
      </c>
      <c r="AN9" s="38">
        <v>0</v>
      </c>
      <c r="AO9" s="38">
        <v>0</v>
      </c>
      <c r="AP9" s="56">
        <v>226.7</v>
      </c>
      <c r="AQ9" s="56">
        <v>20.399999999999999</v>
      </c>
      <c r="AR9" s="41">
        <v>0</v>
      </c>
      <c r="AS9" s="56">
        <v>0</v>
      </c>
      <c r="AT9" s="56">
        <v>0</v>
      </c>
      <c r="AU9"/>
      <c r="AV9" s="42">
        <f t="shared" si="0"/>
        <v>226.7</v>
      </c>
      <c r="AW9" s="43">
        <f t="shared" si="1"/>
        <v>30.672510000000003</v>
      </c>
      <c r="AX9" s="259">
        <f t="shared" si="2"/>
        <v>196.03</v>
      </c>
      <c r="AY9" s="58">
        <v>156.57</v>
      </c>
      <c r="AZ9" s="166">
        <f t="shared" si="3"/>
        <v>39.460000000000008</v>
      </c>
    </row>
    <row r="10" spans="1:57" s="45" customFormat="1" ht="15" customHeight="1" x14ac:dyDescent="0.25">
      <c r="A10" s="59">
        <f t="shared" si="4"/>
        <v>4</v>
      </c>
      <c r="B10" s="47" t="s">
        <v>61</v>
      </c>
      <c r="C10" s="60">
        <v>29671411</v>
      </c>
      <c r="D10" s="61" t="s">
        <v>62</v>
      </c>
      <c r="E10" s="62" t="s">
        <v>63</v>
      </c>
      <c r="F10" s="158" t="s">
        <v>117</v>
      </c>
      <c r="G10" s="63">
        <v>1553.4</v>
      </c>
      <c r="H10" s="52">
        <v>2</v>
      </c>
      <c r="I10" s="53">
        <v>0</v>
      </c>
      <c r="J10" s="53">
        <v>2.66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s="53">
        <v>0</v>
      </c>
      <c r="Q10" s="53">
        <v>14.200000000000003</v>
      </c>
      <c r="R10" s="54">
        <v>0</v>
      </c>
      <c r="S10" s="54">
        <v>0</v>
      </c>
      <c r="T10" s="54">
        <v>6.23</v>
      </c>
      <c r="U10" s="54">
        <v>2.0299999999999998</v>
      </c>
      <c r="V10" s="54">
        <v>0</v>
      </c>
      <c r="W10" s="54">
        <v>0</v>
      </c>
      <c r="X10" s="54">
        <v>19.220000000000002</v>
      </c>
      <c r="Y10" s="54">
        <v>0</v>
      </c>
      <c r="Z10" s="54">
        <v>0</v>
      </c>
      <c r="AA10" s="54">
        <v>0</v>
      </c>
      <c r="AB10" s="54">
        <v>0</v>
      </c>
      <c r="AC10" s="55">
        <v>0</v>
      </c>
      <c r="AD10" s="54">
        <v>0</v>
      </c>
      <c r="AE10" s="54">
        <v>0</v>
      </c>
      <c r="AF10" s="54">
        <v>0</v>
      </c>
      <c r="AG10" s="54">
        <v>99.74</v>
      </c>
      <c r="AH10" s="39">
        <v>0</v>
      </c>
      <c r="AI10" s="38">
        <v>17.03</v>
      </c>
      <c r="AJ10" s="40">
        <v>0</v>
      </c>
      <c r="AK10" s="40">
        <v>1.25</v>
      </c>
      <c r="AL10" s="38">
        <v>0</v>
      </c>
      <c r="AM10" s="38">
        <v>0</v>
      </c>
      <c r="AN10" s="38">
        <v>0</v>
      </c>
      <c r="AO10" s="38">
        <v>0</v>
      </c>
      <c r="AP10" s="56">
        <v>127.22</v>
      </c>
      <c r="AQ10" s="56">
        <v>11.45</v>
      </c>
      <c r="AR10" s="41">
        <v>0</v>
      </c>
      <c r="AS10" s="56">
        <v>0</v>
      </c>
      <c r="AT10" s="56">
        <v>0</v>
      </c>
      <c r="AU10"/>
      <c r="AV10" s="42">
        <f t="shared" si="0"/>
        <v>127.22</v>
      </c>
      <c r="AW10" s="43">
        <f t="shared" si="1"/>
        <v>18.28</v>
      </c>
      <c r="AX10" s="259">
        <f t="shared" si="2"/>
        <v>108.94</v>
      </c>
      <c r="AY10" s="45">
        <v>140.91999999999999</v>
      </c>
      <c r="AZ10" s="166">
        <f t="shared" si="3"/>
        <v>-31.97999999999999</v>
      </c>
    </row>
    <row r="11" spans="1:57" s="45" customFormat="1" ht="15" customHeight="1" x14ac:dyDescent="0.25">
      <c r="A11" s="59">
        <f>+A10+1</f>
        <v>5</v>
      </c>
      <c r="B11" s="47" t="s">
        <v>64</v>
      </c>
      <c r="C11" s="60">
        <v>29730569</v>
      </c>
      <c r="D11" s="61" t="s">
        <v>65</v>
      </c>
      <c r="E11" s="62" t="s">
        <v>63</v>
      </c>
      <c r="F11" s="158" t="s">
        <v>117</v>
      </c>
      <c r="G11" s="63">
        <v>1585</v>
      </c>
      <c r="H11" s="52">
        <v>2</v>
      </c>
      <c r="I11" s="53">
        <v>8</v>
      </c>
      <c r="J11" s="53">
        <v>2.66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4.3999999999999986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58.839999999999996</v>
      </c>
      <c r="X11" s="54">
        <v>19.559999999999999</v>
      </c>
      <c r="Y11" s="54">
        <v>0</v>
      </c>
      <c r="Z11" s="54">
        <v>0</v>
      </c>
      <c r="AA11" s="54">
        <v>0</v>
      </c>
      <c r="AB11" s="54">
        <v>0</v>
      </c>
      <c r="AC11" s="55">
        <v>0</v>
      </c>
      <c r="AD11" s="54">
        <v>0</v>
      </c>
      <c r="AE11" s="54">
        <v>0</v>
      </c>
      <c r="AF11" s="54">
        <v>0</v>
      </c>
      <c r="AG11" s="54">
        <v>32.83</v>
      </c>
      <c r="AH11" s="39">
        <v>0</v>
      </c>
      <c r="AI11" s="38">
        <v>14.893697000000001</v>
      </c>
      <c r="AJ11" s="40">
        <v>0</v>
      </c>
      <c r="AK11" s="38"/>
      <c r="AL11" s="38">
        <v>0</v>
      </c>
      <c r="AM11" s="38">
        <v>0</v>
      </c>
      <c r="AN11" s="38">
        <v>0</v>
      </c>
      <c r="AO11" s="38">
        <v>0</v>
      </c>
      <c r="AP11" s="56">
        <v>111.23</v>
      </c>
      <c r="AQ11" s="56">
        <v>10.01</v>
      </c>
      <c r="AR11" s="41">
        <v>0</v>
      </c>
      <c r="AS11" s="56">
        <v>0</v>
      </c>
      <c r="AT11" s="56">
        <v>0</v>
      </c>
      <c r="AU11"/>
      <c r="AV11" s="42">
        <f t="shared" si="0"/>
        <v>111.22999999999999</v>
      </c>
      <c r="AW11" s="43">
        <f t="shared" si="1"/>
        <v>14.893697000000001</v>
      </c>
      <c r="AX11" s="259">
        <f t="shared" si="2"/>
        <v>96.34</v>
      </c>
      <c r="AY11" s="45">
        <v>189.2</v>
      </c>
      <c r="AZ11" s="166">
        <f t="shared" si="3"/>
        <v>-92.859999999999985</v>
      </c>
    </row>
    <row r="12" spans="1:57" s="58" customFormat="1" ht="15" customHeight="1" x14ac:dyDescent="0.25">
      <c r="A12" s="46">
        <f t="shared" si="4"/>
        <v>6</v>
      </c>
      <c r="B12" s="47" t="s">
        <v>66</v>
      </c>
      <c r="C12" s="48">
        <v>24808727</v>
      </c>
      <c r="D12" s="49" t="s">
        <v>67</v>
      </c>
      <c r="E12" s="50" t="s">
        <v>60</v>
      </c>
      <c r="F12" s="158" t="s">
        <v>117</v>
      </c>
      <c r="G12" s="51">
        <v>1480</v>
      </c>
      <c r="H12" s="52">
        <v>4</v>
      </c>
      <c r="I12" s="53">
        <v>32</v>
      </c>
      <c r="J12" s="53">
        <v>5.33</v>
      </c>
      <c r="K12" s="53">
        <v>4.5</v>
      </c>
      <c r="L12" s="53">
        <v>1</v>
      </c>
      <c r="M12" s="53">
        <v>0</v>
      </c>
      <c r="N12" s="53">
        <v>0</v>
      </c>
      <c r="O12" s="53">
        <v>0</v>
      </c>
      <c r="P12" s="53">
        <v>10</v>
      </c>
      <c r="Q12" s="53">
        <v>0</v>
      </c>
      <c r="R12" s="54">
        <v>0</v>
      </c>
      <c r="S12" s="64">
        <v>0</v>
      </c>
      <c r="T12" s="54">
        <v>0</v>
      </c>
      <c r="U12" s="54">
        <v>0</v>
      </c>
      <c r="V12" s="54">
        <v>0</v>
      </c>
      <c r="W12" s="54">
        <v>221.33</v>
      </c>
      <c r="X12" s="54">
        <v>36.869999999999997</v>
      </c>
      <c r="Y12" s="54">
        <v>38.909999999999997</v>
      </c>
      <c r="Z12" s="54">
        <v>9.34</v>
      </c>
      <c r="AA12" s="54">
        <v>0</v>
      </c>
      <c r="AB12" s="54">
        <v>0</v>
      </c>
      <c r="AC12" s="55">
        <v>0</v>
      </c>
      <c r="AD12" s="54">
        <v>138.33000000000001</v>
      </c>
      <c r="AE12" s="54">
        <v>0</v>
      </c>
      <c r="AF12" s="54">
        <v>0</v>
      </c>
      <c r="AG12" s="54">
        <v>0</v>
      </c>
      <c r="AH12" s="39">
        <v>0</v>
      </c>
      <c r="AI12" s="38">
        <v>59.556042000000005</v>
      </c>
      <c r="AJ12" s="38">
        <v>0</v>
      </c>
      <c r="AK12" s="38"/>
      <c r="AL12" s="38">
        <v>0</v>
      </c>
      <c r="AM12" s="38">
        <v>0</v>
      </c>
      <c r="AN12" s="38">
        <v>0</v>
      </c>
      <c r="AO12" s="38">
        <v>0</v>
      </c>
      <c r="AP12" s="56">
        <v>444.78</v>
      </c>
      <c r="AQ12" s="56">
        <v>40.03</v>
      </c>
      <c r="AR12" s="41">
        <v>0</v>
      </c>
      <c r="AS12" s="56">
        <v>0</v>
      </c>
      <c r="AT12" s="56">
        <v>0</v>
      </c>
      <c r="AU12"/>
      <c r="AV12" s="42">
        <f t="shared" si="0"/>
        <v>444.78</v>
      </c>
      <c r="AW12" s="43">
        <f t="shared" si="1"/>
        <v>59.556042000000005</v>
      </c>
      <c r="AX12" s="259">
        <f t="shared" si="2"/>
        <v>385.22</v>
      </c>
      <c r="AY12" s="58">
        <v>143.45000000000002</v>
      </c>
      <c r="AZ12" s="166">
        <f t="shared" si="3"/>
        <v>241.77</v>
      </c>
    </row>
    <row r="13" spans="1:57" s="58" customFormat="1" ht="15" customHeight="1" x14ac:dyDescent="0.25">
      <c r="A13" s="59">
        <f t="shared" si="4"/>
        <v>7</v>
      </c>
      <c r="B13" s="47" t="s">
        <v>68</v>
      </c>
      <c r="C13" s="60">
        <v>43629132</v>
      </c>
      <c r="D13" s="61" t="s">
        <v>69</v>
      </c>
      <c r="E13" s="62" t="s">
        <v>63</v>
      </c>
      <c r="F13" s="158" t="s">
        <v>99</v>
      </c>
      <c r="G13" s="63">
        <v>1480</v>
      </c>
      <c r="H13" s="52">
        <v>2</v>
      </c>
      <c r="I13" s="53">
        <v>0</v>
      </c>
      <c r="J13" s="53">
        <v>2.66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14.200000000000003</v>
      </c>
      <c r="R13" s="54">
        <v>0</v>
      </c>
      <c r="S13" s="6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18.399999999999999</v>
      </c>
      <c r="Y13" s="54">
        <v>0</v>
      </c>
      <c r="Z13" s="54">
        <v>0</v>
      </c>
      <c r="AA13" s="54">
        <v>0</v>
      </c>
      <c r="AB13" s="54">
        <v>0</v>
      </c>
      <c r="AC13" s="55">
        <v>0</v>
      </c>
      <c r="AD13" s="54">
        <v>0</v>
      </c>
      <c r="AE13" s="54">
        <v>0</v>
      </c>
      <c r="AF13" s="54">
        <v>0</v>
      </c>
      <c r="AG13" s="54">
        <v>95.26</v>
      </c>
      <c r="AH13" s="39">
        <v>0</v>
      </c>
      <c r="AI13" s="38">
        <v>15.29</v>
      </c>
      <c r="AJ13" s="38"/>
      <c r="AK13" s="38"/>
      <c r="AL13" s="38">
        <v>0</v>
      </c>
      <c r="AM13" s="38">
        <v>0</v>
      </c>
      <c r="AN13" s="38">
        <v>0</v>
      </c>
      <c r="AO13" s="38">
        <v>0</v>
      </c>
      <c r="AP13" s="56">
        <v>113.66</v>
      </c>
      <c r="AQ13" s="56">
        <v>10.23</v>
      </c>
      <c r="AR13" s="41">
        <v>0</v>
      </c>
      <c r="AS13" s="56">
        <v>0</v>
      </c>
      <c r="AT13" s="56">
        <v>0</v>
      </c>
      <c r="AU13"/>
      <c r="AV13" s="42">
        <f t="shared" si="0"/>
        <v>113.66</v>
      </c>
      <c r="AW13" s="43">
        <f t="shared" si="1"/>
        <v>15.29</v>
      </c>
      <c r="AX13" s="259">
        <f t="shared" si="2"/>
        <v>98.37</v>
      </c>
      <c r="AY13" s="58">
        <v>122.86000000000001</v>
      </c>
      <c r="AZ13" s="166">
        <f t="shared" si="3"/>
        <v>-24.490000000000009</v>
      </c>
    </row>
    <row r="14" spans="1:57" s="58" customFormat="1" ht="15" customHeight="1" x14ac:dyDescent="0.25">
      <c r="A14" s="46">
        <f t="shared" si="4"/>
        <v>8</v>
      </c>
      <c r="B14" s="47" t="s">
        <v>70</v>
      </c>
      <c r="C14" s="48">
        <v>44627805</v>
      </c>
      <c r="D14" s="49" t="s">
        <v>71</v>
      </c>
      <c r="E14" s="50" t="s">
        <v>72</v>
      </c>
      <c r="F14" s="158" t="s">
        <v>132</v>
      </c>
      <c r="G14" s="51">
        <v>1345</v>
      </c>
      <c r="H14" s="52">
        <v>4</v>
      </c>
      <c r="I14" s="53">
        <v>0</v>
      </c>
      <c r="J14" s="53">
        <v>5.33</v>
      </c>
      <c r="K14" s="53">
        <v>8</v>
      </c>
      <c r="L14" s="53">
        <v>7</v>
      </c>
      <c r="M14" s="53">
        <v>32</v>
      </c>
      <c r="N14" s="53">
        <v>0</v>
      </c>
      <c r="O14" s="53">
        <v>0</v>
      </c>
      <c r="P14" s="53">
        <v>0</v>
      </c>
      <c r="Q14" s="53">
        <v>0</v>
      </c>
      <c r="R14" s="54">
        <v>0</v>
      </c>
      <c r="S14" s="6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33.86</v>
      </c>
      <c r="Y14" s="54">
        <v>63.54</v>
      </c>
      <c r="Z14" s="54">
        <v>60.04</v>
      </c>
      <c r="AA14" s="54">
        <v>274.5</v>
      </c>
      <c r="AB14" s="54">
        <v>0</v>
      </c>
      <c r="AC14" s="55">
        <v>0</v>
      </c>
      <c r="AD14" s="54">
        <v>0</v>
      </c>
      <c r="AE14" s="54">
        <v>0</v>
      </c>
      <c r="AF14" s="54">
        <v>0</v>
      </c>
      <c r="AG14" s="54">
        <v>0</v>
      </c>
      <c r="AH14" s="39">
        <v>0</v>
      </c>
      <c r="AI14" s="38">
        <v>56.540946000000005</v>
      </c>
      <c r="AJ14" s="38">
        <v>0</v>
      </c>
      <c r="AK14" s="38"/>
      <c r="AL14" s="38">
        <v>0</v>
      </c>
      <c r="AM14" s="38">
        <v>0</v>
      </c>
      <c r="AN14" s="38">
        <v>0</v>
      </c>
      <c r="AO14" s="38">
        <v>0</v>
      </c>
      <c r="AP14" s="56">
        <v>431.94</v>
      </c>
      <c r="AQ14" s="56">
        <v>38.869999999999997</v>
      </c>
      <c r="AR14" s="41">
        <v>0</v>
      </c>
      <c r="AS14" s="56">
        <v>0</v>
      </c>
      <c r="AT14" s="56">
        <v>0</v>
      </c>
      <c r="AU14"/>
      <c r="AV14" s="42">
        <f t="shared" si="0"/>
        <v>431.94</v>
      </c>
      <c r="AW14" s="43">
        <f t="shared" si="1"/>
        <v>56.540946000000005</v>
      </c>
      <c r="AX14" s="259">
        <f t="shared" si="2"/>
        <v>375.4</v>
      </c>
      <c r="AY14" s="58">
        <v>96.47</v>
      </c>
      <c r="AZ14" s="166">
        <f t="shared" si="3"/>
        <v>278.92999999999995</v>
      </c>
    </row>
    <row r="15" spans="1:57" s="58" customFormat="1" ht="15" customHeight="1" x14ac:dyDescent="0.25">
      <c r="A15" s="46">
        <f t="shared" si="4"/>
        <v>9</v>
      </c>
      <c r="B15" s="47" t="s">
        <v>73</v>
      </c>
      <c r="C15" s="48">
        <v>29348368</v>
      </c>
      <c r="D15" s="49" t="s">
        <v>74</v>
      </c>
      <c r="E15" s="50" t="s">
        <v>75</v>
      </c>
      <c r="F15" s="158" t="s">
        <v>117</v>
      </c>
      <c r="G15" s="51">
        <v>1400</v>
      </c>
      <c r="H15" s="52">
        <v>4</v>
      </c>
      <c r="I15" s="53">
        <v>32</v>
      </c>
      <c r="J15" s="53">
        <v>5.33</v>
      </c>
      <c r="K15" s="53">
        <v>5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210.67</v>
      </c>
      <c r="X15" s="54">
        <v>35.090000000000003</v>
      </c>
      <c r="Y15" s="54">
        <v>41.14</v>
      </c>
      <c r="Z15" s="54">
        <v>0</v>
      </c>
      <c r="AA15" s="54">
        <v>0</v>
      </c>
      <c r="AB15" s="54">
        <v>0</v>
      </c>
      <c r="AC15" s="55">
        <v>0</v>
      </c>
      <c r="AD15" s="54">
        <v>0</v>
      </c>
      <c r="AE15" s="54">
        <v>0</v>
      </c>
      <c r="AF15" s="54">
        <v>0</v>
      </c>
      <c r="AG15" s="54">
        <v>0</v>
      </c>
      <c r="AH15" s="39">
        <v>0</v>
      </c>
      <c r="AI15" s="38">
        <v>38.415909999999997</v>
      </c>
      <c r="AJ15" s="38"/>
      <c r="AK15" s="38"/>
      <c r="AL15" s="38">
        <v>0</v>
      </c>
      <c r="AM15" s="38">
        <v>0</v>
      </c>
      <c r="AN15" s="38">
        <v>0</v>
      </c>
      <c r="AO15" s="38">
        <v>0</v>
      </c>
      <c r="AP15" s="56">
        <v>286.89999999999998</v>
      </c>
      <c r="AQ15" s="56">
        <v>25.82</v>
      </c>
      <c r="AR15" s="41">
        <v>0</v>
      </c>
      <c r="AS15" s="56">
        <v>0</v>
      </c>
      <c r="AT15" s="56">
        <v>0</v>
      </c>
      <c r="AU15"/>
      <c r="AV15" s="42">
        <f t="shared" si="0"/>
        <v>286.89999999999998</v>
      </c>
      <c r="AW15" s="43">
        <f t="shared" si="1"/>
        <v>38.415909999999997</v>
      </c>
      <c r="AX15" s="259">
        <f t="shared" si="2"/>
        <v>248.48</v>
      </c>
      <c r="AY15" s="58">
        <v>145.91</v>
      </c>
      <c r="AZ15" s="166">
        <f t="shared" si="3"/>
        <v>102.57</v>
      </c>
    </row>
    <row r="16" spans="1:57" s="58" customFormat="1" ht="15" customHeight="1" x14ac:dyDescent="0.25">
      <c r="A16" s="46">
        <f t="shared" si="4"/>
        <v>10</v>
      </c>
      <c r="B16" s="47" t="s">
        <v>76</v>
      </c>
      <c r="C16" s="48">
        <v>40995634</v>
      </c>
      <c r="D16" s="49" t="s">
        <v>77</v>
      </c>
      <c r="E16" s="50" t="s">
        <v>60</v>
      </c>
      <c r="F16" s="158" t="s">
        <v>117</v>
      </c>
      <c r="G16" s="51">
        <v>1345</v>
      </c>
      <c r="H16" s="52">
        <v>4</v>
      </c>
      <c r="I16" s="53">
        <v>31.5</v>
      </c>
      <c r="J16" s="53">
        <v>5.33</v>
      </c>
      <c r="K16" s="53">
        <v>1.5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6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210</v>
      </c>
      <c r="X16" s="54">
        <v>35.53</v>
      </c>
      <c r="Y16" s="54">
        <v>12.5</v>
      </c>
      <c r="Z16" s="54">
        <v>0</v>
      </c>
      <c r="AA16" s="54">
        <v>0</v>
      </c>
      <c r="AB16" s="54">
        <v>0</v>
      </c>
      <c r="AC16" s="55">
        <v>0</v>
      </c>
      <c r="AD16" s="54">
        <v>0</v>
      </c>
      <c r="AE16" s="54">
        <v>0</v>
      </c>
      <c r="AF16" s="54">
        <v>0</v>
      </c>
      <c r="AG16" s="54">
        <v>0</v>
      </c>
      <c r="AH16" s="39">
        <v>0</v>
      </c>
      <c r="AI16" s="39">
        <v>34.550216999999996</v>
      </c>
      <c r="AJ16" s="38"/>
      <c r="AK16" s="38"/>
      <c r="AL16" s="38">
        <v>0</v>
      </c>
      <c r="AM16" s="38">
        <v>0</v>
      </c>
      <c r="AN16" s="38">
        <v>0</v>
      </c>
      <c r="AO16" s="38">
        <v>0</v>
      </c>
      <c r="AP16" s="56">
        <v>258.02999999999997</v>
      </c>
      <c r="AQ16" s="56">
        <v>23.22</v>
      </c>
      <c r="AR16" s="41">
        <v>0</v>
      </c>
      <c r="AS16" s="56">
        <v>0</v>
      </c>
      <c r="AT16" s="56">
        <v>0</v>
      </c>
      <c r="AU16"/>
      <c r="AV16" s="42">
        <f t="shared" si="0"/>
        <v>258.02999999999997</v>
      </c>
      <c r="AW16" s="43">
        <f t="shared" si="1"/>
        <v>34.550216999999996</v>
      </c>
      <c r="AX16" s="259">
        <f t="shared" si="2"/>
        <v>223.48</v>
      </c>
      <c r="AY16" s="58">
        <v>48.04</v>
      </c>
      <c r="AZ16" s="166">
        <f t="shared" si="3"/>
        <v>175.44</v>
      </c>
    </row>
    <row r="17" spans="1:57" s="58" customFormat="1" ht="15" customHeight="1" x14ac:dyDescent="0.25">
      <c r="A17" s="46">
        <f t="shared" si="4"/>
        <v>11</v>
      </c>
      <c r="B17" s="47" t="s">
        <v>78</v>
      </c>
      <c r="C17" s="48">
        <v>40204001</v>
      </c>
      <c r="D17" s="49" t="s">
        <v>79</v>
      </c>
      <c r="E17" s="50" t="s">
        <v>60</v>
      </c>
      <c r="F17" s="158" t="s">
        <v>117</v>
      </c>
      <c r="G17" s="51">
        <v>1430</v>
      </c>
      <c r="H17" s="52">
        <v>4</v>
      </c>
      <c r="I17" s="53">
        <v>32</v>
      </c>
      <c r="J17" s="53">
        <v>5.33</v>
      </c>
      <c r="K17" s="53">
        <v>4</v>
      </c>
      <c r="L17" s="53">
        <v>4</v>
      </c>
      <c r="M17" s="53">
        <v>0</v>
      </c>
      <c r="N17" s="53">
        <v>0</v>
      </c>
      <c r="O17" s="53">
        <v>0</v>
      </c>
      <c r="P17" s="53">
        <v>5</v>
      </c>
      <c r="Q17" s="53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240</v>
      </c>
      <c r="X17" s="54">
        <v>39.97</v>
      </c>
      <c r="Y17" s="54">
        <v>37.5</v>
      </c>
      <c r="Z17" s="54">
        <v>40.5</v>
      </c>
      <c r="AA17" s="54">
        <v>0</v>
      </c>
      <c r="AB17" s="54">
        <v>0</v>
      </c>
      <c r="AC17" s="55">
        <v>0</v>
      </c>
      <c r="AD17" s="54">
        <v>75</v>
      </c>
      <c r="AE17" s="54">
        <v>0</v>
      </c>
      <c r="AF17" s="54">
        <v>0</v>
      </c>
      <c r="AG17" s="54">
        <v>0</v>
      </c>
      <c r="AH17" s="39">
        <v>0</v>
      </c>
      <c r="AI17" s="38">
        <v>57.974683000000006</v>
      </c>
      <c r="AJ17" s="38"/>
      <c r="AK17" s="38"/>
      <c r="AL17" s="38">
        <v>110.6</v>
      </c>
      <c r="AM17" s="38">
        <v>0</v>
      </c>
      <c r="AN17" s="38">
        <v>0</v>
      </c>
      <c r="AO17" s="38">
        <v>0</v>
      </c>
      <c r="AP17" s="56">
        <v>432.97</v>
      </c>
      <c r="AQ17" s="56">
        <v>38.97</v>
      </c>
      <c r="AR17" s="41">
        <v>0</v>
      </c>
      <c r="AS17" s="56">
        <v>0</v>
      </c>
      <c r="AT17" s="56">
        <v>0</v>
      </c>
      <c r="AU17"/>
      <c r="AV17" s="42">
        <f t="shared" si="0"/>
        <v>432.97</v>
      </c>
      <c r="AW17" s="43">
        <f t="shared" si="1"/>
        <v>168.57468299999999</v>
      </c>
      <c r="AX17" s="259">
        <f t="shared" si="2"/>
        <v>264.39999999999998</v>
      </c>
      <c r="AY17" s="58">
        <v>109</v>
      </c>
      <c r="AZ17" s="166">
        <f t="shared" si="3"/>
        <v>155.39999999999998</v>
      </c>
    </row>
    <row r="18" spans="1:57" s="58" customFormat="1" ht="15" customHeight="1" x14ac:dyDescent="0.25">
      <c r="A18" s="46">
        <f t="shared" si="4"/>
        <v>12</v>
      </c>
      <c r="B18" s="47" t="s">
        <v>80</v>
      </c>
      <c r="C18" s="48">
        <v>46693388</v>
      </c>
      <c r="D18" s="49" t="s">
        <v>81</v>
      </c>
      <c r="E18" s="50" t="s">
        <v>60</v>
      </c>
      <c r="F18" s="157" t="s">
        <v>125</v>
      </c>
      <c r="G18" s="51">
        <v>1260</v>
      </c>
      <c r="H18" s="52">
        <v>4</v>
      </c>
      <c r="I18" s="53">
        <v>32</v>
      </c>
      <c r="J18" s="53">
        <v>5.33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5</v>
      </c>
      <c r="Q18" s="53">
        <v>0</v>
      </c>
      <c r="R18" s="6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260</v>
      </c>
      <c r="X18" s="54">
        <v>43.31</v>
      </c>
      <c r="Y18" s="54">
        <v>0</v>
      </c>
      <c r="Z18" s="54">
        <v>0</v>
      </c>
      <c r="AA18" s="54">
        <v>0</v>
      </c>
      <c r="AB18" s="54">
        <v>0</v>
      </c>
      <c r="AC18" s="55">
        <v>0</v>
      </c>
      <c r="AD18" s="54">
        <v>81.25</v>
      </c>
      <c r="AE18" s="54">
        <v>0</v>
      </c>
      <c r="AF18" s="54">
        <v>0</v>
      </c>
      <c r="AG18" s="54">
        <v>0</v>
      </c>
      <c r="AH18" s="38">
        <v>49.99</v>
      </c>
      <c r="AI18" s="39">
        <v>0</v>
      </c>
      <c r="AJ18" s="38"/>
      <c r="AK18" s="38"/>
      <c r="AL18" s="38">
        <v>51.7</v>
      </c>
      <c r="AM18" s="38">
        <v>0</v>
      </c>
      <c r="AN18" s="38">
        <v>0</v>
      </c>
      <c r="AO18" s="38">
        <v>0</v>
      </c>
      <c r="AP18" s="56">
        <v>384.56</v>
      </c>
      <c r="AQ18" s="56">
        <v>34.61</v>
      </c>
      <c r="AR18" s="41">
        <v>0</v>
      </c>
      <c r="AS18" s="56">
        <v>0</v>
      </c>
      <c r="AT18" s="56">
        <v>0</v>
      </c>
      <c r="AU18"/>
      <c r="AV18" s="42">
        <f t="shared" si="0"/>
        <v>384.56</v>
      </c>
      <c r="AW18" s="43">
        <f t="shared" si="1"/>
        <v>101.69</v>
      </c>
      <c r="AX18" s="259">
        <f t="shared" si="2"/>
        <v>282.87</v>
      </c>
      <c r="AY18" s="58">
        <v>25</v>
      </c>
      <c r="AZ18" s="166">
        <f t="shared" si="3"/>
        <v>257.87</v>
      </c>
    </row>
    <row r="19" spans="1:57" s="58" customFormat="1" ht="15" customHeight="1" x14ac:dyDescent="0.25">
      <c r="A19" s="59">
        <f t="shared" si="4"/>
        <v>13</v>
      </c>
      <c r="B19" s="47" t="s">
        <v>82</v>
      </c>
      <c r="C19" s="60">
        <v>29656606</v>
      </c>
      <c r="D19" s="61" t="s">
        <v>83</v>
      </c>
      <c r="E19" s="62" t="s">
        <v>63</v>
      </c>
      <c r="F19" s="157" t="s">
        <v>125</v>
      </c>
      <c r="G19" s="63">
        <v>1250</v>
      </c>
      <c r="H19" s="52">
        <v>2</v>
      </c>
      <c r="I19" s="53">
        <v>0</v>
      </c>
      <c r="J19" s="53">
        <v>2.66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14.200000000000003</v>
      </c>
      <c r="R19" s="54">
        <v>0</v>
      </c>
      <c r="S19" s="6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15.85</v>
      </c>
      <c r="Y19" s="54">
        <v>0</v>
      </c>
      <c r="Z19" s="54">
        <v>0</v>
      </c>
      <c r="AA19" s="54">
        <v>0</v>
      </c>
      <c r="AB19" s="54">
        <v>0</v>
      </c>
      <c r="AC19" s="55">
        <v>0</v>
      </c>
      <c r="AD19" s="54">
        <v>0</v>
      </c>
      <c r="AE19" s="54">
        <v>0</v>
      </c>
      <c r="AF19" s="54">
        <v>0</v>
      </c>
      <c r="AG19" s="54">
        <v>81.22</v>
      </c>
      <c r="AH19" s="38">
        <v>12.62</v>
      </c>
      <c r="AI19" s="39">
        <v>0</v>
      </c>
      <c r="AJ19" s="38"/>
      <c r="AK19" s="38"/>
      <c r="AL19" s="38">
        <v>0</v>
      </c>
      <c r="AM19" s="38">
        <v>0</v>
      </c>
      <c r="AN19" s="38">
        <v>0</v>
      </c>
      <c r="AO19" s="38">
        <v>0</v>
      </c>
      <c r="AP19" s="56">
        <v>97.07</v>
      </c>
      <c r="AQ19" s="56">
        <v>8.74</v>
      </c>
      <c r="AR19" s="41">
        <v>0</v>
      </c>
      <c r="AS19" s="56">
        <v>0</v>
      </c>
      <c r="AT19" s="56">
        <v>0</v>
      </c>
      <c r="AU19"/>
      <c r="AV19" s="42">
        <f t="shared" si="0"/>
        <v>97.07</v>
      </c>
      <c r="AW19" s="43">
        <f t="shared" si="1"/>
        <v>12.62</v>
      </c>
      <c r="AX19" s="259">
        <f t="shared" si="2"/>
        <v>84.45</v>
      </c>
      <c r="AY19" s="58">
        <v>104.34</v>
      </c>
      <c r="AZ19" s="166">
        <f t="shared" si="3"/>
        <v>-19.89</v>
      </c>
    </row>
    <row r="20" spans="1:57" s="58" customFormat="1" ht="15" customHeight="1" x14ac:dyDescent="0.25">
      <c r="A20" s="46">
        <f>+A19+1</f>
        <v>14</v>
      </c>
      <c r="B20" s="47" t="s">
        <v>84</v>
      </c>
      <c r="C20" s="48">
        <v>29426132</v>
      </c>
      <c r="D20" s="49" t="s">
        <v>85</v>
      </c>
      <c r="E20" s="50" t="s">
        <v>86</v>
      </c>
      <c r="F20" s="157" t="s">
        <v>125</v>
      </c>
      <c r="G20" s="51">
        <v>1400</v>
      </c>
      <c r="H20" s="52">
        <v>3</v>
      </c>
      <c r="I20" s="53">
        <v>24</v>
      </c>
      <c r="J20" s="53">
        <v>4</v>
      </c>
      <c r="K20" s="53">
        <v>2</v>
      </c>
      <c r="L20" s="53">
        <v>4</v>
      </c>
      <c r="M20" s="53">
        <v>0</v>
      </c>
      <c r="N20" s="53">
        <v>0</v>
      </c>
      <c r="O20" s="53">
        <v>0</v>
      </c>
      <c r="P20" s="53">
        <v>8</v>
      </c>
      <c r="Q20" s="53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180</v>
      </c>
      <c r="X20" s="54">
        <v>30</v>
      </c>
      <c r="Y20" s="54">
        <v>18.75</v>
      </c>
      <c r="Z20" s="54">
        <v>40.5</v>
      </c>
      <c r="AA20" s="54">
        <v>0</v>
      </c>
      <c r="AB20" s="54">
        <v>0</v>
      </c>
      <c r="AC20" s="55">
        <v>0</v>
      </c>
      <c r="AD20" s="54">
        <v>120</v>
      </c>
      <c r="AE20" s="54">
        <v>0</v>
      </c>
      <c r="AF20" s="54">
        <v>0</v>
      </c>
      <c r="AG20" s="54">
        <v>0</v>
      </c>
      <c r="AH20" s="38">
        <v>50.61</v>
      </c>
      <c r="AI20" s="39">
        <v>0</v>
      </c>
      <c r="AJ20" s="38"/>
      <c r="AK20" s="38"/>
      <c r="AL20" s="38">
        <v>66</v>
      </c>
      <c r="AM20" s="38">
        <v>0</v>
      </c>
      <c r="AN20" s="38">
        <v>0</v>
      </c>
      <c r="AO20" s="38">
        <v>0</v>
      </c>
      <c r="AP20" s="56">
        <v>389.25</v>
      </c>
      <c r="AQ20" s="56">
        <v>35.04</v>
      </c>
      <c r="AR20" s="41">
        <v>0</v>
      </c>
      <c r="AS20" s="56">
        <v>0</v>
      </c>
      <c r="AT20" s="56">
        <v>0</v>
      </c>
      <c r="AU20"/>
      <c r="AV20" s="42">
        <f t="shared" si="0"/>
        <v>389.25</v>
      </c>
      <c r="AW20" s="43">
        <f t="shared" si="1"/>
        <v>116.61</v>
      </c>
      <c r="AX20" s="259">
        <f t="shared" si="2"/>
        <v>272.64</v>
      </c>
      <c r="AY20" s="58">
        <v>110.47</v>
      </c>
      <c r="AZ20" s="166">
        <f t="shared" si="3"/>
        <v>162.16999999999999</v>
      </c>
    </row>
    <row r="21" spans="1:57" s="58" customFormat="1" ht="15" customHeight="1" x14ac:dyDescent="0.25">
      <c r="A21" s="46">
        <f>+A20+1</f>
        <v>15</v>
      </c>
      <c r="B21" s="47" t="s">
        <v>87</v>
      </c>
      <c r="C21" s="48" t="s">
        <v>88</v>
      </c>
      <c r="D21" s="49" t="s">
        <v>89</v>
      </c>
      <c r="E21" s="50" t="s">
        <v>60</v>
      </c>
      <c r="F21" s="157" t="s">
        <v>125</v>
      </c>
      <c r="G21" s="65">
        <v>1160</v>
      </c>
      <c r="H21" s="52">
        <v>3</v>
      </c>
      <c r="I21" s="53">
        <v>0.5</v>
      </c>
      <c r="J21" s="53">
        <v>4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45.199999999999996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2.58</v>
      </c>
      <c r="X21" s="54">
        <v>20.66</v>
      </c>
      <c r="Y21" s="54">
        <v>0</v>
      </c>
      <c r="Z21" s="54">
        <v>0</v>
      </c>
      <c r="AA21" s="54">
        <v>0</v>
      </c>
      <c r="AB21" s="54">
        <v>0</v>
      </c>
      <c r="AC21" s="55">
        <v>0</v>
      </c>
      <c r="AD21" s="54">
        <v>0</v>
      </c>
      <c r="AE21" s="54">
        <v>0</v>
      </c>
      <c r="AF21" s="54">
        <v>0</v>
      </c>
      <c r="AG21" s="54">
        <v>233.53</v>
      </c>
      <c r="AH21" s="38">
        <v>33.380000000000003</v>
      </c>
      <c r="AI21" s="39">
        <v>0</v>
      </c>
      <c r="AJ21" s="38"/>
      <c r="AK21" s="38"/>
      <c r="AL21" s="38">
        <v>37.200000000000003</v>
      </c>
      <c r="AM21" s="38">
        <v>0</v>
      </c>
      <c r="AN21" s="38">
        <v>0</v>
      </c>
      <c r="AO21" s="38">
        <v>0</v>
      </c>
      <c r="AP21" s="56">
        <v>256.77</v>
      </c>
      <c r="AQ21" s="56">
        <v>23.11</v>
      </c>
      <c r="AR21" s="41">
        <v>0</v>
      </c>
      <c r="AS21" s="56">
        <v>0</v>
      </c>
      <c r="AT21" s="56">
        <v>0</v>
      </c>
      <c r="AU21"/>
      <c r="AV21" s="42">
        <f t="shared" si="0"/>
        <v>256.77</v>
      </c>
      <c r="AW21" s="43">
        <f t="shared" si="1"/>
        <v>70.580000000000013</v>
      </c>
      <c r="AX21" s="259">
        <f t="shared" si="2"/>
        <v>186.19</v>
      </c>
      <c r="AY21" s="58">
        <v>123.4</v>
      </c>
      <c r="AZ21" s="166">
        <f t="shared" si="3"/>
        <v>62.789999999999992</v>
      </c>
    </row>
    <row r="22" spans="1:57" s="58" customFormat="1" ht="15" customHeight="1" x14ac:dyDescent="0.25">
      <c r="A22" s="46">
        <f t="shared" si="4"/>
        <v>16</v>
      </c>
      <c r="B22" s="47" t="s">
        <v>90</v>
      </c>
      <c r="C22" s="48">
        <v>29320677</v>
      </c>
      <c r="D22" s="49" t="s">
        <v>91</v>
      </c>
      <c r="E22" s="50" t="s">
        <v>55</v>
      </c>
      <c r="F22" s="159" t="s">
        <v>116</v>
      </c>
      <c r="G22" s="66">
        <v>1160</v>
      </c>
      <c r="H22" s="52">
        <v>2</v>
      </c>
      <c r="I22" s="53">
        <v>14</v>
      </c>
      <c r="J22" s="53">
        <v>2.66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64">
        <v>0</v>
      </c>
      <c r="T22" s="54">
        <v>0</v>
      </c>
      <c r="U22" s="54">
        <v>0</v>
      </c>
      <c r="V22" s="54">
        <v>0</v>
      </c>
      <c r="W22" s="54">
        <v>78.17</v>
      </c>
      <c r="X22" s="54">
        <v>14.85</v>
      </c>
      <c r="Y22" s="54">
        <v>0</v>
      </c>
      <c r="Z22" s="54">
        <v>0</v>
      </c>
      <c r="AA22" s="54">
        <v>0</v>
      </c>
      <c r="AB22" s="54">
        <v>0</v>
      </c>
      <c r="AC22" s="55">
        <v>0</v>
      </c>
      <c r="AD22" s="54">
        <v>0</v>
      </c>
      <c r="AE22" s="54">
        <v>0</v>
      </c>
      <c r="AF22" s="54">
        <v>0</v>
      </c>
      <c r="AG22" s="54">
        <v>0</v>
      </c>
      <c r="AH22" s="39">
        <v>0</v>
      </c>
      <c r="AI22" s="38">
        <v>12.585605999999999</v>
      </c>
      <c r="AJ22" s="38"/>
      <c r="AK22" s="38"/>
      <c r="AL22" s="38">
        <v>3</v>
      </c>
      <c r="AM22" s="38">
        <v>0</v>
      </c>
      <c r="AN22" s="38">
        <v>0</v>
      </c>
      <c r="AO22" s="38">
        <v>0</v>
      </c>
      <c r="AP22" s="56">
        <v>93.02</v>
      </c>
      <c r="AQ22" s="56">
        <v>8.3699999999999992</v>
      </c>
      <c r="AR22" s="41">
        <v>0</v>
      </c>
      <c r="AS22" s="56">
        <v>0</v>
      </c>
      <c r="AT22" s="56">
        <v>0</v>
      </c>
      <c r="AU22"/>
      <c r="AV22" s="42">
        <f t="shared" si="0"/>
        <v>93.02</v>
      </c>
      <c r="AW22" s="43">
        <f t="shared" si="1"/>
        <v>15.585605999999999</v>
      </c>
      <c r="AX22" s="259">
        <f t="shared" si="2"/>
        <v>77.430000000000007</v>
      </c>
      <c r="AY22" s="58">
        <v>20.13</v>
      </c>
      <c r="AZ22" s="166">
        <f t="shared" si="3"/>
        <v>57.300000000000011</v>
      </c>
    </row>
    <row r="23" spans="1:57" s="58" customFormat="1" ht="15" customHeight="1" x14ac:dyDescent="0.25">
      <c r="A23" s="46">
        <f>+A22+1</f>
        <v>17</v>
      </c>
      <c r="B23" s="47" t="s">
        <v>92</v>
      </c>
      <c r="C23" s="48">
        <v>29681850</v>
      </c>
      <c r="D23" s="67" t="s">
        <v>93</v>
      </c>
      <c r="E23" s="68" t="s">
        <v>60</v>
      </c>
      <c r="F23" s="160" t="s">
        <v>117</v>
      </c>
      <c r="G23" s="173">
        <v>1430</v>
      </c>
      <c r="H23" s="52">
        <v>4</v>
      </c>
      <c r="I23" s="53">
        <v>32</v>
      </c>
      <c r="J23" s="53">
        <v>5.33</v>
      </c>
      <c r="K23" s="53">
        <v>6</v>
      </c>
      <c r="L23" s="53">
        <v>2</v>
      </c>
      <c r="M23" s="53">
        <v>0</v>
      </c>
      <c r="N23" s="53">
        <v>0</v>
      </c>
      <c r="O23" s="53">
        <v>0</v>
      </c>
      <c r="P23" s="53">
        <v>24</v>
      </c>
      <c r="Q23" s="53">
        <v>0</v>
      </c>
      <c r="R23" s="6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214.67</v>
      </c>
      <c r="X23" s="54">
        <v>35.76</v>
      </c>
      <c r="Y23" s="54">
        <v>50.31</v>
      </c>
      <c r="Z23" s="54">
        <v>18.11</v>
      </c>
      <c r="AA23" s="54">
        <v>0</v>
      </c>
      <c r="AB23" s="54">
        <v>0</v>
      </c>
      <c r="AC23" s="55">
        <v>0</v>
      </c>
      <c r="AD23" s="54">
        <v>322</v>
      </c>
      <c r="AE23" s="54">
        <v>0</v>
      </c>
      <c r="AF23" s="54">
        <v>0</v>
      </c>
      <c r="AG23" s="54">
        <v>0</v>
      </c>
      <c r="AH23" s="70">
        <v>0</v>
      </c>
      <c r="AI23" s="71">
        <v>85.809815000000015</v>
      </c>
      <c r="AJ23" s="72"/>
      <c r="AK23" s="71"/>
      <c r="AL23" s="71">
        <v>49.2</v>
      </c>
      <c r="AM23" s="71">
        <v>0</v>
      </c>
      <c r="AN23" s="71">
        <v>0</v>
      </c>
      <c r="AO23" s="71">
        <v>0</v>
      </c>
      <c r="AP23" s="73">
        <v>640.85</v>
      </c>
      <c r="AQ23" s="56">
        <v>57.67</v>
      </c>
      <c r="AR23" s="41">
        <v>0</v>
      </c>
      <c r="AS23" s="73">
        <v>0</v>
      </c>
      <c r="AT23" s="73">
        <v>0</v>
      </c>
      <c r="AU23"/>
      <c r="AV23" s="42">
        <f t="shared" si="0"/>
        <v>640.85</v>
      </c>
      <c r="AW23" s="43">
        <f t="shared" si="1"/>
        <v>135.009815</v>
      </c>
      <c r="AX23" s="259">
        <f t="shared" si="2"/>
        <v>505.84</v>
      </c>
      <c r="AY23" s="58">
        <v>140.81</v>
      </c>
      <c r="AZ23" s="166">
        <f t="shared" si="3"/>
        <v>365.03</v>
      </c>
    </row>
    <row r="24" spans="1:57" s="174" customFormat="1" ht="12.75" x14ac:dyDescent="0.2">
      <c r="C24" s="175"/>
      <c r="G24" s="176">
        <f t="shared" ref="G24:AT24" si="5">SUM(G7:G23)</f>
        <v>23768.400000000001</v>
      </c>
      <c r="H24" s="176">
        <f t="shared" si="5"/>
        <v>52</v>
      </c>
      <c r="I24" s="176">
        <f t="shared" si="5"/>
        <v>268</v>
      </c>
      <c r="J24" s="176">
        <f t="shared" si="5"/>
        <v>69.279999999999987</v>
      </c>
      <c r="K24" s="176">
        <f t="shared" si="5"/>
        <v>31</v>
      </c>
      <c r="L24" s="176">
        <f t="shared" si="5"/>
        <v>18</v>
      </c>
      <c r="M24" s="176">
        <f t="shared" si="5"/>
        <v>32</v>
      </c>
      <c r="N24" s="176">
        <f t="shared" si="5"/>
        <v>0</v>
      </c>
      <c r="O24" s="176">
        <f t="shared" si="5"/>
        <v>0</v>
      </c>
      <c r="P24" s="176">
        <f t="shared" si="5"/>
        <v>52</v>
      </c>
      <c r="Q24" s="176">
        <f t="shared" si="5"/>
        <v>150.19999999999999</v>
      </c>
      <c r="R24" s="176">
        <f t="shared" si="5"/>
        <v>0</v>
      </c>
      <c r="S24" s="176">
        <f t="shared" si="5"/>
        <v>0</v>
      </c>
      <c r="T24" s="176">
        <f t="shared" si="5"/>
        <v>6.23</v>
      </c>
      <c r="U24" s="176">
        <f t="shared" si="5"/>
        <v>2.0299999999999998</v>
      </c>
      <c r="V24" s="176">
        <f t="shared" si="5"/>
        <v>0</v>
      </c>
      <c r="W24" s="176">
        <f t="shared" si="5"/>
        <v>1868.7600000000002</v>
      </c>
      <c r="X24" s="176">
        <f t="shared" si="5"/>
        <v>473.0200000000001</v>
      </c>
      <c r="Y24" s="176">
        <f t="shared" si="5"/>
        <v>262.64999999999998</v>
      </c>
      <c r="Z24" s="176">
        <f t="shared" si="5"/>
        <v>168.49</v>
      </c>
      <c r="AA24" s="176">
        <f t="shared" si="5"/>
        <v>274.5</v>
      </c>
      <c r="AB24" s="176">
        <f t="shared" si="5"/>
        <v>0</v>
      </c>
      <c r="AC24" s="176">
        <f t="shared" si="5"/>
        <v>0</v>
      </c>
      <c r="AD24" s="176">
        <f t="shared" si="5"/>
        <v>736.58</v>
      </c>
      <c r="AE24" s="176">
        <f t="shared" si="5"/>
        <v>0</v>
      </c>
      <c r="AF24" s="176">
        <f t="shared" si="5"/>
        <v>0</v>
      </c>
      <c r="AG24" s="176">
        <f t="shared" si="5"/>
        <v>977.11</v>
      </c>
      <c r="AH24" s="176">
        <f t="shared" si="5"/>
        <v>195.63</v>
      </c>
      <c r="AI24" s="176">
        <f t="shared" si="5"/>
        <v>436.33718399999998</v>
      </c>
      <c r="AJ24" s="176">
        <f t="shared" si="5"/>
        <v>0</v>
      </c>
      <c r="AK24" s="176">
        <f t="shared" si="5"/>
        <v>2.5</v>
      </c>
      <c r="AL24" s="176">
        <f t="shared" si="5"/>
        <v>333.7</v>
      </c>
      <c r="AM24" s="176">
        <f t="shared" si="5"/>
        <v>0</v>
      </c>
      <c r="AN24" s="176">
        <f t="shared" si="5"/>
        <v>0</v>
      </c>
      <c r="AO24" s="176">
        <f t="shared" si="5"/>
        <v>0</v>
      </c>
      <c r="AP24" s="176">
        <f t="shared" si="5"/>
        <v>4769.3700000000008</v>
      </c>
      <c r="AQ24" s="176">
        <f t="shared" si="5"/>
        <v>429.24000000000007</v>
      </c>
      <c r="AR24" s="176">
        <f t="shared" si="5"/>
        <v>0</v>
      </c>
      <c r="AS24" s="176">
        <f t="shared" si="5"/>
        <v>0</v>
      </c>
      <c r="AT24" s="176">
        <f t="shared" si="5"/>
        <v>0</v>
      </c>
      <c r="AU24" s="177"/>
      <c r="AV24" s="176">
        <f>SUM(AV7:AV23)</f>
        <v>4769.3700000000008</v>
      </c>
      <c r="AW24" s="176">
        <f>SUM(AW7:AW23)</f>
        <v>968.16718400000002</v>
      </c>
      <c r="AX24" s="176">
        <f>SUM(AX7:AX23)</f>
        <v>3801.2</v>
      </c>
      <c r="AY24" s="176">
        <f>SUM(AY7:AY23)</f>
        <v>1981.48</v>
      </c>
      <c r="AZ24" s="176">
        <f>SUM(AZ7:AZ23)</f>
        <v>1819.7199999999998</v>
      </c>
    </row>
    <row r="25" spans="1:57" x14ac:dyDescent="0.25">
      <c r="B25" s="78"/>
      <c r="C25" s="79"/>
      <c r="D25" s="78"/>
      <c r="E25" s="78"/>
      <c r="F25" s="78"/>
      <c r="G25" s="76"/>
      <c r="H25" s="77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V25" s="76"/>
      <c r="AW25" s="76"/>
      <c r="AX25" s="76"/>
    </row>
    <row r="26" spans="1:57" x14ac:dyDescent="0.25">
      <c r="AX26" s="80"/>
    </row>
    <row r="27" spans="1:57" s="4" customFormat="1" ht="15" customHeight="1" x14ac:dyDescent="0.25">
      <c r="A27" s="2" t="s">
        <v>0</v>
      </c>
      <c r="B27" s="2"/>
      <c r="C27" s="3"/>
      <c r="D27" s="2"/>
      <c r="E27" s="2"/>
      <c r="F27" s="2"/>
      <c r="G27" s="2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s="4" customFormat="1" x14ac:dyDescent="0.25">
      <c r="A28" s="2" t="s">
        <v>1</v>
      </c>
      <c r="B28" s="195">
        <v>27</v>
      </c>
      <c r="C28" s="196" t="str">
        <f>+'[2]27'!$C$3</f>
        <v>DEL 06/07/2023 AL 12/07/2023</v>
      </c>
      <c r="D28" s="2"/>
      <c r="E28" s="2"/>
      <c r="F28" s="2"/>
      <c r="G28" s="2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s="4" customFormat="1" ht="15.75" thickBot="1" x14ac:dyDescent="0.3">
      <c r="A29" s="2"/>
      <c r="B29" s="2"/>
      <c r="C29" s="3"/>
      <c r="D29" s="2"/>
      <c r="E29" s="2"/>
      <c r="F29" s="2"/>
      <c r="G29" s="2"/>
      <c r="H29" s="3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/>
      <c r="AV29" s="2"/>
      <c r="AW29" s="2"/>
      <c r="AX29" s="2"/>
    </row>
    <row r="30" spans="1:57" s="4" customFormat="1" ht="15.75" thickBot="1" x14ac:dyDescent="0.3">
      <c r="A30" s="2"/>
      <c r="B30" s="2"/>
      <c r="C30" s="3"/>
      <c r="D30" s="2"/>
      <c r="E30" s="2"/>
      <c r="F30" s="2"/>
      <c r="G30" s="2"/>
      <c r="H30" s="319" t="s">
        <v>2</v>
      </c>
      <c r="I30" s="320"/>
      <c r="J30" s="320"/>
      <c r="K30" s="320"/>
      <c r="L30" s="320"/>
      <c r="M30" s="320"/>
      <c r="N30" s="320"/>
      <c r="O30" s="320"/>
      <c r="P30" s="320"/>
      <c r="Q30" s="321"/>
      <c r="R30" s="322" t="s">
        <v>3</v>
      </c>
      <c r="S30" s="323"/>
      <c r="T30" s="323"/>
      <c r="U30" s="323"/>
      <c r="V30" s="323"/>
      <c r="W30" s="323"/>
      <c r="X30" s="323"/>
      <c r="Y30" s="323"/>
      <c r="Z30" s="323"/>
      <c r="AA30" s="323"/>
      <c r="AB30" s="323"/>
      <c r="AC30" s="323"/>
      <c r="AD30" s="323"/>
      <c r="AE30" s="323"/>
      <c r="AF30" s="323"/>
      <c r="AG30" s="324"/>
      <c r="AH30" s="325" t="s">
        <v>4</v>
      </c>
      <c r="AI30" s="326"/>
      <c r="AJ30" s="326"/>
      <c r="AK30" s="326"/>
      <c r="AL30" s="326"/>
      <c r="AM30" s="326"/>
      <c r="AN30" s="326"/>
      <c r="AO30" s="327"/>
      <c r="AP30" s="328" t="s">
        <v>5</v>
      </c>
      <c r="AQ30" s="329"/>
      <c r="AR30" s="329"/>
      <c r="AS30" s="329"/>
      <c r="AT30" s="330"/>
      <c r="AU30"/>
      <c r="AV30" s="331" t="s">
        <v>6</v>
      </c>
      <c r="AW30" s="332"/>
      <c r="AX30" s="333"/>
    </row>
    <row r="31" spans="1:57" s="27" customFormat="1" ht="26.25" thickBot="1" x14ac:dyDescent="0.3">
      <c r="A31" s="6" t="s">
        <v>7</v>
      </c>
      <c r="B31" s="7" t="s">
        <v>8</v>
      </c>
      <c r="C31" s="8" t="s">
        <v>9</v>
      </c>
      <c r="D31" s="8" t="s">
        <v>10</v>
      </c>
      <c r="E31" s="8" t="s">
        <v>11</v>
      </c>
      <c r="F31" s="8" t="s">
        <v>156</v>
      </c>
      <c r="G31" s="9" t="s">
        <v>12</v>
      </c>
      <c r="H31" s="10" t="s">
        <v>13</v>
      </c>
      <c r="I31" s="11" t="s">
        <v>14</v>
      </c>
      <c r="J31" s="11" t="s">
        <v>15</v>
      </c>
      <c r="K31" s="11" t="s">
        <v>16</v>
      </c>
      <c r="L31" s="11" t="s">
        <v>17</v>
      </c>
      <c r="M31" s="11" t="s">
        <v>18</v>
      </c>
      <c r="N31" s="11" t="s">
        <v>19</v>
      </c>
      <c r="O31" s="12" t="s">
        <v>20</v>
      </c>
      <c r="P31" s="11" t="s">
        <v>21</v>
      </c>
      <c r="Q31" s="13" t="s">
        <v>22</v>
      </c>
      <c r="R31" s="14" t="s">
        <v>23</v>
      </c>
      <c r="S31" s="15" t="s">
        <v>24</v>
      </c>
      <c r="T31" s="15" t="s">
        <v>25</v>
      </c>
      <c r="U31" s="15" t="s">
        <v>25</v>
      </c>
      <c r="V31" s="15" t="s">
        <v>26</v>
      </c>
      <c r="W31" s="15" t="s">
        <v>27</v>
      </c>
      <c r="X31" s="15" t="s">
        <v>28</v>
      </c>
      <c r="Y31" s="15" t="s">
        <v>29</v>
      </c>
      <c r="Z31" s="15" t="s">
        <v>30</v>
      </c>
      <c r="AA31" s="15" t="s">
        <v>31</v>
      </c>
      <c r="AB31" s="15" t="s">
        <v>32</v>
      </c>
      <c r="AC31" s="16" t="s">
        <v>33</v>
      </c>
      <c r="AD31" s="15" t="s">
        <v>34</v>
      </c>
      <c r="AE31" s="15" t="s">
        <v>35</v>
      </c>
      <c r="AF31" s="15" t="s">
        <v>36</v>
      </c>
      <c r="AG31" s="17" t="s">
        <v>22</v>
      </c>
      <c r="AH31" s="18" t="s">
        <v>37</v>
      </c>
      <c r="AI31" s="19" t="s">
        <v>38</v>
      </c>
      <c r="AJ31" s="19" t="s">
        <v>39</v>
      </c>
      <c r="AK31" s="19" t="s">
        <v>40</v>
      </c>
      <c r="AL31" s="19" t="s">
        <v>41</v>
      </c>
      <c r="AM31" s="19" t="s">
        <v>42</v>
      </c>
      <c r="AN31" s="19" t="s">
        <v>43</v>
      </c>
      <c r="AO31" s="20" t="s">
        <v>44</v>
      </c>
      <c r="AP31" s="21" t="s">
        <v>45</v>
      </c>
      <c r="AQ31" s="22" t="s">
        <v>46</v>
      </c>
      <c r="AR31" s="22" t="s">
        <v>47</v>
      </c>
      <c r="AS31" s="22" t="s">
        <v>48</v>
      </c>
      <c r="AT31" s="23" t="s">
        <v>49</v>
      </c>
      <c r="AU31"/>
      <c r="AV31" s="24" t="s">
        <v>50</v>
      </c>
      <c r="AW31" s="25" t="s">
        <v>51</v>
      </c>
      <c r="AX31" s="258" t="s">
        <v>52</v>
      </c>
    </row>
    <row r="32" spans="1:57" s="45" customFormat="1" ht="15" customHeight="1" x14ac:dyDescent="0.25">
      <c r="A32" s="28">
        <v>1</v>
      </c>
      <c r="B32" s="29" t="s">
        <v>53</v>
      </c>
      <c r="C32" s="30">
        <v>29342915</v>
      </c>
      <c r="D32" s="31" t="s">
        <v>54</v>
      </c>
      <c r="E32" s="32" t="s">
        <v>55</v>
      </c>
      <c r="F32" s="161" t="s">
        <v>125</v>
      </c>
      <c r="G32" s="33">
        <v>1660</v>
      </c>
      <c r="H32" s="34">
        <v>6</v>
      </c>
      <c r="I32" s="35">
        <v>0</v>
      </c>
      <c r="J32" s="35">
        <v>8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72.699999999999989</v>
      </c>
      <c r="R32" s="36">
        <v>25.63</v>
      </c>
      <c r="S32" s="36">
        <v>10.62</v>
      </c>
      <c r="T32" s="36">
        <v>0</v>
      </c>
      <c r="U32" s="36">
        <v>0</v>
      </c>
      <c r="V32" s="36">
        <v>0</v>
      </c>
      <c r="W32" s="36">
        <v>0</v>
      </c>
      <c r="X32" s="36">
        <v>61.33</v>
      </c>
      <c r="Y32" s="36">
        <v>0</v>
      </c>
      <c r="Z32" s="36">
        <v>0</v>
      </c>
      <c r="AA32" s="36">
        <v>0</v>
      </c>
      <c r="AB32" s="36">
        <v>0</v>
      </c>
      <c r="AC32" s="37">
        <v>0</v>
      </c>
      <c r="AD32" s="36">
        <v>0</v>
      </c>
      <c r="AE32" s="36">
        <v>0</v>
      </c>
      <c r="AF32" s="36">
        <v>0</v>
      </c>
      <c r="AG32" s="36">
        <v>557.37</v>
      </c>
      <c r="AH32" s="38">
        <v>83.76</v>
      </c>
      <c r="AI32" s="39">
        <v>0</v>
      </c>
      <c r="AJ32" s="40">
        <v>0</v>
      </c>
      <c r="AK32" s="38"/>
      <c r="AL32" s="38">
        <v>43</v>
      </c>
      <c r="AM32" s="38">
        <v>0</v>
      </c>
      <c r="AN32" s="38">
        <v>0</v>
      </c>
      <c r="AO32" s="38">
        <v>0</v>
      </c>
      <c r="AP32" s="41">
        <v>644.33000000000004</v>
      </c>
      <c r="AQ32" s="41">
        <v>57.99</v>
      </c>
      <c r="AR32" s="41">
        <v>0</v>
      </c>
      <c r="AS32" s="41">
        <v>0</v>
      </c>
      <c r="AT32" s="41">
        <v>0</v>
      </c>
      <c r="AU32"/>
      <c r="AV32" s="42">
        <f>SUM(R32:AG32)</f>
        <v>654.95000000000005</v>
      </c>
      <c r="AW32" s="43">
        <f>SUM(AH32:AO32)</f>
        <v>126.76</v>
      </c>
      <c r="AX32" s="259">
        <f>ROUND(+AV32-AW32,2)</f>
        <v>528.19000000000005</v>
      </c>
      <c r="AZ32" s="166"/>
    </row>
    <row r="33" spans="1:52" s="45" customFormat="1" ht="15" customHeight="1" x14ac:dyDescent="0.25">
      <c r="A33" s="46">
        <f>+A32+1</f>
        <v>2</v>
      </c>
      <c r="B33" s="47" t="s">
        <v>56</v>
      </c>
      <c r="C33" s="48">
        <v>29725686</v>
      </c>
      <c r="D33" s="49" t="s">
        <v>57</v>
      </c>
      <c r="E33" s="50" t="s">
        <v>55</v>
      </c>
      <c r="F33" s="158" t="s">
        <v>117</v>
      </c>
      <c r="G33" s="51">
        <v>1470</v>
      </c>
      <c r="H33" s="52">
        <v>3</v>
      </c>
      <c r="I33" s="53">
        <v>0</v>
      </c>
      <c r="J33" s="53">
        <v>4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s="53">
        <v>0</v>
      </c>
      <c r="Q33" s="53">
        <v>44.7</v>
      </c>
      <c r="R33" s="54">
        <v>25.63</v>
      </c>
      <c r="S33" s="54">
        <v>37.5</v>
      </c>
      <c r="T33" s="54">
        <v>0</v>
      </c>
      <c r="U33" s="54">
        <v>0</v>
      </c>
      <c r="V33" s="54">
        <v>0</v>
      </c>
      <c r="W33" s="54">
        <v>0</v>
      </c>
      <c r="X33" s="54">
        <v>27.5</v>
      </c>
      <c r="Y33" s="54">
        <v>0</v>
      </c>
      <c r="Z33" s="54">
        <v>0</v>
      </c>
      <c r="AA33" s="54">
        <v>0</v>
      </c>
      <c r="AB33" s="54">
        <v>0</v>
      </c>
      <c r="AC33" s="55">
        <v>0</v>
      </c>
      <c r="AD33" s="54">
        <v>0</v>
      </c>
      <c r="AE33" s="54">
        <v>0</v>
      </c>
      <c r="AF33" s="54">
        <v>0</v>
      </c>
      <c r="AG33" s="54">
        <v>307.31</v>
      </c>
      <c r="AH33" s="39">
        <v>0</v>
      </c>
      <c r="AI33" s="38">
        <v>48.262916000000004</v>
      </c>
      <c r="AJ33" s="40">
        <v>0</v>
      </c>
      <c r="AK33" s="38">
        <v>1.25</v>
      </c>
      <c r="AL33" s="38">
        <v>0</v>
      </c>
      <c r="AM33" s="38">
        <v>0</v>
      </c>
      <c r="AN33" s="38">
        <v>0</v>
      </c>
      <c r="AO33" s="38">
        <v>0</v>
      </c>
      <c r="AP33" s="56">
        <v>360.44</v>
      </c>
      <c r="AQ33" s="56">
        <v>32.44</v>
      </c>
      <c r="AR33" s="41">
        <v>0</v>
      </c>
      <c r="AS33" s="56">
        <v>0</v>
      </c>
      <c r="AT33" s="56">
        <v>0</v>
      </c>
      <c r="AU33"/>
      <c r="AV33" s="42">
        <f t="shared" ref="AV33:AV48" si="6">SUM(R33:AG33)</f>
        <v>397.94</v>
      </c>
      <c r="AW33" s="43">
        <f t="shared" ref="AW33:AW48" si="7">SUM(AH33:AO33)</f>
        <v>49.512916000000004</v>
      </c>
      <c r="AX33" s="259">
        <f t="shared" ref="AX33:AX48" si="8">ROUND(+AV33-AW33,2)</f>
        <v>348.43</v>
      </c>
      <c r="AZ33" s="166"/>
    </row>
    <row r="34" spans="1:52" s="58" customFormat="1" ht="15" customHeight="1" x14ac:dyDescent="0.25">
      <c r="A34" s="46">
        <f t="shared" ref="A34:A47" si="9">+A33+1</f>
        <v>3</v>
      </c>
      <c r="B34" s="47" t="s">
        <v>58</v>
      </c>
      <c r="C34" s="48">
        <v>29592059</v>
      </c>
      <c r="D34" s="49" t="s">
        <v>59</v>
      </c>
      <c r="E34" s="50" t="s">
        <v>60</v>
      </c>
      <c r="F34" s="158" t="s">
        <v>116</v>
      </c>
      <c r="G34" s="51">
        <v>1360</v>
      </c>
      <c r="H34" s="52">
        <v>6</v>
      </c>
      <c r="I34" s="53">
        <v>48</v>
      </c>
      <c r="J34" s="53">
        <v>8</v>
      </c>
      <c r="K34" s="53">
        <v>6.5</v>
      </c>
      <c r="L34" s="53">
        <v>7.5</v>
      </c>
      <c r="M34" s="53">
        <v>0</v>
      </c>
      <c r="N34" s="53">
        <v>0</v>
      </c>
      <c r="O34" s="53">
        <v>0</v>
      </c>
      <c r="P34" s="53">
        <v>12</v>
      </c>
      <c r="Q34" s="53">
        <v>0</v>
      </c>
      <c r="R34" s="54">
        <v>25.63</v>
      </c>
      <c r="S34" s="54">
        <v>75</v>
      </c>
      <c r="T34" s="57">
        <v>0</v>
      </c>
      <c r="U34" s="57">
        <v>0</v>
      </c>
      <c r="V34" s="54">
        <v>0</v>
      </c>
      <c r="W34" s="54">
        <v>308</v>
      </c>
      <c r="X34" s="54">
        <v>51.33</v>
      </c>
      <c r="Y34" s="54">
        <v>52.14</v>
      </c>
      <c r="Z34" s="54">
        <v>64.97</v>
      </c>
      <c r="AA34" s="54">
        <v>0</v>
      </c>
      <c r="AB34" s="54">
        <v>0</v>
      </c>
      <c r="AC34" s="55">
        <v>0</v>
      </c>
      <c r="AD34" s="54">
        <v>154</v>
      </c>
      <c r="AE34" s="54">
        <v>0</v>
      </c>
      <c r="AF34" s="54">
        <v>0</v>
      </c>
      <c r="AG34" s="54">
        <v>0</v>
      </c>
      <c r="AH34" s="39">
        <v>0</v>
      </c>
      <c r="AI34" s="38">
        <v>88.766271000000017</v>
      </c>
      <c r="AJ34" s="38"/>
      <c r="AK34" s="38"/>
      <c r="AL34" s="38">
        <v>0</v>
      </c>
      <c r="AM34" s="38">
        <v>0</v>
      </c>
      <c r="AN34" s="38">
        <v>0</v>
      </c>
      <c r="AO34" s="38">
        <v>0</v>
      </c>
      <c r="AP34" s="56">
        <v>656.07</v>
      </c>
      <c r="AQ34" s="56">
        <v>59.05</v>
      </c>
      <c r="AR34" s="41">
        <v>0</v>
      </c>
      <c r="AS34" s="56">
        <v>0</v>
      </c>
      <c r="AT34" s="56">
        <v>0</v>
      </c>
      <c r="AU34"/>
      <c r="AV34" s="42">
        <f t="shared" si="6"/>
        <v>731.07</v>
      </c>
      <c r="AW34" s="43">
        <f t="shared" si="7"/>
        <v>88.766271000000017</v>
      </c>
      <c r="AX34" s="259">
        <f t="shared" si="8"/>
        <v>642.29999999999995</v>
      </c>
      <c r="AZ34" s="166"/>
    </row>
    <row r="35" spans="1:52" s="45" customFormat="1" ht="15" customHeight="1" x14ac:dyDescent="0.25">
      <c r="A35" s="59">
        <f t="shared" si="9"/>
        <v>4</v>
      </c>
      <c r="B35" s="47" t="s">
        <v>61</v>
      </c>
      <c r="C35" s="60">
        <v>29671411</v>
      </c>
      <c r="D35" s="61" t="s">
        <v>62</v>
      </c>
      <c r="E35" s="62" t="s">
        <v>63</v>
      </c>
      <c r="F35" s="158" t="s">
        <v>117</v>
      </c>
      <c r="G35" s="63">
        <v>1553.4</v>
      </c>
      <c r="H35" s="52">
        <v>6</v>
      </c>
      <c r="I35" s="53">
        <v>0</v>
      </c>
      <c r="J35" s="53">
        <v>8</v>
      </c>
      <c r="K35" s="53">
        <v>0</v>
      </c>
      <c r="L35" s="53">
        <v>0</v>
      </c>
      <c r="M35" s="53">
        <v>0</v>
      </c>
      <c r="N35" s="53">
        <v>0</v>
      </c>
      <c r="O35" s="53">
        <v>0</v>
      </c>
      <c r="P35" s="53">
        <v>0</v>
      </c>
      <c r="Q35" s="53">
        <v>56.1</v>
      </c>
      <c r="R35" s="54">
        <v>25.63</v>
      </c>
      <c r="S35" s="54">
        <v>10.62</v>
      </c>
      <c r="T35" s="54">
        <v>6.23</v>
      </c>
      <c r="U35" s="54">
        <v>2.0299999999999998</v>
      </c>
      <c r="V35" s="54">
        <v>0</v>
      </c>
      <c r="W35" s="54">
        <v>0</v>
      </c>
      <c r="X35" s="54">
        <v>57.78</v>
      </c>
      <c r="Y35" s="54">
        <v>0</v>
      </c>
      <c r="Z35" s="54">
        <v>0</v>
      </c>
      <c r="AA35" s="54">
        <v>0</v>
      </c>
      <c r="AB35" s="54">
        <v>0</v>
      </c>
      <c r="AC35" s="55">
        <v>0</v>
      </c>
      <c r="AD35" s="54">
        <v>0</v>
      </c>
      <c r="AE35" s="54">
        <v>0</v>
      </c>
      <c r="AF35" s="54">
        <v>0</v>
      </c>
      <c r="AG35" s="54">
        <v>395.36</v>
      </c>
      <c r="AH35" s="39">
        <v>0</v>
      </c>
      <c r="AI35" s="38">
        <v>65.209999999999994</v>
      </c>
      <c r="AJ35" s="40">
        <v>0</v>
      </c>
      <c r="AK35" s="40">
        <v>1.25</v>
      </c>
      <c r="AL35" s="38">
        <v>0</v>
      </c>
      <c r="AM35" s="38">
        <v>0</v>
      </c>
      <c r="AN35" s="38">
        <v>0</v>
      </c>
      <c r="AO35" s="38">
        <v>0</v>
      </c>
      <c r="AP35" s="56">
        <v>487.03</v>
      </c>
      <c r="AQ35" s="56">
        <v>43.83</v>
      </c>
      <c r="AR35" s="41">
        <v>0</v>
      </c>
      <c r="AS35" s="56">
        <v>0</v>
      </c>
      <c r="AT35" s="56">
        <v>0</v>
      </c>
      <c r="AU35"/>
      <c r="AV35" s="42">
        <f t="shared" si="6"/>
        <v>497.65000000000003</v>
      </c>
      <c r="AW35" s="43">
        <f t="shared" si="7"/>
        <v>66.459999999999994</v>
      </c>
      <c r="AX35" s="259">
        <f t="shared" si="8"/>
        <v>431.19</v>
      </c>
      <c r="AZ35" s="166"/>
    </row>
    <row r="36" spans="1:52" s="45" customFormat="1" ht="15" customHeight="1" x14ac:dyDescent="0.25">
      <c r="A36" s="59">
        <f>+A35+1</f>
        <v>5</v>
      </c>
      <c r="B36" s="47" t="s">
        <v>64</v>
      </c>
      <c r="C36" s="60">
        <v>29730569</v>
      </c>
      <c r="D36" s="61" t="s">
        <v>65</v>
      </c>
      <c r="E36" s="62" t="s">
        <v>63</v>
      </c>
      <c r="F36" s="158" t="s">
        <v>117</v>
      </c>
      <c r="G36" s="63">
        <v>1585</v>
      </c>
      <c r="H36" s="52">
        <v>6</v>
      </c>
      <c r="I36" s="53">
        <v>0</v>
      </c>
      <c r="J36" s="53">
        <v>8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55.9</v>
      </c>
      <c r="R36" s="54">
        <v>25.63</v>
      </c>
      <c r="S36" s="54">
        <v>62.5</v>
      </c>
      <c r="T36" s="54">
        <v>0</v>
      </c>
      <c r="U36" s="54">
        <v>0</v>
      </c>
      <c r="V36" s="54">
        <v>0</v>
      </c>
      <c r="W36" s="54">
        <v>0</v>
      </c>
      <c r="X36" s="54">
        <v>58.83</v>
      </c>
      <c r="Y36" s="54">
        <v>0</v>
      </c>
      <c r="Z36" s="54">
        <v>0</v>
      </c>
      <c r="AA36" s="54">
        <v>0</v>
      </c>
      <c r="AB36" s="54">
        <v>0</v>
      </c>
      <c r="AC36" s="55">
        <v>0</v>
      </c>
      <c r="AD36" s="54">
        <v>0</v>
      </c>
      <c r="AE36" s="54">
        <v>0</v>
      </c>
      <c r="AF36" s="54">
        <v>0</v>
      </c>
      <c r="AG36" s="54">
        <v>401.64</v>
      </c>
      <c r="AH36" s="39">
        <v>0</v>
      </c>
      <c r="AI36" s="38">
        <v>65.088790000000003</v>
      </c>
      <c r="AJ36" s="40">
        <v>0</v>
      </c>
      <c r="AK36" s="38"/>
      <c r="AL36" s="38">
        <v>0</v>
      </c>
      <c r="AM36" s="38">
        <v>0</v>
      </c>
      <c r="AN36" s="38">
        <v>0</v>
      </c>
      <c r="AO36" s="38">
        <v>0</v>
      </c>
      <c r="AP36" s="56">
        <v>486.1</v>
      </c>
      <c r="AQ36" s="56">
        <v>43.75</v>
      </c>
      <c r="AR36" s="41">
        <v>0</v>
      </c>
      <c r="AS36" s="56">
        <v>0</v>
      </c>
      <c r="AT36" s="56">
        <v>0</v>
      </c>
      <c r="AU36"/>
      <c r="AV36" s="42">
        <f t="shared" si="6"/>
        <v>548.59999999999991</v>
      </c>
      <c r="AW36" s="43">
        <f t="shared" si="7"/>
        <v>65.088790000000003</v>
      </c>
      <c r="AX36" s="259">
        <f t="shared" si="8"/>
        <v>483.51</v>
      </c>
      <c r="AZ36" s="166"/>
    </row>
    <row r="37" spans="1:52" s="58" customFormat="1" ht="15" customHeight="1" x14ac:dyDescent="0.25">
      <c r="A37" s="46">
        <f t="shared" si="9"/>
        <v>6</v>
      </c>
      <c r="B37" s="47" t="s">
        <v>66</v>
      </c>
      <c r="C37" s="48">
        <v>24808727</v>
      </c>
      <c r="D37" s="49" t="s">
        <v>67</v>
      </c>
      <c r="E37" s="50" t="s">
        <v>60</v>
      </c>
      <c r="F37" s="158" t="s">
        <v>117</v>
      </c>
      <c r="G37" s="51">
        <v>1480</v>
      </c>
      <c r="H37" s="52">
        <v>5</v>
      </c>
      <c r="I37" s="53">
        <v>40</v>
      </c>
      <c r="J37" s="53">
        <v>6.67</v>
      </c>
      <c r="K37" s="53">
        <v>10</v>
      </c>
      <c r="L37" s="53">
        <v>15</v>
      </c>
      <c r="M37" s="53">
        <v>0</v>
      </c>
      <c r="N37" s="53">
        <v>0</v>
      </c>
      <c r="O37" s="53">
        <v>0</v>
      </c>
      <c r="P37" s="53">
        <v>12</v>
      </c>
      <c r="Q37" s="53">
        <v>0</v>
      </c>
      <c r="R37" s="54">
        <v>25.63</v>
      </c>
      <c r="S37" s="64">
        <v>50</v>
      </c>
      <c r="T37" s="54">
        <v>0</v>
      </c>
      <c r="U37" s="54">
        <v>0</v>
      </c>
      <c r="V37" s="54">
        <v>0</v>
      </c>
      <c r="W37" s="54">
        <v>276.67</v>
      </c>
      <c r="X37" s="54">
        <v>46.13</v>
      </c>
      <c r="Y37" s="54">
        <v>86.46</v>
      </c>
      <c r="Z37" s="54">
        <v>140.06</v>
      </c>
      <c r="AA37" s="54">
        <v>0</v>
      </c>
      <c r="AB37" s="54">
        <v>0</v>
      </c>
      <c r="AC37" s="55">
        <v>0</v>
      </c>
      <c r="AD37" s="54">
        <v>166</v>
      </c>
      <c r="AE37" s="54">
        <v>0</v>
      </c>
      <c r="AF37" s="54">
        <v>0</v>
      </c>
      <c r="AG37" s="54">
        <v>0</v>
      </c>
      <c r="AH37" s="39">
        <v>0</v>
      </c>
      <c r="AI37" s="38">
        <v>99.213205000000016</v>
      </c>
      <c r="AJ37" s="38">
        <v>0</v>
      </c>
      <c r="AK37" s="38"/>
      <c r="AL37" s="38">
        <v>48</v>
      </c>
      <c r="AM37" s="38">
        <v>0</v>
      </c>
      <c r="AN37" s="38">
        <v>0</v>
      </c>
      <c r="AO37" s="38">
        <v>0</v>
      </c>
      <c r="AP37" s="56">
        <v>740.95</v>
      </c>
      <c r="AQ37" s="56">
        <v>66.69</v>
      </c>
      <c r="AR37" s="41">
        <v>0</v>
      </c>
      <c r="AS37" s="56">
        <v>0</v>
      </c>
      <c r="AT37" s="56">
        <v>0</v>
      </c>
      <c r="AU37"/>
      <c r="AV37" s="42">
        <f t="shared" si="6"/>
        <v>790.95</v>
      </c>
      <c r="AW37" s="43">
        <f t="shared" si="7"/>
        <v>147.21320500000002</v>
      </c>
      <c r="AX37" s="259">
        <f t="shared" si="8"/>
        <v>643.74</v>
      </c>
      <c r="AZ37" s="166"/>
    </row>
    <row r="38" spans="1:52" s="58" customFormat="1" ht="15" customHeight="1" x14ac:dyDescent="0.25">
      <c r="A38" s="59">
        <f t="shared" si="9"/>
        <v>7</v>
      </c>
      <c r="B38" s="47" t="s">
        <v>68</v>
      </c>
      <c r="C38" s="60">
        <v>43629132</v>
      </c>
      <c r="D38" s="61" t="s">
        <v>69</v>
      </c>
      <c r="E38" s="62" t="s">
        <v>63</v>
      </c>
      <c r="F38" s="158" t="s">
        <v>99</v>
      </c>
      <c r="G38" s="63">
        <v>1480</v>
      </c>
      <c r="H38" s="52">
        <v>6</v>
      </c>
      <c r="I38" s="53">
        <v>0</v>
      </c>
      <c r="J38" s="53">
        <v>8</v>
      </c>
      <c r="K38" s="53">
        <v>0</v>
      </c>
      <c r="L38" s="53">
        <v>0</v>
      </c>
      <c r="M38" s="53">
        <v>0</v>
      </c>
      <c r="N38" s="53">
        <v>0</v>
      </c>
      <c r="O38" s="53">
        <v>0</v>
      </c>
      <c r="P38" s="53">
        <v>0</v>
      </c>
      <c r="Q38" s="53">
        <v>55.9</v>
      </c>
      <c r="R38" s="54">
        <v>25.63</v>
      </c>
      <c r="S38" s="6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55.33</v>
      </c>
      <c r="Y38" s="54">
        <v>0</v>
      </c>
      <c r="Z38" s="54">
        <v>0</v>
      </c>
      <c r="AA38" s="54">
        <v>0</v>
      </c>
      <c r="AB38" s="54">
        <v>0</v>
      </c>
      <c r="AC38" s="55">
        <v>0</v>
      </c>
      <c r="AD38" s="54">
        <v>0</v>
      </c>
      <c r="AE38" s="54">
        <v>0</v>
      </c>
      <c r="AF38" s="54">
        <v>0</v>
      </c>
      <c r="AG38" s="54">
        <v>376.31</v>
      </c>
      <c r="AH38" s="39">
        <v>0</v>
      </c>
      <c r="AI38" s="38">
        <v>61.459999999999994</v>
      </c>
      <c r="AJ38" s="38"/>
      <c r="AK38" s="38"/>
      <c r="AL38" s="38">
        <v>0</v>
      </c>
      <c r="AM38" s="38">
        <v>0</v>
      </c>
      <c r="AN38" s="38">
        <v>0</v>
      </c>
      <c r="AO38" s="38">
        <v>0</v>
      </c>
      <c r="AP38" s="56">
        <v>457.27</v>
      </c>
      <c r="AQ38" s="56">
        <v>41.15</v>
      </c>
      <c r="AR38" s="41">
        <v>0</v>
      </c>
      <c r="AS38" s="56">
        <v>0</v>
      </c>
      <c r="AT38" s="56">
        <v>0</v>
      </c>
      <c r="AU38"/>
      <c r="AV38" s="42">
        <f t="shared" si="6"/>
        <v>457.27</v>
      </c>
      <c r="AW38" s="43">
        <f t="shared" si="7"/>
        <v>61.459999999999994</v>
      </c>
      <c r="AX38" s="259">
        <f t="shared" si="8"/>
        <v>395.81</v>
      </c>
      <c r="AZ38" s="166"/>
    </row>
    <row r="39" spans="1:52" s="58" customFormat="1" ht="15" customHeight="1" x14ac:dyDescent="0.25">
      <c r="A39" s="46">
        <f t="shared" si="9"/>
        <v>8</v>
      </c>
      <c r="B39" s="47" t="s">
        <v>70</v>
      </c>
      <c r="C39" s="48">
        <v>44627805</v>
      </c>
      <c r="D39" s="49" t="s">
        <v>71</v>
      </c>
      <c r="E39" s="50" t="s">
        <v>72</v>
      </c>
      <c r="F39" s="158" t="s">
        <v>132</v>
      </c>
      <c r="G39" s="51">
        <v>1345</v>
      </c>
      <c r="H39" s="52">
        <v>6</v>
      </c>
      <c r="I39" s="53">
        <v>48</v>
      </c>
      <c r="J39" s="53">
        <v>8</v>
      </c>
      <c r="K39" s="53">
        <v>12</v>
      </c>
      <c r="L39" s="53">
        <v>12</v>
      </c>
      <c r="M39" s="53">
        <v>0</v>
      </c>
      <c r="N39" s="53">
        <v>0</v>
      </c>
      <c r="O39" s="53">
        <v>0</v>
      </c>
      <c r="P39" s="53">
        <v>12</v>
      </c>
      <c r="Q39" s="53">
        <v>0</v>
      </c>
      <c r="R39" s="54">
        <v>25.63</v>
      </c>
      <c r="S39" s="64">
        <v>0</v>
      </c>
      <c r="T39" s="54">
        <v>0</v>
      </c>
      <c r="U39" s="54">
        <v>0</v>
      </c>
      <c r="V39" s="54">
        <v>0</v>
      </c>
      <c r="W39" s="54">
        <v>305</v>
      </c>
      <c r="X39" s="54">
        <v>50.83</v>
      </c>
      <c r="Y39" s="54">
        <v>95.31</v>
      </c>
      <c r="Z39" s="54">
        <v>102.94</v>
      </c>
      <c r="AA39" s="54">
        <v>0</v>
      </c>
      <c r="AB39" s="54">
        <v>0</v>
      </c>
      <c r="AC39" s="55">
        <v>0</v>
      </c>
      <c r="AD39" s="54">
        <v>152.5</v>
      </c>
      <c r="AE39" s="54">
        <v>0</v>
      </c>
      <c r="AF39" s="54">
        <v>0</v>
      </c>
      <c r="AG39" s="54">
        <v>0</v>
      </c>
      <c r="AH39" s="39">
        <v>0</v>
      </c>
      <c r="AI39" s="38">
        <v>95.846289000000013</v>
      </c>
      <c r="AJ39" s="38">
        <v>0</v>
      </c>
      <c r="AK39" s="38"/>
      <c r="AL39" s="38">
        <v>63.5</v>
      </c>
      <c r="AM39" s="38">
        <v>0</v>
      </c>
      <c r="AN39" s="38">
        <v>0</v>
      </c>
      <c r="AO39" s="38">
        <v>0</v>
      </c>
      <c r="AP39" s="56">
        <v>732.21</v>
      </c>
      <c r="AQ39" s="56">
        <v>65.900000000000006</v>
      </c>
      <c r="AR39" s="41">
        <v>0</v>
      </c>
      <c r="AS39" s="56">
        <v>0</v>
      </c>
      <c r="AT39" s="56">
        <v>0</v>
      </c>
      <c r="AU39"/>
      <c r="AV39" s="42">
        <f t="shared" si="6"/>
        <v>732.21</v>
      </c>
      <c r="AW39" s="43">
        <f t="shared" si="7"/>
        <v>159.34628900000001</v>
      </c>
      <c r="AX39" s="259">
        <f t="shared" si="8"/>
        <v>572.86</v>
      </c>
      <c r="AZ39" s="166"/>
    </row>
    <row r="40" spans="1:52" s="58" customFormat="1" ht="15" customHeight="1" x14ac:dyDescent="0.25">
      <c r="A40" s="46">
        <f t="shared" si="9"/>
        <v>9</v>
      </c>
      <c r="B40" s="47" t="s">
        <v>73</v>
      </c>
      <c r="C40" s="48">
        <v>29348368</v>
      </c>
      <c r="D40" s="49" t="s">
        <v>74</v>
      </c>
      <c r="E40" s="50" t="s">
        <v>75</v>
      </c>
      <c r="F40" s="158" t="s">
        <v>117</v>
      </c>
      <c r="G40" s="51">
        <v>1400</v>
      </c>
      <c r="H40" s="52">
        <v>6</v>
      </c>
      <c r="I40" s="53">
        <v>48</v>
      </c>
      <c r="J40" s="53">
        <v>8</v>
      </c>
      <c r="K40" s="53">
        <v>11</v>
      </c>
      <c r="L40" s="53">
        <v>0.5</v>
      </c>
      <c r="M40" s="53">
        <v>0</v>
      </c>
      <c r="N40" s="53">
        <v>0</v>
      </c>
      <c r="O40" s="53">
        <v>0</v>
      </c>
      <c r="P40" s="53">
        <v>3.5</v>
      </c>
      <c r="Q40" s="53">
        <v>0</v>
      </c>
      <c r="R40" s="54">
        <v>25.63</v>
      </c>
      <c r="S40" s="54">
        <v>62.5</v>
      </c>
      <c r="T40" s="54">
        <v>0</v>
      </c>
      <c r="U40" s="54">
        <v>0</v>
      </c>
      <c r="V40" s="54">
        <v>0</v>
      </c>
      <c r="W40" s="54">
        <v>316</v>
      </c>
      <c r="X40" s="54">
        <v>52.67</v>
      </c>
      <c r="Y40" s="54">
        <v>90.52</v>
      </c>
      <c r="Z40" s="54">
        <v>4.4400000000000004</v>
      </c>
      <c r="AA40" s="54">
        <v>0</v>
      </c>
      <c r="AB40" s="54">
        <v>0</v>
      </c>
      <c r="AC40" s="55">
        <v>0</v>
      </c>
      <c r="AD40" s="54">
        <v>46.08</v>
      </c>
      <c r="AE40" s="54">
        <v>0</v>
      </c>
      <c r="AF40" s="54">
        <v>0</v>
      </c>
      <c r="AG40" s="54">
        <v>0</v>
      </c>
      <c r="AH40" s="39">
        <v>0</v>
      </c>
      <c r="AI40" s="38">
        <v>71.682026000000008</v>
      </c>
      <c r="AJ40" s="38"/>
      <c r="AK40" s="38"/>
      <c r="AL40" s="38">
        <v>0</v>
      </c>
      <c r="AM40" s="38">
        <v>0</v>
      </c>
      <c r="AN40" s="38">
        <v>0</v>
      </c>
      <c r="AO40" s="38">
        <v>0</v>
      </c>
      <c r="AP40" s="56">
        <v>535.34</v>
      </c>
      <c r="AQ40" s="56">
        <v>48.18</v>
      </c>
      <c r="AR40" s="41">
        <v>0</v>
      </c>
      <c r="AS40" s="56">
        <v>0</v>
      </c>
      <c r="AT40" s="56">
        <v>0</v>
      </c>
      <c r="AU40"/>
      <c r="AV40" s="42">
        <f t="shared" si="6"/>
        <v>597.84000000000015</v>
      </c>
      <c r="AW40" s="43">
        <f t="shared" si="7"/>
        <v>71.682026000000008</v>
      </c>
      <c r="AX40" s="259">
        <f t="shared" si="8"/>
        <v>526.16</v>
      </c>
      <c r="AZ40" s="166"/>
    </row>
    <row r="41" spans="1:52" s="58" customFormat="1" ht="15" customHeight="1" x14ac:dyDescent="0.25">
      <c r="A41" s="46">
        <f t="shared" si="9"/>
        <v>10</v>
      </c>
      <c r="B41" s="47" t="s">
        <v>76</v>
      </c>
      <c r="C41" s="48">
        <v>40995634</v>
      </c>
      <c r="D41" s="49" t="s">
        <v>77</v>
      </c>
      <c r="E41" s="50" t="s">
        <v>60</v>
      </c>
      <c r="F41" s="158" t="s">
        <v>117</v>
      </c>
      <c r="G41" s="51">
        <v>1345</v>
      </c>
      <c r="H41" s="52">
        <v>6</v>
      </c>
      <c r="I41" s="53">
        <v>48</v>
      </c>
      <c r="J41" s="53">
        <v>8</v>
      </c>
      <c r="K41" s="53">
        <v>9.5</v>
      </c>
      <c r="L41" s="53">
        <v>6.5</v>
      </c>
      <c r="M41" s="53">
        <v>0</v>
      </c>
      <c r="N41" s="53">
        <v>0</v>
      </c>
      <c r="O41" s="53">
        <v>0</v>
      </c>
      <c r="P41" s="53">
        <v>5.5</v>
      </c>
      <c r="Q41" s="53">
        <v>0</v>
      </c>
      <c r="R41" s="6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320</v>
      </c>
      <c r="X41" s="54">
        <v>53.33</v>
      </c>
      <c r="Y41" s="54">
        <v>79.17</v>
      </c>
      <c r="Z41" s="54">
        <v>58.5</v>
      </c>
      <c r="AA41" s="54">
        <v>0</v>
      </c>
      <c r="AB41" s="54">
        <v>0</v>
      </c>
      <c r="AC41" s="55">
        <v>0</v>
      </c>
      <c r="AD41" s="54">
        <v>73.33</v>
      </c>
      <c r="AE41" s="54">
        <v>0</v>
      </c>
      <c r="AF41" s="54">
        <v>0</v>
      </c>
      <c r="AG41" s="54">
        <v>0</v>
      </c>
      <c r="AH41" s="39">
        <v>0</v>
      </c>
      <c r="AI41" s="39">
        <v>78.241787000000016</v>
      </c>
      <c r="AJ41" s="38"/>
      <c r="AK41" s="38"/>
      <c r="AL41" s="38">
        <v>0</v>
      </c>
      <c r="AM41" s="38">
        <v>0</v>
      </c>
      <c r="AN41" s="38">
        <v>0</v>
      </c>
      <c r="AO41" s="38">
        <v>0</v>
      </c>
      <c r="AP41" s="56">
        <v>584.33000000000004</v>
      </c>
      <c r="AQ41" s="56">
        <v>52.59</v>
      </c>
      <c r="AR41" s="41">
        <v>0</v>
      </c>
      <c r="AS41" s="56">
        <v>0</v>
      </c>
      <c r="AT41" s="56">
        <v>0</v>
      </c>
      <c r="AU41"/>
      <c r="AV41" s="42">
        <f t="shared" si="6"/>
        <v>584.33000000000004</v>
      </c>
      <c r="AW41" s="43">
        <f t="shared" si="7"/>
        <v>78.241787000000016</v>
      </c>
      <c r="AX41" s="259">
        <f t="shared" si="8"/>
        <v>506.09</v>
      </c>
      <c r="AZ41" s="166"/>
    </row>
    <row r="42" spans="1:52" s="58" customFormat="1" ht="15" customHeight="1" x14ac:dyDescent="0.25">
      <c r="A42" s="46">
        <f t="shared" si="9"/>
        <v>11</v>
      </c>
      <c r="B42" s="47" t="s">
        <v>78</v>
      </c>
      <c r="C42" s="48">
        <v>40204001</v>
      </c>
      <c r="D42" s="49" t="s">
        <v>79</v>
      </c>
      <c r="E42" s="50" t="s">
        <v>60</v>
      </c>
      <c r="F42" s="158" t="s">
        <v>117</v>
      </c>
      <c r="G42" s="51">
        <v>1430</v>
      </c>
      <c r="H42" s="52">
        <v>6</v>
      </c>
      <c r="I42" s="53">
        <v>48</v>
      </c>
      <c r="J42" s="53">
        <v>8</v>
      </c>
      <c r="K42" s="53">
        <v>11</v>
      </c>
      <c r="L42" s="53">
        <v>6.5</v>
      </c>
      <c r="M42" s="53">
        <v>0</v>
      </c>
      <c r="N42" s="53">
        <v>0</v>
      </c>
      <c r="O42" s="53">
        <v>0</v>
      </c>
      <c r="P42" s="53">
        <v>16</v>
      </c>
      <c r="Q42" s="53">
        <v>0</v>
      </c>
      <c r="R42" s="54">
        <v>25.63</v>
      </c>
      <c r="S42" s="54">
        <v>25</v>
      </c>
      <c r="T42" s="54">
        <v>0</v>
      </c>
      <c r="U42" s="54">
        <v>0</v>
      </c>
      <c r="V42" s="54">
        <v>0</v>
      </c>
      <c r="W42" s="54">
        <v>360</v>
      </c>
      <c r="X42" s="54">
        <v>60</v>
      </c>
      <c r="Y42" s="54">
        <v>103.13</v>
      </c>
      <c r="Z42" s="54">
        <v>65.81</v>
      </c>
      <c r="AA42" s="54">
        <v>0</v>
      </c>
      <c r="AB42" s="54">
        <v>0</v>
      </c>
      <c r="AC42" s="55">
        <v>0</v>
      </c>
      <c r="AD42" s="54">
        <v>240</v>
      </c>
      <c r="AE42" s="54">
        <v>0</v>
      </c>
      <c r="AF42" s="54">
        <v>0</v>
      </c>
      <c r="AG42" s="54">
        <v>0</v>
      </c>
      <c r="AH42" s="39">
        <v>0</v>
      </c>
      <c r="AI42" s="38">
        <v>114.42692300000002</v>
      </c>
      <c r="AJ42" s="38"/>
      <c r="AK42" s="38"/>
      <c r="AL42" s="38">
        <v>56.5</v>
      </c>
      <c r="AM42" s="38">
        <v>0</v>
      </c>
      <c r="AN42" s="38">
        <v>0</v>
      </c>
      <c r="AO42" s="38">
        <v>0</v>
      </c>
      <c r="AP42" s="56">
        <v>854.57</v>
      </c>
      <c r="AQ42" s="56">
        <v>76.91</v>
      </c>
      <c r="AR42" s="41">
        <v>0</v>
      </c>
      <c r="AS42" s="56">
        <v>0</v>
      </c>
      <c r="AT42" s="56">
        <v>0</v>
      </c>
      <c r="AU42"/>
      <c r="AV42" s="42">
        <f t="shared" si="6"/>
        <v>879.56999999999994</v>
      </c>
      <c r="AW42" s="43">
        <f t="shared" si="7"/>
        <v>170.92692300000002</v>
      </c>
      <c r="AX42" s="259">
        <f t="shared" si="8"/>
        <v>708.64</v>
      </c>
      <c r="AZ42" s="166"/>
    </row>
    <row r="43" spans="1:52" s="58" customFormat="1" ht="15" customHeight="1" x14ac:dyDescent="0.25">
      <c r="A43" s="46">
        <f t="shared" si="9"/>
        <v>12</v>
      </c>
      <c r="B43" s="47" t="s">
        <v>80</v>
      </c>
      <c r="C43" s="48">
        <v>46693388</v>
      </c>
      <c r="D43" s="49" t="s">
        <v>81</v>
      </c>
      <c r="E43" s="50" t="s">
        <v>60</v>
      </c>
      <c r="F43" s="157" t="s">
        <v>125</v>
      </c>
      <c r="G43" s="51">
        <v>1260</v>
      </c>
      <c r="H43" s="52">
        <v>6</v>
      </c>
      <c r="I43" s="53">
        <v>48</v>
      </c>
      <c r="J43" s="53">
        <v>8</v>
      </c>
      <c r="K43" s="53">
        <v>8</v>
      </c>
      <c r="L43" s="53">
        <v>0.5</v>
      </c>
      <c r="M43" s="53">
        <v>0</v>
      </c>
      <c r="N43" s="53">
        <v>0</v>
      </c>
      <c r="O43" s="53">
        <v>0</v>
      </c>
      <c r="P43" s="53">
        <v>0</v>
      </c>
      <c r="Q43" s="53">
        <v>0</v>
      </c>
      <c r="R43" s="64">
        <v>0</v>
      </c>
      <c r="S43" s="54">
        <v>25</v>
      </c>
      <c r="T43" s="54">
        <v>0</v>
      </c>
      <c r="U43" s="54">
        <v>0</v>
      </c>
      <c r="V43" s="54">
        <v>0</v>
      </c>
      <c r="W43" s="54">
        <v>390</v>
      </c>
      <c r="X43" s="54">
        <v>65</v>
      </c>
      <c r="Y43" s="54">
        <v>81.25</v>
      </c>
      <c r="Z43" s="54">
        <v>5.48</v>
      </c>
      <c r="AA43" s="54">
        <v>0</v>
      </c>
      <c r="AB43" s="54">
        <v>0</v>
      </c>
      <c r="AC43" s="55">
        <v>0</v>
      </c>
      <c r="AD43" s="54">
        <v>0</v>
      </c>
      <c r="AE43" s="54">
        <v>0</v>
      </c>
      <c r="AF43" s="54">
        <v>0</v>
      </c>
      <c r="AG43" s="54">
        <v>0</v>
      </c>
      <c r="AH43" s="38">
        <v>70.42</v>
      </c>
      <c r="AI43" s="39">
        <v>0</v>
      </c>
      <c r="AJ43" s="38"/>
      <c r="AK43" s="38"/>
      <c r="AL43" s="38">
        <v>82.2</v>
      </c>
      <c r="AM43" s="38">
        <v>0</v>
      </c>
      <c r="AN43" s="38">
        <v>0</v>
      </c>
      <c r="AO43" s="38">
        <v>0</v>
      </c>
      <c r="AP43" s="56">
        <v>541.73</v>
      </c>
      <c r="AQ43" s="56">
        <v>48.76</v>
      </c>
      <c r="AR43" s="41">
        <v>0</v>
      </c>
      <c r="AS43" s="56">
        <v>0</v>
      </c>
      <c r="AT43" s="56">
        <v>0</v>
      </c>
      <c r="AU43"/>
      <c r="AV43" s="42">
        <f t="shared" si="6"/>
        <v>566.73</v>
      </c>
      <c r="AW43" s="43">
        <f t="shared" si="7"/>
        <v>152.62</v>
      </c>
      <c r="AX43" s="259">
        <f t="shared" si="8"/>
        <v>414.11</v>
      </c>
      <c r="AZ43" s="166"/>
    </row>
    <row r="44" spans="1:52" s="58" customFormat="1" ht="15" customHeight="1" x14ac:dyDescent="0.25">
      <c r="A44" s="59">
        <f t="shared" si="9"/>
        <v>13</v>
      </c>
      <c r="B44" s="47" t="s">
        <v>82</v>
      </c>
      <c r="C44" s="60">
        <v>29656606</v>
      </c>
      <c r="D44" s="61" t="s">
        <v>83</v>
      </c>
      <c r="E44" s="62" t="s">
        <v>63</v>
      </c>
      <c r="F44" s="157" t="s">
        <v>125</v>
      </c>
      <c r="G44" s="63">
        <v>1250</v>
      </c>
      <c r="H44" s="52">
        <v>6</v>
      </c>
      <c r="I44" s="53">
        <v>0</v>
      </c>
      <c r="J44" s="53">
        <v>8</v>
      </c>
      <c r="K44" s="53">
        <v>0</v>
      </c>
      <c r="L44" s="53">
        <v>0</v>
      </c>
      <c r="M44" s="53">
        <v>0</v>
      </c>
      <c r="N44" s="53">
        <v>0</v>
      </c>
      <c r="O44" s="53">
        <v>0</v>
      </c>
      <c r="P44" s="53">
        <v>0</v>
      </c>
      <c r="Q44" s="53">
        <v>56.1</v>
      </c>
      <c r="R44" s="54">
        <v>25.63</v>
      </c>
      <c r="S44" s="6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47.67</v>
      </c>
      <c r="Y44" s="54">
        <v>0</v>
      </c>
      <c r="Z44" s="54">
        <v>0</v>
      </c>
      <c r="AA44" s="54">
        <v>0</v>
      </c>
      <c r="AB44" s="54">
        <v>0</v>
      </c>
      <c r="AC44" s="55">
        <v>0</v>
      </c>
      <c r="AD44" s="54">
        <v>0</v>
      </c>
      <c r="AE44" s="54">
        <v>0</v>
      </c>
      <c r="AF44" s="54">
        <v>0</v>
      </c>
      <c r="AG44" s="54">
        <v>321.92</v>
      </c>
      <c r="AH44" s="38">
        <v>51.38</v>
      </c>
      <c r="AI44" s="39">
        <v>0</v>
      </c>
      <c r="AJ44" s="38"/>
      <c r="AK44" s="38"/>
      <c r="AL44" s="38">
        <v>0</v>
      </c>
      <c r="AM44" s="38">
        <v>0</v>
      </c>
      <c r="AN44" s="38">
        <v>0</v>
      </c>
      <c r="AO44" s="38">
        <v>0</v>
      </c>
      <c r="AP44" s="56">
        <v>395.22</v>
      </c>
      <c r="AQ44" s="56">
        <v>35.57</v>
      </c>
      <c r="AR44" s="41">
        <v>0</v>
      </c>
      <c r="AS44" s="56">
        <v>0</v>
      </c>
      <c r="AT44" s="56">
        <v>0</v>
      </c>
      <c r="AU44"/>
      <c r="AV44" s="42">
        <f t="shared" si="6"/>
        <v>395.22</v>
      </c>
      <c r="AW44" s="43">
        <f t="shared" si="7"/>
        <v>51.38</v>
      </c>
      <c r="AX44" s="259">
        <f t="shared" si="8"/>
        <v>343.84</v>
      </c>
      <c r="AZ44" s="166"/>
    </row>
    <row r="45" spans="1:52" s="58" customFormat="1" ht="15" customHeight="1" x14ac:dyDescent="0.25">
      <c r="A45" s="46">
        <f>+A44+1</f>
        <v>14</v>
      </c>
      <c r="B45" s="47" t="s">
        <v>84</v>
      </c>
      <c r="C45" s="48">
        <v>29426132</v>
      </c>
      <c r="D45" s="49" t="s">
        <v>85</v>
      </c>
      <c r="E45" s="50" t="s">
        <v>86</v>
      </c>
      <c r="F45" s="157" t="s">
        <v>125</v>
      </c>
      <c r="G45" s="51">
        <v>1400</v>
      </c>
      <c r="H45" s="52">
        <v>6</v>
      </c>
      <c r="I45" s="53">
        <v>48</v>
      </c>
      <c r="J45" s="53">
        <v>8</v>
      </c>
      <c r="K45" s="53">
        <v>12</v>
      </c>
      <c r="L45" s="53">
        <v>2</v>
      </c>
      <c r="M45" s="53">
        <v>0</v>
      </c>
      <c r="N45" s="53">
        <v>0</v>
      </c>
      <c r="O45" s="53">
        <v>0</v>
      </c>
      <c r="P45" s="53">
        <v>5</v>
      </c>
      <c r="Q45" s="53">
        <v>0</v>
      </c>
      <c r="R45" s="54">
        <v>25.63</v>
      </c>
      <c r="S45" s="54">
        <v>37.5</v>
      </c>
      <c r="T45" s="54">
        <v>0</v>
      </c>
      <c r="U45" s="54">
        <v>0</v>
      </c>
      <c r="V45" s="54">
        <v>0</v>
      </c>
      <c r="W45" s="54">
        <v>360</v>
      </c>
      <c r="X45" s="54">
        <v>60</v>
      </c>
      <c r="Y45" s="54">
        <v>112.5</v>
      </c>
      <c r="Z45" s="54">
        <v>20.25</v>
      </c>
      <c r="AA45" s="54">
        <v>0</v>
      </c>
      <c r="AB45" s="54">
        <v>0</v>
      </c>
      <c r="AC45" s="55">
        <v>0</v>
      </c>
      <c r="AD45" s="54">
        <v>75</v>
      </c>
      <c r="AE45" s="54">
        <v>0</v>
      </c>
      <c r="AF45" s="54">
        <v>0</v>
      </c>
      <c r="AG45" s="54">
        <v>0</v>
      </c>
      <c r="AH45" s="38">
        <v>84.94</v>
      </c>
      <c r="AI45" s="39">
        <v>0</v>
      </c>
      <c r="AJ45" s="38"/>
      <c r="AK45" s="38"/>
      <c r="AL45" s="38">
        <v>78.599999999999994</v>
      </c>
      <c r="AM45" s="38">
        <v>0</v>
      </c>
      <c r="AN45" s="38">
        <v>0</v>
      </c>
      <c r="AO45" s="38">
        <v>0</v>
      </c>
      <c r="AP45" s="56">
        <v>653.38</v>
      </c>
      <c r="AQ45" s="56">
        <v>58.8</v>
      </c>
      <c r="AR45" s="41">
        <v>0</v>
      </c>
      <c r="AS45" s="56">
        <v>0</v>
      </c>
      <c r="AT45" s="56">
        <v>0</v>
      </c>
      <c r="AU45"/>
      <c r="AV45" s="42">
        <f t="shared" si="6"/>
        <v>690.88</v>
      </c>
      <c r="AW45" s="43">
        <f t="shared" si="7"/>
        <v>163.54</v>
      </c>
      <c r="AX45" s="259">
        <f t="shared" si="8"/>
        <v>527.34</v>
      </c>
      <c r="AZ45" s="166"/>
    </row>
    <row r="46" spans="1:52" s="58" customFormat="1" ht="15" customHeight="1" x14ac:dyDescent="0.25">
      <c r="A46" s="46">
        <f>+A45+1</f>
        <v>15</v>
      </c>
      <c r="B46" s="47" t="s">
        <v>87</v>
      </c>
      <c r="C46" s="48" t="s">
        <v>88</v>
      </c>
      <c r="D46" s="49" t="s">
        <v>89</v>
      </c>
      <c r="E46" s="50" t="s">
        <v>60</v>
      </c>
      <c r="F46" s="157" t="s">
        <v>125</v>
      </c>
      <c r="G46" s="65">
        <v>1160</v>
      </c>
      <c r="H46" s="186">
        <v>5</v>
      </c>
      <c r="I46" s="53">
        <v>3.5</v>
      </c>
      <c r="J46" s="53">
        <v>6.67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0</v>
      </c>
      <c r="Q46" s="53">
        <v>62.399999999999991</v>
      </c>
      <c r="R46" s="54">
        <v>25.63</v>
      </c>
      <c r="S46" s="54">
        <v>50</v>
      </c>
      <c r="T46" s="54">
        <v>0</v>
      </c>
      <c r="U46" s="54">
        <v>0</v>
      </c>
      <c r="V46" s="54">
        <v>0</v>
      </c>
      <c r="W46" s="54">
        <v>18.079999999999998</v>
      </c>
      <c r="X46" s="54">
        <v>34.46</v>
      </c>
      <c r="Y46" s="54">
        <v>0</v>
      </c>
      <c r="Z46" s="54">
        <v>0</v>
      </c>
      <c r="AA46" s="54">
        <v>0</v>
      </c>
      <c r="AB46" s="54">
        <v>0</v>
      </c>
      <c r="AC46" s="55">
        <v>0</v>
      </c>
      <c r="AD46" s="54">
        <v>0</v>
      </c>
      <c r="AE46" s="54">
        <v>0</v>
      </c>
      <c r="AF46" s="54">
        <v>0</v>
      </c>
      <c r="AG46" s="54">
        <v>322.39999999999998</v>
      </c>
      <c r="AH46" s="38">
        <v>52.07</v>
      </c>
      <c r="AI46" s="39">
        <v>0</v>
      </c>
      <c r="AJ46" s="38"/>
      <c r="AK46" s="38"/>
      <c r="AL46" s="38">
        <v>46.5</v>
      </c>
      <c r="AM46" s="38">
        <v>0</v>
      </c>
      <c r="AN46" s="38">
        <v>0</v>
      </c>
      <c r="AO46" s="38">
        <v>0</v>
      </c>
      <c r="AP46" s="56">
        <v>400.57</v>
      </c>
      <c r="AQ46" s="56">
        <v>36.049999999999997</v>
      </c>
      <c r="AR46" s="41">
        <v>0</v>
      </c>
      <c r="AS46" s="56">
        <v>0</v>
      </c>
      <c r="AT46" s="56">
        <v>0</v>
      </c>
      <c r="AU46"/>
      <c r="AV46" s="42">
        <f t="shared" si="6"/>
        <v>450.56999999999994</v>
      </c>
      <c r="AW46" s="43">
        <f t="shared" si="7"/>
        <v>98.57</v>
      </c>
      <c r="AX46" s="259">
        <f t="shared" si="8"/>
        <v>352</v>
      </c>
      <c r="AZ46" s="166"/>
    </row>
    <row r="47" spans="1:52" s="58" customFormat="1" ht="15" customHeight="1" x14ac:dyDescent="0.25">
      <c r="A47" s="46">
        <f t="shared" si="9"/>
        <v>16</v>
      </c>
      <c r="B47" s="47" t="s">
        <v>90</v>
      </c>
      <c r="C47" s="48">
        <v>29320677</v>
      </c>
      <c r="D47" s="49" t="s">
        <v>91</v>
      </c>
      <c r="E47" s="50" t="s">
        <v>55</v>
      </c>
      <c r="F47" s="159" t="s">
        <v>116</v>
      </c>
      <c r="G47" s="66">
        <v>1160</v>
      </c>
      <c r="H47" s="52">
        <v>6</v>
      </c>
      <c r="I47" s="53">
        <v>48</v>
      </c>
      <c r="J47" s="53">
        <v>8</v>
      </c>
      <c r="K47" s="53">
        <v>2</v>
      </c>
      <c r="L47" s="53">
        <v>0</v>
      </c>
      <c r="M47" s="53">
        <v>0</v>
      </c>
      <c r="N47" s="53">
        <v>0</v>
      </c>
      <c r="O47" s="53">
        <v>0</v>
      </c>
      <c r="P47" s="53">
        <v>6.5</v>
      </c>
      <c r="Q47" s="53">
        <v>0</v>
      </c>
      <c r="R47" s="54">
        <v>25.63</v>
      </c>
      <c r="S47" s="64">
        <v>0</v>
      </c>
      <c r="T47" s="54">
        <v>0</v>
      </c>
      <c r="U47" s="54">
        <v>0</v>
      </c>
      <c r="V47" s="54">
        <v>0</v>
      </c>
      <c r="W47" s="54">
        <v>268</v>
      </c>
      <c r="X47" s="54">
        <v>44.67</v>
      </c>
      <c r="Y47" s="54">
        <v>13.96</v>
      </c>
      <c r="Z47" s="54">
        <v>0</v>
      </c>
      <c r="AA47" s="54">
        <v>0</v>
      </c>
      <c r="AB47" s="54">
        <v>0</v>
      </c>
      <c r="AC47" s="55">
        <v>0</v>
      </c>
      <c r="AD47" s="54">
        <v>72.58</v>
      </c>
      <c r="AE47" s="54">
        <v>0</v>
      </c>
      <c r="AF47" s="54">
        <v>0</v>
      </c>
      <c r="AG47" s="54">
        <v>0</v>
      </c>
      <c r="AH47" s="39">
        <v>0</v>
      </c>
      <c r="AI47" s="38">
        <v>57.480851999999999</v>
      </c>
      <c r="AJ47" s="38"/>
      <c r="AK47" s="38"/>
      <c r="AL47" s="38">
        <v>7.2</v>
      </c>
      <c r="AM47" s="38">
        <v>0</v>
      </c>
      <c r="AN47" s="38">
        <v>0</v>
      </c>
      <c r="AO47" s="38">
        <v>0</v>
      </c>
      <c r="AP47" s="56">
        <v>424.84</v>
      </c>
      <c r="AQ47" s="56">
        <v>38.24</v>
      </c>
      <c r="AR47" s="41">
        <v>0</v>
      </c>
      <c r="AS47" s="56">
        <v>0</v>
      </c>
      <c r="AT47" s="56">
        <v>0</v>
      </c>
      <c r="AU47"/>
      <c r="AV47" s="42">
        <f t="shared" si="6"/>
        <v>424.84</v>
      </c>
      <c r="AW47" s="43">
        <f t="shared" si="7"/>
        <v>64.680852000000002</v>
      </c>
      <c r="AX47" s="259">
        <f t="shared" si="8"/>
        <v>360.16</v>
      </c>
      <c r="AZ47" s="166"/>
    </row>
    <row r="48" spans="1:52" s="58" customFormat="1" ht="15" customHeight="1" x14ac:dyDescent="0.25">
      <c r="A48" s="46">
        <f>+A47+1</f>
        <v>17</v>
      </c>
      <c r="B48" s="47" t="s">
        <v>92</v>
      </c>
      <c r="C48" s="48">
        <v>29681850</v>
      </c>
      <c r="D48" s="67" t="s">
        <v>93</v>
      </c>
      <c r="E48" s="68" t="s">
        <v>60</v>
      </c>
      <c r="F48" s="160" t="s">
        <v>117</v>
      </c>
      <c r="G48" s="173">
        <v>1430</v>
      </c>
      <c r="H48" s="52">
        <v>6</v>
      </c>
      <c r="I48" s="53">
        <v>48</v>
      </c>
      <c r="J48" s="53">
        <v>8</v>
      </c>
      <c r="K48" s="53">
        <v>11</v>
      </c>
      <c r="L48" s="53">
        <v>8.5</v>
      </c>
      <c r="M48" s="53">
        <v>0</v>
      </c>
      <c r="N48" s="53">
        <v>0</v>
      </c>
      <c r="O48" s="53">
        <v>0</v>
      </c>
      <c r="P48" s="53">
        <v>5.5</v>
      </c>
      <c r="Q48" s="53">
        <v>0</v>
      </c>
      <c r="R48" s="64">
        <v>0</v>
      </c>
      <c r="S48" s="54">
        <v>62.5</v>
      </c>
      <c r="T48" s="54">
        <v>0</v>
      </c>
      <c r="U48" s="54">
        <v>0</v>
      </c>
      <c r="V48" s="54">
        <v>0</v>
      </c>
      <c r="W48" s="54">
        <v>322</v>
      </c>
      <c r="X48" s="54">
        <v>53.67</v>
      </c>
      <c r="Y48" s="54">
        <v>92.24</v>
      </c>
      <c r="Z48" s="54">
        <v>76.98</v>
      </c>
      <c r="AA48" s="54">
        <v>0</v>
      </c>
      <c r="AB48" s="54">
        <v>0</v>
      </c>
      <c r="AC48" s="55">
        <v>0</v>
      </c>
      <c r="AD48" s="54">
        <v>73.790000000000006</v>
      </c>
      <c r="AE48" s="54">
        <v>0</v>
      </c>
      <c r="AF48" s="54">
        <v>0</v>
      </c>
      <c r="AG48" s="54">
        <v>0</v>
      </c>
      <c r="AH48" s="70">
        <v>0</v>
      </c>
      <c r="AI48" s="71">
        <v>82.841251999999997</v>
      </c>
      <c r="AJ48" s="72"/>
      <c r="AK48" s="71"/>
      <c r="AL48" s="71">
        <v>48</v>
      </c>
      <c r="AM48" s="71">
        <v>0</v>
      </c>
      <c r="AN48" s="71">
        <v>0</v>
      </c>
      <c r="AO48" s="71">
        <v>0</v>
      </c>
      <c r="AP48" s="73">
        <v>618.67999999999995</v>
      </c>
      <c r="AQ48" s="56">
        <v>55.68</v>
      </c>
      <c r="AR48" s="41">
        <v>0</v>
      </c>
      <c r="AS48" s="73">
        <v>0</v>
      </c>
      <c r="AT48" s="73">
        <v>0</v>
      </c>
      <c r="AU48"/>
      <c r="AV48" s="42">
        <f t="shared" si="6"/>
        <v>681.18</v>
      </c>
      <c r="AW48" s="43">
        <f t="shared" si="7"/>
        <v>130.841252</v>
      </c>
      <c r="AX48" s="259">
        <f t="shared" si="8"/>
        <v>550.34</v>
      </c>
      <c r="AZ48" s="166"/>
    </row>
    <row r="49" spans="1:57" x14ac:dyDescent="0.25">
      <c r="G49" s="176">
        <f t="shared" ref="G49:AT49" si="10">SUM(G32:G48)</f>
        <v>23768.400000000001</v>
      </c>
      <c r="H49" s="176">
        <f t="shared" si="10"/>
        <v>97</v>
      </c>
      <c r="I49" s="176">
        <f t="shared" si="10"/>
        <v>475.5</v>
      </c>
      <c r="J49" s="176">
        <f t="shared" si="10"/>
        <v>129.34</v>
      </c>
      <c r="K49" s="176">
        <f t="shared" si="10"/>
        <v>93</v>
      </c>
      <c r="L49" s="176">
        <f t="shared" si="10"/>
        <v>59</v>
      </c>
      <c r="M49" s="176">
        <f t="shared" si="10"/>
        <v>0</v>
      </c>
      <c r="N49" s="176">
        <f t="shared" si="10"/>
        <v>0</v>
      </c>
      <c r="O49" s="176">
        <f t="shared" si="10"/>
        <v>0</v>
      </c>
      <c r="P49" s="176">
        <f t="shared" si="10"/>
        <v>78</v>
      </c>
      <c r="Q49" s="176">
        <f t="shared" si="10"/>
        <v>403.8</v>
      </c>
      <c r="R49" s="176">
        <f t="shared" si="10"/>
        <v>358.82</v>
      </c>
      <c r="S49" s="176">
        <f t="shared" si="10"/>
        <v>508.74</v>
      </c>
      <c r="T49" s="176">
        <f t="shared" si="10"/>
        <v>6.23</v>
      </c>
      <c r="U49" s="176">
        <f t="shared" si="10"/>
        <v>2.0299999999999998</v>
      </c>
      <c r="V49" s="176">
        <f t="shared" si="10"/>
        <v>0</v>
      </c>
      <c r="W49" s="176">
        <f t="shared" si="10"/>
        <v>3243.75</v>
      </c>
      <c r="X49" s="176">
        <f t="shared" si="10"/>
        <v>880.52999999999986</v>
      </c>
      <c r="Y49" s="176">
        <f t="shared" si="10"/>
        <v>806.68000000000006</v>
      </c>
      <c r="Z49" s="176">
        <f t="shared" si="10"/>
        <v>539.43000000000006</v>
      </c>
      <c r="AA49" s="176">
        <f t="shared" si="10"/>
        <v>0</v>
      </c>
      <c r="AB49" s="176">
        <f t="shared" si="10"/>
        <v>0</v>
      </c>
      <c r="AC49" s="176">
        <f t="shared" si="10"/>
        <v>0</v>
      </c>
      <c r="AD49" s="176">
        <f t="shared" si="10"/>
        <v>1053.2800000000002</v>
      </c>
      <c r="AE49" s="176">
        <f t="shared" si="10"/>
        <v>0</v>
      </c>
      <c r="AF49" s="176">
        <f t="shared" si="10"/>
        <v>0</v>
      </c>
      <c r="AG49" s="176">
        <f t="shared" si="10"/>
        <v>2682.31</v>
      </c>
      <c r="AH49" s="176">
        <f t="shared" si="10"/>
        <v>342.57</v>
      </c>
      <c r="AI49" s="176">
        <f t="shared" si="10"/>
        <v>928.52031099999999</v>
      </c>
      <c r="AJ49" s="176">
        <f t="shared" si="10"/>
        <v>0</v>
      </c>
      <c r="AK49" s="176">
        <f t="shared" si="10"/>
        <v>2.5</v>
      </c>
      <c r="AL49" s="176">
        <f t="shared" si="10"/>
        <v>473.49999999999994</v>
      </c>
      <c r="AM49" s="176">
        <f t="shared" si="10"/>
        <v>0</v>
      </c>
      <c r="AN49" s="176">
        <f t="shared" si="10"/>
        <v>0</v>
      </c>
      <c r="AO49" s="176">
        <f t="shared" si="10"/>
        <v>0</v>
      </c>
      <c r="AP49" s="176">
        <f t="shared" si="10"/>
        <v>9573.06</v>
      </c>
      <c r="AQ49" s="176">
        <f t="shared" si="10"/>
        <v>861.57999999999981</v>
      </c>
      <c r="AR49" s="176">
        <f t="shared" si="10"/>
        <v>0</v>
      </c>
      <c r="AS49" s="176">
        <f t="shared" si="10"/>
        <v>0</v>
      </c>
      <c r="AT49" s="176">
        <f t="shared" si="10"/>
        <v>0</v>
      </c>
      <c r="AV49" s="176">
        <f>SUM(AV32:AV48)</f>
        <v>10081.799999999999</v>
      </c>
      <c r="AW49" s="176">
        <f>SUM(AW32:AW48)</f>
        <v>1747.0903109999999</v>
      </c>
      <c r="AX49" s="176">
        <f>SUM(AX32:AX48)</f>
        <v>8334.7099999999991</v>
      </c>
    </row>
    <row r="52" spans="1:57" s="4" customFormat="1" ht="15" customHeight="1" x14ac:dyDescent="0.25">
      <c r="A52" s="2" t="s">
        <v>0</v>
      </c>
      <c r="B52" s="2"/>
      <c r="C52" s="3"/>
      <c r="D52" s="2"/>
      <c r="E52" s="2"/>
      <c r="F52" s="2"/>
      <c r="G52" s="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</row>
    <row r="53" spans="1:57" s="4" customFormat="1" x14ac:dyDescent="0.25">
      <c r="A53" s="2" t="s">
        <v>1</v>
      </c>
      <c r="B53" s="195">
        <v>28</v>
      </c>
      <c r="C53" s="196" t="str">
        <f>+'[2]28'!$C$3</f>
        <v>DEL 13/07/2023 AL 19/07/2023</v>
      </c>
      <c r="D53" s="2"/>
      <c r="E53" s="2"/>
      <c r="F53" s="2"/>
      <c r="G53" s="2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1:57" s="4" customFormat="1" ht="15.75" thickBot="1" x14ac:dyDescent="0.3">
      <c r="A54" s="2"/>
      <c r="B54" s="2"/>
      <c r="C54" s="3"/>
      <c r="D54" s="2"/>
      <c r="E54" s="2"/>
      <c r="F54" s="2"/>
      <c r="G54" s="2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7" s="4" customFormat="1" ht="15.75" thickBot="1" x14ac:dyDescent="0.3">
      <c r="A55" s="2"/>
      <c r="B55" s="2"/>
      <c r="C55" s="3"/>
      <c r="D55" s="2"/>
      <c r="E55" s="2"/>
      <c r="F55" s="2"/>
      <c r="G55" s="2"/>
      <c r="H55" s="319" t="s">
        <v>2</v>
      </c>
      <c r="I55" s="320"/>
      <c r="J55" s="320"/>
      <c r="K55" s="320"/>
      <c r="L55" s="320"/>
      <c r="M55" s="320"/>
      <c r="N55" s="320"/>
      <c r="O55" s="320"/>
      <c r="P55" s="320"/>
      <c r="Q55" s="321"/>
      <c r="R55" s="322" t="s">
        <v>3</v>
      </c>
      <c r="S55" s="323"/>
      <c r="T55" s="323"/>
      <c r="U55" s="323"/>
      <c r="V55" s="323"/>
      <c r="W55" s="323"/>
      <c r="X55" s="323"/>
      <c r="Y55" s="323"/>
      <c r="Z55" s="323"/>
      <c r="AA55" s="323"/>
      <c r="AB55" s="323"/>
      <c r="AC55" s="323"/>
      <c r="AD55" s="323"/>
      <c r="AE55" s="323"/>
      <c r="AF55" s="323"/>
      <c r="AG55" s="324"/>
      <c r="AH55" s="325" t="s">
        <v>4</v>
      </c>
      <c r="AI55" s="326"/>
      <c r="AJ55" s="326"/>
      <c r="AK55" s="326"/>
      <c r="AL55" s="326"/>
      <c r="AM55" s="326"/>
      <c r="AN55" s="326"/>
      <c r="AO55" s="327"/>
      <c r="AP55" s="328" t="s">
        <v>5</v>
      </c>
      <c r="AQ55" s="329"/>
      <c r="AR55" s="329"/>
      <c r="AS55" s="329"/>
      <c r="AT55" s="330"/>
      <c r="AU55"/>
      <c r="AV55" s="331" t="s">
        <v>6</v>
      </c>
      <c r="AW55" s="332"/>
      <c r="AX55" s="333"/>
    </row>
    <row r="56" spans="1:57" s="27" customFormat="1" ht="26.25" thickBot="1" x14ac:dyDescent="0.3">
      <c r="A56" s="6" t="s">
        <v>7</v>
      </c>
      <c r="B56" s="7" t="s">
        <v>8</v>
      </c>
      <c r="C56" s="8" t="s">
        <v>9</v>
      </c>
      <c r="D56" s="8" t="s">
        <v>10</v>
      </c>
      <c r="E56" s="8" t="s">
        <v>11</v>
      </c>
      <c r="F56" s="8" t="s">
        <v>156</v>
      </c>
      <c r="G56" s="9" t="s">
        <v>12</v>
      </c>
      <c r="H56" s="10" t="s">
        <v>13</v>
      </c>
      <c r="I56" s="11" t="s">
        <v>14</v>
      </c>
      <c r="J56" s="11" t="s">
        <v>15</v>
      </c>
      <c r="K56" s="11" t="s">
        <v>16</v>
      </c>
      <c r="L56" s="11" t="s">
        <v>17</v>
      </c>
      <c r="M56" s="11" t="s">
        <v>18</v>
      </c>
      <c r="N56" s="11" t="s">
        <v>19</v>
      </c>
      <c r="O56" s="12" t="s">
        <v>20</v>
      </c>
      <c r="P56" s="11" t="s">
        <v>21</v>
      </c>
      <c r="Q56" s="13" t="s">
        <v>22</v>
      </c>
      <c r="R56" s="14" t="s">
        <v>23</v>
      </c>
      <c r="S56" s="15" t="s">
        <v>24</v>
      </c>
      <c r="T56" s="15" t="s">
        <v>25</v>
      </c>
      <c r="U56" s="15" t="s">
        <v>25</v>
      </c>
      <c r="V56" s="15" t="s">
        <v>26</v>
      </c>
      <c r="W56" s="15" t="s">
        <v>27</v>
      </c>
      <c r="X56" s="15" t="s">
        <v>28</v>
      </c>
      <c r="Y56" s="15" t="s">
        <v>29</v>
      </c>
      <c r="Z56" s="15" t="s">
        <v>30</v>
      </c>
      <c r="AA56" s="15" t="s">
        <v>31</v>
      </c>
      <c r="AB56" s="15" t="s">
        <v>32</v>
      </c>
      <c r="AC56" s="16" t="s">
        <v>33</v>
      </c>
      <c r="AD56" s="15" t="s">
        <v>34</v>
      </c>
      <c r="AE56" s="15" t="s">
        <v>35</v>
      </c>
      <c r="AF56" s="15" t="s">
        <v>36</v>
      </c>
      <c r="AG56" s="17" t="s">
        <v>22</v>
      </c>
      <c r="AH56" s="18" t="s">
        <v>37</v>
      </c>
      <c r="AI56" s="19" t="s">
        <v>38</v>
      </c>
      <c r="AJ56" s="19" t="s">
        <v>39</v>
      </c>
      <c r="AK56" s="19" t="s">
        <v>40</v>
      </c>
      <c r="AL56" s="19" t="s">
        <v>41</v>
      </c>
      <c r="AM56" s="19" t="s">
        <v>42</v>
      </c>
      <c r="AN56" s="19" t="s">
        <v>43</v>
      </c>
      <c r="AO56" s="20" t="s">
        <v>44</v>
      </c>
      <c r="AP56" s="21" t="s">
        <v>45</v>
      </c>
      <c r="AQ56" s="22" t="s">
        <v>46</v>
      </c>
      <c r="AR56" s="22" t="s">
        <v>47</v>
      </c>
      <c r="AS56" s="22" t="s">
        <v>48</v>
      </c>
      <c r="AT56" s="23" t="s">
        <v>49</v>
      </c>
      <c r="AU56"/>
      <c r="AV56" s="24" t="s">
        <v>50</v>
      </c>
      <c r="AW56" s="25" t="s">
        <v>51</v>
      </c>
      <c r="AX56" s="258" t="s">
        <v>52</v>
      </c>
    </row>
    <row r="57" spans="1:57" s="45" customFormat="1" ht="15" customHeight="1" x14ac:dyDescent="0.25">
      <c r="A57" s="28">
        <v>1</v>
      </c>
      <c r="B57" s="29" t="s">
        <v>53</v>
      </c>
      <c r="C57" s="30">
        <v>29342915</v>
      </c>
      <c r="D57" s="31" t="s">
        <v>54</v>
      </c>
      <c r="E57" s="32" t="s">
        <v>55</v>
      </c>
      <c r="F57" s="161" t="s">
        <v>125</v>
      </c>
      <c r="G57" s="33">
        <v>1660</v>
      </c>
      <c r="H57" s="34">
        <v>6</v>
      </c>
      <c r="I57" s="35">
        <v>0</v>
      </c>
      <c r="J57" s="35">
        <v>8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93.6</v>
      </c>
      <c r="R57" s="36">
        <v>25.63</v>
      </c>
      <c r="S57" s="36">
        <v>10.62</v>
      </c>
      <c r="T57" s="36">
        <v>0</v>
      </c>
      <c r="U57" s="36">
        <v>0</v>
      </c>
      <c r="V57" s="36">
        <v>0</v>
      </c>
      <c r="W57" s="36">
        <v>0</v>
      </c>
      <c r="X57" s="36">
        <v>61.33</v>
      </c>
      <c r="Y57" s="36">
        <v>0</v>
      </c>
      <c r="Z57" s="36">
        <v>0</v>
      </c>
      <c r="AA57" s="36">
        <v>0</v>
      </c>
      <c r="AB57" s="36">
        <v>0</v>
      </c>
      <c r="AC57" s="37">
        <v>0</v>
      </c>
      <c r="AD57" s="36">
        <v>0</v>
      </c>
      <c r="AE57" s="36">
        <v>0</v>
      </c>
      <c r="AF57" s="36">
        <v>0</v>
      </c>
      <c r="AG57" s="36">
        <v>717.6</v>
      </c>
      <c r="AH57" s="38">
        <v>104.59</v>
      </c>
      <c r="AI57" s="39">
        <v>0</v>
      </c>
      <c r="AJ57" s="40">
        <v>0</v>
      </c>
      <c r="AK57" s="38"/>
      <c r="AL57" s="38">
        <v>40</v>
      </c>
      <c r="AM57" s="38">
        <v>0</v>
      </c>
      <c r="AN57" s="38">
        <v>0</v>
      </c>
      <c r="AO57" s="38">
        <v>0</v>
      </c>
      <c r="AP57" s="41">
        <v>804.56</v>
      </c>
      <c r="AQ57" s="41">
        <v>72.41</v>
      </c>
      <c r="AR57" s="41">
        <v>0</v>
      </c>
      <c r="AS57" s="41">
        <v>0</v>
      </c>
      <c r="AT57" s="41">
        <v>0</v>
      </c>
      <c r="AU57"/>
      <c r="AV57" s="42">
        <f>SUM(R57:AG57)</f>
        <v>815.18000000000006</v>
      </c>
      <c r="AW57" s="43">
        <f>SUM(AH57:AO57)</f>
        <v>144.59</v>
      </c>
      <c r="AX57" s="259">
        <f>ROUND(+AV57-AW57,2)</f>
        <v>670.59</v>
      </c>
    </row>
    <row r="58" spans="1:57" s="45" customFormat="1" ht="15" customHeight="1" x14ac:dyDescent="0.25">
      <c r="A58" s="46">
        <f>+A57+1</f>
        <v>2</v>
      </c>
      <c r="B58" s="47" t="s">
        <v>56</v>
      </c>
      <c r="C58" s="48">
        <v>29725686</v>
      </c>
      <c r="D58" s="49" t="s">
        <v>57</v>
      </c>
      <c r="E58" s="50" t="s">
        <v>55</v>
      </c>
      <c r="F58" s="158" t="s">
        <v>117</v>
      </c>
      <c r="G58" s="51">
        <v>1470</v>
      </c>
      <c r="H58" s="52">
        <v>6</v>
      </c>
      <c r="I58" s="53">
        <v>0</v>
      </c>
      <c r="J58" s="53">
        <v>8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0</v>
      </c>
      <c r="Q58" s="53">
        <v>87.199999999999989</v>
      </c>
      <c r="R58" s="54">
        <v>25.63</v>
      </c>
      <c r="S58" s="54">
        <v>37.5</v>
      </c>
      <c r="T58" s="54">
        <v>0</v>
      </c>
      <c r="U58" s="54">
        <v>0</v>
      </c>
      <c r="V58" s="54">
        <v>0</v>
      </c>
      <c r="W58" s="54">
        <v>0</v>
      </c>
      <c r="X58" s="54">
        <v>55</v>
      </c>
      <c r="Y58" s="54">
        <v>0</v>
      </c>
      <c r="Z58" s="54">
        <v>0</v>
      </c>
      <c r="AA58" s="54">
        <v>0</v>
      </c>
      <c r="AB58" s="54">
        <v>0</v>
      </c>
      <c r="AC58" s="55">
        <v>0</v>
      </c>
      <c r="AD58" s="54">
        <v>0</v>
      </c>
      <c r="AE58" s="54">
        <v>0</v>
      </c>
      <c r="AF58" s="54">
        <v>0</v>
      </c>
      <c r="AG58" s="54">
        <v>599.5</v>
      </c>
      <c r="AH58" s="39">
        <v>0</v>
      </c>
      <c r="AI58" s="38">
        <v>91.069407000000012</v>
      </c>
      <c r="AJ58" s="40">
        <v>0</v>
      </c>
      <c r="AK58" s="38">
        <v>1.25</v>
      </c>
      <c r="AL58" s="38">
        <v>0</v>
      </c>
      <c r="AM58" s="38">
        <v>0</v>
      </c>
      <c r="AN58" s="38">
        <v>0</v>
      </c>
      <c r="AO58" s="38">
        <v>0</v>
      </c>
      <c r="AP58" s="56">
        <v>680.13</v>
      </c>
      <c r="AQ58" s="56">
        <v>61.21</v>
      </c>
      <c r="AR58" s="41">
        <v>0</v>
      </c>
      <c r="AS58" s="56">
        <v>0</v>
      </c>
      <c r="AT58" s="56">
        <v>0</v>
      </c>
      <c r="AU58"/>
      <c r="AV58" s="42">
        <f t="shared" ref="AV58:AV73" si="11">SUM(R58:AG58)</f>
        <v>717.63</v>
      </c>
      <c r="AW58" s="43">
        <f t="shared" ref="AW58:AW73" si="12">SUM(AH58:AO58)</f>
        <v>92.319407000000012</v>
      </c>
      <c r="AX58" s="259">
        <f t="shared" ref="AX58:AX73" si="13">ROUND(+AV58-AW58,2)</f>
        <v>625.30999999999995</v>
      </c>
    </row>
    <row r="59" spans="1:57" s="58" customFormat="1" ht="15" customHeight="1" x14ac:dyDescent="0.25">
      <c r="A59" s="46">
        <f t="shared" ref="A59:A72" si="14">+A58+1</f>
        <v>3</v>
      </c>
      <c r="B59" s="47" t="s">
        <v>58</v>
      </c>
      <c r="C59" s="48">
        <v>29592059</v>
      </c>
      <c r="D59" s="49" t="s">
        <v>59</v>
      </c>
      <c r="E59" s="50" t="s">
        <v>60</v>
      </c>
      <c r="F59" s="158" t="s">
        <v>116</v>
      </c>
      <c r="G59" s="51">
        <v>1360</v>
      </c>
      <c r="H59" s="52">
        <v>6</v>
      </c>
      <c r="I59" s="53">
        <v>48</v>
      </c>
      <c r="J59" s="53">
        <v>8</v>
      </c>
      <c r="K59" s="53">
        <v>1.5</v>
      </c>
      <c r="L59" s="53">
        <v>0</v>
      </c>
      <c r="M59" s="53">
        <v>0</v>
      </c>
      <c r="N59" s="53">
        <v>0</v>
      </c>
      <c r="O59" s="53">
        <v>0</v>
      </c>
      <c r="P59" s="53">
        <v>0</v>
      </c>
      <c r="Q59" s="53">
        <v>0</v>
      </c>
      <c r="R59" s="54">
        <v>25.63</v>
      </c>
      <c r="S59" s="54">
        <v>75</v>
      </c>
      <c r="T59" s="57">
        <v>0</v>
      </c>
      <c r="U59" s="57">
        <v>0</v>
      </c>
      <c r="V59" s="54">
        <v>0</v>
      </c>
      <c r="W59" s="54">
        <v>308</v>
      </c>
      <c r="X59" s="54">
        <v>51.33</v>
      </c>
      <c r="Y59" s="54">
        <v>12.03</v>
      </c>
      <c r="Z59" s="54">
        <v>0</v>
      </c>
      <c r="AA59" s="54">
        <v>0</v>
      </c>
      <c r="AB59" s="54">
        <v>0</v>
      </c>
      <c r="AC59" s="55">
        <v>0</v>
      </c>
      <c r="AD59" s="54">
        <v>0</v>
      </c>
      <c r="AE59" s="54">
        <v>0</v>
      </c>
      <c r="AF59" s="54">
        <v>0</v>
      </c>
      <c r="AG59" s="54">
        <v>0</v>
      </c>
      <c r="AH59" s="39">
        <v>0</v>
      </c>
      <c r="AI59" s="38">
        <v>53.712747000000007</v>
      </c>
      <c r="AJ59" s="38"/>
      <c r="AK59" s="38"/>
      <c r="AL59" s="38">
        <v>0</v>
      </c>
      <c r="AM59" s="38">
        <v>0</v>
      </c>
      <c r="AN59" s="38">
        <v>0</v>
      </c>
      <c r="AO59" s="38">
        <v>0</v>
      </c>
      <c r="AP59" s="56">
        <v>396.99</v>
      </c>
      <c r="AQ59" s="56">
        <v>35.729999999999997</v>
      </c>
      <c r="AR59" s="41">
        <v>0</v>
      </c>
      <c r="AS59" s="56">
        <v>0</v>
      </c>
      <c r="AT59" s="56">
        <v>0</v>
      </c>
      <c r="AU59"/>
      <c r="AV59" s="42">
        <f t="shared" si="11"/>
        <v>471.98999999999995</v>
      </c>
      <c r="AW59" s="43">
        <f t="shared" si="12"/>
        <v>53.712747000000007</v>
      </c>
      <c r="AX59" s="259">
        <f t="shared" si="13"/>
        <v>418.28</v>
      </c>
    </row>
    <row r="60" spans="1:57" s="45" customFormat="1" ht="15" customHeight="1" x14ac:dyDescent="0.25">
      <c r="A60" s="59">
        <f t="shared" si="14"/>
        <v>4</v>
      </c>
      <c r="B60" s="47" t="s">
        <v>61</v>
      </c>
      <c r="C60" s="60">
        <v>29671411</v>
      </c>
      <c r="D60" s="61" t="s">
        <v>62</v>
      </c>
      <c r="E60" s="62" t="s">
        <v>63</v>
      </c>
      <c r="F60" s="158" t="s">
        <v>117</v>
      </c>
      <c r="G60" s="63">
        <v>1553.4</v>
      </c>
      <c r="H60" s="52">
        <v>5</v>
      </c>
      <c r="I60" s="53">
        <v>0</v>
      </c>
      <c r="J60" s="53">
        <v>6.67</v>
      </c>
      <c r="K60" s="53">
        <v>0</v>
      </c>
      <c r="L60" s="53">
        <v>0</v>
      </c>
      <c r="M60" s="53">
        <v>0</v>
      </c>
      <c r="N60" s="53">
        <v>0</v>
      </c>
      <c r="O60" s="53">
        <v>0</v>
      </c>
      <c r="P60" s="53">
        <v>0</v>
      </c>
      <c r="Q60" s="53">
        <v>67.600000000000009</v>
      </c>
      <c r="R60" s="54">
        <v>25.63</v>
      </c>
      <c r="S60" s="54">
        <v>10.62</v>
      </c>
      <c r="T60" s="54">
        <v>6.23</v>
      </c>
      <c r="U60" s="54">
        <v>2.0299999999999998</v>
      </c>
      <c r="V60" s="54">
        <v>0</v>
      </c>
      <c r="W60" s="54">
        <v>0</v>
      </c>
      <c r="X60" s="54">
        <v>48.17</v>
      </c>
      <c r="Y60" s="54">
        <v>0</v>
      </c>
      <c r="Z60" s="54">
        <v>0</v>
      </c>
      <c r="AA60" s="54">
        <v>0</v>
      </c>
      <c r="AB60" s="54">
        <v>0</v>
      </c>
      <c r="AC60" s="55">
        <v>0</v>
      </c>
      <c r="AD60" s="54">
        <v>0</v>
      </c>
      <c r="AE60" s="54">
        <v>0</v>
      </c>
      <c r="AF60" s="54">
        <v>0</v>
      </c>
      <c r="AG60" s="54">
        <v>469.75</v>
      </c>
      <c r="AH60" s="39">
        <v>0</v>
      </c>
      <c r="AI60" s="38">
        <v>73.89</v>
      </c>
      <c r="AJ60" s="40">
        <v>0</v>
      </c>
      <c r="AK60" s="40">
        <v>1.25</v>
      </c>
      <c r="AL60" s="38">
        <v>0</v>
      </c>
      <c r="AM60" s="38">
        <v>0</v>
      </c>
      <c r="AN60" s="38">
        <v>0</v>
      </c>
      <c r="AO60" s="38">
        <v>0</v>
      </c>
      <c r="AP60" s="56">
        <v>551.80999999999995</v>
      </c>
      <c r="AQ60" s="56">
        <v>49.66</v>
      </c>
      <c r="AR60" s="41">
        <v>0</v>
      </c>
      <c r="AS60" s="56">
        <v>0</v>
      </c>
      <c r="AT60" s="56">
        <v>0</v>
      </c>
      <c r="AU60"/>
      <c r="AV60" s="42">
        <f t="shared" si="11"/>
        <v>562.43000000000006</v>
      </c>
      <c r="AW60" s="43">
        <f t="shared" si="12"/>
        <v>75.14</v>
      </c>
      <c r="AX60" s="259">
        <f t="shared" si="13"/>
        <v>487.29</v>
      </c>
    </row>
    <row r="61" spans="1:57" s="45" customFormat="1" ht="15" customHeight="1" x14ac:dyDescent="0.25">
      <c r="A61" s="59">
        <f>+A60+1</f>
        <v>5</v>
      </c>
      <c r="B61" s="47" t="s">
        <v>64</v>
      </c>
      <c r="C61" s="60">
        <v>29730569</v>
      </c>
      <c r="D61" s="61" t="s">
        <v>65</v>
      </c>
      <c r="E61" s="62" t="s">
        <v>63</v>
      </c>
      <c r="F61" s="158" t="s">
        <v>117</v>
      </c>
      <c r="G61" s="63">
        <v>1585</v>
      </c>
      <c r="H61" s="52">
        <v>6</v>
      </c>
      <c r="I61" s="53">
        <v>0</v>
      </c>
      <c r="J61" s="53">
        <v>8</v>
      </c>
      <c r="K61" s="53">
        <v>0</v>
      </c>
      <c r="L61" s="53">
        <v>0</v>
      </c>
      <c r="M61" s="53">
        <v>0</v>
      </c>
      <c r="N61" s="53">
        <v>0</v>
      </c>
      <c r="O61" s="53">
        <v>0</v>
      </c>
      <c r="P61" s="53">
        <v>0</v>
      </c>
      <c r="Q61" s="53">
        <v>75.3</v>
      </c>
      <c r="R61" s="54">
        <v>25.63</v>
      </c>
      <c r="S61" s="54">
        <v>62.5</v>
      </c>
      <c r="T61" s="54">
        <v>0</v>
      </c>
      <c r="U61" s="54">
        <v>0</v>
      </c>
      <c r="V61" s="54">
        <v>0</v>
      </c>
      <c r="W61" s="54">
        <v>0</v>
      </c>
      <c r="X61" s="54">
        <v>58.83</v>
      </c>
      <c r="Y61" s="54">
        <v>0</v>
      </c>
      <c r="Z61" s="54">
        <v>0</v>
      </c>
      <c r="AA61" s="54">
        <v>0</v>
      </c>
      <c r="AB61" s="54">
        <v>0</v>
      </c>
      <c r="AC61" s="55">
        <v>0</v>
      </c>
      <c r="AD61" s="54">
        <v>0</v>
      </c>
      <c r="AE61" s="54">
        <v>0</v>
      </c>
      <c r="AF61" s="54">
        <v>0</v>
      </c>
      <c r="AG61" s="54">
        <v>535.82000000000005</v>
      </c>
      <c r="AH61" s="39">
        <v>0</v>
      </c>
      <c r="AI61" s="38">
        <v>83.055492000000001</v>
      </c>
      <c r="AJ61" s="40">
        <v>0</v>
      </c>
      <c r="AK61" s="38"/>
      <c r="AL61" s="38">
        <v>0</v>
      </c>
      <c r="AM61" s="38">
        <v>0</v>
      </c>
      <c r="AN61" s="38">
        <v>0</v>
      </c>
      <c r="AO61" s="38">
        <v>0</v>
      </c>
      <c r="AP61" s="56">
        <v>620.28</v>
      </c>
      <c r="AQ61" s="56">
        <v>55.83</v>
      </c>
      <c r="AR61" s="41">
        <v>0</v>
      </c>
      <c r="AS61" s="56">
        <v>0</v>
      </c>
      <c r="AT61" s="56">
        <v>0</v>
      </c>
      <c r="AU61"/>
      <c r="AV61" s="42">
        <f t="shared" si="11"/>
        <v>682.78</v>
      </c>
      <c r="AW61" s="43">
        <f t="shared" si="12"/>
        <v>83.055492000000001</v>
      </c>
      <c r="AX61" s="259">
        <f t="shared" si="13"/>
        <v>599.72</v>
      </c>
    </row>
    <row r="62" spans="1:57" s="58" customFormat="1" ht="15" customHeight="1" x14ac:dyDescent="0.25">
      <c r="A62" s="46">
        <f t="shared" si="14"/>
        <v>6</v>
      </c>
      <c r="B62" s="47" t="s">
        <v>66</v>
      </c>
      <c r="C62" s="48">
        <v>24808727</v>
      </c>
      <c r="D62" s="49" t="s">
        <v>67</v>
      </c>
      <c r="E62" s="50" t="s">
        <v>60</v>
      </c>
      <c r="F62" s="158" t="s">
        <v>117</v>
      </c>
      <c r="G62" s="51">
        <v>1480</v>
      </c>
      <c r="H62" s="52">
        <v>6</v>
      </c>
      <c r="I62" s="53">
        <v>48</v>
      </c>
      <c r="J62" s="53">
        <v>8</v>
      </c>
      <c r="K62" s="53">
        <v>11.5</v>
      </c>
      <c r="L62" s="53">
        <v>3</v>
      </c>
      <c r="M62" s="53">
        <v>0</v>
      </c>
      <c r="N62" s="53">
        <v>0</v>
      </c>
      <c r="O62" s="53">
        <v>0</v>
      </c>
      <c r="P62" s="53">
        <v>5.5</v>
      </c>
      <c r="Q62" s="53">
        <v>0</v>
      </c>
      <c r="R62" s="54">
        <v>25.63</v>
      </c>
      <c r="S62" s="64">
        <v>50</v>
      </c>
      <c r="T62" s="54">
        <v>0</v>
      </c>
      <c r="U62" s="54">
        <v>0</v>
      </c>
      <c r="V62" s="54">
        <v>0</v>
      </c>
      <c r="W62" s="54">
        <v>332</v>
      </c>
      <c r="X62" s="54">
        <v>55.33</v>
      </c>
      <c r="Y62" s="54">
        <v>99.43</v>
      </c>
      <c r="Z62" s="54">
        <v>28.01</v>
      </c>
      <c r="AA62" s="54">
        <v>0</v>
      </c>
      <c r="AB62" s="54">
        <v>0</v>
      </c>
      <c r="AC62" s="55">
        <v>0</v>
      </c>
      <c r="AD62" s="54">
        <v>76.08</v>
      </c>
      <c r="AE62" s="54">
        <v>0</v>
      </c>
      <c r="AF62" s="54">
        <v>0</v>
      </c>
      <c r="AG62" s="54">
        <v>0</v>
      </c>
      <c r="AH62" s="39">
        <v>0</v>
      </c>
      <c r="AI62" s="38">
        <v>82.546672000000001</v>
      </c>
      <c r="AJ62" s="38">
        <v>0</v>
      </c>
      <c r="AK62" s="38"/>
      <c r="AL62" s="38">
        <v>64.2</v>
      </c>
      <c r="AM62" s="38">
        <v>0</v>
      </c>
      <c r="AN62" s="38">
        <v>0</v>
      </c>
      <c r="AO62" s="38">
        <v>0</v>
      </c>
      <c r="AP62" s="56">
        <v>616.48</v>
      </c>
      <c r="AQ62" s="56">
        <v>55.48</v>
      </c>
      <c r="AR62" s="41">
        <v>0</v>
      </c>
      <c r="AS62" s="56">
        <v>0</v>
      </c>
      <c r="AT62" s="56">
        <v>0</v>
      </c>
      <c r="AU62"/>
      <c r="AV62" s="42">
        <f t="shared" si="11"/>
        <v>666.48</v>
      </c>
      <c r="AW62" s="43">
        <f t="shared" si="12"/>
        <v>146.74667199999999</v>
      </c>
      <c r="AX62" s="259">
        <f t="shared" si="13"/>
        <v>519.73</v>
      </c>
    </row>
    <row r="63" spans="1:57" s="58" customFormat="1" ht="15" customHeight="1" x14ac:dyDescent="0.25">
      <c r="A63" s="59">
        <f t="shared" si="14"/>
        <v>7</v>
      </c>
      <c r="B63" s="47" t="s">
        <v>68</v>
      </c>
      <c r="C63" s="60">
        <v>43629132</v>
      </c>
      <c r="D63" s="61" t="s">
        <v>69</v>
      </c>
      <c r="E63" s="62" t="s">
        <v>63</v>
      </c>
      <c r="F63" s="158" t="s">
        <v>99</v>
      </c>
      <c r="G63" s="63">
        <v>1480</v>
      </c>
      <c r="H63" s="52">
        <v>6</v>
      </c>
      <c r="I63" s="53">
        <v>0</v>
      </c>
      <c r="J63" s="53">
        <v>8</v>
      </c>
      <c r="K63" s="53">
        <v>0</v>
      </c>
      <c r="L63" s="53">
        <v>0</v>
      </c>
      <c r="M63" s="53">
        <v>0</v>
      </c>
      <c r="N63" s="53">
        <v>0</v>
      </c>
      <c r="O63" s="53">
        <v>0</v>
      </c>
      <c r="P63" s="53">
        <v>0</v>
      </c>
      <c r="Q63" s="53">
        <v>75.699999999999989</v>
      </c>
      <c r="R63" s="54">
        <v>25.63</v>
      </c>
      <c r="S63" s="64">
        <v>0</v>
      </c>
      <c r="T63" s="54">
        <v>0</v>
      </c>
      <c r="U63" s="54">
        <v>0</v>
      </c>
      <c r="V63" s="54">
        <v>0</v>
      </c>
      <c r="W63" s="54">
        <v>0</v>
      </c>
      <c r="X63" s="54">
        <v>55.33</v>
      </c>
      <c r="Y63" s="54">
        <v>0</v>
      </c>
      <c r="Z63" s="54">
        <v>0</v>
      </c>
      <c r="AA63" s="54">
        <v>0</v>
      </c>
      <c r="AB63" s="54">
        <v>0</v>
      </c>
      <c r="AC63" s="55">
        <v>0</v>
      </c>
      <c r="AD63" s="54">
        <v>0</v>
      </c>
      <c r="AE63" s="54">
        <v>0</v>
      </c>
      <c r="AF63" s="54">
        <v>0</v>
      </c>
      <c r="AG63" s="54">
        <v>505.5</v>
      </c>
      <c r="AH63" s="39">
        <v>0</v>
      </c>
      <c r="AI63" s="38">
        <v>78.819999999999993</v>
      </c>
      <c r="AJ63" s="38"/>
      <c r="AK63" s="38"/>
      <c r="AL63" s="38">
        <v>0</v>
      </c>
      <c r="AM63" s="38">
        <v>0</v>
      </c>
      <c r="AN63" s="38">
        <v>0</v>
      </c>
      <c r="AO63" s="38">
        <v>0</v>
      </c>
      <c r="AP63" s="56">
        <v>586.46</v>
      </c>
      <c r="AQ63" s="56">
        <v>52.78</v>
      </c>
      <c r="AR63" s="41">
        <v>0</v>
      </c>
      <c r="AS63" s="56">
        <v>0</v>
      </c>
      <c r="AT63" s="56">
        <v>0</v>
      </c>
      <c r="AU63"/>
      <c r="AV63" s="42">
        <f t="shared" si="11"/>
        <v>586.46</v>
      </c>
      <c r="AW63" s="43">
        <f t="shared" si="12"/>
        <v>78.819999999999993</v>
      </c>
      <c r="AX63" s="259">
        <f t="shared" si="13"/>
        <v>507.64</v>
      </c>
    </row>
    <row r="64" spans="1:57" s="58" customFormat="1" ht="15" customHeight="1" x14ac:dyDescent="0.25">
      <c r="A64" s="46">
        <f t="shared" si="14"/>
        <v>8</v>
      </c>
      <c r="B64" s="47" t="s">
        <v>70</v>
      </c>
      <c r="C64" s="48">
        <v>44627805</v>
      </c>
      <c r="D64" s="49" t="s">
        <v>71</v>
      </c>
      <c r="E64" s="50" t="s">
        <v>72</v>
      </c>
      <c r="F64" s="158" t="s">
        <v>132</v>
      </c>
      <c r="G64" s="51">
        <v>1345</v>
      </c>
      <c r="H64" s="52">
        <v>6</v>
      </c>
      <c r="I64" s="53">
        <v>0</v>
      </c>
      <c r="J64" s="53">
        <v>8</v>
      </c>
      <c r="K64" s="53">
        <v>12</v>
      </c>
      <c r="L64" s="53">
        <v>9.5</v>
      </c>
      <c r="M64" s="53">
        <v>48</v>
      </c>
      <c r="N64" s="53">
        <v>0</v>
      </c>
      <c r="O64" s="53">
        <v>0</v>
      </c>
      <c r="P64" s="53">
        <v>12</v>
      </c>
      <c r="Q64" s="53">
        <v>0</v>
      </c>
      <c r="R64" s="54">
        <v>25.63</v>
      </c>
      <c r="S64" s="6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50.83</v>
      </c>
      <c r="Y64" s="54">
        <v>95.31</v>
      </c>
      <c r="Z64" s="54">
        <v>81.489999999999995</v>
      </c>
      <c r="AA64" s="54">
        <v>411.75</v>
      </c>
      <c r="AB64" s="54">
        <v>0</v>
      </c>
      <c r="AC64" s="55">
        <v>0</v>
      </c>
      <c r="AD64" s="54">
        <v>152.5</v>
      </c>
      <c r="AE64" s="54">
        <v>0</v>
      </c>
      <c r="AF64" s="54">
        <v>0</v>
      </c>
      <c r="AG64" s="54">
        <v>0</v>
      </c>
      <c r="AH64" s="39">
        <v>0</v>
      </c>
      <c r="AI64" s="38">
        <v>107.01205900000001</v>
      </c>
      <c r="AJ64" s="38">
        <v>0</v>
      </c>
      <c r="AK64" s="38"/>
      <c r="AL64" s="38">
        <v>17.3</v>
      </c>
      <c r="AM64" s="38">
        <v>0</v>
      </c>
      <c r="AN64" s="38">
        <v>0</v>
      </c>
      <c r="AO64" s="38">
        <v>0</v>
      </c>
      <c r="AP64" s="56">
        <v>817.51</v>
      </c>
      <c r="AQ64" s="56">
        <v>73.58</v>
      </c>
      <c r="AR64" s="41">
        <v>0</v>
      </c>
      <c r="AS64" s="56">
        <v>0</v>
      </c>
      <c r="AT64" s="56">
        <v>0</v>
      </c>
      <c r="AU64"/>
      <c r="AV64" s="42">
        <f t="shared" si="11"/>
        <v>817.51</v>
      </c>
      <c r="AW64" s="43">
        <f t="shared" si="12"/>
        <v>124.312059</v>
      </c>
      <c r="AX64" s="259">
        <f t="shared" si="13"/>
        <v>693.2</v>
      </c>
    </row>
    <row r="65" spans="1:57" s="58" customFormat="1" ht="15" customHeight="1" x14ac:dyDescent="0.25">
      <c r="A65" s="46">
        <f t="shared" si="14"/>
        <v>9</v>
      </c>
      <c r="B65" s="47" t="s">
        <v>73</v>
      </c>
      <c r="C65" s="48">
        <v>29348368</v>
      </c>
      <c r="D65" s="49" t="s">
        <v>74</v>
      </c>
      <c r="E65" s="50" t="s">
        <v>75</v>
      </c>
      <c r="F65" s="158" t="s">
        <v>117</v>
      </c>
      <c r="G65" s="51">
        <v>1400</v>
      </c>
      <c r="H65" s="52">
        <v>6</v>
      </c>
      <c r="I65" s="53">
        <v>48</v>
      </c>
      <c r="J65" s="53">
        <v>8</v>
      </c>
      <c r="K65" s="53">
        <v>9</v>
      </c>
      <c r="L65" s="53">
        <v>0</v>
      </c>
      <c r="M65" s="53">
        <v>0</v>
      </c>
      <c r="N65" s="53">
        <v>0</v>
      </c>
      <c r="O65" s="53">
        <v>0</v>
      </c>
      <c r="P65" s="53">
        <v>7</v>
      </c>
      <c r="Q65" s="53">
        <v>0</v>
      </c>
      <c r="R65" s="54">
        <v>25.63</v>
      </c>
      <c r="S65" s="54">
        <v>62.5</v>
      </c>
      <c r="T65" s="54">
        <v>0</v>
      </c>
      <c r="U65" s="54">
        <v>0</v>
      </c>
      <c r="V65" s="54">
        <v>0</v>
      </c>
      <c r="W65" s="54">
        <v>316</v>
      </c>
      <c r="X65" s="54">
        <v>52.67</v>
      </c>
      <c r="Y65" s="54">
        <v>74.06</v>
      </c>
      <c r="Z65" s="54">
        <v>0</v>
      </c>
      <c r="AA65" s="54">
        <v>0</v>
      </c>
      <c r="AB65" s="54">
        <v>0</v>
      </c>
      <c r="AC65" s="55">
        <v>0</v>
      </c>
      <c r="AD65" s="54">
        <v>92.17</v>
      </c>
      <c r="AE65" s="54">
        <v>0</v>
      </c>
      <c r="AF65" s="54">
        <v>0</v>
      </c>
      <c r="AG65" s="54">
        <v>0</v>
      </c>
      <c r="AH65" s="39">
        <v>0</v>
      </c>
      <c r="AI65" s="38">
        <v>75.054967000000005</v>
      </c>
      <c r="AJ65" s="38"/>
      <c r="AK65" s="38"/>
      <c r="AL65" s="38">
        <v>0</v>
      </c>
      <c r="AM65" s="38">
        <v>0</v>
      </c>
      <c r="AN65" s="38">
        <v>0</v>
      </c>
      <c r="AO65" s="38">
        <v>0</v>
      </c>
      <c r="AP65" s="56">
        <v>560.53</v>
      </c>
      <c r="AQ65" s="56">
        <v>50.45</v>
      </c>
      <c r="AR65" s="41">
        <v>0</v>
      </c>
      <c r="AS65" s="56">
        <v>0</v>
      </c>
      <c r="AT65" s="56">
        <v>0</v>
      </c>
      <c r="AU65"/>
      <c r="AV65" s="42">
        <f t="shared" si="11"/>
        <v>623.03</v>
      </c>
      <c r="AW65" s="43">
        <f t="shared" si="12"/>
        <v>75.054967000000005</v>
      </c>
      <c r="AX65" s="259">
        <f t="shared" si="13"/>
        <v>547.98</v>
      </c>
    </row>
    <row r="66" spans="1:57" s="58" customFormat="1" ht="15" customHeight="1" x14ac:dyDescent="0.25">
      <c r="A66" s="46">
        <f t="shared" si="14"/>
        <v>10</v>
      </c>
      <c r="B66" s="47" t="s">
        <v>76</v>
      </c>
      <c r="C66" s="48">
        <v>40995634</v>
      </c>
      <c r="D66" s="49" t="s">
        <v>77</v>
      </c>
      <c r="E66" s="50" t="s">
        <v>60</v>
      </c>
      <c r="F66" s="158" t="s">
        <v>117</v>
      </c>
      <c r="G66" s="51">
        <v>1345</v>
      </c>
      <c r="H66" s="52">
        <v>6</v>
      </c>
      <c r="I66" s="53">
        <v>48</v>
      </c>
      <c r="J66" s="53">
        <v>8</v>
      </c>
      <c r="K66" s="53">
        <v>10.5</v>
      </c>
      <c r="L66" s="53">
        <v>1.5</v>
      </c>
      <c r="M66" s="53">
        <v>0</v>
      </c>
      <c r="N66" s="53">
        <v>0</v>
      </c>
      <c r="O66" s="53">
        <v>0</v>
      </c>
      <c r="P66" s="53">
        <v>5</v>
      </c>
      <c r="Q66" s="53">
        <v>0</v>
      </c>
      <c r="R66" s="6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320</v>
      </c>
      <c r="X66" s="54">
        <v>53.33</v>
      </c>
      <c r="Y66" s="54">
        <v>87.5</v>
      </c>
      <c r="Z66" s="54">
        <v>13.5</v>
      </c>
      <c r="AA66" s="54">
        <v>0</v>
      </c>
      <c r="AB66" s="54">
        <v>0</v>
      </c>
      <c r="AC66" s="55">
        <v>0</v>
      </c>
      <c r="AD66" s="54">
        <v>66.67</v>
      </c>
      <c r="AE66" s="54">
        <v>0</v>
      </c>
      <c r="AF66" s="54">
        <v>0</v>
      </c>
      <c r="AG66" s="54">
        <v>0</v>
      </c>
      <c r="AH66" s="39">
        <v>0</v>
      </c>
      <c r="AI66" s="39">
        <v>72.439899999999994</v>
      </c>
      <c r="AJ66" s="38"/>
      <c r="AK66" s="38"/>
      <c r="AL66" s="38">
        <v>0</v>
      </c>
      <c r="AM66" s="38">
        <v>0</v>
      </c>
      <c r="AN66" s="38">
        <v>0</v>
      </c>
      <c r="AO66" s="38">
        <v>0</v>
      </c>
      <c r="AP66" s="56">
        <v>541</v>
      </c>
      <c r="AQ66" s="56">
        <v>48.69</v>
      </c>
      <c r="AR66" s="41">
        <v>0</v>
      </c>
      <c r="AS66" s="56">
        <v>0</v>
      </c>
      <c r="AT66" s="56">
        <v>0</v>
      </c>
      <c r="AU66"/>
      <c r="AV66" s="42">
        <f t="shared" si="11"/>
        <v>541</v>
      </c>
      <c r="AW66" s="43">
        <f t="shared" si="12"/>
        <v>72.439899999999994</v>
      </c>
      <c r="AX66" s="259">
        <f t="shared" si="13"/>
        <v>468.56</v>
      </c>
    </row>
    <row r="67" spans="1:57" s="58" customFormat="1" ht="15" customHeight="1" x14ac:dyDescent="0.25">
      <c r="A67" s="46">
        <f t="shared" si="14"/>
        <v>11</v>
      </c>
      <c r="B67" s="47" t="s">
        <v>78</v>
      </c>
      <c r="C67" s="48">
        <v>40204001</v>
      </c>
      <c r="D67" s="49" t="s">
        <v>79</v>
      </c>
      <c r="E67" s="50" t="s">
        <v>60</v>
      </c>
      <c r="F67" s="158" t="s">
        <v>117</v>
      </c>
      <c r="G67" s="51">
        <v>1430</v>
      </c>
      <c r="H67" s="52">
        <v>6</v>
      </c>
      <c r="I67" s="53">
        <v>48</v>
      </c>
      <c r="J67" s="53">
        <v>8</v>
      </c>
      <c r="K67" s="53">
        <v>11</v>
      </c>
      <c r="L67" s="53">
        <v>2.5</v>
      </c>
      <c r="M67" s="53">
        <v>0</v>
      </c>
      <c r="N67" s="53">
        <v>0</v>
      </c>
      <c r="O67" s="53">
        <v>0</v>
      </c>
      <c r="P67" s="53">
        <v>5</v>
      </c>
      <c r="Q67" s="53">
        <v>0</v>
      </c>
      <c r="R67" s="54">
        <v>25.63</v>
      </c>
      <c r="S67" s="54">
        <v>25</v>
      </c>
      <c r="T67" s="54">
        <v>0</v>
      </c>
      <c r="U67" s="54">
        <v>0</v>
      </c>
      <c r="V67" s="54">
        <v>0</v>
      </c>
      <c r="W67" s="54">
        <v>360</v>
      </c>
      <c r="X67" s="54">
        <v>60</v>
      </c>
      <c r="Y67" s="54">
        <v>103.13</v>
      </c>
      <c r="Z67" s="54">
        <v>25.31</v>
      </c>
      <c r="AA67" s="54">
        <v>0</v>
      </c>
      <c r="AB67" s="54">
        <v>0</v>
      </c>
      <c r="AC67" s="55">
        <v>0</v>
      </c>
      <c r="AD67" s="54">
        <v>75</v>
      </c>
      <c r="AE67" s="54">
        <v>0</v>
      </c>
      <c r="AF67" s="54">
        <v>0</v>
      </c>
      <c r="AG67" s="54">
        <v>0</v>
      </c>
      <c r="AH67" s="39">
        <v>0</v>
      </c>
      <c r="AI67" s="38">
        <v>86.91047300000001</v>
      </c>
      <c r="AJ67" s="38"/>
      <c r="AK67" s="38"/>
      <c r="AL67" s="38">
        <v>55</v>
      </c>
      <c r="AM67" s="38">
        <v>0</v>
      </c>
      <c r="AN67" s="38">
        <v>0</v>
      </c>
      <c r="AO67" s="38">
        <v>0</v>
      </c>
      <c r="AP67" s="56">
        <v>649.07000000000005</v>
      </c>
      <c r="AQ67" s="56">
        <v>58.42</v>
      </c>
      <c r="AR67" s="41">
        <v>0</v>
      </c>
      <c r="AS67" s="56">
        <v>0</v>
      </c>
      <c r="AT67" s="56">
        <v>0</v>
      </c>
      <c r="AU67"/>
      <c r="AV67" s="42">
        <f t="shared" si="11"/>
        <v>674.06999999999994</v>
      </c>
      <c r="AW67" s="43">
        <f t="shared" si="12"/>
        <v>141.91047300000002</v>
      </c>
      <c r="AX67" s="259">
        <f t="shared" si="13"/>
        <v>532.16</v>
      </c>
    </row>
    <row r="68" spans="1:57" s="58" customFormat="1" ht="15" customHeight="1" x14ac:dyDescent="0.25">
      <c r="A68" s="46">
        <f t="shared" si="14"/>
        <v>12</v>
      </c>
      <c r="B68" s="47" t="s">
        <v>80</v>
      </c>
      <c r="C68" s="48">
        <v>46693388</v>
      </c>
      <c r="D68" s="49" t="s">
        <v>81</v>
      </c>
      <c r="E68" s="50" t="s">
        <v>60</v>
      </c>
      <c r="F68" s="157" t="s">
        <v>125</v>
      </c>
      <c r="G68" s="51">
        <v>1260</v>
      </c>
      <c r="H68" s="52">
        <v>6</v>
      </c>
      <c r="I68" s="53">
        <v>48</v>
      </c>
      <c r="J68" s="53">
        <v>8</v>
      </c>
      <c r="K68" s="53">
        <v>4</v>
      </c>
      <c r="L68" s="53">
        <v>0</v>
      </c>
      <c r="M68" s="53">
        <v>0</v>
      </c>
      <c r="N68" s="53">
        <v>0</v>
      </c>
      <c r="O68" s="53">
        <v>0</v>
      </c>
      <c r="P68" s="53">
        <v>0</v>
      </c>
      <c r="Q68" s="53">
        <v>0</v>
      </c>
      <c r="R68" s="64">
        <v>0</v>
      </c>
      <c r="S68" s="54">
        <v>25</v>
      </c>
      <c r="T68" s="54">
        <v>0</v>
      </c>
      <c r="U68" s="54">
        <v>0</v>
      </c>
      <c r="V68" s="54">
        <v>0</v>
      </c>
      <c r="W68" s="54">
        <v>390</v>
      </c>
      <c r="X68" s="54">
        <v>65</v>
      </c>
      <c r="Y68" s="54">
        <v>40.630000000000003</v>
      </c>
      <c r="Z68" s="54">
        <v>0</v>
      </c>
      <c r="AA68" s="54">
        <v>0</v>
      </c>
      <c r="AB68" s="54">
        <v>0</v>
      </c>
      <c r="AC68" s="55">
        <v>0</v>
      </c>
      <c r="AD68" s="54">
        <v>0</v>
      </c>
      <c r="AE68" s="54">
        <v>0</v>
      </c>
      <c r="AF68" s="54">
        <v>0</v>
      </c>
      <c r="AG68" s="54">
        <v>0</v>
      </c>
      <c r="AH68" s="38">
        <v>64.430000000000007</v>
      </c>
      <c r="AI68" s="39">
        <v>0</v>
      </c>
      <c r="AJ68" s="38"/>
      <c r="AK68" s="38"/>
      <c r="AL68" s="38">
        <v>84</v>
      </c>
      <c r="AM68" s="38">
        <v>0</v>
      </c>
      <c r="AN68" s="38">
        <v>0</v>
      </c>
      <c r="AO68" s="38">
        <v>0</v>
      </c>
      <c r="AP68" s="56">
        <v>495.63</v>
      </c>
      <c r="AQ68" s="56">
        <v>44.61</v>
      </c>
      <c r="AR68" s="41">
        <v>0</v>
      </c>
      <c r="AS68" s="56">
        <v>0</v>
      </c>
      <c r="AT68" s="56">
        <v>0</v>
      </c>
      <c r="AU68"/>
      <c r="AV68" s="42">
        <f t="shared" si="11"/>
        <v>520.63</v>
      </c>
      <c r="AW68" s="43">
        <f t="shared" si="12"/>
        <v>148.43</v>
      </c>
      <c r="AX68" s="259">
        <f t="shared" si="13"/>
        <v>372.2</v>
      </c>
    </row>
    <row r="69" spans="1:57" s="58" customFormat="1" ht="15" customHeight="1" x14ac:dyDescent="0.25">
      <c r="A69" s="59">
        <f t="shared" si="14"/>
        <v>13</v>
      </c>
      <c r="B69" s="47" t="s">
        <v>82</v>
      </c>
      <c r="C69" s="60">
        <v>29656606</v>
      </c>
      <c r="D69" s="61" t="s">
        <v>83</v>
      </c>
      <c r="E69" s="62" t="s">
        <v>63</v>
      </c>
      <c r="F69" s="157" t="s">
        <v>125</v>
      </c>
      <c r="G69" s="63">
        <v>1250</v>
      </c>
      <c r="H69" s="52">
        <v>6</v>
      </c>
      <c r="I69" s="53">
        <v>0</v>
      </c>
      <c r="J69" s="53">
        <v>8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75.900000000000006</v>
      </c>
      <c r="R69" s="54">
        <v>25.63</v>
      </c>
      <c r="S69" s="6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47.67</v>
      </c>
      <c r="Y69" s="54">
        <v>0</v>
      </c>
      <c r="Z69" s="54">
        <v>0</v>
      </c>
      <c r="AA69" s="54">
        <v>0</v>
      </c>
      <c r="AB69" s="54">
        <v>0</v>
      </c>
      <c r="AC69" s="55">
        <v>0</v>
      </c>
      <c r="AD69" s="54">
        <v>0</v>
      </c>
      <c r="AE69" s="54">
        <v>0</v>
      </c>
      <c r="AF69" s="54">
        <v>0</v>
      </c>
      <c r="AG69" s="54">
        <v>432.06</v>
      </c>
      <c r="AH69" s="38">
        <v>65.7</v>
      </c>
      <c r="AI69" s="39">
        <v>0</v>
      </c>
      <c r="AJ69" s="38"/>
      <c r="AK69" s="38"/>
      <c r="AL69" s="38">
        <v>0</v>
      </c>
      <c r="AM69" s="38">
        <v>0</v>
      </c>
      <c r="AN69" s="38">
        <v>0</v>
      </c>
      <c r="AO69" s="38">
        <v>0</v>
      </c>
      <c r="AP69" s="56">
        <v>505.36</v>
      </c>
      <c r="AQ69" s="56">
        <v>45.48</v>
      </c>
      <c r="AR69" s="41">
        <v>0</v>
      </c>
      <c r="AS69" s="56">
        <v>0</v>
      </c>
      <c r="AT69" s="56">
        <v>0</v>
      </c>
      <c r="AU69"/>
      <c r="AV69" s="42">
        <f t="shared" si="11"/>
        <v>505.36</v>
      </c>
      <c r="AW69" s="43">
        <f t="shared" si="12"/>
        <v>65.7</v>
      </c>
      <c r="AX69" s="259">
        <f t="shared" si="13"/>
        <v>439.66</v>
      </c>
    </row>
    <row r="70" spans="1:57" s="58" customFormat="1" ht="15" customHeight="1" x14ac:dyDescent="0.25">
      <c r="A70" s="46">
        <f>+A69+1</f>
        <v>14</v>
      </c>
      <c r="B70" s="47" t="s">
        <v>84</v>
      </c>
      <c r="C70" s="48">
        <v>29426132</v>
      </c>
      <c r="D70" s="49" t="s">
        <v>85</v>
      </c>
      <c r="E70" s="50" t="s">
        <v>86</v>
      </c>
      <c r="F70" s="157" t="s">
        <v>125</v>
      </c>
      <c r="G70" s="51">
        <v>1400</v>
      </c>
      <c r="H70" s="52">
        <v>6</v>
      </c>
      <c r="I70" s="53">
        <v>48</v>
      </c>
      <c r="J70" s="53">
        <v>8</v>
      </c>
      <c r="K70" s="53">
        <v>7</v>
      </c>
      <c r="L70" s="53">
        <v>0</v>
      </c>
      <c r="M70" s="53">
        <v>0</v>
      </c>
      <c r="N70" s="53">
        <v>0</v>
      </c>
      <c r="O70" s="53">
        <v>0</v>
      </c>
      <c r="P70" s="53">
        <v>1</v>
      </c>
      <c r="Q70" s="53">
        <v>0</v>
      </c>
      <c r="R70" s="54">
        <v>25.63</v>
      </c>
      <c r="S70" s="54">
        <v>37.5</v>
      </c>
      <c r="T70" s="54">
        <v>0</v>
      </c>
      <c r="U70" s="54">
        <v>0</v>
      </c>
      <c r="V70" s="54">
        <v>0</v>
      </c>
      <c r="W70" s="54">
        <v>360</v>
      </c>
      <c r="X70" s="54">
        <v>60</v>
      </c>
      <c r="Y70" s="54">
        <v>65.63</v>
      </c>
      <c r="Z70" s="54">
        <v>0</v>
      </c>
      <c r="AA70" s="54">
        <v>0</v>
      </c>
      <c r="AB70" s="54">
        <v>0</v>
      </c>
      <c r="AC70" s="55">
        <v>0</v>
      </c>
      <c r="AD70" s="54">
        <v>15</v>
      </c>
      <c r="AE70" s="54">
        <v>0</v>
      </c>
      <c r="AF70" s="54">
        <v>0</v>
      </c>
      <c r="AG70" s="54">
        <v>0</v>
      </c>
      <c r="AH70" s="38">
        <v>68.41</v>
      </c>
      <c r="AI70" s="39">
        <v>0</v>
      </c>
      <c r="AJ70" s="38"/>
      <c r="AK70" s="38"/>
      <c r="AL70" s="38">
        <v>77.2</v>
      </c>
      <c r="AM70" s="38">
        <v>0</v>
      </c>
      <c r="AN70" s="38">
        <v>0</v>
      </c>
      <c r="AO70" s="38">
        <v>0</v>
      </c>
      <c r="AP70" s="56">
        <v>526.26</v>
      </c>
      <c r="AQ70" s="56">
        <v>47.36</v>
      </c>
      <c r="AR70" s="41">
        <v>0</v>
      </c>
      <c r="AS70" s="56">
        <v>0</v>
      </c>
      <c r="AT70" s="56">
        <v>0</v>
      </c>
      <c r="AU70"/>
      <c r="AV70" s="42">
        <f t="shared" si="11"/>
        <v>563.76</v>
      </c>
      <c r="AW70" s="43">
        <f t="shared" si="12"/>
        <v>145.61000000000001</v>
      </c>
      <c r="AX70" s="259">
        <f t="shared" si="13"/>
        <v>418.15</v>
      </c>
    </row>
    <row r="71" spans="1:57" s="58" customFormat="1" ht="15" customHeight="1" x14ac:dyDescent="0.25">
      <c r="A71" s="46">
        <f>+A70+1</f>
        <v>15</v>
      </c>
      <c r="B71" s="47" t="s">
        <v>87</v>
      </c>
      <c r="C71" s="48" t="s">
        <v>88</v>
      </c>
      <c r="D71" s="49" t="s">
        <v>89</v>
      </c>
      <c r="E71" s="50" t="s">
        <v>60</v>
      </c>
      <c r="F71" s="157" t="s">
        <v>125</v>
      </c>
      <c r="G71" s="65">
        <v>1160</v>
      </c>
      <c r="H71" s="52">
        <v>6</v>
      </c>
      <c r="I71" s="53">
        <v>4.5</v>
      </c>
      <c r="J71" s="53">
        <v>8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90.1</v>
      </c>
      <c r="R71" s="54">
        <v>25.63</v>
      </c>
      <c r="S71" s="54">
        <v>50</v>
      </c>
      <c r="T71" s="54">
        <v>0</v>
      </c>
      <c r="U71" s="54">
        <v>0</v>
      </c>
      <c r="V71" s="54">
        <v>0</v>
      </c>
      <c r="W71" s="54">
        <v>23.25</v>
      </c>
      <c r="X71" s="54">
        <v>41.33</v>
      </c>
      <c r="Y71" s="54">
        <v>0</v>
      </c>
      <c r="Z71" s="54">
        <v>0</v>
      </c>
      <c r="AA71" s="54">
        <v>0</v>
      </c>
      <c r="AB71" s="54">
        <v>0</v>
      </c>
      <c r="AC71" s="55">
        <v>0</v>
      </c>
      <c r="AD71" s="54">
        <v>0</v>
      </c>
      <c r="AE71" s="54">
        <v>0</v>
      </c>
      <c r="AF71" s="54">
        <v>0</v>
      </c>
      <c r="AG71" s="54">
        <v>465.52</v>
      </c>
      <c r="AH71" s="38">
        <v>72.239999999999995</v>
      </c>
      <c r="AI71" s="39">
        <v>0</v>
      </c>
      <c r="AJ71" s="38"/>
      <c r="AK71" s="38"/>
      <c r="AL71" s="38">
        <v>68</v>
      </c>
      <c r="AM71" s="38">
        <v>0</v>
      </c>
      <c r="AN71" s="38">
        <v>0</v>
      </c>
      <c r="AO71" s="38">
        <v>0</v>
      </c>
      <c r="AP71" s="56">
        <v>555.73</v>
      </c>
      <c r="AQ71" s="56">
        <v>50.02</v>
      </c>
      <c r="AR71" s="41">
        <v>0</v>
      </c>
      <c r="AS71" s="56">
        <v>0</v>
      </c>
      <c r="AT71" s="56">
        <v>0</v>
      </c>
      <c r="AU71"/>
      <c r="AV71" s="42">
        <f t="shared" si="11"/>
        <v>605.73</v>
      </c>
      <c r="AW71" s="43">
        <f t="shared" si="12"/>
        <v>140.24</v>
      </c>
      <c r="AX71" s="259">
        <f t="shared" si="13"/>
        <v>465.49</v>
      </c>
    </row>
    <row r="72" spans="1:57" s="58" customFormat="1" ht="15" customHeight="1" x14ac:dyDescent="0.25">
      <c r="A72" s="46">
        <f t="shared" si="14"/>
        <v>16</v>
      </c>
      <c r="B72" s="47" t="s">
        <v>90</v>
      </c>
      <c r="C72" s="48">
        <v>29320677</v>
      </c>
      <c r="D72" s="49" t="s">
        <v>91</v>
      </c>
      <c r="E72" s="50" t="s">
        <v>55</v>
      </c>
      <c r="F72" s="159" t="s">
        <v>116</v>
      </c>
      <c r="G72" s="66">
        <v>1160</v>
      </c>
      <c r="H72" s="52">
        <v>6</v>
      </c>
      <c r="I72" s="53">
        <v>46.5</v>
      </c>
      <c r="J72" s="53">
        <v>8</v>
      </c>
      <c r="K72" s="53">
        <v>0</v>
      </c>
      <c r="L72" s="53">
        <v>0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4">
        <v>25.63</v>
      </c>
      <c r="S72" s="64">
        <v>0</v>
      </c>
      <c r="T72" s="54">
        <v>0</v>
      </c>
      <c r="U72" s="54">
        <v>0</v>
      </c>
      <c r="V72" s="54">
        <v>0</v>
      </c>
      <c r="W72" s="54">
        <v>259.63</v>
      </c>
      <c r="X72" s="54">
        <v>44.67</v>
      </c>
      <c r="Y72" s="54">
        <v>0</v>
      </c>
      <c r="Z72" s="54">
        <v>0</v>
      </c>
      <c r="AA72" s="54">
        <v>0</v>
      </c>
      <c r="AB72" s="54">
        <v>0</v>
      </c>
      <c r="AC72" s="55">
        <v>0</v>
      </c>
      <c r="AD72" s="54">
        <v>0</v>
      </c>
      <c r="AE72" s="54">
        <v>0</v>
      </c>
      <c r="AF72" s="54">
        <v>0</v>
      </c>
      <c r="AG72" s="54">
        <v>0</v>
      </c>
      <c r="AH72" s="39">
        <v>0</v>
      </c>
      <c r="AI72" s="38">
        <v>44.639529000000003</v>
      </c>
      <c r="AJ72" s="38"/>
      <c r="AK72" s="38"/>
      <c r="AL72" s="38">
        <v>0</v>
      </c>
      <c r="AM72" s="38">
        <v>0</v>
      </c>
      <c r="AN72" s="38">
        <v>0</v>
      </c>
      <c r="AO72" s="38">
        <v>0</v>
      </c>
      <c r="AP72" s="56">
        <v>329.93</v>
      </c>
      <c r="AQ72" s="56">
        <v>29.69</v>
      </c>
      <c r="AR72" s="41">
        <v>0</v>
      </c>
      <c r="AS72" s="56">
        <v>0</v>
      </c>
      <c r="AT72" s="56">
        <v>0</v>
      </c>
      <c r="AU72"/>
      <c r="AV72" s="42">
        <f t="shared" si="11"/>
        <v>329.93</v>
      </c>
      <c r="AW72" s="43">
        <f t="shared" si="12"/>
        <v>44.639529000000003</v>
      </c>
      <c r="AX72" s="259">
        <f t="shared" si="13"/>
        <v>285.29000000000002</v>
      </c>
    </row>
    <row r="73" spans="1:57" s="58" customFormat="1" ht="15" customHeight="1" x14ac:dyDescent="0.25">
      <c r="A73" s="46">
        <f>+A72+1</f>
        <v>17</v>
      </c>
      <c r="B73" s="47" t="s">
        <v>92</v>
      </c>
      <c r="C73" s="48">
        <v>29681850</v>
      </c>
      <c r="D73" s="67" t="s">
        <v>93</v>
      </c>
      <c r="E73" s="68" t="s">
        <v>60</v>
      </c>
      <c r="F73" s="160" t="s">
        <v>117</v>
      </c>
      <c r="G73" s="69">
        <v>1430</v>
      </c>
      <c r="H73" s="52">
        <v>6</v>
      </c>
      <c r="I73" s="53">
        <v>48</v>
      </c>
      <c r="J73" s="53">
        <v>8</v>
      </c>
      <c r="K73" s="53">
        <v>11</v>
      </c>
      <c r="L73" s="53">
        <v>2</v>
      </c>
      <c r="M73" s="53">
        <v>0</v>
      </c>
      <c r="N73" s="53">
        <v>0</v>
      </c>
      <c r="O73" s="53">
        <v>0</v>
      </c>
      <c r="P73" s="53">
        <v>5</v>
      </c>
      <c r="Q73" s="53">
        <v>0</v>
      </c>
      <c r="R73" s="64">
        <v>0</v>
      </c>
      <c r="S73" s="54">
        <v>62.5</v>
      </c>
      <c r="T73" s="54">
        <v>0</v>
      </c>
      <c r="U73" s="54">
        <v>0</v>
      </c>
      <c r="V73" s="54">
        <v>0</v>
      </c>
      <c r="W73" s="54">
        <v>322</v>
      </c>
      <c r="X73" s="54">
        <v>53.67</v>
      </c>
      <c r="Y73" s="54">
        <v>92.24</v>
      </c>
      <c r="Z73" s="54">
        <v>18.11</v>
      </c>
      <c r="AA73" s="54">
        <v>0</v>
      </c>
      <c r="AB73" s="54">
        <v>0</v>
      </c>
      <c r="AC73" s="55">
        <v>0</v>
      </c>
      <c r="AD73" s="54">
        <v>67.08</v>
      </c>
      <c r="AE73" s="54">
        <v>0</v>
      </c>
      <c r="AF73" s="54">
        <v>0</v>
      </c>
      <c r="AG73" s="54">
        <v>0</v>
      </c>
      <c r="AH73" s="70">
        <v>0</v>
      </c>
      <c r="AI73" s="71">
        <v>74.060090000000002</v>
      </c>
      <c r="AJ73" s="72"/>
      <c r="AK73" s="71"/>
      <c r="AL73" s="71">
        <v>44</v>
      </c>
      <c r="AM73" s="71">
        <v>0</v>
      </c>
      <c r="AN73" s="71">
        <v>0</v>
      </c>
      <c r="AO73" s="71">
        <v>0</v>
      </c>
      <c r="AP73" s="73">
        <v>553.1</v>
      </c>
      <c r="AQ73" s="56">
        <v>49.78</v>
      </c>
      <c r="AR73" s="41">
        <v>0</v>
      </c>
      <c r="AS73" s="73">
        <v>0</v>
      </c>
      <c r="AT73" s="73">
        <v>0</v>
      </c>
      <c r="AU73"/>
      <c r="AV73" s="42">
        <f t="shared" si="11"/>
        <v>615.6</v>
      </c>
      <c r="AW73" s="43">
        <f t="shared" si="12"/>
        <v>118.06009</v>
      </c>
      <c r="AX73" s="259">
        <f t="shared" si="13"/>
        <v>497.54</v>
      </c>
    </row>
    <row r="74" spans="1:57" x14ac:dyDescent="0.25">
      <c r="B74" s="78"/>
      <c r="C74" s="79"/>
      <c r="D74" s="78"/>
      <c r="E74" s="78"/>
      <c r="F74" s="78"/>
      <c r="G74" s="78"/>
      <c r="H74" s="178">
        <f t="shared" ref="H74:AT74" si="15">SUM(H57:H73)</f>
        <v>101</v>
      </c>
      <c r="I74" s="178">
        <f t="shared" si="15"/>
        <v>435</v>
      </c>
      <c r="J74" s="178">
        <f t="shared" si="15"/>
        <v>134.67000000000002</v>
      </c>
      <c r="K74" s="178">
        <f t="shared" si="15"/>
        <v>77.5</v>
      </c>
      <c r="L74" s="178">
        <f t="shared" si="15"/>
        <v>18.5</v>
      </c>
      <c r="M74" s="178">
        <f t="shared" si="15"/>
        <v>48</v>
      </c>
      <c r="N74" s="178">
        <f t="shared" si="15"/>
        <v>0</v>
      </c>
      <c r="O74" s="178">
        <f t="shared" si="15"/>
        <v>0</v>
      </c>
      <c r="P74" s="178">
        <f t="shared" si="15"/>
        <v>40.5</v>
      </c>
      <c r="Q74" s="178">
        <f t="shared" si="15"/>
        <v>565.4</v>
      </c>
      <c r="R74" s="178">
        <f t="shared" si="15"/>
        <v>358.82</v>
      </c>
      <c r="S74" s="178">
        <f t="shared" si="15"/>
        <v>508.74</v>
      </c>
      <c r="T74" s="178">
        <f t="shared" si="15"/>
        <v>6.23</v>
      </c>
      <c r="U74" s="178">
        <f t="shared" si="15"/>
        <v>2.0299999999999998</v>
      </c>
      <c r="V74" s="178">
        <f t="shared" si="15"/>
        <v>0</v>
      </c>
      <c r="W74" s="178">
        <f t="shared" si="15"/>
        <v>2990.88</v>
      </c>
      <c r="X74" s="178">
        <f t="shared" si="15"/>
        <v>914.4899999999999</v>
      </c>
      <c r="Y74" s="178">
        <f t="shared" si="15"/>
        <v>669.96</v>
      </c>
      <c r="Z74" s="178">
        <f t="shared" si="15"/>
        <v>166.42000000000002</v>
      </c>
      <c r="AA74" s="178">
        <f t="shared" si="15"/>
        <v>411.75</v>
      </c>
      <c r="AB74" s="178">
        <f t="shared" si="15"/>
        <v>0</v>
      </c>
      <c r="AC74" s="178">
        <f t="shared" si="15"/>
        <v>0</v>
      </c>
      <c r="AD74" s="178">
        <f t="shared" si="15"/>
        <v>544.5</v>
      </c>
      <c r="AE74" s="178">
        <f t="shared" si="15"/>
        <v>0</v>
      </c>
      <c r="AF74" s="178">
        <f t="shared" si="15"/>
        <v>0</v>
      </c>
      <c r="AG74" s="178">
        <f t="shared" si="15"/>
        <v>3725.75</v>
      </c>
      <c r="AH74" s="178">
        <f t="shared" si="15"/>
        <v>375.37</v>
      </c>
      <c r="AI74" s="178">
        <f t="shared" si="15"/>
        <v>923.21133600000007</v>
      </c>
      <c r="AJ74" s="178">
        <f t="shared" si="15"/>
        <v>0</v>
      </c>
      <c r="AK74" s="178">
        <f t="shared" si="15"/>
        <v>2.5</v>
      </c>
      <c r="AL74" s="178">
        <f t="shared" si="15"/>
        <v>449.7</v>
      </c>
      <c r="AM74" s="178">
        <f t="shared" si="15"/>
        <v>0</v>
      </c>
      <c r="AN74" s="178">
        <f t="shared" si="15"/>
        <v>0</v>
      </c>
      <c r="AO74" s="178">
        <f t="shared" si="15"/>
        <v>0</v>
      </c>
      <c r="AP74" s="178">
        <f t="shared" si="15"/>
        <v>9790.8299999999981</v>
      </c>
      <c r="AQ74" s="178">
        <f t="shared" si="15"/>
        <v>881.18</v>
      </c>
      <c r="AR74" s="178">
        <f t="shared" si="15"/>
        <v>0</v>
      </c>
      <c r="AS74" s="178">
        <f t="shared" si="15"/>
        <v>0</v>
      </c>
      <c r="AT74" s="178">
        <f t="shared" si="15"/>
        <v>0</v>
      </c>
      <c r="AV74" s="178">
        <f>SUM(AV57:AV73)</f>
        <v>10299.57</v>
      </c>
      <c r="AW74" s="178">
        <f>SUM(AW57:AW73)</f>
        <v>1750.7813360000002</v>
      </c>
      <c r="AX74" s="178">
        <f>SUM(AX57:AX73)</f>
        <v>8548.7899999999991</v>
      </c>
    </row>
    <row r="75" spans="1:57" x14ac:dyDescent="0.25">
      <c r="I75" s="1"/>
    </row>
    <row r="76" spans="1:57" x14ac:dyDescent="0.25">
      <c r="I76" s="1"/>
      <c r="J76" s="76"/>
      <c r="AM76" s="76"/>
      <c r="AX76" s="80"/>
    </row>
    <row r="77" spans="1:57" s="81" customFormat="1" x14ac:dyDescent="0.25">
      <c r="A77"/>
      <c r="B77"/>
      <c r="C77" s="1"/>
      <c r="D77"/>
      <c r="E77"/>
      <c r="F77"/>
      <c r="G77"/>
      <c r="H77" s="1"/>
      <c r="I77"/>
      <c r="J77" s="76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76"/>
      <c r="AE77"/>
      <c r="AF77"/>
      <c r="AG77"/>
      <c r="AH77"/>
      <c r="AI77"/>
      <c r="AJ77"/>
      <c r="AK77"/>
      <c r="AL77"/>
      <c r="AM77"/>
      <c r="AN77"/>
      <c r="AO77" s="76"/>
      <c r="AP77"/>
      <c r="AQ77"/>
      <c r="AR77"/>
      <c r="AS77"/>
      <c r="AT77"/>
      <c r="AU77"/>
      <c r="AV77"/>
      <c r="AW77"/>
      <c r="AX77" s="80"/>
    </row>
    <row r="78" spans="1:57" s="4" customFormat="1" ht="15" customHeight="1" x14ac:dyDescent="0.25">
      <c r="A78" s="2" t="s">
        <v>0</v>
      </c>
      <c r="B78" s="2"/>
      <c r="C78" s="3"/>
      <c r="D78" s="2"/>
      <c r="E78" s="2"/>
      <c r="F78" s="2"/>
      <c r="G78" s="2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</row>
    <row r="79" spans="1:57" s="4" customFormat="1" x14ac:dyDescent="0.25">
      <c r="A79" s="2" t="s">
        <v>1</v>
      </c>
      <c r="B79" s="195">
        <v>29</v>
      </c>
      <c r="C79" s="196" t="str">
        <f>+'[2]29'!$C$3</f>
        <v>DEL 20/07/2023 AL 26/07/2023</v>
      </c>
      <c r="D79" s="2"/>
      <c r="E79" s="2"/>
      <c r="F79" s="2"/>
      <c r="G79" s="2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</row>
    <row r="80" spans="1:57" s="4" customFormat="1" ht="15.75" thickBot="1" x14ac:dyDescent="0.3">
      <c r="A80" s="2"/>
      <c r="B80" s="2"/>
      <c r="C80" s="3"/>
      <c r="D80" s="2"/>
      <c r="E80" s="2"/>
      <c r="F80" s="2"/>
      <c r="G80" s="2"/>
      <c r="H80" s="3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/>
      <c r="AV80" s="2"/>
      <c r="AW80" s="2"/>
      <c r="AX80" s="2"/>
    </row>
    <row r="81" spans="1:50" s="4" customFormat="1" ht="15.75" thickBot="1" x14ac:dyDescent="0.3">
      <c r="A81" s="2"/>
      <c r="B81" s="2"/>
      <c r="C81" s="3"/>
      <c r="D81" s="2"/>
      <c r="E81" s="2"/>
      <c r="F81" s="2"/>
      <c r="G81" s="2"/>
      <c r="H81" s="319" t="s">
        <v>2</v>
      </c>
      <c r="I81" s="320"/>
      <c r="J81" s="320"/>
      <c r="K81" s="320"/>
      <c r="L81" s="320"/>
      <c r="M81" s="320"/>
      <c r="N81" s="320"/>
      <c r="O81" s="320"/>
      <c r="P81" s="320"/>
      <c r="Q81" s="321"/>
      <c r="R81" s="322" t="s">
        <v>3</v>
      </c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4"/>
      <c r="AH81" s="325" t="s">
        <v>4</v>
      </c>
      <c r="AI81" s="326"/>
      <c r="AJ81" s="326"/>
      <c r="AK81" s="326"/>
      <c r="AL81" s="326"/>
      <c r="AM81" s="326"/>
      <c r="AN81" s="326"/>
      <c r="AO81" s="327"/>
      <c r="AP81" s="328" t="s">
        <v>5</v>
      </c>
      <c r="AQ81" s="329"/>
      <c r="AR81" s="329"/>
      <c r="AS81" s="329"/>
      <c r="AT81" s="330"/>
      <c r="AU81"/>
      <c r="AV81" s="331" t="s">
        <v>6</v>
      </c>
      <c r="AW81" s="332"/>
      <c r="AX81" s="333"/>
    </row>
    <row r="82" spans="1:50" s="27" customFormat="1" ht="26.25" thickBot="1" x14ac:dyDescent="0.3">
      <c r="A82" s="6" t="s">
        <v>7</v>
      </c>
      <c r="B82" s="7" t="s">
        <v>8</v>
      </c>
      <c r="C82" s="8" t="s">
        <v>9</v>
      </c>
      <c r="D82" s="8" t="s">
        <v>10</v>
      </c>
      <c r="E82" s="8" t="s">
        <v>11</v>
      </c>
      <c r="F82" s="8" t="s">
        <v>156</v>
      </c>
      <c r="G82" s="9" t="s">
        <v>12</v>
      </c>
      <c r="H82" s="10" t="s">
        <v>13</v>
      </c>
      <c r="I82" s="11" t="s">
        <v>14</v>
      </c>
      <c r="J82" s="11" t="s">
        <v>15</v>
      </c>
      <c r="K82" s="11" t="s">
        <v>16</v>
      </c>
      <c r="L82" s="11" t="s">
        <v>17</v>
      </c>
      <c r="M82" s="11" t="s">
        <v>18</v>
      </c>
      <c r="N82" s="11" t="s">
        <v>19</v>
      </c>
      <c r="O82" s="12" t="s">
        <v>20</v>
      </c>
      <c r="P82" s="11" t="s">
        <v>21</v>
      </c>
      <c r="Q82" s="13" t="s">
        <v>22</v>
      </c>
      <c r="R82" s="14" t="s">
        <v>23</v>
      </c>
      <c r="S82" s="15" t="s">
        <v>24</v>
      </c>
      <c r="T82" s="15" t="s">
        <v>25</v>
      </c>
      <c r="U82" s="15" t="s">
        <v>25</v>
      </c>
      <c r="V82" s="15" t="s">
        <v>26</v>
      </c>
      <c r="W82" s="15" t="s">
        <v>27</v>
      </c>
      <c r="X82" s="15" t="s">
        <v>28</v>
      </c>
      <c r="Y82" s="15" t="s">
        <v>29</v>
      </c>
      <c r="Z82" s="15" t="s">
        <v>30</v>
      </c>
      <c r="AA82" s="15" t="s">
        <v>31</v>
      </c>
      <c r="AB82" s="15" t="s">
        <v>32</v>
      </c>
      <c r="AC82" s="16" t="s">
        <v>33</v>
      </c>
      <c r="AD82" s="15" t="s">
        <v>34</v>
      </c>
      <c r="AE82" s="15" t="s">
        <v>35</v>
      </c>
      <c r="AF82" s="15" t="s">
        <v>36</v>
      </c>
      <c r="AG82" s="17" t="s">
        <v>22</v>
      </c>
      <c r="AH82" s="18" t="s">
        <v>37</v>
      </c>
      <c r="AI82" s="19" t="s">
        <v>38</v>
      </c>
      <c r="AJ82" s="19" t="s">
        <v>39</v>
      </c>
      <c r="AK82" s="19" t="s">
        <v>40</v>
      </c>
      <c r="AL82" s="19" t="s">
        <v>41</v>
      </c>
      <c r="AM82" s="19" t="s">
        <v>42</v>
      </c>
      <c r="AN82" s="19" t="s">
        <v>43</v>
      </c>
      <c r="AO82" s="20" t="s">
        <v>44</v>
      </c>
      <c r="AP82" s="21" t="s">
        <v>45</v>
      </c>
      <c r="AQ82" s="22" t="s">
        <v>46</v>
      </c>
      <c r="AR82" s="22" t="s">
        <v>47</v>
      </c>
      <c r="AS82" s="22" t="s">
        <v>48</v>
      </c>
      <c r="AT82" s="23" t="s">
        <v>49</v>
      </c>
      <c r="AU82"/>
      <c r="AV82" s="24" t="s">
        <v>50</v>
      </c>
      <c r="AW82" s="25" t="s">
        <v>51</v>
      </c>
      <c r="AX82" s="258" t="s">
        <v>52</v>
      </c>
    </row>
    <row r="83" spans="1:50" s="45" customFormat="1" ht="15" customHeight="1" x14ac:dyDescent="0.25">
      <c r="A83" s="28">
        <v>1</v>
      </c>
      <c r="B83" s="29" t="s">
        <v>53</v>
      </c>
      <c r="C83" s="30">
        <v>29342915</v>
      </c>
      <c r="D83" s="31" t="s">
        <v>54</v>
      </c>
      <c r="E83" s="32" t="s">
        <v>55</v>
      </c>
      <c r="F83" s="161" t="s">
        <v>125</v>
      </c>
      <c r="G83" s="33">
        <v>1660</v>
      </c>
      <c r="H83" s="34">
        <v>6</v>
      </c>
      <c r="I83" s="35">
        <v>0</v>
      </c>
      <c r="J83" s="35">
        <v>8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84.4</v>
      </c>
      <c r="R83" s="36">
        <v>25.63</v>
      </c>
      <c r="S83" s="36">
        <v>10.62</v>
      </c>
      <c r="T83" s="36">
        <v>0</v>
      </c>
      <c r="U83" s="36">
        <v>0</v>
      </c>
      <c r="V83" s="36">
        <v>0</v>
      </c>
      <c r="W83" s="36">
        <v>0</v>
      </c>
      <c r="X83" s="36">
        <v>61.33</v>
      </c>
      <c r="Y83" s="36">
        <v>0</v>
      </c>
      <c r="Z83" s="36">
        <v>0</v>
      </c>
      <c r="AA83" s="36">
        <v>0</v>
      </c>
      <c r="AB83" s="36">
        <v>0</v>
      </c>
      <c r="AC83" s="37">
        <v>0</v>
      </c>
      <c r="AD83" s="36">
        <v>0</v>
      </c>
      <c r="AE83" s="36">
        <v>0</v>
      </c>
      <c r="AF83" s="36">
        <v>0</v>
      </c>
      <c r="AG83" s="36">
        <v>647.07000000000005</v>
      </c>
      <c r="AH83" s="38">
        <v>95.42</v>
      </c>
      <c r="AI83" s="39">
        <v>0</v>
      </c>
      <c r="AJ83" s="40">
        <v>0</v>
      </c>
      <c r="AK83" s="38"/>
      <c r="AL83" s="38">
        <v>40</v>
      </c>
      <c r="AM83" s="38">
        <v>0</v>
      </c>
      <c r="AN83" s="38">
        <v>0</v>
      </c>
      <c r="AO83" s="38">
        <v>0</v>
      </c>
      <c r="AP83" s="41">
        <v>734.03</v>
      </c>
      <c r="AQ83" s="41">
        <v>66.06</v>
      </c>
      <c r="AR83" s="41">
        <v>0</v>
      </c>
      <c r="AS83" s="41">
        <v>0</v>
      </c>
      <c r="AT83" s="41">
        <v>0</v>
      </c>
      <c r="AU83"/>
      <c r="AV83" s="42">
        <f>SUM(R83:AG83)</f>
        <v>744.65000000000009</v>
      </c>
      <c r="AW83" s="43">
        <f>SUM(AH83:AO83)</f>
        <v>135.42000000000002</v>
      </c>
      <c r="AX83" s="259">
        <f>ROUND(+AV83-AW83,2)</f>
        <v>609.23</v>
      </c>
    </row>
    <row r="84" spans="1:50" s="45" customFormat="1" ht="15" customHeight="1" x14ac:dyDescent="0.25">
      <c r="A84" s="46">
        <f>+A83+1</f>
        <v>2</v>
      </c>
      <c r="B84" s="47" t="s">
        <v>56</v>
      </c>
      <c r="C84" s="48">
        <v>29725686</v>
      </c>
      <c r="D84" s="49" t="s">
        <v>57</v>
      </c>
      <c r="E84" s="50" t="s">
        <v>55</v>
      </c>
      <c r="F84" s="158" t="s">
        <v>117</v>
      </c>
      <c r="G84" s="51">
        <v>1470</v>
      </c>
      <c r="H84" s="52">
        <v>5</v>
      </c>
      <c r="I84" s="53">
        <v>0</v>
      </c>
      <c r="J84" s="53">
        <v>6.67</v>
      </c>
      <c r="K84" s="53">
        <v>0</v>
      </c>
      <c r="L84" s="53">
        <v>0</v>
      </c>
      <c r="M84" s="53">
        <v>0</v>
      </c>
      <c r="N84" s="53">
        <v>0</v>
      </c>
      <c r="O84" s="53">
        <v>0</v>
      </c>
      <c r="P84" s="53">
        <v>0</v>
      </c>
      <c r="Q84" s="53">
        <v>90.899999999999991</v>
      </c>
      <c r="R84" s="54">
        <v>25.63</v>
      </c>
      <c r="S84" s="54">
        <v>37.5</v>
      </c>
      <c r="T84" s="54">
        <v>0</v>
      </c>
      <c r="U84" s="54">
        <v>0</v>
      </c>
      <c r="V84" s="54">
        <v>0</v>
      </c>
      <c r="W84" s="54">
        <v>0</v>
      </c>
      <c r="X84" s="54">
        <v>45.86</v>
      </c>
      <c r="Y84" s="54">
        <v>0</v>
      </c>
      <c r="Z84" s="54">
        <v>0</v>
      </c>
      <c r="AA84" s="54">
        <v>0</v>
      </c>
      <c r="AB84" s="54">
        <v>0</v>
      </c>
      <c r="AC84" s="55">
        <v>0</v>
      </c>
      <c r="AD84" s="54">
        <v>0</v>
      </c>
      <c r="AE84" s="54">
        <v>0</v>
      </c>
      <c r="AF84" s="54">
        <v>0</v>
      </c>
      <c r="AG84" s="54">
        <v>624.94000000000005</v>
      </c>
      <c r="AH84" s="39">
        <v>0</v>
      </c>
      <c r="AI84" s="38">
        <v>93.251976999999997</v>
      </c>
      <c r="AJ84" s="40">
        <v>0</v>
      </c>
      <c r="AK84" s="38">
        <v>1.25</v>
      </c>
      <c r="AL84" s="38">
        <v>0</v>
      </c>
      <c r="AM84" s="38">
        <v>0</v>
      </c>
      <c r="AN84" s="38">
        <v>0</v>
      </c>
      <c r="AO84" s="38">
        <v>0</v>
      </c>
      <c r="AP84" s="56">
        <v>696.43</v>
      </c>
      <c r="AQ84" s="56">
        <v>62.68</v>
      </c>
      <c r="AR84" s="41">
        <v>0</v>
      </c>
      <c r="AS84" s="56">
        <v>0</v>
      </c>
      <c r="AT84" s="56">
        <v>0</v>
      </c>
      <c r="AU84"/>
      <c r="AV84" s="42">
        <f t="shared" ref="AV84:AV99" si="16">SUM(R84:AG84)</f>
        <v>733.93000000000006</v>
      </c>
      <c r="AW84" s="43">
        <f t="shared" ref="AW84:AW99" si="17">SUM(AH84:AO84)</f>
        <v>94.501976999999997</v>
      </c>
      <c r="AX84" s="259">
        <f t="shared" ref="AX84:AX99" si="18">ROUND(+AV84-AW84,2)</f>
        <v>639.42999999999995</v>
      </c>
    </row>
    <row r="85" spans="1:50" s="58" customFormat="1" ht="15" customHeight="1" x14ac:dyDescent="0.25">
      <c r="A85" s="46">
        <f t="shared" ref="A85:A98" si="19">+A84+1</f>
        <v>3</v>
      </c>
      <c r="B85" s="47" t="s">
        <v>58</v>
      </c>
      <c r="C85" s="48">
        <v>29592059</v>
      </c>
      <c r="D85" s="49" t="s">
        <v>59</v>
      </c>
      <c r="E85" s="50" t="s">
        <v>60</v>
      </c>
      <c r="F85" s="158" t="s">
        <v>116</v>
      </c>
      <c r="G85" s="51">
        <v>1360</v>
      </c>
      <c r="H85" s="52">
        <v>6</v>
      </c>
      <c r="I85" s="53">
        <v>48</v>
      </c>
      <c r="J85" s="53">
        <v>8</v>
      </c>
      <c r="K85" s="53">
        <v>9</v>
      </c>
      <c r="L85" s="53">
        <v>3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4">
        <v>25.63</v>
      </c>
      <c r="S85" s="54">
        <v>75</v>
      </c>
      <c r="T85" s="57">
        <v>0</v>
      </c>
      <c r="U85" s="57">
        <v>0</v>
      </c>
      <c r="V85" s="54">
        <v>0</v>
      </c>
      <c r="W85" s="54">
        <v>308</v>
      </c>
      <c r="X85" s="54">
        <v>51.33</v>
      </c>
      <c r="Y85" s="54">
        <v>72.19</v>
      </c>
      <c r="Z85" s="54">
        <v>25.99</v>
      </c>
      <c r="AA85" s="54">
        <v>0</v>
      </c>
      <c r="AB85" s="54">
        <v>0</v>
      </c>
      <c r="AC85" s="55">
        <v>0</v>
      </c>
      <c r="AD85" s="54">
        <v>0</v>
      </c>
      <c r="AE85" s="54">
        <v>0</v>
      </c>
      <c r="AF85" s="54">
        <v>0</v>
      </c>
      <c r="AG85" s="54">
        <v>0</v>
      </c>
      <c r="AH85" s="39">
        <v>0</v>
      </c>
      <c r="AI85" s="38">
        <v>65.368842000000001</v>
      </c>
      <c r="AJ85" s="38"/>
      <c r="AK85" s="38"/>
      <c r="AL85" s="38">
        <v>0</v>
      </c>
      <c r="AM85" s="38">
        <v>0</v>
      </c>
      <c r="AN85" s="38">
        <v>0</v>
      </c>
      <c r="AO85" s="38">
        <v>0</v>
      </c>
      <c r="AP85" s="56">
        <v>483.14</v>
      </c>
      <c r="AQ85" s="56">
        <v>43.48</v>
      </c>
      <c r="AR85" s="41">
        <v>0</v>
      </c>
      <c r="AS85" s="56">
        <v>0</v>
      </c>
      <c r="AT85" s="56">
        <v>0</v>
      </c>
      <c r="AU85"/>
      <c r="AV85" s="42">
        <f t="shared" si="16"/>
        <v>558.14</v>
      </c>
      <c r="AW85" s="43">
        <f t="shared" si="17"/>
        <v>65.368842000000001</v>
      </c>
      <c r="AX85" s="259">
        <f t="shared" si="18"/>
        <v>492.77</v>
      </c>
    </row>
    <row r="86" spans="1:50" s="45" customFormat="1" ht="15" customHeight="1" x14ac:dyDescent="0.25">
      <c r="A86" s="59">
        <f t="shared" si="19"/>
        <v>4</v>
      </c>
      <c r="B86" s="47" t="s">
        <v>61</v>
      </c>
      <c r="C86" s="60">
        <v>29671411</v>
      </c>
      <c r="D86" s="61" t="s">
        <v>62</v>
      </c>
      <c r="E86" s="62" t="s">
        <v>63</v>
      </c>
      <c r="F86" s="158" t="s">
        <v>117</v>
      </c>
      <c r="G86" s="63">
        <v>1553.4</v>
      </c>
      <c r="H86" s="52">
        <v>5</v>
      </c>
      <c r="I86" s="53">
        <v>0</v>
      </c>
      <c r="J86" s="53">
        <v>6.67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60.4</v>
      </c>
      <c r="R86" s="54">
        <v>25.63</v>
      </c>
      <c r="S86" s="54">
        <v>10.62</v>
      </c>
      <c r="T86" s="54">
        <v>6.23</v>
      </c>
      <c r="U86" s="54">
        <v>2.0299999999999998</v>
      </c>
      <c r="V86" s="54">
        <v>0</v>
      </c>
      <c r="W86" s="54">
        <v>0</v>
      </c>
      <c r="X86" s="54">
        <v>48.17</v>
      </c>
      <c r="Y86" s="54">
        <v>0</v>
      </c>
      <c r="Z86" s="54">
        <v>0</v>
      </c>
      <c r="AA86" s="54">
        <v>0</v>
      </c>
      <c r="AB86" s="54">
        <v>0</v>
      </c>
      <c r="AC86" s="55">
        <v>0</v>
      </c>
      <c r="AD86" s="54">
        <v>0</v>
      </c>
      <c r="AE86" s="54">
        <v>0</v>
      </c>
      <c r="AF86" s="54">
        <v>0</v>
      </c>
      <c r="AG86" s="54">
        <v>433.4</v>
      </c>
      <c r="AH86" s="39">
        <v>0</v>
      </c>
      <c r="AI86" s="38">
        <v>69.02</v>
      </c>
      <c r="AJ86" s="40">
        <v>0</v>
      </c>
      <c r="AK86" s="40">
        <v>1.25</v>
      </c>
      <c r="AL86" s="38">
        <v>0</v>
      </c>
      <c r="AM86" s="38">
        <v>0</v>
      </c>
      <c r="AN86" s="38">
        <v>0</v>
      </c>
      <c r="AO86" s="38">
        <v>0</v>
      </c>
      <c r="AP86" s="56">
        <v>515.46</v>
      </c>
      <c r="AQ86" s="56">
        <v>46.39</v>
      </c>
      <c r="AR86" s="41">
        <v>0</v>
      </c>
      <c r="AS86" s="56">
        <v>0</v>
      </c>
      <c r="AT86" s="56">
        <v>0</v>
      </c>
      <c r="AU86"/>
      <c r="AV86" s="42">
        <f t="shared" si="16"/>
        <v>526.07999999999993</v>
      </c>
      <c r="AW86" s="43">
        <f t="shared" si="17"/>
        <v>70.27</v>
      </c>
      <c r="AX86" s="259">
        <f t="shared" si="18"/>
        <v>455.81</v>
      </c>
    </row>
    <row r="87" spans="1:50" s="45" customFormat="1" ht="15" customHeight="1" x14ac:dyDescent="0.25">
      <c r="A87" s="59">
        <f>+A86+1</f>
        <v>5</v>
      </c>
      <c r="B87" s="47" t="s">
        <v>64</v>
      </c>
      <c r="C87" s="60">
        <v>29730569</v>
      </c>
      <c r="D87" s="61" t="s">
        <v>65</v>
      </c>
      <c r="E87" s="62" t="s">
        <v>63</v>
      </c>
      <c r="F87" s="158" t="s">
        <v>117</v>
      </c>
      <c r="G87" s="63">
        <v>1585</v>
      </c>
      <c r="H87" s="52">
        <v>6</v>
      </c>
      <c r="I87" s="53">
        <v>8</v>
      </c>
      <c r="J87" s="53">
        <v>8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61.3</v>
      </c>
      <c r="R87" s="54">
        <v>25.63</v>
      </c>
      <c r="S87" s="54">
        <v>62.5</v>
      </c>
      <c r="T87" s="54">
        <v>0</v>
      </c>
      <c r="U87" s="54">
        <v>0</v>
      </c>
      <c r="V87" s="54">
        <v>0</v>
      </c>
      <c r="W87" s="54">
        <v>58.83</v>
      </c>
      <c r="X87" s="54">
        <v>58.83</v>
      </c>
      <c r="Y87" s="54">
        <v>0</v>
      </c>
      <c r="Z87" s="54">
        <v>0</v>
      </c>
      <c r="AA87" s="54">
        <v>0</v>
      </c>
      <c r="AB87" s="54">
        <v>0</v>
      </c>
      <c r="AC87" s="55">
        <v>0</v>
      </c>
      <c r="AD87" s="54">
        <v>0</v>
      </c>
      <c r="AE87" s="54">
        <v>0</v>
      </c>
      <c r="AF87" s="54">
        <v>0</v>
      </c>
      <c r="AG87" s="54">
        <v>447.31</v>
      </c>
      <c r="AH87" s="39">
        <v>0</v>
      </c>
      <c r="AI87" s="38">
        <v>79.081340000000012</v>
      </c>
      <c r="AJ87" s="40">
        <v>0</v>
      </c>
      <c r="AK87" s="38"/>
      <c r="AL87" s="38">
        <v>0</v>
      </c>
      <c r="AM87" s="38">
        <v>0</v>
      </c>
      <c r="AN87" s="38">
        <v>0</v>
      </c>
      <c r="AO87" s="38">
        <v>0</v>
      </c>
      <c r="AP87" s="56">
        <v>590.6</v>
      </c>
      <c r="AQ87" s="56">
        <v>53.15</v>
      </c>
      <c r="AR87" s="41">
        <v>0</v>
      </c>
      <c r="AS87" s="56">
        <v>0</v>
      </c>
      <c r="AT87" s="56">
        <v>0</v>
      </c>
      <c r="AU87"/>
      <c r="AV87" s="42">
        <f t="shared" si="16"/>
        <v>653.09999999999991</v>
      </c>
      <c r="AW87" s="43">
        <f t="shared" si="17"/>
        <v>79.081340000000012</v>
      </c>
      <c r="AX87" s="259">
        <f t="shared" si="18"/>
        <v>574.02</v>
      </c>
    </row>
    <row r="88" spans="1:50" s="58" customFormat="1" ht="15" customHeight="1" x14ac:dyDescent="0.25">
      <c r="A88" s="46">
        <f t="shared" si="19"/>
        <v>6</v>
      </c>
      <c r="B88" s="47" t="s">
        <v>66</v>
      </c>
      <c r="C88" s="48">
        <v>24808727</v>
      </c>
      <c r="D88" s="49" t="s">
        <v>67</v>
      </c>
      <c r="E88" s="50" t="s">
        <v>60</v>
      </c>
      <c r="F88" s="158" t="s">
        <v>117</v>
      </c>
      <c r="G88" s="51">
        <v>1480</v>
      </c>
      <c r="H88" s="52">
        <v>6</v>
      </c>
      <c r="I88" s="53">
        <v>48</v>
      </c>
      <c r="J88" s="53">
        <v>8</v>
      </c>
      <c r="K88" s="53">
        <v>9</v>
      </c>
      <c r="L88" s="53">
        <v>2.5</v>
      </c>
      <c r="M88" s="53">
        <v>0</v>
      </c>
      <c r="N88" s="53">
        <v>0</v>
      </c>
      <c r="O88" s="53">
        <v>0</v>
      </c>
      <c r="P88" s="53">
        <v>6</v>
      </c>
      <c r="Q88" s="53">
        <v>0</v>
      </c>
      <c r="R88" s="54">
        <v>25.63</v>
      </c>
      <c r="S88" s="64">
        <v>50</v>
      </c>
      <c r="T88" s="54">
        <v>0</v>
      </c>
      <c r="U88" s="54">
        <v>0</v>
      </c>
      <c r="V88" s="54">
        <v>0</v>
      </c>
      <c r="W88" s="54">
        <v>332</v>
      </c>
      <c r="X88" s="54">
        <v>55.33</v>
      </c>
      <c r="Y88" s="54">
        <v>77.81</v>
      </c>
      <c r="Z88" s="54">
        <v>23.34</v>
      </c>
      <c r="AA88" s="54">
        <v>0</v>
      </c>
      <c r="AB88" s="54">
        <v>0</v>
      </c>
      <c r="AC88" s="55">
        <v>0</v>
      </c>
      <c r="AD88" s="54">
        <v>83</v>
      </c>
      <c r="AE88" s="54">
        <v>0</v>
      </c>
      <c r="AF88" s="54">
        <v>0</v>
      </c>
      <c r="AG88" s="54">
        <v>0</v>
      </c>
      <c r="AH88" s="39">
        <v>0</v>
      </c>
      <c r="AI88" s="38">
        <v>79.953029000000015</v>
      </c>
      <c r="AJ88" s="38">
        <v>0</v>
      </c>
      <c r="AK88" s="38"/>
      <c r="AL88" s="38">
        <v>0</v>
      </c>
      <c r="AM88" s="38">
        <v>0</v>
      </c>
      <c r="AN88" s="38">
        <v>0</v>
      </c>
      <c r="AO88" s="38">
        <v>0</v>
      </c>
      <c r="AP88" s="56">
        <v>597.11</v>
      </c>
      <c r="AQ88" s="56">
        <v>53.74</v>
      </c>
      <c r="AR88" s="41">
        <v>0</v>
      </c>
      <c r="AS88" s="56">
        <v>0</v>
      </c>
      <c r="AT88" s="56">
        <v>0</v>
      </c>
      <c r="AU88"/>
      <c r="AV88" s="42">
        <f t="shared" si="16"/>
        <v>647.11</v>
      </c>
      <c r="AW88" s="43">
        <f t="shared" si="17"/>
        <v>79.953029000000015</v>
      </c>
      <c r="AX88" s="259">
        <f t="shared" si="18"/>
        <v>567.16</v>
      </c>
    </row>
    <row r="89" spans="1:50" s="58" customFormat="1" ht="15" customHeight="1" x14ac:dyDescent="0.25">
      <c r="A89" s="59">
        <f t="shared" si="19"/>
        <v>7</v>
      </c>
      <c r="B89" s="47" t="s">
        <v>68</v>
      </c>
      <c r="C89" s="60">
        <v>43629132</v>
      </c>
      <c r="D89" s="61" t="s">
        <v>69</v>
      </c>
      <c r="E89" s="62" t="s">
        <v>63</v>
      </c>
      <c r="F89" s="158" t="s">
        <v>99</v>
      </c>
      <c r="G89" s="63">
        <v>1480</v>
      </c>
      <c r="H89" s="52">
        <v>6</v>
      </c>
      <c r="I89" s="53">
        <v>0</v>
      </c>
      <c r="J89" s="53">
        <v>8</v>
      </c>
      <c r="K89" s="53">
        <v>0</v>
      </c>
      <c r="L89" s="53">
        <v>0</v>
      </c>
      <c r="M89" s="53">
        <v>0</v>
      </c>
      <c r="N89" s="53">
        <v>0</v>
      </c>
      <c r="O89" s="53">
        <v>0</v>
      </c>
      <c r="P89" s="53">
        <v>0</v>
      </c>
      <c r="Q89" s="53">
        <v>68.5</v>
      </c>
      <c r="R89" s="54">
        <v>25.63</v>
      </c>
      <c r="S89" s="6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55.33</v>
      </c>
      <c r="Y89" s="54">
        <v>0</v>
      </c>
      <c r="Z89" s="54">
        <v>0</v>
      </c>
      <c r="AA89" s="54">
        <v>0</v>
      </c>
      <c r="AB89" s="54">
        <v>0</v>
      </c>
      <c r="AC89" s="55">
        <v>0</v>
      </c>
      <c r="AD89" s="54">
        <v>0</v>
      </c>
      <c r="AE89" s="54">
        <v>0</v>
      </c>
      <c r="AF89" s="54">
        <v>0</v>
      </c>
      <c r="AG89" s="54">
        <v>470.3</v>
      </c>
      <c r="AH89" s="39">
        <v>0</v>
      </c>
      <c r="AI89" s="38">
        <v>74.09</v>
      </c>
      <c r="AJ89" s="38"/>
      <c r="AK89" s="38"/>
      <c r="AL89" s="38">
        <v>0</v>
      </c>
      <c r="AM89" s="38">
        <v>0</v>
      </c>
      <c r="AN89" s="38">
        <v>0</v>
      </c>
      <c r="AO89" s="38">
        <v>0</v>
      </c>
      <c r="AP89" s="56">
        <v>551.26</v>
      </c>
      <c r="AQ89" s="56">
        <v>49.61</v>
      </c>
      <c r="AR89" s="41">
        <v>0</v>
      </c>
      <c r="AS89" s="56">
        <v>0</v>
      </c>
      <c r="AT89" s="56">
        <v>0</v>
      </c>
      <c r="AU89"/>
      <c r="AV89" s="42">
        <f t="shared" si="16"/>
        <v>551.26</v>
      </c>
      <c r="AW89" s="43">
        <f t="shared" si="17"/>
        <v>74.09</v>
      </c>
      <c r="AX89" s="259">
        <f t="shared" si="18"/>
        <v>477.17</v>
      </c>
    </row>
    <row r="90" spans="1:50" s="58" customFormat="1" ht="15" customHeight="1" x14ac:dyDescent="0.25">
      <c r="A90" s="46">
        <f t="shared" si="19"/>
        <v>8</v>
      </c>
      <c r="B90" s="47" t="s">
        <v>70</v>
      </c>
      <c r="C90" s="48">
        <v>44627805</v>
      </c>
      <c r="D90" s="49" t="s">
        <v>71</v>
      </c>
      <c r="E90" s="50" t="s">
        <v>72</v>
      </c>
      <c r="F90" s="158" t="s">
        <v>132</v>
      </c>
      <c r="G90" s="51">
        <v>1345</v>
      </c>
      <c r="H90" s="52">
        <v>6</v>
      </c>
      <c r="I90" s="53">
        <v>48</v>
      </c>
      <c r="J90" s="53">
        <v>8</v>
      </c>
      <c r="K90" s="53">
        <v>12</v>
      </c>
      <c r="L90" s="53">
        <v>9</v>
      </c>
      <c r="M90" s="53">
        <v>0</v>
      </c>
      <c r="N90" s="53">
        <v>0</v>
      </c>
      <c r="O90" s="53">
        <v>0</v>
      </c>
      <c r="P90" s="53">
        <v>11.5</v>
      </c>
      <c r="Q90" s="53">
        <v>0</v>
      </c>
      <c r="R90" s="54">
        <v>25.63</v>
      </c>
      <c r="S90" s="64">
        <v>0</v>
      </c>
      <c r="T90" s="54">
        <v>0</v>
      </c>
      <c r="U90" s="54">
        <v>0</v>
      </c>
      <c r="V90" s="54">
        <v>0</v>
      </c>
      <c r="W90" s="54">
        <v>305</v>
      </c>
      <c r="X90" s="54">
        <v>50.83</v>
      </c>
      <c r="Y90" s="54">
        <v>95.31</v>
      </c>
      <c r="Z90" s="54">
        <v>77.2</v>
      </c>
      <c r="AA90" s="54">
        <v>0</v>
      </c>
      <c r="AB90" s="54">
        <v>0</v>
      </c>
      <c r="AC90" s="55">
        <v>0</v>
      </c>
      <c r="AD90" s="54">
        <v>146.15</v>
      </c>
      <c r="AE90" s="54">
        <v>0</v>
      </c>
      <c r="AF90" s="54">
        <v>0</v>
      </c>
      <c r="AG90" s="54">
        <v>0</v>
      </c>
      <c r="AH90" s="39">
        <v>0</v>
      </c>
      <c r="AI90" s="38">
        <v>91.645707999999999</v>
      </c>
      <c r="AJ90" s="38">
        <v>0</v>
      </c>
      <c r="AK90" s="38"/>
      <c r="AL90" s="38">
        <v>0</v>
      </c>
      <c r="AM90" s="38">
        <v>0</v>
      </c>
      <c r="AN90" s="38">
        <v>0</v>
      </c>
      <c r="AO90" s="38">
        <v>0</v>
      </c>
      <c r="AP90" s="56">
        <v>700.12</v>
      </c>
      <c r="AQ90" s="56">
        <v>63.01</v>
      </c>
      <c r="AR90" s="41">
        <v>0</v>
      </c>
      <c r="AS90" s="56">
        <v>0</v>
      </c>
      <c r="AT90" s="56">
        <v>0</v>
      </c>
      <c r="AU90"/>
      <c r="AV90" s="42">
        <f t="shared" si="16"/>
        <v>700.12</v>
      </c>
      <c r="AW90" s="43">
        <f t="shared" si="17"/>
        <v>91.645707999999999</v>
      </c>
      <c r="AX90" s="259">
        <f t="shared" si="18"/>
        <v>608.47</v>
      </c>
    </row>
    <row r="91" spans="1:50" s="58" customFormat="1" ht="15" customHeight="1" x14ac:dyDescent="0.25">
      <c r="A91" s="46">
        <f t="shared" si="19"/>
        <v>9</v>
      </c>
      <c r="B91" s="47" t="s">
        <v>73</v>
      </c>
      <c r="C91" s="48">
        <v>29348368</v>
      </c>
      <c r="D91" s="49" t="s">
        <v>74</v>
      </c>
      <c r="E91" s="50" t="s">
        <v>75</v>
      </c>
      <c r="F91" s="158" t="s">
        <v>117</v>
      </c>
      <c r="G91" s="51">
        <v>1400</v>
      </c>
      <c r="H91" s="52">
        <v>6</v>
      </c>
      <c r="I91" s="53">
        <v>48</v>
      </c>
      <c r="J91" s="53">
        <v>8</v>
      </c>
      <c r="K91" s="53">
        <v>9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4">
        <v>25.63</v>
      </c>
      <c r="S91" s="54">
        <v>62.5</v>
      </c>
      <c r="T91" s="54">
        <v>0</v>
      </c>
      <c r="U91" s="54">
        <v>0</v>
      </c>
      <c r="V91" s="54">
        <v>0</v>
      </c>
      <c r="W91" s="54">
        <v>316</v>
      </c>
      <c r="X91" s="54">
        <v>52.67</v>
      </c>
      <c r="Y91" s="54">
        <v>74.06</v>
      </c>
      <c r="Z91" s="54">
        <v>0</v>
      </c>
      <c r="AA91" s="54">
        <v>0</v>
      </c>
      <c r="AB91" s="54">
        <v>0</v>
      </c>
      <c r="AC91" s="55">
        <v>0</v>
      </c>
      <c r="AD91" s="54">
        <v>0</v>
      </c>
      <c r="AE91" s="54">
        <v>0</v>
      </c>
      <c r="AF91" s="54">
        <v>0</v>
      </c>
      <c r="AG91" s="54">
        <v>0</v>
      </c>
      <c r="AH91" s="39">
        <v>0</v>
      </c>
      <c r="AI91" s="38">
        <v>62.713404000000011</v>
      </c>
      <c r="AJ91" s="38"/>
      <c r="AK91" s="38"/>
      <c r="AL91" s="38">
        <v>0</v>
      </c>
      <c r="AM91" s="38">
        <v>0</v>
      </c>
      <c r="AN91" s="38">
        <v>0</v>
      </c>
      <c r="AO91" s="38">
        <v>0</v>
      </c>
      <c r="AP91" s="56">
        <v>468.36</v>
      </c>
      <c r="AQ91" s="56">
        <v>42.15</v>
      </c>
      <c r="AR91" s="41">
        <v>0</v>
      </c>
      <c r="AS91" s="56">
        <v>0</v>
      </c>
      <c r="AT91" s="56">
        <v>0</v>
      </c>
      <c r="AU91"/>
      <c r="AV91" s="42">
        <f t="shared" si="16"/>
        <v>530.86</v>
      </c>
      <c r="AW91" s="43">
        <f t="shared" si="17"/>
        <v>62.713404000000011</v>
      </c>
      <c r="AX91" s="259">
        <f t="shared" si="18"/>
        <v>468.15</v>
      </c>
    </row>
    <row r="92" spans="1:50" s="58" customFormat="1" ht="15" customHeight="1" x14ac:dyDescent="0.25">
      <c r="A92" s="46">
        <f t="shared" si="19"/>
        <v>10</v>
      </c>
      <c r="B92" s="47" t="s">
        <v>76</v>
      </c>
      <c r="C92" s="48">
        <v>40995634</v>
      </c>
      <c r="D92" s="49" t="s">
        <v>77</v>
      </c>
      <c r="E92" s="50" t="s">
        <v>60</v>
      </c>
      <c r="F92" s="158" t="s">
        <v>117</v>
      </c>
      <c r="G92" s="51">
        <v>1345</v>
      </c>
      <c r="H92" s="52">
        <v>6</v>
      </c>
      <c r="I92" s="53">
        <v>48</v>
      </c>
      <c r="J92" s="53">
        <v>8</v>
      </c>
      <c r="K92" s="53">
        <v>8</v>
      </c>
      <c r="L92" s="53">
        <v>1.5</v>
      </c>
      <c r="M92" s="53">
        <v>0</v>
      </c>
      <c r="N92" s="53">
        <v>0</v>
      </c>
      <c r="O92" s="53">
        <v>0</v>
      </c>
      <c r="P92" s="53">
        <v>5.5</v>
      </c>
      <c r="Q92" s="53">
        <v>0</v>
      </c>
      <c r="R92" s="6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320</v>
      </c>
      <c r="X92" s="54">
        <v>53.33</v>
      </c>
      <c r="Y92" s="54">
        <v>66.67</v>
      </c>
      <c r="Z92" s="54">
        <v>13.5</v>
      </c>
      <c r="AA92" s="54">
        <v>0</v>
      </c>
      <c r="AB92" s="54">
        <v>0</v>
      </c>
      <c r="AC92" s="55">
        <v>0</v>
      </c>
      <c r="AD92" s="54">
        <v>73.33</v>
      </c>
      <c r="AE92" s="54">
        <v>0</v>
      </c>
      <c r="AF92" s="54">
        <v>0</v>
      </c>
      <c r="AG92" s="54">
        <v>0</v>
      </c>
      <c r="AH92" s="39">
        <v>0</v>
      </c>
      <c r="AI92" s="39">
        <v>70.54253700000001</v>
      </c>
      <c r="AJ92" s="38"/>
      <c r="AK92" s="38"/>
      <c r="AL92" s="38">
        <v>0</v>
      </c>
      <c r="AM92" s="38">
        <v>0</v>
      </c>
      <c r="AN92" s="38">
        <v>0</v>
      </c>
      <c r="AO92" s="38">
        <v>0</v>
      </c>
      <c r="AP92" s="56">
        <v>526.83000000000004</v>
      </c>
      <c r="AQ92" s="56">
        <v>47.41</v>
      </c>
      <c r="AR92" s="41">
        <v>0</v>
      </c>
      <c r="AS92" s="56">
        <v>0</v>
      </c>
      <c r="AT92" s="56">
        <v>0</v>
      </c>
      <c r="AU92"/>
      <c r="AV92" s="42">
        <f t="shared" si="16"/>
        <v>526.83000000000004</v>
      </c>
      <c r="AW92" s="43">
        <f t="shared" si="17"/>
        <v>70.54253700000001</v>
      </c>
      <c r="AX92" s="259">
        <f t="shared" si="18"/>
        <v>456.29</v>
      </c>
    </row>
    <row r="93" spans="1:50" s="58" customFormat="1" ht="15" customHeight="1" x14ac:dyDescent="0.25">
      <c r="A93" s="46">
        <f t="shared" si="19"/>
        <v>11</v>
      </c>
      <c r="B93" s="47" t="s">
        <v>78</v>
      </c>
      <c r="C93" s="48">
        <v>40204001</v>
      </c>
      <c r="D93" s="49" t="s">
        <v>79</v>
      </c>
      <c r="E93" s="50" t="s">
        <v>60</v>
      </c>
      <c r="F93" s="158" t="s">
        <v>117</v>
      </c>
      <c r="G93" s="51">
        <v>1430</v>
      </c>
      <c r="H93" s="52">
        <v>6</v>
      </c>
      <c r="I93" s="53">
        <v>48</v>
      </c>
      <c r="J93" s="53">
        <v>8</v>
      </c>
      <c r="K93" s="53">
        <v>8</v>
      </c>
      <c r="L93" s="53">
        <v>2</v>
      </c>
      <c r="M93" s="53">
        <v>0</v>
      </c>
      <c r="N93" s="53">
        <v>0</v>
      </c>
      <c r="O93" s="53">
        <v>0</v>
      </c>
      <c r="P93" s="53">
        <v>5</v>
      </c>
      <c r="Q93" s="53">
        <v>0</v>
      </c>
      <c r="R93" s="54">
        <v>25.63</v>
      </c>
      <c r="S93" s="54">
        <v>25</v>
      </c>
      <c r="T93" s="54">
        <v>0</v>
      </c>
      <c r="U93" s="54">
        <v>0</v>
      </c>
      <c r="V93" s="54">
        <v>0</v>
      </c>
      <c r="W93" s="54">
        <v>360</v>
      </c>
      <c r="X93" s="54">
        <v>60</v>
      </c>
      <c r="Y93" s="54">
        <v>75</v>
      </c>
      <c r="Z93" s="54">
        <v>20.25</v>
      </c>
      <c r="AA93" s="54">
        <v>0</v>
      </c>
      <c r="AB93" s="54">
        <v>0</v>
      </c>
      <c r="AC93" s="55">
        <v>0</v>
      </c>
      <c r="AD93" s="54">
        <v>75</v>
      </c>
      <c r="AE93" s="54">
        <v>0</v>
      </c>
      <c r="AF93" s="54">
        <v>0</v>
      </c>
      <c r="AG93" s="54">
        <v>0</v>
      </c>
      <c r="AH93" s="39">
        <v>0</v>
      </c>
      <c r="AI93" s="38">
        <v>82.466331999999994</v>
      </c>
      <c r="AJ93" s="38"/>
      <c r="AK93" s="38"/>
      <c r="AL93" s="38">
        <v>56.5</v>
      </c>
      <c r="AM93" s="38">
        <v>0</v>
      </c>
      <c r="AN93" s="38">
        <v>0</v>
      </c>
      <c r="AO93" s="38">
        <v>0</v>
      </c>
      <c r="AP93" s="56">
        <v>615.88</v>
      </c>
      <c r="AQ93" s="56">
        <v>55.43</v>
      </c>
      <c r="AR93" s="41">
        <v>0</v>
      </c>
      <c r="AS93" s="56">
        <v>0</v>
      </c>
      <c r="AT93" s="56">
        <v>0</v>
      </c>
      <c r="AU93"/>
      <c r="AV93" s="42">
        <f t="shared" si="16"/>
        <v>640.88</v>
      </c>
      <c r="AW93" s="43">
        <f t="shared" si="17"/>
        <v>138.96633199999999</v>
      </c>
      <c r="AX93" s="259">
        <f t="shared" si="18"/>
        <v>501.91</v>
      </c>
    </row>
    <row r="94" spans="1:50" s="58" customFormat="1" ht="15" customHeight="1" x14ac:dyDescent="0.25">
      <c r="A94" s="46">
        <f t="shared" si="19"/>
        <v>12</v>
      </c>
      <c r="B94" s="47" t="s">
        <v>80</v>
      </c>
      <c r="C94" s="48">
        <v>46693388</v>
      </c>
      <c r="D94" s="49" t="s">
        <v>81</v>
      </c>
      <c r="E94" s="50" t="s">
        <v>60</v>
      </c>
      <c r="F94" s="157" t="s">
        <v>125</v>
      </c>
      <c r="G94" s="51">
        <v>1260</v>
      </c>
      <c r="H94" s="52">
        <v>5</v>
      </c>
      <c r="I94" s="53">
        <v>39.5</v>
      </c>
      <c r="J94" s="53">
        <v>6.67</v>
      </c>
      <c r="K94" s="53">
        <v>1.5</v>
      </c>
      <c r="L94" s="53">
        <v>0</v>
      </c>
      <c r="M94" s="53">
        <v>0</v>
      </c>
      <c r="N94" s="53">
        <v>0</v>
      </c>
      <c r="O94" s="53">
        <v>0</v>
      </c>
      <c r="P94" s="53">
        <v>2</v>
      </c>
      <c r="Q94" s="53">
        <v>0</v>
      </c>
      <c r="R94" s="64">
        <v>0</v>
      </c>
      <c r="S94" s="54">
        <v>25</v>
      </c>
      <c r="T94" s="54">
        <v>0</v>
      </c>
      <c r="U94" s="54">
        <v>0</v>
      </c>
      <c r="V94" s="54">
        <v>0</v>
      </c>
      <c r="W94" s="54">
        <v>320.94</v>
      </c>
      <c r="X94" s="54">
        <v>54.19</v>
      </c>
      <c r="Y94" s="54">
        <v>15.23</v>
      </c>
      <c r="Z94" s="54">
        <v>0</v>
      </c>
      <c r="AA94" s="54">
        <v>0</v>
      </c>
      <c r="AB94" s="54">
        <v>0</v>
      </c>
      <c r="AC94" s="55">
        <v>0</v>
      </c>
      <c r="AD94" s="54">
        <v>32.5</v>
      </c>
      <c r="AE94" s="54">
        <v>0</v>
      </c>
      <c r="AF94" s="54">
        <v>0</v>
      </c>
      <c r="AG94" s="54">
        <v>0</v>
      </c>
      <c r="AH94" s="38">
        <v>54.97</v>
      </c>
      <c r="AI94" s="39">
        <v>0</v>
      </c>
      <c r="AJ94" s="38"/>
      <c r="AK94" s="38"/>
      <c r="AL94" s="38">
        <v>0</v>
      </c>
      <c r="AM94" s="38">
        <v>0</v>
      </c>
      <c r="AN94" s="38">
        <v>0</v>
      </c>
      <c r="AO94" s="38">
        <v>0</v>
      </c>
      <c r="AP94" s="56">
        <v>422.86</v>
      </c>
      <c r="AQ94" s="56">
        <v>38.06</v>
      </c>
      <c r="AR94" s="41">
        <v>0</v>
      </c>
      <c r="AS94" s="56">
        <v>0</v>
      </c>
      <c r="AT94" s="56">
        <v>0</v>
      </c>
      <c r="AU94"/>
      <c r="AV94" s="42">
        <f t="shared" si="16"/>
        <v>447.86</v>
      </c>
      <c r="AW94" s="43">
        <f t="shared" si="17"/>
        <v>54.97</v>
      </c>
      <c r="AX94" s="259">
        <f t="shared" si="18"/>
        <v>392.89</v>
      </c>
    </row>
    <row r="95" spans="1:50" s="58" customFormat="1" ht="15" customHeight="1" x14ac:dyDescent="0.25">
      <c r="A95" s="59">
        <f t="shared" si="19"/>
        <v>13</v>
      </c>
      <c r="B95" s="47" t="s">
        <v>82</v>
      </c>
      <c r="C95" s="60">
        <v>29656606</v>
      </c>
      <c r="D95" s="61" t="s">
        <v>83</v>
      </c>
      <c r="E95" s="62" t="s">
        <v>63</v>
      </c>
      <c r="F95" s="157" t="s">
        <v>125</v>
      </c>
      <c r="G95" s="63">
        <v>1250</v>
      </c>
      <c r="H95" s="52">
        <v>6</v>
      </c>
      <c r="I95" s="53">
        <v>0</v>
      </c>
      <c r="J95" s="53">
        <v>8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68.899999999999991</v>
      </c>
      <c r="R95" s="54">
        <v>25.63</v>
      </c>
      <c r="S95" s="6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47.67</v>
      </c>
      <c r="Y95" s="54">
        <v>0</v>
      </c>
      <c r="Z95" s="54">
        <v>0</v>
      </c>
      <c r="AA95" s="54">
        <v>0</v>
      </c>
      <c r="AB95" s="54">
        <v>0</v>
      </c>
      <c r="AC95" s="55">
        <v>0</v>
      </c>
      <c r="AD95" s="54">
        <v>0</v>
      </c>
      <c r="AE95" s="54">
        <v>0</v>
      </c>
      <c r="AF95" s="54">
        <v>0</v>
      </c>
      <c r="AG95" s="54">
        <v>403.88</v>
      </c>
      <c r="AH95" s="38">
        <v>62.03</v>
      </c>
      <c r="AI95" s="39">
        <v>0</v>
      </c>
      <c r="AJ95" s="38"/>
      <c r="AK95" s="38"/>
      <c r="AL95" s="38">
        <v>0</v>
      </c>
      <c r="AM95" s="38">
        <v>0</v>
      </c>
      <c r="AN95" s="38">
        <v>0</v>
      </c>
      <c r="AO95" s="38">
        <v>0</v>
      </c>
      <c r="AP95" s="56">
        <v>477.18</v>
      </c>
      <c r="AQ95" s="56">
        <v>42.95</v>
      </c>
      <c r="AR95" s="41">
        <v>0</v>
      </c>
      <c r="AS95" s="56">
        <v>0</v>
      </c>
      <c r="AT95" s="56">
        <v>0</v>
      </c>
      <c r="AU95"/>
      <c r="AV95" s="42">
        <f t="shared" si="16"/>
        <v>477.18</v>
      </c>
      <c r="AW95" s="43">
        <f t="shared" si="17"/>
        <v>62.03</v>
      </c>
      <c r="AX95" s="259">
        <f t="shared" si="18"/>
        <v>415.15</v>
      </c>
    </row>
    <row r="96" spans="1:50" s="58" customFormat="1" ht="15" customHeight="1" x14ac:dyDescent="0.25">
      <c r="A96" s="46">
        <f>+A95+1</f>
        <v>14</v>
      </c>
      <c r="B96" s="47" t="s">
        <v>84</v>
      </c>
      <c r="C96" s="48">
        <v>29426132</v>
      </c>
      <c r="D96" s="49" t="s">
        <v>85</v>
      </c>
      <c r="E96" s="50" t="s">
        <v>86</v>
      </c>
      <c r="F96" s="157" t="s">
        <v>125</v>
      </c>
      <c r="G96" s="51">
        <v>1400</v>
      </c>
      <c r="H96" s="52">
        <v>6</v>
      </c>
      <c r="I96" s="53">
        <v>48</v>
      </c>
      <c r="J96" s="53">
        <v>8</v>
      </c>
      <c r="K96" s="53">
        <v>3.5</v>
      </c>
      <c r="L96" s="53">
        <v>0</v>
      </c>
      <c r="M96" s="53">
        <v>0</v>
      </c>
      <c r="N96" s="53">
        <v>0</v>
      </c>
      <c r="O96" s="53">
        <v>0</v>
      </c>
      <c r="P96" s="53">
        <v>4.5</v>
      </c>
      <c r="Q96" s="53">
        <v>0</v>
      </c>
      <c r="R96" s="54">
        <v>25.63</v>
      </c>
      <c r="S96" s="54">
        <v>37.5</v>
      </c>
      <c r="T96" s="54">
        <v>0</v>
      </c>
      <c r="U96" s="54">
        <v>0</v>
      </c>
      <c r="V96" s="54">
        <v>0</v>
      </c>
      <c r="W96" s="54">
        <v>360</v>
      </c>
      <c r="X96" s="54">
        <v>60</v>
      </c>
      <c r="Y96" s="54">
        <v>32.81</v>
      </c>
      <c r="Z96" s="54">
        <v>0</v>
      </c>
      <c r="AA96" s="54">
        <v>0</v>
      </c>
      <c r="AB96" s="54">
        <v>0</v>
      </c>
      <c r="AC96" s="55">
        <v>0</v>
      </c>
      <c r="AD96" s="54">
        <v>67.5</v>
      </c>
      <c r="AE96" s="54">
        <v>0</v>
      </c>
      <c r="AF96" s="54">
        <v>0</v>
      </c>
      <c r="AG96" s="54">
        <v>0</v>
      </c>
      <c r="AH96" s="38">
        <v>70.97</v>
      </c>
      <c r="AI96" s="39">
        <v>0</v>
      </c>
      <c r="AJ96" s="38"/>
      <c r="AK96" s="38"/>
      <c r="AL96" s="38">
        <v>0</v>
      </c>
      <c r="AM96" s="38">
        <v>0</v>
      </c>
      <c r="AN96" s="38">
        <v>0</v>
      </c>
      <c r="AO96" s="38">
        <v>0</v>
      </c>
      <c r="AP96" s="56">
        <v>545.94000000000005</v>
      </c>
      <c r="AQ96" s="56">
        <v>49.13</v>
      </c>
      <c r="AR96" s="41">
        <v>0</v>
      </c>
      <c r="AS96" s="56">
        <v>0</v>
      </c>
      <c r="AT96" s="56">
        <v>0</v>
      </c>
      <c r="AU96"/>
      <c r="AV96" s="42">
        <f t="shared" si="16"/>
        <v>583.44000000000005</v>
      </c>
      <c r="AW96" s="43">
        <f t="shared" si="17"/>
        <v>70.97</v>
      </c>
      <c r="AX96" s="259">
        <f t="shared" si="18"/>
        <v>512.47</v>
      </c>
    </row>
    <row r="97" spans="1:57" s="58" customFormat="1" ht="15" customHeight="1" x14ac:dyDescent="0.25">
      <c r="A97" s="46">
        <f>+A96+1</f>
        <v>15</v>
      </c>
      <c r="B97" s="47" t="s">
        <v>87</v>
      </c>
      <c r="C97" s="48" t="s">
        <v>88</v>
      </c>
      <c r="D97" s="49" t="s">
        <v>89</v>
      </c>
      <c r="E97" s="50" t="s">
        <v>60</v>
      </c>
      <c r="F97" s="157" t="s">
        <v>125</v>
      </c>
      <c r="G97" s="65">
        <v>1160</v>
      </c>
      <c r="H97" s="52">
        <v>6</v>
      </c>
      <c r="I97" s="53">
        <v>4</v>
      </c>
      <c r="J97" s="53">
        <v>8</v>
      </c>
      <c r="K97" s="53">
        <v>0</v>
      </c>
      <c r="L97" s="53">
        <v>0</v>
      </c>
      <c r="M97" s="53">
        <v>0</v>
      </c>
      <c r="N97" s="53">
        <v>0</v>
      </c>
      <c r="O97" s="53">
        <v>0</v>
      </c>
      <c r="P97" s="53">
        <v>0</v>
      </c>
      <c r="Q97" s="53">
        <v>83.4</v>
      </c>
      <c r="R97" s="54">
        <v>25.63</v>
      </c>
      <c r="S97" s="54">
        <v>50</v>
      </c>
      <c r="T97" s="54">
        <v>0</v>
      </c>
      <c r="U97" s="54">
        <v>0</v>
      </c>
      <c r="V97" s="54">
        <v>0</v>
      </c>
      <c r="W97" s="54">
        <v>20.67</v>
      </c>
      <c r="X97" s="54">
        <v>41.33</v>
      </c>
      <c r="Y97" s="54">
        <v>0</v>
      </c>
      <c r="Z97" s="54">
        <v>0</v>
      </c>
      <c r="AA97" s="54">
        <v>0</v>
      </c>
      <c r="AB97" s="54">
        <v>0</v>
      </c>
      <c r="AC97" s="55">
        <v>0</v>
      </c>
      <c r="AD97" s="54">
        <v>0</v>
      </c>
      <c r="AE97" s="54">
        <v>0</v>
      </c>
      <c r="AF97" s="54">
        <v>0</v>
      </c>
      <c r="AG97" s="54">
        <v>430.9</v>
      </c>
      <c r="AH97" s="38">
        <v>67.41</v>
      </c>
      <c r="AI97" s="39">
        <v>0</v>
      </c>
      <c r="AJ97" s="38"/>
      <c r="AK97" s="38"/>
      <c r="AL97" s="38">
        <v>66</v>
      </c>
      <c r="AM97" s="38">
        <v>0</v>
      </c>
      <c r="AN97" s="38">
        <v>0</v>
      </c>
      <c r="AO97" s="38">
        <v>0</v>
      </c>
      <c r="AP97" s="56">
        <v>518.53</v>
      </c>
      <c r="AQ97" s="56">
        <v>46.67</v>
      </c>
      <c r="AR97" s="41">
        <v>0</v>
      </c>
      <c r="AS97" s="56">
        <v>0</v>
      </c>
      <c r="AT97" s="56">
        <v>0</v>
      </c>
      <c r="AU97"/>
      <c r="AV97" s="42">
        <f t="shared" si="16"/>
        <v>568.53</v>
      </c>
      <c r="AW97" s="43">
        <f t="shared" si="17"/>
        <v>133.41</v>
      </c>
      <c r="AX97" s="259">
        <f t="shared" si="18"/>
        <v>435.12</v>
      </c>
    </row>
    <row r="98" spans="1:57" s="58" customFormat="1" ht="15" customHeight="1" x14ac:dyDescent="0.25">
      <c r="A98" s="46">
        <f t="shared" si="19"/>
        <v>16</v>
      </c>
      <c r="B98" s="47" t="s">
        <v>90</v>
      </c>
      <c r="C98" s="48">
        <v>29320677</v>
      </c>
      <c r="D98" s="49" t="s">
        <v>91</v>
      </c>
      <c r="E98" s="50" t="s">
        <v>55</v>
      </c>
      <c r="F98" s="159" t="s">
        <v>116</v>
      </c>
      <c r="G98" s="66">
        <v>1160</v>
      </c>
      <c r="H98" s="52">
        <v>6</v>
      </c>
      <c r="I98" s="53">
        <v>45</v>
      </c>
      <c r="J98" s="53">
        <v>8</v>
      </c>
      <c r="K98" s="53">
        <v>0.5</v>
      </c>
      <c r="L98" s="53">
        <v>0</v>
      </c>
      <c r="M98" s="53">
        <v>0</v>
      </c>
      <c r="N98" s="53">
        <v>0</v>
      </c>
      <c r="O98" s="53">
        <v>0</v>
      </c>
      <c r="P98" s="53">
        <v>5</v>
      </c>
      <c r="Q98" s="53">
        <v>0</v>
      </c>
      <c r="R98" s="54">
        <v>25.63</v>
      </c>
      <c r="S98" s="64">
        <v>0</v>
      </c>
      <c r="T98" s="54">
        <v>0</v>
      </c>
      <c r="U98" s="54">
        <v>0</v>
      </c>
      <c r="V98" s="54">
        <v>0</v>
      </c>
      <c r="W98" s="54">
        <v>251.25</v>
      </c>
      <c r="X98" s="54">
        <v>44.67</v>
      </c>
      <c r="Y98" s="54">
        <v>3.49</v>
      </c>
      <c r="Z98" s="54">
        <v>0</v>
      </c>
      <c r="AA98" s="54">
        <v>0</v>
      </c>
      <c r="AB98" s="54">
        <v>0</v>
      </c>
      <c r="AC98" s="55">
        <v>0</v>
      </c>
      <c r="AD98" s="54">
        <v>55.83</v>
      </c>
      <c r="AE98" s="54">
        <v>0</v>
      </c>
      <c r="AF98" s="54">
        <v>0</v>
      </c>
      <c r="AG98" s="54">
        <v>0</v>
      </c>
      <c r="AH98" s="39">
        <v>0</v>
      </c>
      <c r="AI98" s="38">
        <v>51.531711000000001</v>
      </c>
      <c r="AJ98" s="38"/>
      <c r="AK98" s="38"/>
      <c r="AL98" s="38">
        <v>22.6</v>
      </c>
      <c r="AM98" s="38">
        <v>0</v>
      </c>
      <c r="AN98" s="38">
        <v>0</v>
      </c>
      <c r="AO98" s="38">
        <v>0</v>
      </c>
      <c r="AP98" s="56">
        <v>380.87</v>
      </c>
      <c r="AQ98" s="56">
        <v>34.28</v>
      </c>
      <c r="AR98" s="41">
        <v>0</v>
      </c>
      <c r="AS98" s="56">
        <v>0</v>
      </c>
      <c r="AT98" s="56">
        <v>0</v>
      </c>
      <c r="AU98"/>
      <c r="AV98" s="42">
        <f t="shared" si="16"/>
        <v>380.87</v>
      </c>
      <c r="AW98" s="43">
        <f t="shared" si="17"/>
        <v>74.131710999999996</v>
      </c>
      <c r="AX98" s="259">
        <f t="shared" si="18"/>
        <v>306.74</v>
      </c>
    </row>
    <row r="99" spans="1:57" s="58" customFormat="1" ht="15" customHeight="1" x14ac:dyDescent="0.25">
      <c r="A99" s="46">
        <f>+A98+1</f>
        <v>17</v>
      </c>
      <c r="B99" s="47" t="s">
        <v>92</v>
      </c>
      <c r="C99" s="48">
        <v>29681850</v>
      </c>
      <c r="D99" s="67" t="s">
        <v>93</v>
      </c>
      <c r="E99" s="68" t="s">
        <v>60</v>
      </c>
      <c r="F99" s="160" t="s">
        <v>117</v>
      </c>
      <c r="G99" s="69">
        <v>1430</v>
      </c>
      <c r="H99" s="52">
        <v>6</v>
      </c>
      <c r="I99" s="53">
        <v>48</v>
      </c>
      <c r="J99" s="53">
        <v>8</v>
      </c>
      <c r="K99" s="53">
        <v>9</v>
      </c>
      <c r="L99" s="53">
        <v>1.5</v>
      </c>
      <c r="M99" s="53">
        <v>0</v>
      </c>
      <c r="N99" s="53">
        <v>0</v>
      </c>
      <c r="O99" s="53">
        <v>0</v>
      </c>
      <c r="P99" s="53">
        <v>6</v>
      </c>
      <c r="Q99" s="53">
        <v>0</v>
      </c>
      <c r="R99" s="64">
        <v>0</v>
      </c>
      <c r="S99" s="54">
        <v>62.5</v>
      </c>
      <c r="T99" s="54">
        <v>0</v>
      </c>
      <c r="U99" s="54">
        <v>0</v>
      </c>
      <c r="V99" s="54">
        <v>0</v>
      </c>
      <c r="W99" s="54">
        <v>322</v>
      </c>
      <c r="X99" s="54">
        <v>53.67</v>
      </c>
      <c r="Y99" s="54">
        <v>75.47</v>
      </c>
      <c r="Z99" s="54">
        <v>13.58</v>
      </c>
      <c r="AA99" s="54">
        <v>0</v>
      </c>
      <c r="AB99" s="54">
        <v>0</v>
      </c>
      <c r="AC99" s="55">
        <v>0</v>
      </c>
      <c r="AD99" s="54">
        <v>80.5</v>
      </c>
      <c r="AE99" s="54">
        <v>0</v>
      </c>
      <c r="AF99" s="54">
        <v>0</v>
      </c>
      <c r="AG99" s="54">
        <v>0</v>
      </c>
      <c r="AH99" s="70">
        <v>0</v>
      </c>
      <c r="AI99" s="71">
        <v>73.004958000000002</v>
      </c>
      <c r="AJ99" s="72"/>
      <c r="AK99" s="71"/>
      <c r="AL99" s="71">
        <v>51.2</v>
      </c>
      <c r="AM99" s="71">
        <v>0</v>
      </c>
      <c r="AN99" s="71">
        <v>0</v>
      </c>
      <c r="AO99" s="71">
        <v>0</v>
      </c>
      <c r="AP99" s="73">
        <v>545.22</v>
      </c>
      <c r="AQ99" s="56">
        <v>49.07</v>
      </c>
      <c r="AR99" s="41">
        <v>0</v>
      </c>
      <c r="AS99" s="73">
        <v>0</v>
      </c>
      <c r="AT99" s="73">
        <v>0</v>
      </c>
      <c r="AU99"/>
      <c r="AV99" s="42">
        <f t="shared" si="16"/>
        <v>607.72</v>
      </c>
      <c r="AW99" s="43">
        <f t="shared" si="17"/>
        <v>124.204958</v>
      </c>
      <c r="AX99" s="259">
        <f t="shared" si="18"/>
        <v>483.52</v>
      </c>
    </row>
    <row r="100" spans="1:57" x14ac:dyDescent="0.25">
      <c r="B100" s="78"/>
      <c r="C100" s="79"/>
      <c r="D100" s="78"/>
      <c r="E100" s="78"/>
      <c r="F100" s="78"/>
      <c r="G100" s="78"/>
      <c r="H100" s="178">
        <f t="shared" ref="H100:AT100" si="20">SUM(H83:H99)</f>
        <v>99</v>
      </c>
      <c r="I100" s="178">
        <f t="shared" si="20"/>
        <v>480.5</v>
      </c>
      <c r="J100" s="178">
        <f t="shared" si="20"/>
        <v>132.01</v>
      </c>
      <c r="K100" s="178">
        <f t="shared" si="20"/>
        <v>69.5</v>
      </c>
      <c r="L100" s="178">
        <f t="shared" si="20"/>
        <v>19.5</v>
      </c>
      <c r="M100" s="178">
        <f t="shared" si="20"/>
        <v>0</v>
      </c>
      <c r="N100" s="178">
        <f t="shared" si="20"/>
        <v>0</v>
      </c>
      <c r="O100" s="178">
        <f t="shared" si="20"/>
        <v>0</v>
      </c>
      <c r="P100" s="178">
        <f t="shared" si="20"/>
        <v>45.5</v>
      </c>
      <c r="Q100" s="178">
        <f t="shared" si="20"/>
        <v>517.79999999999995</v>
      </c>
      <c r="R100" s="178">
        <f t="shared" si="20"/>
        <v>358.82</v>
      </c>
      <c r="S100" s="178">
        <f t="shared" si="20"/>
        <v>508.74</v>
      </c>
      <c r="T100" s="178">
        <f t="shared" si="20"/>
        <v>6.23</v>
      </c>
      <c r="U100" s="178">
        <f t="shared" si="20"/>
        <v>2.0299999999999998</v>
      </c>
      <c r="V100" s="178">
        <f t="shared" si="20"/>
        <v>0</v>
      </c>
      <c r="W100" s="178">
        <f t="shared" si="20"/>
        <v>3274.69</v>
      </c>
      <c r="X100" s="178">
        <f t="shared" si="20"/>
        <v>894.54</v>
      </c>
      <c r="Y100" s="178">
        <f t="shared" si="20"/>
        <v>588.04000000000008</v>
      </c>
      <c r="Z100" s="178">
        <f t="shared" si="20"/>
        <v>173.86</v>
      </c>
      <c r="AA100" s="178">
        <f t="shared" si="20"/>
        <v>0</v>
      </c>
      <c r="AB100" s="178">
        <f t="shared" si="20"/>
        <v>0</v>
      </c>
      <c r="AC100" s="178">
        <f t="shared" si="20"/>
        <v>0</v>
      </c>
      <c r="AD100" s="178">
        <f t="shared" si="20"/>
        <v>613.81000000000006</v>
      </c>
      <c r="AE100" s="178">
        <f t="shared" si="20"/>
        <v>0</v>
      </c>
      <c r="AF100" s="178">
        <f t="shared" si="20"/>
        <v>0</v>
      </c>
      <c r="AG100" s="178">
        <f t="shared" si="20"/>
        <v>3457.8000000000006</v>
      </c>
      <c r="AH100" s="178">
        <f t="shared" si="20"/>
        <v>350.79999999999995</v>
      </c>
      <c r="AI100" s="178">
        <f t="shared" si="20"/>
        <v>892.66983799999991</v>
      </c>
      <c r="AJ100" s="178">
        <f t="shared" si="20"/>
        <v>0</v>
      </c>
      <c r="AK100" s="178">
        <f t="shared" si="20"/>
        <v>2.5</v>
      </c>
      <c r="AL100" s="178">
        <f t="shared" si="20"/>
        <v>236.3</v>
      </c>
      <c r="AM100" s="178">
        <f t="shared" si="20"/>
        <v>0</v>
      </c>
      <c r="AN100" s="178">
        <f t="shared" si="20"/>
        <v>0</v>
      </c>
      <c r="AO100" s="178">
        <f t="shared" si="20"/>
        <v>0</v>
      </c>
      <c r="AP100" s="178">
        <f t="shared" si="20"/>
        <v>9369.82</v>
      </c>
      <c r="AQ100" s="178">
        <f t="shared" si="20"/>
        <v>843.26999999999987</v>
      </c>
      <c r="AR100" s="178">
        <f t="shared" si="20"/>
        <v>0</v>
      </c>
      <c r="AS100" s="178">
        <f t="shared" si="20"/>
        <v>0</v>
      </c>
      <c r="AT100" s="178">
        <f t="shared" si="20"/>
        <v>0</v>
      </c>
      <c r="AV100" s="178">
        <f>SUM(AV83:AV99)</f>
        <v>9878.5600000000013</v>
      </c>
      <c r="AW100" s="178">
        <f>SUM(AW83:AW99)</f>
        <v>1482.2698380000002</v>
      </c>
      <c r="AX100" s="178">
        <f>SUM(AX83:AX99)</f>
        <v>8396.2999999999993</v>
      </c>
    </row>
    <row r="102" spans="1:57" x14ac:dyDescent="0.25">
      <c r="J102" s="76"/>
      <c r="AM102" s="76"/>
      <c r="AX102" s="80"/>
    </row>
    <row r="103" spans="1:57" s="4" customFormat="1" ht="15" customHeight="1" x14ac:dyDescent="0.25">
      <c r="A103" s="2" t="s">
        <v>0</v>
      </c>
      <c r="B103" s="2"/>
      <c r="C103" s="3"/>
      <c r="D103" s="2"/>
      <c r="E103" s="2"/>
      <c r="F103" s="2"/>
      <c r="G103" s="2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</row>
    <row r="104" spans="1:57" s="4" customFormat="1" x14ac:dyDescent="0.25">
      <c r="A104" s="2" t="s">
        <v>1</v>
      </c>
      <c r="B104" s="195" t="s">
        <v>165</v>
      </c>
      <c r="C104" s="196" t="str">
        <f>+'[2]30'!$C$40</f>
        <v>DEL 27/07/2023 AL 31/07/2023</v>
      </c>
      <c r="D104" s="2"/>
      <c r="E104" s="2"/>
      <c r="F104" s="2"/>
      <c r="G104" s="2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</row>
    <row r="105" spans="1:57" s="4" customFormat="1" ht="15.75" thickBot="1" x14ac:dyDescent="0.3">
      <c r="A105" s="2"/>
      <c r="B105" s="2"/>
      <c r="C105" s="3"/>
      <c r="D105" s="2"/>
      <c r="E105" s="2"/>
      <c r="F105" s="2"/>
      <c r="G105" s="2"/>
      <c r="H105" s="3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/>
      <c r="AV105" s="2"/>
      <c r="AW105" s="2"/>
      <c r="AX105" s="2"/>
    </row>
    <row r="106" spans="1:57" s="27" customFormat="1" ht="15.75" thickBot="1" x14ac:dyDescent="0.3">
      <c r="A106" s="3"/>
      <c r="B106" s="3"/>
      <c r="C106" s="3"/>
      <c r="D106" s="3"/>
      <c r="E106" s="3"/>
      <c r="F106" s="3"/>
      <c r="G106" s="3"/>
      <c r="H106" s="319" t="s">
        <v>2</v>
      </c>
      <c r="I106" s="320"/>
      <c r="J106" s="320"/>
      <c r="K106" s="320"/>
      <c r="L106" s="320"/>
      <c r="M106" s="320"/>
      <c r="N106" s="320"/>
      <c r="O106" s="320"/>
      <c r="P106" s="320"/>
      <c r="Q106" s="321"/>
      <c r="R106" s="322" t="s">
        <v>3</v>
      </c>
      <c r="S106" s="323"/>
      <c r="T106" s="323"/>
      <c r="U106" s="323"/>
      <c r="V106" s="323"/>
      <c r="W106" s="323"/>
      <c r="X106" s="323"/>
      <c r="Y106" s="323"/>
      <c r="Z106" s="323"/>
      <c r="AA106" s="323"/>
      <c r="AB106" s="323"/>
      <c r="AC106" s="323"/>
      <c r="AD106" s="323"/>
      <c r="AE106" s="323"/>
      <c r="AF106" s="323"/>
      <c r="AG106" s="324"/>
      <c r="AH106" s="325" t="s">
        <v>4</v>
      </c>
      <c r="AI106" s="326"/>
      <c r="AJ106" s="326"/>
      <c r="AK106" s="326"/>
      <c r="AL106" s="326"/>
      <c r="AM106" s="326"/>
      <c r="AN106" s="326"/>
      <c r="AO106" s="327"/>
      <c r="AP106" s="328" t="s">
        <v>5</v>
      </c>
      <c r="AQ106" s="329"/>
      <c r="AR106" s="329"/>
      <c r="AS106" s="329"/>
      <c r="AT106" s="330"/>
      <c r="AU106" s="1"/>
      <c r="AV106" s="331" t="s">
        <v>6</v>
      </c>
      <c r="AW106" s="332"/>
      <c r="AX106" s="333"/>
    </row>
    <row r="107" spans="1:57" s="27" customFormat="1" ht="26.25" thickBot="1" x14ac:dyDescent="0.3">
      <c r="A107" s="6" t="s">
        <v>7</v>
      </c>
      <c r="B107" s="7" t="s">
        <v>8</v>
      </c>
      <c r="C107" s="8" t="s">
        <v>9</v>
      </c>
      <c r="D107" s="8" t="s">
        <v>10</v>
      </c>
      <c r="E107" s="8" t="s">
        <v>11</v>
      </c>
      <c r="F107" s="8" t="s">
        <v>156</v>
      </c>
      <c r="G107" s="9" t="s">
        <v>12</v>
      </c>
      <c r="H107" s="10" t="s">
        <v>13</v>
      </c>
      <c r="I107" s="11" t="s">
        <v>14</v>
      </c>
      <c r="J107" s="11" t="s">
        <v>15</v>
      </c>
      <c r="K107" s="11" t="s">
        <v>16</v>
      </c>
      <c r="L107" s="11" t="s">
        <v>17</v>
      </c>
      <c r="M107" s="11" t="s">
        <v>18</v>
      </c>
      <c r="N107" s="11" t="s">
        <v>19</v>
      </c>
      <c r="O107" s="12" t="s">
        <v>20</v>
      </c>
      <c r="P107" s="11" t="s">
        <v>21</v>
      </c>
      <c r="Q107" s="13" t="s">
        <v>22</v>
      </c>
      <c r="R107" s="14" t="s">
        <v>23</v>
      </c>
      <c r="S107" s="15" t="s">
        <v>24</v>
      </c>
      <c r="T107" s="15" t="s">
        <v>25</v>
      </c>
      <c r="U107" s="15" t="s">
        <v>25</v>
      </c>
      <c r="V107" s="15" t="s">
        <v>26</v>
      </c>
      <c r="W107" s="15" t="s">
        <v>27</v>
      </c>
      <c r="X107" s="15" t="s">
        <v>28</v>
      </c>
      <c r="Y107" s="15" t="s">
        <v>29</v>
      </c>
      <c r="Z107" s="15" t="s">
        <v>30</v>
      </c>
      <c r="AA107" s="15" t="s">
        <v>31</v>
      </c>
      <c r="AB107" s="15" t="s">
        <v>32</v>
      </c>
      <c r="AC107" s="16" t="s">
        <v>33</v>
      </c>
      <c r="AD107" s="15" t="s">
        <v>34</v>
      </c>
      <c r="AE107" s="15" t="s">
        <v>35</v>
      </c>
      <c r="AF107" s="15" t="s">
        <v>36</v>
      </c>
      <c r="AG107" s="17" t="s">
        <v>22</v>
      </c>
      <c r="AH107" s="18" t="s">
        <v>37</v>
      </c>
      <c r="AI107" s="19" t="s">
        <v>38</v>
      </c>
      <c r="AJ107" s="19" t="s">
        <v>39</v>
      </c>
      <c r="AK107" s="19" t="s">
        <v>40</v>
      </c>
      <c r="AL107" s="19" t="s">
        <v>41</v>
      </c>
      <c r="AM107" s="19" t="s">
        <v>42</v>
      </c>
      <c r="AN107" s="19" t="s">
        <v>43</v>
      </c>
      <c r="AO107" s="20" t="s">
        <v>44</v>
      </c>
      <c r="AP107" s="21" t="s">
        <v>45</v>
      </c>
      <c r="AQ107" s="22" t="s">
        <v>46</v>
      </c>
      <c r="AR107" s="22" t="s">
        <v>47</v>
      </c>
      <c r="AS107" s="22" t="s">
        <v>48</v>
      </c>
      <c r="AT107" s="23" t="s">
        <v>49</v>
      </c>
      <c r="AU107"/>
      <c r="AV107" s="24" t="s">
        <v>50</v>
      </c>
      <c r="AW107" s="25" t="s">
        <v>51</v>
      </c>
      <c r="AX107" s="258" t="s">
        <v>52</v>
      </c>
    </row>
    <row r="108" spans="1:57" s="45" customFormat="1" ht="15" customHeight="1" x14ac:dyDescent="0.25">
      <c r="A108" s="28">
        <v>1</v>
      </c>
      <c r="B108" s="29" t="s">
        <v>53</v>
      </c>
      <c r="C108" s="30">
        <v>29342915</v>
      </c>
      <c r="D108" s="31" t="s">
        <v>54</v>
      </c>
      <c r="E108" s="32" t="s">
        <v>55</v>
      </c>
      <c r="F108" s="161" t="s">
        <v>125</v>
      </c>
      <c r="G108" s="33">
        <v>1660</v>
      </c>
      <c r="H108" s="34">
        <v>4</v>
      </c>
      <c r="I108" s="35">
        <v>16</v>
      </c>
      <c r="J108" s="35">
        <v>5.33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94.1</v>
      </c>
      <c r="R108" s="36">
        <v>25.61</v>
      </c>
      <c r="S108" s="36">
        <v>10.62</v>
      </c>
      <c r="T108" s="36">
        <v>0</v>
      </c>
      <c r="U108" s="36">
        <v>0</v>
      </c>
      <c r="V108" s="36">
        <v>0</v>
      </c>
      <c r="W108" s="36">
        <v>122.67</v>
      </c>
      <c r="X108" s="36">
        <v>40.86</v>
      </c>
      <c r="Y108" s="36">
        <v>0</v>
      </c>
      <c r="Z108" s="36">
        <v>0</v>
      </c>
      <c r="AA108" s="36">
        <v>0</v>
      </c>
      <c r="AB108" s="36">
        <v>0</v>
      </c>
      <c r="AC108" s="37">
        <v>0</v>
      </c>
      <c r="AD108" s="36">
        <v>0</v>
      </c>
      <c r="AE108" s="36">
        <v>0</v>
      </c>
      <c r="AF108" s="36">
        <v>0</v>
      </c>
      <c r="AG108" s="36">
        <v>721.43</v>
      </c>
      <c r="AH108" s="38">
        <v>118.37</v>
      </c>
      <c r="AI108" s="39">
        <v>0</v>
      </c>
      <c r="AJ108" s="40">
        <v>0</v>
      </c>
      <c r="AK108" s="38"/>
      <c r="AL108" s="38">
        <v>34</v>
      </c>
      <c r="AM108" s="38">
        <v>0</v>
      </c>
      <c r="AN108" s="38">
        <v>0</v>
      </c>
      <c r="AO108" s="38">
        <v>0</v>
      </c>
      <c r="AP108" s="41">
        <v>910.57</v>
      </c>
      <c r="AQ108" s="41">
        <v>81.95</v>
      </c>
      <c r="AR108" s="41">
        <v>0</v>
      </c>
      <c r="AS108" s="41">
        <v>0</v>
      </c>
      <c r="AT108" s="41">
        <v>0</v>
      </c>
      <c r="AU108"/>
      <c r="AV108" s="42">
        <f>SUM(R108:AG108)</f>
        <v>921.18999999999994</v>
      </c>
      <c r="AW108" s="43">
        <f>SUM(AH108:AO108)</f>
        <v>152.37</v>
      </c>
      <c r="AX108" s="259">
        <f>ROUND(+AV108-AW108,2)-0.02</f>
        <v>768.80000000000007</v>
      </c>
      <c r="AY108" s="166">
        <f>ROUND(AX108,2)</f>
        <v>768.8</v>
      </c>
    </row>
    <row r="109" spans="1:57" s="45" customFormat="1" ht="15" customHeight="1" x14ac:dyDescent="0.25">
      <c r="A109" s="46">
        <f>+A108+1</f>
        <v>2</v>
      </c>
      <c r="B109" s="47" t="s">
        <v>56</v>
      </c>
      <c r="C109" s="48">
        <v>29725686</v>
      </c>
      <c r="D109" s="49" t="s">
        <v>57</v>
      </c>
      <c r="E109" s="50" t="s">
        <v>55</v>
      </c>
      <c r="F109" s="158" t="s">
        <v>117</v>
      </c>
      <c r="G109" s="51">
        <v>1470</v>
      </c>
      <c r="H109" s="52">
        <v>4</v>
      </c>
      <c r="I109" s="53">
        <v>16</v>
      </c>
      <c r="J109" s="53">
        <v>5.33</v>
      </c>
      <c r="K109" s="53">
        <v>0</v>
      </c>
      <c r="L109" s="53">
        <v>0</v>
      </c>
      <c r="M109" s="53">
        <v>0</v>
      </c>
      <c r="N109" s="53">
        <v>0</v>
      </c>
      <c r="O109" s="53">
        <v>0</v>
      </c>
      <c r="P109" s="53">
        <v>0</v>
      </c>
      <c r="Q109" s="53">
        <v>82.2</v>
      </c>
      <c r="R109" s="36">
        <v>25.61</v>
      </c>
      <c r="S109" s="36">
        <v>37.5</v>
      </c>
      <c r="T109" s="54">
        <v>0</v>
      </c>
      <c r="U109" s="54">
        <v>0</v>
      </c>
      <c r="V109" s="54">
        <v>0</v>
      </c>
      <c r="W109" s="54">
        <v>110</v>
      </c>
      <c r="X109" s="54">
        <v>36.64</v>
      </c>
      <c r="Y109" s="54">
        <v>0</v>
      </c>
      <c r="Z109" s="54">
        <v>0</v>
      </c>
      <c r="AA109" s="54">
        <v>0</v>
      </c>
      <c r="AB109" s="54">
        <v>0</v>
      </c>
      <c r="AC109" s="55">
        <v>0</v>
      </c>
      <c r="AD109" s="54">
        <v>0</v>
      </c>
      <c r="AE109" s="54">
        <v>0</v>
      </c>
      <c r="AF109" s="54">
        <v>0</v>
      </c>
      <c r="AG109" s="54">
        <v>565.13</v>
      </c>
      <c r="AH109" s="39">
        <v>0</v>
      </c>
      <c r="AI109" s="38">
        <v>98.735181999999995</v>
      </c>
      <c r="AJ109" s="40">
        <v>0</v>
      </c>
      <c r="AK109" s="38">
        <v>0</v>
      </c>
      <c r="AL109" s="38">
        <v>0</v>
      </c>
      <c r="AM109" s="38">
        <v>0</v>
      </c>
      <c r="AN109" s="38">
        <v>0</v>
      </c>
      <c r="AO109" s="38">
        <v>0</v>
      </c>
      <c r="AP109" s="56">
        <v>737.38</v>
      </c>
      <c r="AQ109" s="56">
        <v>66.36</v>
      </c>
      <c r="AR109" s="41">
        <v>0</v>
      </c>
      <c r="AS109" s="56">
        <v>0</v>
      </c>
      <c r="AT109" s="56">
        <v>0</v>
      </c>
      <c r="AU109"/>
      <c r="AV109" s="42">
        <f t="shared" ref="AV109:AV124" si="21">SUM(R109:AG109)</f>
        <v>774.88</v>
      </c>
      <c r="AW109" s="43">
        <f t="shared" ref="AW109:AW124" si="22">SUM(AH109:AO109)</f>
        <v>98.735181999999995</v>
      </c>
      <c r="AX109" s="259">
        <f t="shared" ref="AX109:AX124" si="23">ROUND(+AV109-AW109,2)</f>
        <v>676.14</v>
      </c>
      <c r="AY109" s="166">
        <f t="shared" ref="AY109:AY124" si="24">ROUND(AX109,2)</f>
        <v>676.14</v>
      </c>
    </row>
    <row r="110" spans="1:57" s="58" customFormat="1" ht="15" customHeight="1" x14ac:dyDescent="0.25">
      <c r="A110" s="46">
        <f t="shared" ref="A110:A123" si="25">+A109+1</f>
        <v>3</v>
      </c>
      <c r="B110" s="47" t="s">
        <v>58</v>
      </c>
      <c r="C110" s="48">
        <v>29592059</v>
      </c>
      <c r="D110" s="49" t="s">
        <v>59</v>
      </c>
      <c r="E110" s="50" t="s">
        <v>60</v>
      </c>
      <c r="F110" s="158" t="s">
        <v>116</v>
      </c>
      <c r="G110" s="51">
        <v>1360</v>
      </c>
      <c r="H110" s="52">
        <v>4</v>
      </c>
      <c r="I110" s="53">
        <v>32</v>
      </c>
      <c r="J110" s="53">
        <v>5.33</v>
      </c>
      <c r="K110" s="53">
        <v>4</v>
      </c>
      <c r="L110" s="53">
        <v>4</v>
      </c>
      <c r="M110" s="53">
        <v>0</v>
      </c>
      <c r="N110" s="53">
        <v>24</v>
      </c>
      <c r="O110" s="53">
        <v>0</v>
      </c>
      <c r="P110" s="53">
        <v>12</v>
      </c>
      <c r="Q110" s="53">
        <v>0</v>
      </c>
      <c r="R110" s="36">
        <v>25.61</v>
      </c>
      <c r="S110" s="36">
        <v>75</v>
      </c>
      <c r="T110" s="57">
        <v>0</v>
      </c>
      <c r="U110" s="57">
        <v>0</v>
      </c>
      <c r="V110" s="54">
        <v>0</v>
      </c>
      <c r="W110" s="54">
        <v>205.33</v>
      </c>
      <c r="X110" s="54">
        <v>34.200000000000003</v>
      </c>
      <c r="Y110" s="54">
        <v>32.08</v>
      </c>
      <c r="Z110" s="54">
        <v>34.65</v>
      </c>
      <c r="AA110" s="54">
        <v>0</v>
      </c>
      <c r="AB110" s="54">
        <v>308</v>
      </c>
      <c r="AC110" s="55">
        <v>0</v>
      </c>
      <c r="AD110" s="54">
        <v>154</v>
      </c>
      <c r="AE110" s="54">
        <v>0</v>
      </c>
      <c r="AF110" s="54">
        <v>0</v>
      </c>
      <c r="AG110" s="54">
        <v>0</v>
      </c>
      <c r="AH110" s="39">
        <v>0</v>
      </c>
      <c r="AI110" s="38">
        <v>107.410611</v>
      </c>
      <c r="AJ110" s="38"/>
      <c r="AK110" s="38"/>
      <c r="AL110" s="38">
        <v>0</v>
      </c>
      <c r="AM110" s="38">
        <v>0</v>
      </c>
      <c r="AN110" s="38">
        <v>0</v>
      </c>
      <c r="AO110" s="38">
        <v>0</v>
      </c>
      <c r="AP110" s="56">
        <v>793.87</v>
      </c>
      <c r="AQ110" s="56">
        <v>71.45</v>
      </c>
      <c r="AR110" s="41">
        <v>0</v>
      </c>
      <c r="AS110" s="56">
        <v>0</v>
      </c>
      <c r="AT110" s="56">
        <v>0</v>
      </c>
      <c r="AU110"/>
      <c r="AV110" s="42">
        <f t="shared" si="21"/>
        <v>868.86999999999989</v>
      </c>
      <c r="AW110" s="43">
        <f t="shared" si="22"/>
        <v>107.410611</v>
      </c>
      <c r="AX110" s="259">
        <f t="shared" si="23"/>
        <v>761.46</v>
      </c>
      <c r="AY110" s="166">
        <f t="shared" si="24"/>
        <v>761.46</v>
      </c>
    </row>
    <row r="111" spans="1:57" s="45" customFormat="1" ht="15" customHeight="1" x14ac:dyDescent="0.25">
      <c r="A111" s="59">
        <f t="shared" si="25"/>
        <v>4</v>
      </c>
      <c r="B111" s="47" t="s">
        <v>61</v>
      </c>
      <c r="C111" s="60">
        <v>29671411</v>
      </c>
      <c r="D111" s="61" t="s">
        <v>62</v>
      </c>
      <c r="E111" s="62" t="s">
        <v>63</v>
      </c>
      <c r="F111" s="158" t="s">
        <v>117</v>
      </c>
      <c r="G111" s="63">
        <v>1553.4</v>
      </c>
      <c r="H111" s="52">
        <v>4</v>
      </c>
      <c r="I111" s="53">
        <v>16</v>
      </c>
      <c r="J111" s="53">
        <v>5.33</v>
      </c>
      <c r="K111" s="53">
        <v>0</v>
      </c>
      <c r="L111" s="53">
        <v>0</v>
      </c>
      <c r="M111" s="53">
        <v>0</v>
      </c>
      <c r="N111" s="53">
        <v>0</v>
      </c>
      <c r="O111" s="53">
        <v>0</v>
      </c>
      <c r="P111" s="53">
        <v>0</v>
      </c>
      <c r="Q111" s="53">
        <v>60.599999999999994</v>
      </c>
      <c r="R111" s="36">
        <v>25.61</v>
      </c>
      <c r="S111" s="36">
        <v>10.62</v>
      </c>
      <c r="T111" s="54">
        <v>0</v>
      </c>
      <c r="U111" s="54">
        <v>0</v>
      </c>
      <c r="V111" s="54">
        <v>0</v>
      </c>
      <c r="W111" s="54">
        <v>115.56</v>
      </c>
      <c r="X111" s="54">
        <v>38.5</v>
      </c>
      <c r="Y111" s="54">
        <v>0</v>
      </c>
      <c r="Z111" s="54">
        <v>0</v>
      </c>
      <c r="AA111" s="54">
        <v>0</v>
      </c>
      <c r="AB111" s="54">
        <v>0</v>
      </c>
      <c r="AC111" s="55">
        <v>0</v>
      </c>
      <c r="AD111" s="54">
        <v>0</v>
      </c>
      <c r="AE111" s="54">
        <v>0</v>
      </c>
      <c r="AF111" s="54">
        <v>0</v>
      </c>
      <c r="AG111" s="54">
        <v>432.48</v>
      </c>
      <c r="AH111" s="39">
        <v>0</v>
      </c>
      <c r="AI111" s="38">
        <v>81.97</v>
      </c>
      <c r="AJ111" s="40">
        <v>0</v>
      </c>
      <c r="AK111" s="40">
        <v>0</v>
      </c>
      <c r="AL111" s="38">
        <v>0</v>
      </c>
      <c r="AM111" s="38">
        <v>0</v>
      </c>
      <c r="AN111" s="38">
        <v>0</v>
      </c>
      <c r="AO111" s="38">
        <v>0</v>
      </c>
      <c r="AP111" s="56">
        <v>620.41</v>
      </c>
      <c r="AQ111" s="56">
        <v>55.84</v>
      </c>
      <c r="AR111" s="41">
        <v>0</v>
      </c>
      <c r="AS111" s="56">
        <v>0</v>
      </c>
      <c r="AT111" s="56">
        <v>0</v>
      </c>
      <c r="AU111"/>
      <c r="AV111" s="42">
        <f t="shared" si="21"/>
        <v>622.77</v>
      </c>
      <c r="AW111" s="43">
        <f t="shared" si="22"/>
        <v>81.97</v>
      </c>
      <c r="AX111" s="259">
        <f t="shared" si="23"/>
        <v>540.79999999999995</v>
      </c>
      <c r="AY111" s="166">
        <f t="shared" si="24"/>
        <v>540.79999999999995</v>
      </c>
    </row>
    <row r="112" spans="1:57" s="45" customFormat="1" ht="15" customHeight="1" x14ac:dyDescent="0.25">
      <c r="A112" s="59">
        <f>+A111+1</f>
        <v>5</v>
      </c>
      <c r="B112" s="47" t="s">
        <v>64</v>
      </c>
      <c r="C112" s="60">
        <v>29730569</v>
      </c>
      <c r="D112" s="61" t="s">
        <v>65</v>
      </c>
      <c r="E112" s="62" t="s">
        <v>63</v>
      </c>
      <c r="F112" s="158" t="s">
        <v>117</v>
      </c>
      <c r="G112" s="63">
        <v>1585</v>
      </c>
      <c r="H112" s="52">
        <v>4</v>
      </c>
      <c r="I112" s="53">
        <v>16</v>
      </c>
      <c r="J112" s="53">
        <v>5.33</v>
      </c>
      <c r="K112" s="53">
        <v>0</v>
      </c>
      <c r="L112" s="53">
        <v>0</v>
      </c>
      <c r="M112" s="53">
        <v>0</v>
      </c>
      <c r="N112" s="53">
        <v>0</v>
      </c>
      <c r="O112" s="53">
        <v>0</v>
      </c>
      <c r="P112" s="53">
        <v>0</v>
      </c>
      <c r="Q112" s="53">
        <v>61.099999999999994</v>
      </c>
      <c r="R112" s="36">
        <v>25.61</v>
      </c>
      <c r="S112" s="36">
        <v>62.5</v>
      </c>
      <c r="T112" s="54">
        <v>0</v>
      </c>
      <c r="U112" s="54">
        <v>0</v>
      </c>
      <c r="V112" s="54">
        <v>0</v>
      </c>
      <c r="W112" s="54">
        <v>117.67</v>
      </c>
      <c r="X112" s="54">
        <v>39.200000000000003</v>
      </c>
      <c r="Y112" s="54">
        <v>0</v>
      </c>
      <c r="Z112" s="54">
        <v>0</v>
      </c>
      <c r="AA112" s="54">
        <v>0</v>
      </c>
      <c r="AB112" s="54">
        <v>0</v>
      </c>
      <c r="AC112" s="55">
        <v>0</v>
      </c>
      <c r="AD112" s="54">
        <v>0</v>
      </c>
      <c r="AE112" s="54">
        <v>0</v>
      </c>
      <c r="AF112" s="54">
        <v>0</v>
      </c>
      <c r="AG112" s="54">
        <v>444.04</v>
      </c>
      <c r="AH112" s="39">
        <v>0</v>
      </c>
      <c r="AI112" s="38">
        <v>83.891028000000006</v>
      </c>
      <c r="AJ112" s="40">
        <v>0</v>
      </c>
      <c r="AK112" s="38"/>
      <c r="AL112" s="38">
        <v>0</v>
      </c>
      <c r="AM112" s="38">
        <v>0</v>
      </c>
      <c r="AN112" s="38">
        <v>0</v>
      </c>
      <c r="AO112" s="38">
        <v>0</v>
      </c>
      <c r="AP112" s="56">
        <v>626.52</v>
      </c>
      <c r="AQ112" s="56">
        <v>56.39</v>
      </c>
      <c r="AR112" s="41">
        <v>0</v>
      </c>
      <c r="AS112" s="56">
        <v>0</v>
      </c>
      <c r="AT112" s="56">
        <v>0</v>
      </c>
      <c r="AU112"/>
      <c r="AV112" s="42">
        <f t="shared" si="21"/>
        <v>689.02</v>
      </c>
      <c r="AW112" s="43">
        <f t="shared" si="22"/>
        <v>83.891028000000006</v>
      </c>
      <c r="AX112" s="259">
        <f t="shared" si="23"/>
        <v>605.13</v>
      </c>
      <c r="AY112" s="166">
        <f t="shared" si="24"/>
        <v>605.13</v>
      </c>
    </row>
    <row r="113" spans="1:57" s="58" customFormat="1" ht="15" customHeight="1" x14ac:dyDescent="0.25">
      <c r="A113" s="46">
        <f t="shared" si="25"/>
        <v>6</v>
      </c>
      <c r="B113" s="47" t="s">
        <v>66</v>
      </c>
      <c r="C113" s="48">
        <v>24808727</v>
      </c>
      <c r="D113" s="49" t="s">
        <v>67</v>
      </c>
      <c r="E113" s="50" t="s">
        <v>60</v>
      </c>
      <c r="F113" s="158" t="s">
        <v>117</v>
      </c>
      <c r="G113" s="51">
        <v>1480</v>
      </c>
      <c r="H113" s="52">
        <v>4</v>
      </c>
      <c r="I113" s="53">
        <v>32</v>
      </c>
      <c r="J113" s="53">
        <v>5.33</v>
      </c>
      <c r="K113" s="53">
        <v>4</v>
      </c>
      <c r="L113" s="53">
        <v>2.5</v>
      </c>
      <c r="M113" s="53">
        <v>0</v>
      </c>
      <c r="N113" s="53">
        <v>23.5</v>
      </c>
      <c r="O113" s="53">
        <v>0</v>
      </c>
      <c r="P113" s="53">
        <v>5</v>
      </c>
      <c r="Q113" s="53">
        <v>0</v>
      </c>
      <c r="R113" s="36">
        <v>25.61</v>
      </c>
      <c r="S113" s="36">
        <v>50</v>
      </c>
      <c r="T113" s="54">
        <v>0</v>
      </c>
      <c r="U113" s="54">
        <v>0</v>
      </c>
      <c r="V113" s="54">
        <v>0</v>
      </c>
      <c r="W113" s="54">
        <v>221.33</v>
      </c>
      <c r="X113" s="54">
        <v>36.869999999999997</v>
      </c>
      <c r="Y113" s="54">
        <v>34.58</v>
      </c>
      <c r="Z113" s="54">
        <v>23.34</v>
      </c>
      <c r="AA113" s="54">
        <v>0</v>
      </c>
      <c r="AB113" s="54">
        <v>325.08</v>
      </c>
      <c r="AC113" s="55">
        <v>0</v>
      </c>
      <c r="AD113" s="54">
        <v>69.17</v>
      </c>
      <c r="AE113" s="54">
        <v>0</v>
      </c>
      <c r="AF113" s="54">
        <v>0</v>
      </c>
      <c r="AG113" s="54">
        <v>0</v>
      </c>
      <c r="AH113" s="39">
        <v>0</v>
      </c>
      <c r="AI113" s="38">
        <v>98.547721999999993</v>
      </c>
      <c r="AJ113" s="38">
        <v>0</v>
      </c>
      <c r="AK113" s="38"/>
      <c r="AL113" s="38">
        <v>0</v>
      </c>
      <c r="AM113" s="38">
        <v>0</v>
      </c>
      <c r="AN113" s="38">
        <v>0</v>
      </c>
      <c r="AO113" s="38">
        <v>0</v>
      </c>
      <c r="AP113" s="56">
        <v>735.98</v>
      </c>
      <c r="AQ113" s="56">
        <v>66.239999999999995</v>
      </c>
      <c r="AR113" s="41">
        <v>0</v>
      </c>
      <c r="AS113" s="56">
        <v>0</v>
      </c>
      <c r="AT113" s="56">
        <v>0</v>
      </c>
      <c r="AU113"/>
      <c r="AV113" s="42">
        <f t="shared" si="21"/>
        <v>785.9799999999999</v>
      </c>
      <c r="AW113" s="43">
        <f t="shared" si="22"/>
        <v>98.547721999999993</v>
      </c>
      <c r="AX113" s="259">
        <f t="shared" si="23"/>
        <v>687.43</v>
      </c>
      <c r="AY113" s="166">
        <f t="shared" si="24"/>
        <v>687.43</v>
      </c>
    </row>
    <row r="114" spans="1:57" s="58" customFormat="1" ht="15" customHeight="1" x14ac:dyDescent="0.25">
      <c r="A114" s="59">
        <f t="shared" si="25"/>
        <v>7</v>
      </c>
      <c r="B114" s="47" t="s">
        <v>68</v>
      </c>
      <c r="C114" s="60">
        <v>43629132</v>
      </c>
      <c r="D114" s="61" t="s">
        <v>69</v>
      </c>
      <c r="E114" s="62" t="s">
        <v>63</v>
      </c>
      <c r="F114" s="158" t="s">
        <v>99</v>
      </c>
      <c r="G114" s="63">
        <v>1480</v>
      </c>
      <c r="H114" s="52">
        <v>4</v>
      </c>
      <c r="I114" s="53">
        <v>16</v>
      </c>
      <c r="J114" s="53">
        <v>5.33</v>
      </c>
      <c r="K114" s="53">
        <v>0</v>
      </c>
      <c r="L114" s="53">
        <v>0</v>
      </c>
      <c r="M114" s="53">
        <v>0</v>
      </c>
      <c r="N114" s="53">
        <v>0</v>
      </c>
      <c r="O114" s="53">
        <v>0</v>
      </c>
      <c r="P114" s="53">
        <v>0</v>
      </c>
      <c r="Q114" s="53">
        <v>61.5</v>
      </c>
      <c r="R114" s="36">
        <v>25.61</v>
      </c>
      <c r="S114" s="36">
        <v>0</v>
      </c>
      <c r="T114" s="54">
        <v>0</v>
      </c>
      <c r="U114" s="54">
        <v>0</v>
      </c>
      <c r="V114" s="54">
        <v>0</v>
      </c>
      <c r="W114" s="54">
        <v>110.67</v>
      </c>
      <c r="X114" s="54">
        <v>36.869999999999997</v>
      </c>
      <c r="Y114" s="54">
        <v>0</v>
      </c>
      <c r="Z114" s="54">
        <v>0</v>
      </c>
      <c r="AA114" s="54">
        <v>0</v>
      </c>
      <c r="AB114" s="54">
        <v>0</v>
      </c>
      <c r="AC114" s="55">
        <v>0</v>
      </c>
      <c r="AD114" s="54">
        <v>0</v>
      </c>
      <c r="AE114" s="54">
        <v>0</v>
      </c>
      <c r="AF114" s="54">
        <v>0</v>
      </c>
      <c r="AG114" s="54">
        <v>419.45</v>
      </c>
      <c r="AH114" s="39">
        <v>0</v>
      </c>
      <c r="AI114" s="38">
        <v>79.64</v>
      </c>
      <c r="AJ114" s="38"/>
      <c r="AK114" s="38"/>
      <c r="AL114" s="38">
        <v>0</v>
      </c>
      <c r="AM114" s="38">
        <v>0</v>
      </c>
      <c r="AN114" s="38">
        <v>0</v>
      </c>
      <c r="AO114" s="38">
        <v>0</v>
      </c>
      <c r="AP114" s="56">
        <v>592.6</v>
      </c>
      <c r="AQ114" s="56">
        <v>53.33</v>
      </c>
      <c r="AR114" s="41">
        <v>0</v>
      </c>
      <c r="AS114" s="56">
        <v>0</v>
      </c>
      <c r="AT114" s="56">
        <v>0</v>
      </c>
      <c r="AU114"/>
      <c r="AV114" s="42">
        <f t="shared" si="21"/>
        <v>592.6</v>
      </c>
      <c r="AW114" s="43">
        <f t="shared" si="22"/>
        <v>79.64</v>
      </c>
      <c r="AX114" s="259">
        <f>ROUND(+AV114-AW114,2)+0.01</f>
        <v>512.97</v>
      </c>
      <c r="AY114" s="166">
        <f t="shared" si="24"/>
        <v>512.97</v>
      </c>
    </row>
    <row r="115" spans="1:57" s="58" customFormat="1" ht="15" customHeight="1" x14ac:dyDescent="0.25">
      <c r="A115" s="46">
        <f t="shared" si="25"/>
        <v>8</v>
      </c>
      <c r="B115" s="47" t="s">
        <v>70</v>
      </c>
      <c r="C115" s="48">
        <v>44627805</v>
      </c>
      <c r="D115" s="49" t="s">
        <v>71</v>
      </c>
      <c r="E115" s="50" t="s">
        <v>72</v>
      </c>
      <c r="F115" s="158" t="s">
        <v>132</v>
      </c>
      <c r="G115" s="51">
        <v>1345</v>
      </c>
      <c r="H115" s="52">
        <v>4</v>
      </c>
      <c r="I115" s="53">
        <v>16</v>
      </c>
      <c r="J115" s="53">
        <v>5.33</v>
      </c>
      <c r="K115" s="53">
        <v>4</v>
      </c>
      <c r="L115" s="53">
        <v>3.5</v>
      </c>
      <c r="M115" s="53">
        <v>16</v>
      </c>
      <c r="N115" s="53">
        <v>23</v>
      </c>
      <c r="O115" s="53">
        <v>0</v>
      </c>
      <c r="P115" s="53">
        <v>12</v>
      </c>
      <c r="Q115" s="53">
        <v>0</v>
      </c>
      <c r="R115" s="36">
        <v>25.61</v>
      </c>
      <c r="S115" s="36">
        <v>0</v>
      </c>
      <c r="T115" s="54">
        <v>0</v>
      </c>
      <c r="U115" s="54">
        <v>0</v>
      </c>
      <c r="V115" s="54">
        <v>0</v>
      </c>
      <c r="W115" s="54">
        <v>101.67</v>
      </c>
      <c r="X115" s="54">
        <v>33.869999999999997</v>
      </c>
      <c r="Y115" s="54">
        <v>31.77</v>
      </c>
      <c r="Z115" s="54">
        <v>30.02</v>
      </c>
      <c r="AA115" s="54">
        <v>137.25</v>
      </c>
      <c r="AB115" s="54">
        <v>292.29000000000002</v>
      </c>
      <c r="AC115" s="55">
        <v>0</v>
      </c>
      <c r="AD115" s="54">
        <v>152.5</v>
      </c>
      <c r="AE115" s="54">
        <v>0</v>
      </c>
      <c r="AF115" s="54">
        <v>0</v>
      </c>
      <c r="AG115" s="54">
        <v>0</v>
      </c>
      <c r="AH115" s="39">
        <v>0</v>
      </c>
      <c r="AI115" s="38">
        <v>105.371882</v>
      </c>
      <c r="AJ115" s="38">
        <v>0</v>
      </c>
      <c r="AK115" s="38"/>
      <c r="AL115" s="38">
        <v>99.8</v>
      </c>
      <c r="AM115" s="38">
        <v>0</v>
      </c>
      <c r="AN115" s="38">
        <v>0</v>
      </c>
      <c r="AO115" s="38">
        <v>0</v>
      </c>
      <c r="AP115" s="56">
        <v>804.98</v>
      </c>
      <c r="AQ115" s="56">
        <v>72.45</v>
      </c>
      <c r="AR115" s="41">
        <v>0</v>
      </c>
      <c r="AS115" s="56">
        <v>0</v>
      </c>
      <c r="AT115" s="56">
        <v>0</v>
      </c>
      <c r="AU115"/>
      <c r="AV115" s="42">
        <f t="shared" si="21"/>
        <v>804.98</v>
      </c>
      <c r="AW115" s="43">
        <f t="shared" si="22"/>
        <v>205.17188199999998</v>
      </c>
      <c r="AX115" s="259">
        <f>ROUND(+AV115-AW115,2)-0.01</f>
        <v>599.79999999999995</v>
      </c>
      <c r="AY115" s="166">
        <f t="shared" si="24"/>
        <v>599.79999999999995</v>
      </c>
    </row>
    <row r="116" spans="1:57" s="58" customFormat="1" ht="15" customHeight="1" x14ac:dyDescent="0.25">
      <c r="A116" s="46">
        <f t="shared" si="25"/>
        <v>9</v>
      </c>
      <c r="B116" s="47" t="s">
        <v>73</v>
      </c>
      <c r="C116" s="48">
        <v>29348368</v>
      </c>
      <c r="D116" s="49" t="s">
        <v>74</v>
      </c>
      <c r="E116" s="50" t="s">
        <v>75</v>
      </c>
      <c r="F116" s="158" t="s">
        <v>117</v>
      </c>
      <c r="G116" s="51">
        <v>1400</v>
      </c>
      <c r="H116" s="52">
        <v>4</v>
      </c>
      <c r="I116" s="53">
        <v>32</v>
      </c>
      <c r="J116" s="53">
        <v>5.33</v>
      </c>
      <c r="K116" s="53">
        <v>4</v>
      </c>
      <c r="L116" s="53">
        <v>0</v>
      </c>
      <c r="M116" s="53">
        <v>0</v>
      </c>
      <c r="N116" s="53">
        <v>3</v>
      </c>
      <c r="O116" s="53">
        <v>0</v>
      </c>
      <c r="P116" s="53">
        <v>5</v>
      </c>
      <c r="Q116" s="53">
        <v>0</v>
      </c>
      <c r="R116" s="36">
        <v>25.61</v>
      </c>
      <c r="S116" s="36">
        <v>62.5</v>
      </c>
      <c r="T116" s="54">
        <v>0</v>
      </c>
      <c r="U116" s="54">
        <v>0</v>
      </c>
      <c r="V116" s="54">
        <v>0</v>
      </c>
      <c r="W116" s="54">
        <v>210.67</v>
      </c>
      <c r="X116" s="54">
        <v>35.090000000000003</v>
      </c>
      <c r="Y116" s="54">
        <v>32.92</v>
      </c>
      <c r="Z116" s="54">
        <v>0</v>
      </c>
      <c r="AA116" s="54">
        <v>0</v>
      </c>
      <c r="AB116" s="54">
        <v>39.5</v>
      </c>
      <c r="AC116" s="55">
        <v>0</v>
      </c>
      <c r="AD116" s="54">
        <v>65.83</v>
      </c>
      <c r="AE116" s="54">
        <v>0</v>
      </c>
      <c r="AF116" s="54">
        <v>0</v>
      </c>
      <c r="AG116" s="54">
        <v>0</v>
      </c>
      <c r="AH116" s="39">
        <v>0</v>
      </c>
      <c r="AI116" s="38">
        <v>54.848117999999999</v>
      </c>
      <c r="AJ116" s="38"/>
      <c r="AK116" s="38"/>
      <c r="AL116" s="38">
        <v>0</v>
      </c>
      <c r="AM116" s="38">
        <v>0</v>
      </c>
      <c r="AN116" s="38">
        <v>0</v>
      </c>
      <c r="AO116" s="38">
        <v>0</v>
      </c>
      <c r="AP116" s="56">
        <v>409.62</v>
      </c>
      <c r="AQ116" s="56">
        <v>36.869999999999997</v>
      </c>
      <c r="AR116" s="41">
        <v>0</v>
      </c>
      <c r="AS116" s="56">
        <v>0</v>
      </c>
      <c r="AT116" s="56">
        <v>0</v>
      </c>
      <c r="AU116"/>
      <c r="AV116" s="42">
        <f t="shared" si="21"/>
        <v>472.12</v>
      </c>
      <c r="AW116" s="43">
        <f t="shared" si="22"/>
        <v>54.848117999999999</v>
      </c>
      <c r="AX116" s="259">
        <f>ROUND(+AV116-AW116,2)-0.01</f>
        <v>417.26</v>
      </c>
      <c r="AY116" s="166">
        <f t="shared" si="24"/>
        <v>417.26</v>
      </c>
    </row>
    <row r="117" spans="1:57" s="58" customFormat="1" ht="15" customHeight="1" x14ac:dyDescent="0.25">
      <c r="A117" s="46">
        <f t="shared" si="25"/>
        <v>10</v>
      </c>
      <c r="B117" s="47" t="s">
        <v>76</v>
      </c>
      <c r="C117" s="48">
        <v>40995634</v>
      </c>
      <c r="D117" s="49" t="s">
        <v>77</v>
      </c>
      <c r="E117" s="50" t="s">
        <v>60</v>
      </c>
      <c r="F117" s="158" t="s">
        <v>117</v>
      </c>
      <c r="G117" s="51">
        <v>1345</v>
      </c>
      <c r="H117" s="52">
        <v>4</v>
      </c>
      <c r="I117" s="53">
        <v>32</v>
      </c>
      <c r="J117" s="53">
        <v>5.33</v>
      </c>
      <c r="K117" s="53">
        <v>3.5</v>
      </c>
      <c r="L117" s="53">
        <v>2.5</v>
      </c>
      <c r="M117" s="53">
        <v>0</v>
      </c>
      <c r="N117" s="53">
        <v>17.5</v>
      </c>
      <c r="O117" s="53">
        <v>0</v>
      </c>
      <c r="P117" s="53">
        <v>5</v>
      </c>
      <c r="Q117" s="53">
        <v>0</v>
      </c>
      <c r="R117" s="64">
        <v>0</v>
      </c>
      <c r="S117" s="36">
        <v>0</v>
      </c>
      <c r="T117" s="54">
        <v>0</v>
      </c>
      <c r="U117" s="54">
        <v>0</v>
      </c>
      <c r="V117" s="54">
        <v>0</v>
      </c>
      <c r="W117" s="54">
        <v>213.33</v>
      </c>
      <c r="X117" s="54">
        <v>35.53</v>
      </c>
      <c r="Y117" s="54">
        <v>29.17</v>
      </c>
      <c r="Z117" s="54">
        <v>22.5</v>
      </c>
      <c r="AA117" s="54">
        <v>0</v>
      </c>
      <c r="AB117" s="54">
        <v>233.33</v>
      </c>
      <c r="AC117" s="55">
        <v>0</v>
      </c>
      <c r="AD117" s="54">
        <v>66.67</v>
      </c>
      <c r="AE117" s="54">
        <v>0</v>
      </c>
      <c r="AF117" s="54">
        <v>0</v>
      </c>
      <c r="AG117" s="54">
        <v>0</v>
      </c>
      <c r="AH117" s="39">
        <v>0</v>
      </c>
      <c r="AI117" s="39">
        <v>80.410966999999999</v>
      </c>
      <c r="AJ117" s="38"/>
      <c r="AK117" s="38"/>
      <c r="AL117" s="38">
        <v>0</v>
      </c>
      <c r="AM117" s="38">
        <v>0</v>
      </c>
      <c r="AN117" s="38">
        <v>0</v>
      </c>
      <c r="AO117" s="38">
        <v>0</v>
      </c>
      <c r="AP117" s="56">
        <v>600.53</v>
      </c>
      <c r="AQ117" s="56">
        <v>54.05</v>
      </c>
      <c r="AR117" s="41">
        <v>0</v>
      </c>
      <c r="AS117" s="56">
        <v>0</v>
      </c>
      <c r="AT117" s="56">
        <v>0</v>
      </c>
      <c r="AU117"/>
      <c r="AV117" s="42">
        <f t="shared" si="21"/>
        <v>600.53</v>
      </c>
      <c r="AW117" s="43">
        <f t="shared" si="22"/>
        <v>80.410966999999999</v>
      </c>
      <c r="AX117" s="259">
        <f>ROUND(+AV117-AW117,2)-0.01</f>
        <v>520.11</v>
      </c>
      <c r="AY117" s="166">
        <f t="shared" si="24"/>
        <v>520.11</v>
      </c>
    </row>
    <row r="118" spans="1:57" s="58" customFormat="1" ht="15" customHeight="1" x14ac:dyDescent="0.25">
      <c r="A118" s="46">
        <f t="shared" si="25"/>
        <v>11</v>
      </c>
      <c r="B118" s="47" t="s">
        <v>78</v>
      </c>
      <c r="C118" s="48">
        <v>40204001</v>
      </c>
      <c r="D118" s="49" t="s">
        <v>79</v>
      </c>
      <c r="E118" s="50" t="s">
        <v>60</v>
      </c>
      <c r="F118" s="158" t="s">
        <v>117</v>
      </c>
      <c r="G118" s="51">
        <v>1430</v>
      </c>
      <c r="H118" s="52">
        <v>4</v>
      </c>
      <c r="I118" s="53">
        <v>32</v>
      </c>
      <c r="J118" s="53">
        <v>5.33</v>
      </c>
      <c r="K118" s="53">
        <v>4</v>
      </c>
      <c r="L118" s="53">
        <v>2.5</v>
      </c>
      <c r="M118" s="53">
        <v>0</v>
      </c>
      <c r="N118" s="53">
        <v>17.5</v>
      </c>
      <c r="O118" s="53">
        <v>0</v>
      </c>
      <c r="P118" s="53">
        <v>5</v>
      </c>
      <c r="Q118" s="53">
        <v>0</v>
      </c>
      <c r="R118" s="36">
        <v>25.61</v>
      </c>
      <c r="S118" s="36">
        <v>25</v>
      </c>
      <c r="T118" s="54">
        <v>0</v>
      </c>
      <c r="U118" s="54">
        <v>0</v>
      </c>
      <c r="V118" s="54">
        <v>0</v>
      </c>
      <c r="W118" s="54">
        <v>240</v>
      </c>
      <c r="X118" s="54">
        <v>39.979999999999997</v>
      </c>
      <c r="Y118" s="54">
        <v>37.5</v>
      </c>
      <c r="Z118" s="54">
        <v>25.31</v>
      </c>
      <c r="AA118" s="54">
        <v>0</v>
      </c>
      <c r="AB118" s="54">
        <v>262.5</v>
      </c>
      <c r="AC118" s="55">
        <v>0</v>
      </c>
      <c r="AD118" s="54">
        <v>75</v>
      </c>
      <c r="AE118" s="54">
        <v>0</v>
      </c>
      <c r="AF118" s="54">
        <v>0</v>
      </c>
      <c r="AG118" s="54">
        <v>0</v>
      </c>
      <c r="AH118" s="39">
        <v>0</v>
      </c>
      <c r="AI118" s="38">
        <v>94.520009999999999</v>
      </c>
      <c r="AJ118" s="38"/>
      <c r="AK118" s="38"/>
      <c r="AL118" s="38">
        <v>41</v>
      </c>
      <c r="AM118" s="38">
        <v>0</v>
      </c>
      <c r="AN118" s="38">
        <v>0</v>
      </c>
      <c r="AO118" s="38">
        <v>0</v>
      </c>
      <c r="AP118" s="56">
        <v>705.9</v>
      </c>
      <c r="AQ118" s="56">
        <v>63.53</v>
      </c>
      <c r="AR118" s="41">
        <v>0</v>
      </c>
      <c r="AS118" s="56">
        <v>0</v>
      </c>
      <c r="AT118" s="56">
        <v>0</v>
      </c>
      <c r="AU118"/>
      <c r="AV118" s="42">
        <f t="shared" si="21"/>
        <v>730.90000000000009</v>
      </c>
      <c r="AW118" s="43">
        <f t="shared" si="22"/>
        <v>135.52001000000001</v>
      </c>
      <c r="AX118" s="259">
        <f t="shared" si="23"/>
        <v>595.38</v>
      </c>
      <c r="AY118" s="166">
        <f t="shared" si="24"/>
        <v>595.38</v>
      </c>
    </row>
    <row r="119" spans="1:57" s="58" customFormat="1" ht="15" customHeight="1" x14ac:dyDescent="0.25">
      <c r="A119" s="46">
        <f t="shared" si="25"/>
        <v>12</v>
      </c>
      <c r="B119" s="47" t="s">
        <v>80</v>
      </c>
      <c r="C119" s="48">
        <v>46693388</v>
      </c>
      <c r="D119" s="49" t="s">
        <v>81</v>
      </c>
      <c r="E119" s="50" t="s">
        <v>60</v>
      </c>
      <c r="F119" s="157" t="s">
        <v>125</v>
      </c>
      <c r="G119" s="51">
        <v>1260</v>
      </c>
      <c r="H119" s="52">
        <v>4</v>
      </c>
      <c r="I119" s="53">
        <v>32</v>
      </c>
      <c r="J119" s="53">
        <v>5.33</v>
      </c>
      <c r="K119" s="53">
        <v>1.5</v>
      </c>
      <c r="L119" s="53">
        <v>0</v>
      </c>
      <c r="M119" s="53">
        <v>0</v>
      </c>
      <c r="N119" s="53">
        <v>0</v>
      </c>
      <c r="O119" s="53">
        <v>0</v>
      </c>
      <c r="P119" s="53">
        <v>1.5</v>
      </c>
      <c r="Q119" s="53">
        <v>0</v>
      </c>
      <c r="R119" s="64">
        <v>0</v>
      </c>
      <c r="S119" s="36">
        <v>25</v>
      </c>
      <c r="T119" s="54">
        <v>0</v>
      </c>
      <c r="U119" s="54">
        <v>0</v>
      </c>
      <c r="V119" s="54">
        <v>0</v>
      </c>
      <c r="W119" s="54">
        <v>260</v>
      </c>
      <c r="X119" s="54">
        <v>43.31</v>
      </c>
      <c r="Y119" s="54">
        <v>15.23</v>
      </c>
      <c r="Z119" s="54">
        <v>0</v>
      </c>
      <c r="AA119" s="54">
        <v>0</v>
      </c>
      <c r="AB119" s="54">
        <v>0</v>
      </c>
      <c r="AC119" s="55">
        <v>0</v>
      </c>
      <c r="AD119" s="54">
        <v>24.38</v>
      </c>
      <c r="AE119" s="54">
        <v>0</v>
      </c>
      <c r="AF119" s="54">
        <v>0</v>
      </c>
      <c r="AG119" s="54">
        <v>0</v>
      </c>
      <c r="AH119" s="38">
        <v>44.58</v>
      </c>
      <c r="AI119" s="39">
        <v>0</v>
      </c>
      <c r="AJ119" s="38"/>
      <c r="AK119" s="38"/>
      <c r="AL119" s="38">
        <v>0</v>
      </c>
      <c r="AM119" s="38">
        <v>0</v>
      </c>
      <c r="AN119" s="38">
        <v>0</v>
      </c>
      <c r="AO119" s="38">
        <v>0</v>
      </c>
      <c r="AP119" s="56">
        <v>342.92</v>
      </c>
      <c r="AQ119" s="56">
        <v>30.86</v>
      </c>
      <c r="AR119" s="41">
        <v>0</v>
      </c>
      <c r="AS119" s="56">
        <v>0</v>
      </c>
      <c r="AT119" s="56">
        <v>0</v>
      </c>
      <c r="AU119"/>
      <c r="AV119" s="42">
        <f t="shared" si="21"/>
        <v>367.92</v>
      </c>
      <c r="AW119" s="43">
        <f t="shared" si="22"/>
        <v>44.58</v>
      </c>
      <c r="AX119" s="259">
        <f>ROUND(+AV119-AW119,2)-0.01</f>
        <v>323.33</v>
      </c>
      <c r="AY119" s="166">
        <f t="shared" si="24"/>
        <v>323.33</v>
      </c>
    </row>
    <row r="120" spans="1:57" s="58" customFormat="1" ht="15" customHeight="1" x14ac:dyDescent="0.25">
      <c r="A120" s="59">
        <f t="shared" si="25"/>
        <v>13</v>
      </c>
      <c r="B120" s="47" t="s">
        <v>82</v>
      </c>
      <c r="C120" s="60">
        <v>29656606</v>
      </c>
      <c r="D120" s="61" t="s">
        <v>83</v>
      </c>
      <c r="E120" s="62" t="s">
        <v>63</v>
      </c>
      <c r="F120" s="157" t="s">
        <v>125</v>
      </c>
      <c r="G120" s="63">
        <v>1250</v>
      </c>
      <c r="H120" s="52">
        <v>4</v>
      </c>
      <c r="I120" s="53">
        <v>16</v>
      </c>
      <c r="J120" s="53">
        <v>5.33</v>
      </c>
      <c r="K120" s="53">
        <v>0</v>
      </c>
      <c r="L120" s="53">
        <v>0</v>
      </c>
      <c r="M120" s="53">
        <v>0</v>
      </c>
      <c r="N120" s="53">
        <v>0</v>
      </c>
      <c r="O120" s="53">
        <v>0</v>
      </c>
      <c r="P120" s="53">
        <v>0</v>
      </c>
      <c r="Q120" s="53">
        <v>60.599999999999994</v>
      </c>
      <c r="R120" s="36">
        <v>25.61</v>
      </c>
      <c r="S120" s="36">
        <v>0</v>
      </c>
      <c r="T120" s="54">
        <v>0</v>
      </c>
      <c r="U120" s="54">
        <v>0</v>
      </c>
      <c r="V120" s="54">
        <v>0</v>
      </c>
      <c r="W120" s="54">
        <v>95.33</v>
      </c>
      <c r="X120" s="54">
        <v>31.76</v>
      </c>
      <c r="Y120" s="54">
        <v>0</v>
      </c>
      <c r="Z120" s="54">
        <v>0</v>
      </c>
      <c r="AA120" s="54">
        <v>0</v>
      </c>
      <c r="AB120" s="54">
        <v>0</v>
      </c>
      <c r="AC120" s="55">
        <v>0</v>
      </c>
      <c r="AD120" s="54">
        <v>0</v>
      </c>
      <c r="AE120" s="54">
        <v>0</v>
      </c>
      <c r="AF120" s="54">
        <v>0</v>
      </c>
      <c r="AG120" s="54">
        <v>352.15</v>
      </c>
      <c r="AH120" s="38">
        <v>65.63</v>
      </c>
      <c r="AI120" s="39">
        <v>0</v>
      </c>
      <c r="AJ120" s="38"/>
      <c r="AK120" s="38"/>
      <c r="AL120" s="38">
        <v>0</v>
      </c>
      <c r="AM120" s="38">
        <v>0</v>
      </c>
      <c r="AN120" s="38">
        <v>0</v>
      </c>
      <c r="AO120" s="38">
        <v>0</v>
      </c>
      <c r="AP120" s="56">
        <v>504.85</v>
      </c>
      <c r="AQ120" s="56">
        <v>45.44</v>
      </c>
      <c r="AR120" s="41">
        <v>0</v>
      </c>
      <c r="AS120" s="56">
        <v>0</v>
      </c>
      <c r="AT120" s="56">
        <v>0</v>
      </c>
      <c r="AU120"/>
      <c r="AV120" s="42">
        <f t="shared" si="21"/>
        <v>504.84999999999997</v>
      </c>
      <c r="AW120" s="43">
        <f t="shared" si="22"/>
        <v>65.63</v>
      </c>
      <c r="AX120" s="259">
        <f t="shared" si="23"/>
        <v>439.22</v>
      </c>
      <c r="AY120" s="166">
        <f t="shared" si="24"/>
        <v>439.22</v>
      </c>
    </row>
    <row r="121" spans="1:57" s="58" customFormat="1" ht="15" customHeight="1" x14ac:dyDescent="0.25">
      <c r="A121" s="46">
        <f>+A120+1</f>
        <v>14</v>
      </c>
      <c r="B121" s="47" t="s">
        <v>84</v>
      </c>
      <c r="C121" s="48">
        <v>29426132</v>
      </c>
      <c r="D121" s="49" t="s">
        <v>85</v>
      </c>
      <c r="E121" s="50" t="s">
        <v>86</v>
      </c>
      <c r="F121" s="157" t="s">
        <v>125</v>
      </c>
      <c r="G121" s="51">
        <v>1400</v>
      </c>
      <c r="H121" s="52">
        <v>4</v>
      </c>
      <c r="I121" s="53">
        <v>32</v>
      </c>
      <c r="J121" s="53">
        <v>5.33</v>
      </c>
      <c r="K121" s="53">
        <v>1</v>
      </c>
      <c r="L121" s="53">
        <v>0</v>
      </c>
      <c r="M121" s="53">
        <v>0</v>
      </c>
      <c r="N121" s="53">
        <v>9.5</v>
      </c>
      <c r="O121" s="53">
        <v>0</v>
      </c>
      <c r="P121" s="53">
        <v>0</v>
      </c>
      <c r="Q121" s="53">
        <v>0</v>
      </c>
      <c r="R121" s="36">
        <v>25.61</v>
      </c>
      <c r="S121" s="36">
        <v>37.5</v>
      </c>
      <c r="T121" s="54">
        <v>0</v>
      </c>
      <c r="U121" s="54">
        <v>0</v>
      </c>
      <c r="V121" s="54">
        <v>0</v>
      </c>
      <c r="W121" s="54">
        <v>240</v>
      </c>
      <c r="X121" s="54">
        <v>39.979999999999997</v>
      </c>
      <c r="Y121" s="54">
        <v>9.3800000000000008</v>
      </c>
      <c r="Z121" s="54">
        <v>0</v>
      </c>
      <c r="AA121" s="54">
        <v>0</v>
      </c>
      <c r="AB121" s="54">
        <v>142.5</v>
      </c>
      <c r="AC121" s="55">
        <v>0</v>
      </c>
      <c r="AD121" s="54">
        <v>0</v>
      </c>
      <c r="AE121" s="54">
        <v>0</v>
      </c>
      <c r="AF121" s="54">
        <v>0</v>
      </c>
      <c r="AG121" s="54">
        <v>0</v>
      </c>
      <c r="AH121" s="38">
        <v>59.47</v>
      </c>
      <c r="AI121" s="39">
        <v>0</v>
      </c>
      <c r="AJ121" s="38"/>
      <c r="AK121" s="38"/>
      <c r="AL121" s="38">
        <v>75.3</v>
      </c>
      <c r="AM121" s="38">
        <v>0</v>
      </c>
      <c r="AN121" s="38">
        <v>0</v>
      </c>
      <c r="AO121" s="38">
        <v>0</v>
      </c>
      <c r="AP121" s="56">
        <v>457.47</v>
      </c>
      <c r="AQ121" s="56">
        <v>41.17</v>
      </c>
      <c r="AR121" s="41">
        <v>0</v>
      </c>
      <c r="AS121" s="56">
        <v>0</v>
      </c>
      <c r="AT121" s="56">
        <v>0</v>
      </c>
      <c r="AU121"/>
      <c r="AV121" s="42">
        <f t="shared" si="21"/>
        <v>494.97</v>
      </c>
      <c r="AW121" s="43">
        <f t="shared" si="22"/>
        <v>134.76999999999998</v>
      </c>
      <c r="AX121" s="259">
        <f t="shared" si="23"/>
        <v>360.2</v>
      </c>
      <c r="AY121" s="166">
        <f t="shared" si="24"/>
        <v>360.2</v>
      </c>
    </row>
    <row r="122" spans="1:57" s="58" customFormat="1" ht="15" customHeight="1" x14ac:dyDescent="0.25">
      <c r="A122" s="46">
        <f>+A121+1</f>
        <v>15</v>
      </c>
      <c r="B122" s="47" t="s">
        <v>87</v>
      </c>
      <c r="C122" s="48" t="s">
        <v>88</v>
      </c>
      <c r="D122" s="49" t="s">
        <v>89</v>
      </c>
      <c r="E122" s="50" t="s">
        <v>60</v>
      </c>
      <c r="F122" s="157" t="s">
        <v>125</v>
      </c>
      <c r="G122" s="65">
        <v>1160</v>
      </c>
      <c r="H122" s="52">
        <v>4</v>
      </c>
      <c r="I122" s="53">
        <v>18</v>
      </c>
      <c r="J122" s="53">
        <v>5.33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86.8</v>
      </c>
      <c r="R122" s="36">
        <v>25.61</v>
      </c>
      <c r="S122" s="36">
        <v>50</v>
      </c>
      <c r="T122" s="54">
        <v>0</v>
      </c>
      <c r="U122" s="54">
        <v>0</v>
      </c>
      <c r="V122" s="54">
        <v>0</v>
      </c>
      <c r="W122" s="54">
        <v>93</v>
      </c>
      <c r="X122" s="54">
        <v>27.54</v>
      </c>
      <c r="Y122" s="54">
        <v>0</v>
      </c>
      <c r="Z122" s="54">
        <v>0</v>
      </c>
      <c r="AA122" s="54">
        <v>0</v>
      </c>
      <c r="AB122" s="54">
        <v>0</v>
      </c>
      <c r="AC122" s="55">
        <v>0</v>
      </c>
      <c r="AD122" s="54">
        <v>0</v>
      </c>
      <c r="AE122" s="54">
        <v>0</v>
      </c>
      <c r="AF122" s="54">
        <v>0</v>
      </c>
      <c r="AG122" s="54">
        <v>448.47</v>
      </c>
      <c r="AH122" s="38">
        <v>77.3</v>
      </c>
      <c r="AI122" s="39">
        <v>0</v>
      </c>
      <c r="AJ122" s="38"/>
      <c r="AK122" s="38"/>
      <c r="AL122" s="38">
        <v>47.7</v>
      </c>
      <c r="AM122" s="38">
        <v>0</v>
      </c>
      <c r="AN122" s="38">
        <v>0</v>
      </c>
      <c r="AO122" s="38">
        <v>0</v>
      </c>
      <c r="AP122" s="56">
        <v>594.62</v>
      </c>
      <c r="AQ122" s="56">
        <v>53.52</v>
      </c>
      <c r="AR122" s="41">
        <v>0</v>
      </c>
      <c r="AS122" s="56">
        <v>0</v>
      </c>
      <c r="AT122" s="56">
        <v>0</v>
      </c>
      <c r="AU122"/>
      <c r="AV122" s="42">
        <f t="shared" si="21"/>
        <v>644.62</v>
      </c>
      <c r="AW122" s="43">
        <f t="shared" si="22"/>
        <v>125</v>
      </c>
      <c r="AX122" s="259">
        <f>ROUND(+AV122-AW122,2)-0.01</f>
        <v>519.61</v>
      </c>
      <c r="AY122" s="166">
        <f t="shared" si="24"/>
        <v>519.61</v>
      </c>
    </row>
    <row r="123" spans="1:57" s="58" customFormat="1" ht="15" customHeight="1" x14ac:dyDescent="0.25">
      <c r="A123" s="46">
        <f t="shared" si="25"/>
        <v>16</v>
      </c>
      <c r="B123" s="47" t="s">
        <v>90</v>
      </c>
      <c r="C123" s="48">
        <v>29320677</v>
      </c>
      <c r="D123" s="49" t="s">
        <v>91</v>
      </c>
      <c r="E123" s="50" t="s">
        <v>55</v>
      </c>
      <c r="F123" s="159" t="s">
        <v>116</v>
      </c>
      <c r="G123" s="66">
        <v>1160</v>
      </c>
      <c r="H123" s="52">
        <v>4</v>
      </c>
      <c r="I123" s="53">
        <v>32</v>
      </c>
      <c r="J123" s="53">
        <v>5.33</v>
      </c>
      <c r="K123" s="53">
        <v>2.5</v>
      </c>
      <c r="L123" s="53">
        <v>0.5</v>
      </c>
      <c r="M123" s="53">
        <v>0</v>
      </c>
      <c r="N123" s="53">
        <v>10</v>
      </c>
      <c r="O123" s="53">
        <v>0</v>
      </c>
      <c r="P123" s="53">
        <v>4.5</v>
      </c>
      <c r="Q123" s="53">
        <v>0</v>
      </c>
      <c r="R123" s="36">
        <v>25.61</v>
      </c>
      <c r="S123" s="36">
        <v>0</v>
      </c>
      <c r="T123" s="54">
        <v>0</v>
      </c>
      <c r="U123" s="54">
        <v>0</v>
      </c>
      <c r="V123" s="54">
        <v>0</v>
      </c>
      <c r="W123" s="54">
        <v>178.67</v>
      </c>
      <c r="X123" s="54">
        <v>29.76</v>
      </c>
      <c r="Y123" s="54">
        <v>17.45</v>
      </c>
      <c r="Z123" s="54">
        <v>3.77</v>
      </c>
      <c r="AA123" s="54">
        <v>0</v>
      </c>
      <c r="AB123" s="54">
        <v>111.67</v>
      </c>
      <c r="AC123" s="55">
        <v>0</v>
      </c>
      <c r="AD123" s="54">
        <v>50.25</v>
      </c>
      <c r="AE123" s="54">
        <v>0</v>
      </c>
      <c r="AF123" s="54">
        <v>0</v>
      </c>
      <c r="AG123" s="54">
        <v>0</v>
      </c>
      <c r="AH123" s="39">
        <v>0</v>
      </c>
      <c r="AI123" s="38">
        <v>56.444454000000007</v>
      </c>
      <c r="AJ123" s="38"/>
      <c r="AK123" s="38"/>
      <c r="AL123" s="38">
        <v>16.2</v>
      </c>
      <c r="AM123" s="38">
        <v>0</v>
      </c>
      <c r="AN123" s="38">
        <v>0</v>
      </c>
      <c r="AO123" s="38">
        <v>0</v>
      </c>
      <c r="AP123" s="56">
        <v>417.18</v>
      </c>
      <c r="AQ123" s="56">
        <v>37.549999999999997</v>
      </c>
      <c r="AR123" s="41">
        <v>0</v>
      </c>
      <c r="AS123" s="56">
        <v>0</v>
      </c>
      <c r="AT123" s="56">
        <v>0</v>
      </c>
      <c r="AU123"/>
      <c r="AV123" s="42">
        <f t="shared" si="21"/>
        <v>417.17999999999995</v>
      </c>
      <c r="AW123" s="43">
        <f t="shared" si="22"/>
        <v>72.64445400000001</v>
      </c>
      <c r="AX123" s="259">
        <f>ROUND(+AV123-AW123,2)+0.01</f>
        <v>344.55</v>
      </c>
      <c r="AY123" s="166">
        <f t="shared" si="24"/>
        <v>344.55</v>
      </c>
    </row>
    <row r="124" spans="1:57" s="58" customFormat="1" ht="15" customHeight="1" x14ac:dyDescent="0.25">
      <c r="A124" s="46">
        <f>+A123+1</f>
        <v>17</v>
      </c>
      <c r="B124" s="47" t="s">
        <v>92</v>
      </c>
      <c r="C124" s="48">
        <v>29681850</v>
      </c>
      <c r="D124" s="67" t="s">
        <v>93</v>
      </c>
      <c r="E124" s="68" t="s">
        <v>60</v>
      </c>
      <c r="F124" s="160" t="s">
        <v>117</v>
      </c>
      <c r="G124" s="69">
        <v>1430</v>
      </c>
      <c r="H124" s="52">
        <v>4</v>
      </c>
      <c r="I124" s="53">
        <v>32</v>
      </c>
      <c r="J124" s="53">
        <v>5.33</v>
      </c>
      <c r="K124" s="53">
        <v>3.5</v>
      </c>
      <c r="L124" s="53">
        <v>0.5</v>
      </c>
      <c r="M124" s="53">
        <v>0</v>
      </c>
      <c r="N124" s="53">
        <v>17.5</v>
      </c>
      <c r="O124" s="53">
        <v>0</v>
      </c>
      <c r="P124" s="53">
        <v>5</v>
      </c>
      <c r="Q124" s="53">
        <v>0</v>
      </c>
      <c r="R124" s="64">
        <v>0</v>
      </c>
      <c r="S124" s="36">
        <v>62.5</v>
      </c>
      <c r="T124" s="54">
        <v>0</v>
      </c>
      <c r="U124" s="54">
        <v>0</v>
      </c>
      <c r="V124" s="54">
        <v>0</v>
      </c>
      <c r="W124" s="54">
        <v>214.67</v>
      </c>
      <c r="X124" s="54">
        <v>35.76</v>
      </c>
      <c r="Y124" s="54">
        <v>29.35</v>
      </c>
      <c r="Z124" s="54">
        <v>4.53</v>
      </c>
      <c r="AA124" s="54">
        <v>0</v>
      </c>
      <c r="AB124" s="54">
        <v>234.79</v>
      </c>
      <c r="AC124" s="55">
        <v>0</v>
      </c>
      <c r="AD124" s="54">
        <v>67.08</v>
      </c>
      <c r="AE124" s="54">
        <v>0</v>
      </c>
      <c r="AF124" s="54">
        <v>0</v>
      </c>
      <c r="AG124" s="54">
        <v>0</v>
      </c>
      <c r="AH124" s="70">
        <v>0</v>
      </c>
      <c r="AI124" s="71">
        <v>78.489501999999987</v>
      </c>
      <c r="AJ124" s="72"/>
      <c r="AK124" s="71"/>
      <c r="AL124" s="71">
        <v>41.2</v>
      </c>
      <c r="AM124" s="71">
        <v>0</v>
      </c>
      <c r="AN124" s="71">
        <v>0</v>
      </c>
      <c r="AO124" s="71">
        <v>0</v>
      </c>
      <c r="AP124" s="73">
        <v>586.17999999999995</v>
      </c>
      <c r="AQ124" s="56">
        <v>52.76</v>
      </c>
      <c r="AR124" s="41">
        <v>0</v>
      </c>
      <c r="AS124" s="73">
        <v>0</v>
      </c>
      <c r="AT124" s="73">
        <v>0</v>
      </c>
      <c r="AU124"/>
      <c r="AV124" s="42">
        <f t="shared" si="21"/>
        <v>648.67999999999995</v>
      </c>
      <c r="AW124" s="43">
        <f t="shared" si="22"/>
        <v>119.68950199999999</v>
      </c>
      <c r="AX124" s="259">
        <f t="shared" si="23"/>
        <v>528.99</v>
      </c>
      <c r="AY124" s="166">
        <f t="shared" si="24"/>
        <v>528.99</v>
      </c>
    </row>
    <row r="125" spans="1:57" x14ac:dyDescent="0.25">
      <c r="H125" s="179">
        <f>SUM(H108:H124)</f>
        <v>68</v>
      </c>
      <c r="I125" s="179">
        <f t="shared" ref="I125:AT125" si="26">SUM(I108:I124)</f>
        <v>418</v>
      </c>
      <c r="J125" s="179">
        <f t="shared" si="26"/>
        <v>90.609999999999985</v>
      </c>
      <c r="K125" s="179">
        <f t="shared" si="26"/>
        <v>32</v>
      </c>
      <c r="L125" s="179">
        <f t="shared" si="26"/>
        <v>16</v>
      </c>
      <c r="M125" s="179">
        <f t="shared" si="26"/>
        <v>16</v>
      </c>
      <c r="N125" s="179">
        <f t="shared" si="26"/>
        <v>145.5</v>
      </c>
      <c r="O125" s="179">
        <f t="shared" si="26"/>
        <v>0</v>
      </c>
      <c r="P125" s="179">
        <f t="shared" si="26"/>
        <v>55</v>
      </c>
      <c r="Q125" s="179">
        <f t="shared" si="26"/>
        <v>506.90000000000003</v>
      </c>
      <c r="R125" s="179">
        <f t="shared" si="26"/>
        <v>358.54000000000013</v>
      </c>
      <c r="S125" s="179">
        <f t="shared" si="26"/>
        <v>508.74</v>
      </c>
      <c r="T125" s="179">
        <f t="shared" si="26"/>
        <v>0</v>
      </c>
      <c r="U125" s="179">
        <f t="shared" si="26"/>
        <v>0</v>
      </c>
      <c r="V125" s="179">
        <f t="shared" si="26"/>
        <v>0</v>
      </c>
      <c r="W125" s="179">
        <f t="shared" si="26"/>
        <v>2850.57</v>
      </c>
      <c r="X125" s="179">
        <f t="shared" si="26"/>
        <v>615.71999999999991</v>
      </c>
      <c r="Y125" s="179">
        <f t="shared" si="26"/>
        <v>269.42999999999995</v>
      </c>
      <c r="Z125" s="179">
        <f t="shared" si="26"/>
        <v>144.12</v>
      </c>
      <c r="AA125" s="179">
        <f t="shared" si="26"/>
        <v>137.25</v>
      </c>
      <c r="AB125" s="179">
        <f t="shared" si="26"/>
        <v>1949.6599999999999</v>
      </c>
      <c r="AC125" s="179">
        <f t="shared" si="26"/>
        <v>0</v>
      </c>
      <c r="AD125" s="179">
        <f t="shared" si="26"/>
        <v>724.88000000000011</v>
      </c>
      <c r="AE125" s="179">
        <f t="shared" si="26"/>
        <v>0</v>
      </c>
      <c r="AF125" s="179">
        <f t="shared" si="26"/>
        <v>0</v>
      </c>
      <c r="AG125" s="179">
        <f t="shared" si="26"/>
        <v>3383.1499999999996</v>
      </c>
      <c r="AH125" s="179">
        <f t="shared" si="26"/>
        <v>365.34999999999997</v>
      </c>
      <c r="AI125" s="179">
        <f t="shared" si="26"/>
        <v>1020.279476</v>
      </c>
      <c r="AJ125" s="179">
        <f t="shared" si="26"/>
        <v>0</v>
      </c>
      <c r="AK125" s="179">
        <f t="shared" si="26"/>
        <v>0</v>
      </c>
      <c r="AL125" s="179">
        <f t="shared" si="26"/>
        <v>355.2</v>
      </c>
      <c r="AM125" s="179">
        <f t="shared" si="26"/>
        <v>0</v>
      </c>
      <c r="AN125" s="179">
        <f t="shared" si="26"/>
        <v>0</v>
      </c>
      <c r="AO125" s="179">
        <f t="shared" si="26"/>
        <v>0</v>
      </c>
      <c r="AP125" s="179">
        <f t="shared" si="26"/>
        <v>10441.58</v>
      </c>
      <c r="AQ125" s="179">
        <f t="shared" si="26"/>
        <v>939.75999999999988</v>
      </c>
      <c r="AR125" s="179">
        <f t="shared" si="26"/>
        <v>0</v>
      </c>
      <c r="AS125" s="179">
        <f t="shared" si="26"/>
        <v>0</v>
      </c>
      <c r="AT125" s="179">
        <f t="shared" si="26"/>
        <v>0</v>
      </c>
      <c r="AV125" s="179">
        <f>SUM(AV108:AV124)</f>
        <v>10942.06</v>
      </c>
      <c r="AW125" s="179">
        <f>SUM(AW108:AW124)</f>
        <v>1740.8294759999999</v>
      </c>
      <c r="AX125" s="179">
        <f>SUM(AX108:AX124)</f>
        <v>9201.1799999999985</v>
      </c>
      <c r="AY125" s="179">
        <f>SUM(AY108:AY124)</f>
        <v>9201.1799999999985</v>
      </c>
    </row>
    <row r="126" spans="1:57" s="4" customFormat="1" ht="15" customHeight="1" x14ac:dyDescent="0.25">
      <c r="A126" s="2"/>
      <c r="B126" s="2"/>
      <c r="C126" s="2"/>
      <c r="D126" s="2"/>
      <c r="E126" s="2"/>
      <c r="F126" s="2"/>
      <c r="G126" s="2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</row>
    <row r="127" spans="1:57" s="4" customFormat="1" ht="15" customHeight="1" x14ac:dyDescent="0.25">
      <c r="A127" s="2"/>
      <c r="B127" s="2"/>
      <c r="C127" s="2"/>
      <c r="D127" s="2"/>
      <c r="E127" s="2"/>
      <c r="F127" s="2"/>
      <c r="G127" s="2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</row>
    <row r="128" spans="1:57" s="4" customFormat="1" ht="15" customHeight="1" x14ac:dyDescent="0.25">
      <c r="A128" s="2" t="s">
        <v>0</v>
      </c>
      <c r="B128" s="2"/>
      <c r="C128" s="3"/>
      <c r="D128" s="2"/>
      <c r="E128" s="2"/>
      <c r="F128" s="2"/>
      <c r="G128" s="2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</row>
    <row r="129" spans="1:57" s="4" customFormat="1" x14ac:dyDescent="0.25">
      <c r="A129" s="2" t="s">
        <v>1</v>
      </c>
      <c r="B129" s="195"/>
      <c r="C129" s="196"/>
      <c r="D129" s="2"/>
      <c r="E129" s="2"/>
      <c r="F129" s="2"/>
      <c r="G129" s="2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</row>
    <row r="130" spans="1:57" s="4" customFormat="1" ht="15.75" thickBot="1" x14ac:dyDescent="0.3">
      <c r="A130" s="2"/>
      <c r="B130" s="2"/>
      <c r="C130" s="3"/>
      <c r="D130" s="2"/>
      <c r="E130" s="2"/>
      <c r="F130" s="2"/>
      <c r="G130" s="2"/>
      <c r="H130" s="3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/>
      <c r="AV130" s="2"/>
      <c r="AW130" s="2"/>
      <c r="AX130" s="2"/>
    </row>
    <row r="131" spans="1:57" s="27" customFormat="1" ht="15.75" thickBot="1" x14ac:dyDescent="0.3">
      <c r="A131" s="3"/>
      <c r="B131" s="3"/>
      <c r="C131" s="3"/>
      <c r="D131" s="3"/>
      <c r="E131" s="3"/>
      <c r="F131" s="3"/>
      <c r="G131" s="3"/>
      <c r="H131" s="319" t="s">
        <v>2</v>
      </c>
      <c r="I131" s="320"/>
      <c r="J131" s="320"/>
      <c r="K131" s="320"/>
      <c r="L131" s="320"/>
      <c r="M131" s="320"/>
      <c r="N131" s="320"/>
      <c r="O131" s="320"/>
      <c r="P131" s="320"/>
      <c r="Q131" s="321"/>
      <c r="R131" s="322" t="s">
        <v>3</v>
      </c>
      <c r="S131" s="323"/>
      <c r="T131" s="323"/>
      <c r="U131" s="323"/>
      <c r="V131" s="323"/>
      <c r="W131" s="323"/>
      <c r="X131" s="323"/>
      <c r="Y131" s="323"/>
      <c r="Z131" s="323"/>
      <c r="AA131" s="323"/>
      <c r="AB131" s="323"/>
      <c r="AC131" s="323"/>
      <c r="AD131" s="323"/>
      <c r="AE131" s="323"/>
      <c r="AF131" s="323"/>
      <c r="AG131" s="324"/>
      <c r="AH131" s="334" t="s">
        <v>4</v>
      </c>
      <c r="AI131" s="335"/>
      <c r="AJ131" s="335"/>
      <c r="AK131" s="335"/>
      <c r="AL131" s="335"/>
      <c r="AM131" s="335"/>
      <c r="AN131" s="335"/>
      <c r="AO131" s="336"/>
      <c r="AP131" s="337" t="s">
        <v>5</v>
      </c>
      <c r="AQ131" s="338"/>
      <c r="AR131" s="338"/>
      <c r="AS131" s="338"/>
      <c r="AT131" s="339"/>
      <c r="AU131" s="1"/>
      <c r="AV131" s="331" t="s">
        <v>6</v>
      </c>
      <c r="AW131" s="332"/>
      <c r="AX131" s="333"/>
    </row>
    <row r="132" spans="1:57" s="27" customFormat="1" ht="26.25" thickBot="1" x14ac:dyDescent="0.3">
      <c r="A132" s="6" t="s">
        <v>7</v>
      </c>
      <c r="B132" s="7" t="s">
        <v>8</v>
      </c>
      <c r="C132" s="8" t="s">
        <v>9</v>
      </c>
      <c r="D132" s="8" t="s">
        <v>10</v>
      </c>
      <c r="E132" s="8" t="s">
        <v>11</v>
      </c>
      <c r="F132" s="8" t="s">
        <v>156</v>
      </c>
      <c r="G132" s="9" t="s">
        <v>12</v>
      </c>
      <c r="H132" s="10" t="s">
        <v>13</v>
      </c>
      <c r="I132" s="11" t="s">
        <v>14</v>
      </c>
      <c r="J132" s="11" t="s">
        <v>15</v>
      </c>
      <c r="K132" s="11" t="s">
        <v>16</v>
      </c>
      <c r="L132" s="11" t="s">
        <v>17</v>
      </c>
      <c r="M132" s="11" t="s">
        <v>18</v>
      </c>
      <c r="N132" s="11" t="s">
        <v>19</v>
      </c>
      <c r="O132" s="12" t="s">
        <v>20</v>
      </c>
      <c r="P132" s="11" t="s">
        <v>21</v>
      </c>
      <c r="Q132" s="13" t="s">
        <v>22</v>
      </c>
      <c r="R132" s="14" t="s">
        <v>23</v>
      </c>
      <c r="S132" s="15" t="s">
        <v>24</v>
      </c>
      <c r="T132" s="15" t="s">
        <v>25</v>
      </c>
      <c r="U132" s="15" t="s">
        <v>25</v>
      </c>
      <c r="V132" s="15" t="s">
        <v>26</v>
      </c>
      <c r="W132" s="15" t="s">
        <v>27</v>
      </c>
      <c r="X132" s="15" t="s">
        <v>28</v>
      </c>
      <c r="Y132" s="15" t="s">
        <v>29</v>
      </c>
      <c r="Z132" s="15" t="s">
        <v>30</v>
      </c>
      <c r="AA132" s="15" t="s">
        <v>31</v>
      </c>
      <c r="AB132" s="15" t="s">
        <v>32</v>
      </c>
      <c r="AC132" s="16" t="s">
        <v>33</v>
      </c>
      <c r="AD132" s="15" t="s">
        <v>34</v>
      </c>
      <c r="AE132" s="15" t="s">
        <v>35</v>
      </c>
      <c r="AF132" s="15" t="s">
        <v>36</v>
      </c>
      <c r="AG132" s="17" t="s">
        <v>22</v>
      </c>
      <c r="AH132" s="18" t="s">
        <v>37</v>
      </c>
      <c r="AI132" s="19" t="s">
        <v>38</v>
      </c>
      <c r="AJ132" s="19" t="s">
        <v>39</v>
      </c>
      <c r="AK132" s="19" t="s">
        <v>40</v>
      </c>
      <c r="AL132" s="19" t="s">
        <v>41</v>
      </c>
      <c r="AM132" s="19" t="s">
        <v>42</v>
      </c>
      <c r="AN132" s="19" t="s">
        <v>43</v>
      </c>
      <c r="AO132" s="20" t="s">
        <v>44</v>
      </c>
      <c r="AP132" s="21" t="s">
        <v>45</v>
      </c>
      <c r="AQ132" s="22" t="s">
        <v>46</v>
      </c>
      <c r="AR132" s="22" t="s">
        <v>47</v>
      </c>
      <c r="AS132" s="22" t="s">
        <v>48</v>
      </c>
      <c r="AT132" s="23" t="s">
        <v>49</v>
      </c>
      <c r="AU132"/>
      <c r="AV132" s="24" t="s">
        <v>50</v>
      </c>
      <c r="AW132" s="25" t="s">
        <v>51</v>
      </c>
      <c r="AX132" s="26" t="s">
        <v>52</v>
      </c>
    </row>
    <row r="133" spans="1:57" s="45" customFormat="1" ht="15" customHeight="1" x14ac:dyDescent="0.25">
      <c r="A133" s="28">
        <v>1</v>
      </c>
      <c r="B133" s="29" t="s">
        <v>53</v>
      </c>
      <c r="C133" s="30">
        <v>29342915</v>
      </c>
      <c r="D133" s="31" t="s">
        <v>54</v>
      </c>
      <c r="E133" s="32" t="s">
        <v>55</v>
      </c>
      <c r="F133" s="161" t="s">
        <v>125</v>
      </c>
      <c r="G133" s="33">
        <v>1660</v>
      </c>
      <c r="H133" s="34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/>
      <c r="P133" s="35">
        <v>0</v>
      </c>
      <c r="Q133" s="35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7">
        <v>0</v>
      </c>
      <c r="AD133" s="36">
        <v>0</v>
      </c>
      <c r="AE133" s="36">
        <v>0</v>
      </c>
      <c r="AF133" s="36">
        <v>0</v>
      </c>
      <c r="AG133" s="36">
        <v>0</v>
      </c>
      <c r="AH133" s="38">
        <v>0</v>
      </c>
      <c r="AI133" s="39">
        <v>0</v>
      </c>
      <c r="AJ133" s="40">
        <v>0</v>
      </c>
      <c r="AK133" s="38"/>
      <c r="AL133" s="38">
        <v>0</v>
      </c>
      <c r="AM133" s="38">
        <v>0</v>
      </c>
      <c r="AN133" s="38">
        <v>0</v>
      </c>
      <c r="AO133" s="38">
        <v>0</v>
      </c>
      <c r="AP133" s="41">
        <v>0</v>
      </c>
      <c r="AQ133" s="41">
        <v>0</v>
      </c>
      <c r="AR133" s="41">
        <v>0</v>
      </c>
      <c r="AS133" s="41">
        <v>0</v>
      </c>
      <c r="AT133" s="41">
        <v>0</v>
      </c>
      <c r="AU133"/>
      <c r="AV133" s="42">
        <f>SUM(R133:AG133)</f>
        <v>0</v>
      </c>
      <c r="AW133" s="43">
        <f>SUM(AH133:AO133)</f>
        <v>0</v>
      </c>
      <c r="AX133" s="44">
        <f>+AV133-AW133</f>
        <v>0</v>
      </c>
      <c r="AY133" s="166">
        <f>ROUND(AX133,2)</f>
        <v>0</v>
      </c>
    </row>
    <row r="134" spans="1:57" s="45" customFormat="1" ht="15" customHeight="1" x14ac:dyDescent="0.25">
      <c r="A134" s="46">
        <f>+A133+1</f>
        <v>2</v>
      </c>
      <c r="B134" s="47" t="s">
        <v>56</v>
      </c>
      <c r="C134" s="48">
        <v>29725686</v>
      </c>
      <c r="D134" s="49" t="s">
        <v>57</v>
      </c>
      <c r="E134" s="50" t="s">
        <v>55</v>
      </c>
      <c r="F134" s="158" t="s">
        <v>117</v>
      </c>
      <c r="G134" s="51">
        <v>1470</v>
      </c>
      <c r="H134" s="34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/>
      <c r="P134" s="35">
        <v>0</v>
      </c>
      <c r="Q134" s="35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7">
        <v>0</v>
      </c>
      <c r="AD134" s="36">
        <v>0</v>
      </c>
      <c r="AE134" s="36">
        <v>0</v>
      </c>
      <c r="AF134" s="36">
        <v>0</v>
      </c>
      <c r="AG134" s="36">
        <v>0</v>
      </c>
      <c r="AH134" s="38">
        <v>0</v>
      </c>
      <c r="AI134" s="39">
        <v>0</v>
      </c>
      <c r="AJ134" s="40">
        <v>0</v>
      </c>
      <c r="AK134" s="38"/>
      <c r="AL134" s="38">
        <v>0</v>
      </c>
      <c r="AM134" s="38">
        <v>0</v>
      </c>
      <c r="AN134" s="38">
        <v>0</v>
      </c>
      <c r="AO134" s="38">
        <v>0</v>
      </c>
      <c r="AP134" s="41">
        <v>0</v>
      </c>
      <c r="AQ134" s="41">
        <v>0</v>
      </c>
      <c r="AR134" s="41">
        <v>0</v>
      </c>
      <c r="AS134" s="41">
        <v>0</v>
      </c>
      <c r="AT134" s="41">
        <v>0</v>
      </c>
      <c r="AU134"/>
      <c r="AV134" s="42">
        <f t="shared" ref="AV134:AV149" si="27">SUM(R134:AG134)</f>
        <v>0</v>
      </c>
      <c r="AW134" s="43">
        <f t="shared" ref="AW134:AW149" si="28">SUM(AH134:AO134)</f>
        <v>0</v>
      </c>
      <c r="AX134" s="44">
        <f t="shared" ref="AX134:AX149" si="29">+AV134-AW134</f>
        <v>0</v>
      </c>
      <c r="AY134" s="166">
        <f t="shared" ref="AY134:AY149" si="30">ROUND(AX134,2)</f>
        <v>0</v>
      </c>
    </row>
    <row r="135" spans="1:57" s="58" customFormat="1" ht="15" customHeight="1" x14ac:dyDescent="0.25">
      <c r="A135" s="46">
        <f t="shared" ref="A135:A149" si="31">+A134+1</f>
        <v>3</v>
      </c>
      <c r="B135" s="47" t="s">
        <v>58</v>
      </c>
      <c r="C135" s="48">
        <v>29592059</v>
      </c>
      <c r="D135" s="49" t="s">
        <v>59</v>
      </c>
      <c r="E135" s="50" t="s">
        <v>60</v>
      </c>
      <c r="F135" s="158" t="s">
        <v>116</v>
      </c>
      <c r="G135" s="51">
        <v>1360</v>
      </c>
      <c r="H135" s="34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/>
      <c r="P135" s="35">
        <v>0</v>
      </c>
      <c r="Q135" s="35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7">
        <v>0</v>
      </c>
      <c r="AD135" s="36">
        <v>0</v>
      </c>
      <c r="AE135" s="36">
        <v>0</v>
      </c>
      <c r="AF135" s="36">
        <v>0</v>
      </c>
      <c r="AG135" s="36">
        <v>0</v>
      </c>
      <c r="AH135" s="38">
        <v>0</v>
      </c>
      <c r="AI135" s="39">
        <v>0</v>
      </c>
      <c r="AJ135" s="40">
        <v>0</v>
      </c>
      <c r="AK135" s="38"/>
      <c r="AL135" s="38">
        <v>0</v>
      </c>
      <c r="AM135" s="38">
        <v>0</v>
      </c>
      <c r="AN135" s="38">
        <v>0</v>
      </c>
      <c r="AO135" s="38">
        <v>0</v>
      </c>
      <c r="AP135" s="41">
        <v>0</v>
      </c>
      <c r="AQ135" s="41">
        <v>0</v>
      </c>
      <c r="AR135" s="41">
        <v>0</v>
      </c>
      <c r="AS135" s="41">
        <v>0</v>
      </c>
      <c r="AT135" s="41">
        <v>0</v>
      </c>
      <c r="AU135"/>
      <c r="AV135" s="42">
        <f t="shared" si="27"/>
        <v>0</v>
      </c>
      <c r="AW135" s="43">
        <f t="shared" si="28"/>
        <v>0</v>
      </c>
      <c r="AX135" s="44">
        <f t="shared" si="29"/>
        <v>0</v>
      </c>
      <c r="AY135" s="166">
        <f t="shared" si="30"/>
        <v>0</v>
      </c>
    </row>
    <row r="136" spans="1:57" s="45" customFormat="1" ht="15" customHeight="1" x14ac:dyDescent="0.25">
      <c r="A136" s="59">
        <f t="shared" si="31"/>
        <v>4</v>
      </c>
      <c r="B136" s="47" t="s">
        <v>61</v>
      </c>
      <c r="C136" s="60">
        <v>29671411</v>
      </c>
      <c r="D136" s="61" t="s">
        <v>62</v>
      </c>
      <c r="E136" s="62" t="s">
        <v>63</v>
      </c>
      <c r="F136" s="158" t="s">
        <v>117</v>
      </c>
      <c r="G136" s="63">
        <v>1553.4</v>
      </c>
      <c r="H136" s="34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/>
      <c r="P136" s="35">
        <v>0</v>
      </c>
      <c r="Q136" s="35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7">
        <v>0</v>
      </c>
      <c r="AD136" s="36">
        <v>0</v>
      </c>
      <c r="AE136" s="36">
        <v>0</v>
      </c>
      <c r="AF136" s="36">
        <v>0</v>
      </c>
      <c r="AG136" s="36">
        <v>0</v>
      </c>
      <c r="AH136" s="38">
        <v>0</v>
      </c>
      <c r="AI136" s="39">
        <v>0</v>
      </c>
      <c r="AJ136" s="40">
        <v>0</v>
      </c>
      <c r="AK136" s="38"/>
      <c r="AL136" s="38">
        <v>0</v>
      </c>
      <c r="AM136" s="38">
        <v>0</v>
      </c>
      <c r="AN136" s="38">
        <v>0</v>
      </c>
      <c r="AO136" s="38">
        <v>0</v>
      </c>
      <c r="AP136" s="41">
        <v>0</v>
      </c>
      <c r="AQ136" s="41">
        <v>0</v>
      </c>
      <c r="AR136" s="41">
        <v>0</v>
      </c>
      <c r="AS136" s="41">
        <v>0</v>
      </c>
      <c r="AT136" s="41">
        <v>0</v>
      </c>
      <c r="AU136"/>
      <c r="AV136" s="42">
        <f t="shared" si="27"/>
        <v>0</v>
      </c>
      <c r="AW136" s="43">
        <f t="shared" si="28"/>
        <v>0</v>
      </c>
      <c r="AX136" s="44">
        <f t="shared" si="29"/>
        <v>0</v>
      </c>
      <c r="AY136" s="166">
        <f t="shared" si="30"/>
        <v>0</v>
      </c>
    </row>
    <row r="137" spans="1:57" s="45" customFormat="1" ht="15" customHeight="1" x14ac:dyDescent="0.25">
      <c r="A137" s="59">
        <f>+A136+1</f>
        <v>5</v>
      </c>
      <c r="B137" s="47" t="s">
        <v>64</v>
      </c>
      <c r="C137" s="60">
        <v>29730569</v>
      </c>
      <c r="D137" s="61" t="s">
        <v>65</v>
      </c>
      <c r="E137" s="62" t="s">
        <v>63</v>
      </c>
      <c r="F137" s="158" t="s">
        <v>117</v>
      </c>
      <c r="G137" s="63">
        <v>1585</v>
      </c>
      <c r="H137" s="34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/>
      <c r="P137" s="35">
        <v>0</v>
      </c>
      <c r="Q137" s="35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7">
        <v>0</v>
      </c>
      <c r="AD137" s="36">
        <v>0</v>
      </c>
      <c r="AE137" s="36">
        <v>0</v>
      </c>
      <c r="AF137" s="36">
        <v>0</v>
      </c>
      <c r="AG137" s="36">
        <v>0</v>
      </c>
      <c r="AH137" s="38">
        <v>0</v>
      </c>
      <c r="AI137" s="39">
        <v>0</v>
      </c>
      <c r="AJ137" s="40">
        <v>0</v>
      </c>
      <c r="AK137" s="38"/>
      <c r="AL137" s="38">
        <v>0</v>
      </c>
      <c r="AM137" s="38">
        <v>0</v>
      </c>
      <c r="AN137" s="38">
        <v>0</v>
      </c>
      <c r="AO137" s="38">
        <v>0</v>
      </c>
      <c r="AP137" s="41">
        <v>0</v>
      </c>
      <c r="AQ137" s="41">
        <v>0</v>
      </c>
      <c r="AR137" s="41">
        <v>0</v>
      </c>
      <c r="AS137" s="41">
        <v>0</v>
      </c>
      <c r="AT137" s="41">
        <v>0</v>
      </c>
      <c r="AU137"/>
      <c r="AV137" s="42">
        <f t="shared" si="27"/>
        <v>0</v>
      </c>
      <c r="AW137" s="43">
        <f t="shared" si="28"/>
        <v>0</v>
      </c>
      <c r="AX137" s="44">
        <f t="shared" si="29"/>
        <v>0</v>
      </c>
      <c r="AY137" s="166">
        <f t="shared" si="30"/>
        <v>0</v>
      </c>
    </row>
    <row r="138" spans="1:57" s="58" customFormat="1" ht="15" customHeight="1" x14ac:dyDescent="0.25">
      <c r="A138" s="46">
        <f t="shared" si="31"/>
        <v>6</v>
      </c>
      <c r="B138" s="47" t="s">
        <v>66</v>
      </c>
      <c r="C138" s="48">
        <v>24808727</v>
      </c>
      <c r="D138" s="49" t="s">
        <v>67</v>
      </c>
      <c r="E138" s="50" t="s">
        <v>60</v>
      </c>
      <c r="F138" s="158" t="s">
        <v>117</v>
      </c>
      <c r="G138" s="51">
        <v>1480</v>
      </c>
      <c r="H138" s="34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/>
      <c r="P138" s="35">
        <v>0</v>
      </c>
      <c r="Q138" s="35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7">
        <v>0</v>
      </c>
      <c r="AD138" s="36">
        <v>0</v>
      </c>
      <c r="AE138" s="36">
        <v>0</v>
      </c>
      <c r="AF138" s="36">
        <v>0</v>
      </c>
      <c r="AG138" s="36">
        <v>0</v>
      </c>
      <c r="AH138" s="38">
        <v>0</v>
      </c>
      <c r="AI138" s="39">
        <v>0</v>
      </c>
      <c r="AJ138" s="40">
        <v>0</v>
      </c>
      <c r="AK138" s="38"/>
      <c r="AL138" s="38">
        <v>0</v>
      </c>
      <c r="AM138" s="38">
        <v>0</v>
      </c>
      <c r="AN138" s="38">
        <v>0</v>
      </c>
      <c r="AO138" s="38">
        <v>0</v>
      </c>
      <c r="AP138" s="41">
        <v>0</v>
      </c>
      <c r="AQ138" s="41">
        <v>0</v>
      </c>
      <c r="AR138" s="41">
        <v>0</v>
      </c>
      <c r="AS138" s="41">
        <v>0</v>
      </c>
      <c r="AT138" s="41">
        <v>0</v>
      </c>
      <c r="AU138"/>
      <c r="AV138" s="42">
        <f t="shared" si="27"/>
        <v>0</v>
      </c>
      <c r="AW138" s="43">
        <f t="shared" si="28"/>
        <v>0</v>
      </c>
      <c r="AX138" s="44">
        <f t="shared" si="29"/>
        <v>0</v>
      </c>
      <c r="AY138" s="166">
        <f t="shared" si="30"/>
        <v>0</v>
      </c>
    </row>
    <row r="139" spans="1:57" s="58" customFormat="1" ht="15" customHeight="1" x14ac:dyDescent="0.25">
      <c r="A139" s="59">
        <f t="shared" si="31"/>
        <v>7</v>
      </c>
      <c r="B139" s="47" t="s">
        <v>68</v>
      </c>
      <c r="C139" s="60">
        <v>43629132</v>
      </c>
      <c r="D139" s="61" t="s">
        <v>69</v>
      </c>
      <c r="E139" s="62" t="s">
        <v>63</v>
      </c>
      <c r="F139" s="158" t="s">
        <v>99</v>
      </c>
      <c r="G139" s="63">
        <v>1480</v>
      </c>
      <c r="H139" s="34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/>
      <c r="P139" s="35">
        <v>0</v>
      </c>
      <c r="Q139" s="35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7">
        <v>0</v>
      </c>
      <c r="AD139" s="36">
        <v>0</v>
      </c>
      <c r="AE139" s="36">
        <v>0</v>
      </c>
      <c r="AF139" s="36">
        <v>0</v>
      </c>
      <c r="AG139" s="36">
        <v>0</v>
      </c>
      <c r="AH139" s="38">
        <v>0</v>
      </c>
      <c r="AI139" s="39">
        <v>0</v>
      </c>
      <c r="AJ139" s="40">
        <v>0</v>
      </c>
      <c r="AK139" s="38"/>
      <c r="AL139" s="38">
        <v>0</v>
      </c>
      <c r="AM139" s="38">
        <v>0</v>
      </c>
      <c r="AN139" s="38">
        <v>0</v>
      </c>
      <c r="AO139" s="38">
        <v>0</v>
      </c>
      <c r="AP139" s="41">
        <v>0</v>
      </c>
      <c r="AQ139" s="41">
        <v>0</v>
      </c>
      <c r="AR139" s="41">
        <v>0</v>
      </c>
      <c r="AS139" s="41">
        <v>0</v>
      </c>
      <c r="AT139" s="41">
        <v>0</v>
      </c>
      <c r="AU139"/>
      <c r="AV139" s="42">
        <f t="shared" si="27"/>
        <v>0</v>
      </c>
      <c r="AW139" s="43">
        <f t="shared" si="28"/>
        <v>0</v>
      </c>
      <c r="AX139" s="44">
        <f t="shared" si="29"/>
        <v>0</v>
      </c>
      <c r="AY139" s="166">
        <f t="shared" si="30"/>
        <v>0</v>
      </c>
    </row>
    <row r="140" spans="1:57" s="58" customFormat="1" ht="15" customHeight="1" x14ac:dyDescent="0.25">
      <c r="A140" s="46">
        <f t="shared" si="31"/>
        <v>8</v>
      </c>
      <c r="B140" s="47" t="s">
        <v>70</v>
      </c>
      <c r="C140" s="48">
        <v>44627805</v>
      </c>
      <c r="D140" s="49" t="s">
        <v>71</v>
      </c>
      <c r="E140" s="50" t="s">
        <v>72</v>
      </c>
      <c r="F140" s="158" t="s">
        <v>132</v>
      </c>
      <c r="G140" s="51">
        <v>1345</v>
      </c>
      <c r="H140" s="34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/>
      <c r="P140" s="35">
        <v>0</v>
      </c>
      <c r="Q140" s="35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7">
        <v>0</v>
      </c>
      <c r="AD140" s="36">
        <v>0</v>
      </c>
      <c r="AE140" s="36">
        <v>0</v>
      </c>
      <c r="AF140" s="36">
        <v>0</v>
      </c>
      <c r="AG140" s="36">
        <v>0</v>
      </c>
      <c r="AH140" s="38">
        <v>0</v>
      </c>
      <c r="AI140" s="39">
        <v>0</v>
      </c>
      <c r="AJ140" s="40">
        <v>0</v>
      </c>
      <c r="AK140" s="38"/>
      <c r="AL140" s="38">
        <v>0</v>
      </c>
      <c r="AM140" s="38">
        <v>0</v>
      </c>
      <c r="AN140" s="38">
        <v>0</v>
      </c>
      <c r="AO140" s="38">
        <v>0</v>
      </c>
      <c r="AP140" s="41">
        <v>0</v>
      </c>
      <c r="AQ140" s="41">
        <v>0</v>
      </c>
      <c r="AR140" s="41">
        <v>0</v>
      </c>
      <c r="AS140" s="41">
        <v>0</v>
      </c>
      <c r="AT140" s="41">
        <v>0</v>
      </c>
      <c r="AU140"/>
      <c r="AV140" s="42">
        <f t="shared" si="27"/>
        <v>0</v>
      </c>
      <c r="AW140" s="43">
        <f t="shared" si="28"/>
        <v>0</v>
      </c>
      <c r="AX140" s="44">
        <f t="shared" si="29"/>
        <v>0</v>
      </c>
      <c r="AY140" s="166">
        <f t="shared" si="30"/>
        <v>0</v>
      </c>
    </row>
    <row r="141" spans="1:57" s="58" customFormat="1" ht="15" customHeight="1" x14ac:dyDescent="0.25">
      <c r="A141" s="46">
        <f t="shared" si="31"/>
        <v>9</v>
      </c>
      <c r="B141" s="47" t="s">
        <v>73</v>
      </c>
      <c r="C141" s="48">
        <v>29348368</v>
      </c>
      <c r="D141" s="49" t="s">
        <v>74</v>
      </c>
      <c r="E141" s="50" t="s">
        <v>75</v>
      </c>
      <c r="F141" s="158" t="s">
        <v>117</v>
      </c>
      <c r="G141" s="51">
        <v>1400</v>
      </c>
      <c r="H141" s="34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/>
      <c r="P141" s="35">
        <v>0</v>
      </c>
      <c r="Q141" s="35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7">
        <v>0</v>
      </c>
      <c r="AD141" s="36">
        <v>0</v>
      </c>
      <c r="AE141" s="36">
        <v>0</v>
      </c>
      <c r="AF141" s="36">
        <v>0</v>
      </c>
      <c r="AG141" s="36">
        <v>0</v>
      </c>
      <c r="AH141" s="38">
        <v>0</v>
      </c>
      <c r="AI141" s="39">
        <v>0</v>
      </c>
      <c r="AJ141" s="40">
        <v>0</v>
      </c>
      <c r="AK141" s="38"/>
      <c r="AL141" s="38">
        <v>0</v>
      </c>
      <c r="AM141" s="38">
        <v>0</v>
      </c>
      <c r="AN141" s="38">
        <v>0</v>
      </c>
      <c r="AO141" s="38">
        <v>0</v>
      </c>
      <c r="AP141" s="41">
        <v>0</v>
      </c>
      <c r="AQ141" s="41">
        <v>0</v>
      </c>
      <c r="AR141" s="41">
        <v>0</v>
      </c>
      <c r="AS141" s="41">
        <v>0</v>
      </c>
      <c r="AT141" s="41">
        <v>0</v>
      </c>
      <c r="AU141"/>
      <c r="AV141" s="42">
        <f t="shared" si="27"/>
        <v>0</v>
      </c>
      <c r="AW141" s="43">
        <f t="shared" si="28"/>
        <v>0</v>
      </c>
      <c r="AX141" s="44">
        <f t="shared" si="29"/>
        <v>0</v>
      </c>
      <c r="AY141" s="166">
        <f t="shared" si="30"/>
        <v>0</v>
      </c>
    </row>
    <row r="142" spans="1:57" s="58" customFormat="1" ht="15" customHeight="1" x14ac:dyDescent="0.25">
      <c r="A142" s="46">
        <f t="shared" si="31"/>
        <v>10</v>
      </c>
      <c r="B142" s="47" t="s">
        <v>76</v>
      </c>
      <c r="C142" s="48">
        <v>40995634</v>
      </c>
      <c r="D142" s="49" t="s">
        <v>77</v>
      </c>
      <c r="E142" s="50" t="s">
        <v>60</v>
      </c>
      <c r="F142" s="158" t="s">
        <v>117</v>
      </c>
      <c r="G142" s="51">
        <v>1345</v>
      </c>
      <c r="H142" s="34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/>
      <c r="P142" s="35">
        <v>0</v>
      </c>
      <c r="Q142" s="35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7">
        <v>0</v>
      </c>
      <c r="AD142" s="36">
        <v>0</v>
      </c>
      <c r="AE142" s="36">
        <v>0</v>
      </c>
      <c r="AF142" s="36">
        <v>0</v>
      </c>
      <c r="AG142" s="36">
        <v>0</v>
      </c>
      <c r="AH142" s="38">
        <v>0</v>
      </c>
      <c r="AI142" s="39">
        <v>0</v>
      </c>
      <c r="AJ142" s="40">
        <v>0</v>
      </c>
      <c r="AK142" s="38"/>
      <c r="AL142" s="38">
        <v>0</v>
      </c>
      <c r="AM142" s="38">
        <v>0</v>
      </c>
      <c r="AN142" s="38">
        <v>0</v>
      </c>
      <c r="AO142" s="38">
        <v>0</v>
      </c>
      <c r="AP142" s="41">
        <v>0</v>
      </c>
      <c r="AQ142" s="41">
        <v>0</v>
      </c>
      <c r="AR142" s="41">
        <v>0</v>
      </c>
      <c r="AS142" s="41">
        <v>0</v>
      </c>
      <c r="AT142" s="41">
        <v>0</v>
      </c>
      <c r="AU142"/>
      <c r="AV142" s="42">
        <f t="shared" si="27"/>
        <v>0</v>
      </c>
      <c r="AW142" s="43">
        <f t="shared" si="28"/>
        <v>0</v>
      </c>
      <c r="AX142" s="44">
        <f t="shared" si="29"/>
        <v>0</v>
      </c>
      <c r="AY142" s="166">
        <f t="shared" si="30"/>
        <v>0</v>
      </c>
    </row>
    <row r="143" spans="1:57" s="58" customFormat="1" ht="15" customHeight="1" x14ac:dyDescent="0.25">
      <c r="A143" s="46">
        <f t="shared" si="31"/>
        <v>11</v>
      </c>
      <c r="B143" s="47" t="s">
        <v>78</v>
      </c>
      <c r="C143" s="48">
        <v>40204001</v>
      </c>
      <c r="D143" s="49" t="s">
        <v>79</v>
      </c>
      <c r="E143" s="50" t="s">
        <v>60</v>
      </c>
      <c r="F143" s="158" t="s">
        <v>117</v>
      </c>
      <c r="G143" s="51">
        <v>1430</v>
      </c>
      <c r="H143" s="34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/>
      <c r="P143" s="35">
        <v>0</v>
      </c>
      <c r="Q143" s="35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7">
        <v>0</v>
      </c>
      <c r="AD143" s="36">
        <v>0</v>
      </c>
      <c r="AE143" s="36">
        <v>0</v>
      </c>
      <c r="AF143" s="36">
        <v>0</v>
      </c>
      <c r="AG143" s="36">
        <v>0</v>
      </c>
      <c r="AH143" s="38">
        <v>0</v>
      </c>
      <c r="AI143" s="39">
        <v>0</v>
      </c>
      <c r="AJ143" s="40">
        <v>0</v>
      </c>
      <c r="AK143" s="38"/>
      <c r="AL143" s="38">
        <v>0</v>
      </c>
      <c r="AM143" s="38">
        <v>0</v>
      </c>
      <c r="AN143" s="38">
        <v>0</v>
      </c>
      <c r="AO143" s="38">
        <v>0</v>
      </c>
      <c r="AP143" s="41">
        <v>0</v>
      </c>
      <c r="AQ143" s="41">
        <v>0</v>
      </c>
      <c r="AR143" s="41">
        <v>0</v>
      </c>
      <c r="AS143" s="41">
        <v>0</v>
      </c>
      <c r="AT143" s="41">
        <v>0</v>
      </c>
      <c r="AU143"/>
      <c r="AV143" s="42">
        <f t="shared" si="27"/>
        <v>0</v>
      </c>
      <c r="AW143" s="43">
        <f t="shared" si="28"/>
        <v>0</v>
      </c>
      <c r="AX143" s="44">
        <f t="shared" si="29"/>
        <v>0</v>
      </c>
      <c r="AY143" s="166">
        <f t="shared" si="30"/>
        <v>0</v>
      </c>
    </row>
    <row r="144" spans="1:57" s="58" customFormat="1" ht="15" customHeight="1" x14ac:dyDescent="0.25">
      <c r="A144" s="46">
        <f t="shared" si="31"/>
        <v>12</v>
      </c>
      <c r="B144" s="47" t="s">
        <v>80</v>
      </c>
      <c r="C144" s="48">
        <v>46693388</v>
      </c>
      <c r="D144" s="49" t="s">
        <v>81</v>
      </c>
      <c r="E144" s="50" t="s">
        <v>60</v>
      </c>
      <c r="F144" s="157" t="s">
        <v>125</v>
      </c>
      <c r="G144" s="51">
        <v>1260</v>
      </c>
      <c r="H144" s="34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/>
      <c r="P144" s="35">
        <v>0</v>
      </c>
      <c r="Q144" s="35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7">
        <v>0</v>
      </c>
      <c r="AD144" s="36">
        <v>0</v>
      </c>
      <c r="AE144" s="36">
        <v>0</v>
      </c>
      <c r="AF144" s="36">
        <v>0</v>
      </c>
      <c r="AG144" s="36">
        <v>0</v>
      </c>
      <c r="AH144" s="38">
        <v>0</v>
      </c>
      <c r="AI144" s="39">
        <v>0</v>
      </c>
      <c r="AJ144" s="40">
        <v>0</v>
      </c>
      <c r="AK144" s="38"/>
      <c r="AL144" s="38">
        <v>0</v>
      </c>
      <c r="AM144" s="38">
        <v>0</v>
      </c>
      <c r="AN144" s="38">
        <v>0</v>
      </c>
      <c r="AO144" s="38">
        <v>0</v>
      </c>
      <c r="AP144" s="41">
        <v>0</v>
      </c>
      <c r="AQ144" s="41">
        <v>0</v>
      </c>
      <c r="AR144" s="41">
        <v>0</v>
      </c>
      <c r="AS144" s="41">
        <v>0</v>
      </c>
      <c r="AT144" s="41">
        <v>0</v>
      </c>
      <c r="AU144"/>
      <c r="AV144" s="42">
        <f t="shared" si="27"/>
        <v>0</v>
      </c>
      <c r="AW144" s="43">
        <f t="shared" si="28"/>
        <v>0</v>
      </c>
      <c r="AX144" s="44">
        <f t="shared" si="29"/>
        <v>0</v>
      </c>
      <c r="AY144" s="166">
        <f t="shared" si="30"/>
        <v>0</v>
      </c>
    </row>
    <row r="145" spans="1:58" s="58" customFormat="1" ht="15" customHeight="1" x14ac:dyDescent="0.25">
      <c r="A145" s="59">
        <f t="shared" si="31"/>
        <v>13</v>
      </c>
      <c r="B145" s="47" t="s">
        <v>82</v>
      </c>
      <c r="C145" s="60">
        <v>29656606</v>
      </c>
      <c r="D145" s="61" t="s">
        <v>83</v>
      </c>
      <c r="E145" s="62" t="s">
        <v>63</v>
      </c>
      <c r="F145" s="157" t="s">
        <v>125</v>
      </c>
      <c r="G145" s="63">
        <v>1250</v>
      </c>
      <c r="H145" s="34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/>
      <c r="P145" s="35">
        <v>0</v>
      </c>
      <c r="Q145" s="35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7">
        <v>0</v>
      </c>
      <c r="AD145" s="36">
        <v>0</v>
      </c>
      <c r="AE145" s="36">
        <v>0</v>
      </c>
      <c r="AF145" s="36">
        <v>0</v>
      </c>
      <c r="AG145" s="36">
        <v>0</v>
      </c>
      <c r="AH145" s="38">
        <v>0</v>
      </c>
      <c r="AI145" s="39">
        <v>0</v>
      </c>
      <c r="AJ145" s="40">
        <v>0</v>
      </c>
      <c r="AK145" s="38"/>
      <c r="AL145" s="38">
        <v>0</v>
      </c>
      <c r="AM145" s="38">
        <v>0</v>
      </c>
      <c r="AN145" s="38">
        <v>0</v>
      </c>
      <c r="AO145" s="38">
        <v>0</v>
      </c>
      <c r="AP145" s="41">
        <v>0</v>
      </c>
      <c r="AQ145" s="41">
        <v>0</v>
      </c>
      <c r="AR145" s="41">
        <v>0</v>
      </c>
      <c r="AS145" s="41">
        <v>0</v>
      </c>
      <c r="AT145" s="41">
        <v>0</v>
      </c>
      <c r="AU145"/>
      <c r="AV145" s="42">
        <f t="shared" si="27"/>
        <v>0</v>
      </c>
      <c r="AW145" s="43">
        <f t="shared" si="28"/>
        <v>0</v>
      </c>
      <c r="AX145" s="44">
        <f t="shared" si="29"/>
        <v>0</v>
      </c>
      <c r="AY145" s="166">
        <f t="shared" si="30"/>
        <v>0</v>
      </c>
    </row>
    <row r="146" spans="1:58" s="58" customFormat="1" ht="15" customHeight="1" x14ac:dyDescent="0.25">
      <c r="A146" s="46">
        <f>+A145+1</f>
        <v>14</v>
      </c>
      <c r="B146" s="47" t="s">
        <v>84</v>
      </c>
      <c r="C146" s="48">
        <v>29426132</v>
      </c>
      <c r="D146" s="49" t="s">
        <v>85</v>
      </c>
      <c r="E146" s="50" t="s">
        <v>86</v>
      </c>
      <c r="F146" s="157" t="s">
        <v>125</v>
      </c>
      <c r="G146" s="51">
        <v>1400</v>
      </c>
      <c r="H146" s="34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/>
      <c r="P146" s="35">
        <v>0</v>
      </c>
      <c r="Q146" s="35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7">
        <v>0</v>
      </c>
      <c r="AD146" s="36">
        <v>0</v>
      </c>
      <c r="AE146" s="36">
        <v>0</v>
      </c>
      <c r="AF146" s="36">
        <v>0</v>
      </c>
      <c r="AG146" s="36">
        <v>0</v>
      </c>
      <c r="AH146" s="38">
        <v>0</v>
      </c>
      <c r="AI146" s="39">
        <v>0</v>
      </c>
      <c r="AJ146" s="40">
        <v>0</v>
      </c>
      <c r="AK146" s="38"/>
      <c r="AL146" s="38">
        <v>0</v>
      </c>
      <c r="AM146" s="38">
        <v>0</v>
      </c>
      <c r="AN146" s="38">
        <v>0</v>
      </c>
      <c r="AO146" s="38">
        <v>0</v>
      </c>
      <c r="AP146" s="41">
        <v>0</v>
      </c>
      <c r="AQ146" s="41">
        <v>0</v>
      </c>
      <c r="AR146" s="41">
        <v>0</v>
      </c>
      <c r="AS146" s="41">
        <v>0</v>
      </c>
      <c r="AT146" s="41">
        <v>0</v>
      </c>
      <c r="AU146"/>
      <c r="AV146" s="42">
        <f t="shared" si="27"/>
        <v>0</v>
      </c>
      <c r="AW146" s="43">
        <f t="shared" si="28"/>
        <v>0</v>
      </c>
      <c r="AX146" s="44">
        <f t="shared" si="29"/>
        <v>0</v>
      </c>
      <c r="AY146" s="166">
        <f t="shared" si="30"/>
        <v>0</v>
      </c>
    </row>
    <row r="147" spans="1:58" s="58" customFormat="1" ht="15" customHeight="1" x14ac:dyDescent="0.25">
      <c r="A147" s="46">
        <f>+A146+1</f>
        <v>15</v>
      </c>
      <c r="B147" s="47" t="s">
        <v>87</v>
      </c>
      <c r="C147" s="48" t="s">
        <v>88</v>
      </c>
      <c r="D147" s="49" t="s">
        <v>89</v>
      </c>
      <c r="E147" s="50" t="s">
        <v>60</v>
      </c>
      <c r="F147" s="157" t="s">
        <v>125</v>
      </c>
      <c r="G147" s="65">
        <v>1160</v>
      </c>
      <c r="H147" s="34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/>
      <c r="P147" s="35">
        <v>0</v>
      </c>
      <c r="Q147" s="35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7">
        <v>0</v>
      </c>
      <c r="AD147" s="36">
        <v>0</v>
      </c>
      <c r="AE147" s="36">
        <v>0</v>
      </c>
      <c r="AF147" s="36">
        <v>0</v>
      </c>
      <c r="AG147" s="36">
        <v>0</v>
      </c>
      <c r="AH147" s="38">
        <v>0</v>
      </c>
      <c r="AI147" s="39">
        <v>0</v>
      </c>
      <c r="AJ147" s="40">
        <v>0</v>
      </c>
      <c r="AK147" s="38"/>
      <c r="AL147" s="38">
        <v>0</v>
      </c>
      <c r="AM147" s="38">
        <v>0</v>
      </c>
      <c r="AN147" s="38">
        <v>0</v>
      </c>
      <c r="AO147" s="38">
        <v>0</v>
      </c>
      <c r="AP147" s="41">
        <v>0</v>
      </c>
      <c r="AQ147" s="41">
        <v>0</v>
      </c>
      <c r="AR147" s="41">
        <v>0</v>
      </c>
      <c r="AS147" s="41">
        <v>0</v>
      </c>
      <c r="AT147" s="41">
        <v>0</v>
      </c>
      <c r="AU147"/>
      <c r="AV147" s="42">
        <f t="shared" si="27"/>
        <v>0</v>
      </c>
      <c r="AW147" s="43">
        <f t="shared" si="28"/>
        <v>0</v>
      </c>
      <c r="AX147" s="44">
        <f t="shared" si="29"/>
        <v>0</v>
      </c>
      <c r="AY147" s="166">
        <f t="shared" si="30"/>
        <v>0</v>
      </c>
    </row>
    <row r="148" spans="1:58" s="58" customFormat="1" ht="15" customHeight="1" x14ac:dyDescent="0.25">
      <c r="A148" s="46">
        <f t="shared" si="31"/>
        <v>16</v>
      </c>
      <c r="B148" s="47" t="s">
        <v>90</v>
      </c>
      <c r="C148" s="48">
        <v>29320677</v>
      </c>
      <c r="D148" s="49" t="s">
        <v>91</v>
      </c>
      <c r="E148" s="50" t="s">
        <v>55</v>
      </c>
      <c r="F148" s="159" t="s">
        <v>116</v>
      </c>
      <c r="G148" s="66">
        <v>1160</v>
      </c>
      <c r="H148" s="34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/>
      <c r="P148" s="35">
        <v>0</v>
      </c>
      <c r="Q148" s="35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7">
        <v>0</v>
      </c>
      <c r="AD148" s="36">
        <v>0</v>
      </c>
      <c r="AE148" s="36">
        <v>0</v>
      </c>
      <c r="AF148" s="36">
        <v>0</v>
      </c>
      <c r="AG148" s="36">
        <v>0</v>
      </c>
      <c r="AH148" s="38">
        <v>0</v>
      </c>
      <c r="AI148" s="39">
        <v>0</v>
      </c>
      <c r="AJ148" s="40">
        <v>0</v>
      </c>
      <c r="AK148" s="38"/>
      <c r="AL148" s="38">
        <v>0</v>
      </c>
      <c r="AM148" s="38">
        <v>0</v>
      </c>
      <c r="AN148" s="38">
        <v>0</v>
      </c>
      <c r="AO148" s="38">
        <v>0</v>
      </c>
      <c r="AP148" s="41">
        <v>0</v>
      </c>
      <c r="AQ148" s="41">
        <v>0</v>
      </c>
      <c r="AR148" s="41">
        <v>0</v>
      </c>
      <c r="AS148" s="41">
        <v>0</v>
      </c>
      <c r="AT148" s="41">
        <v>0</v>
      </c>
      <c r="AU148"/>
      <c r="AV148" s="42">
        <f t="shared" si="27"/>
        <v>0</v>
      </c>
      <c r="AW148" s="43">
        <f t="shared" si="28"/>
        <v>0</v>
      </c>
      <c r="AX148" s="44">
        <f t="shared" si="29"/>
        <v>0</v>
      </c>
      <c r="AY148" s="166">
        <f t="shared" si="30"/>
        <v>0</v>
      </c>
    </row>
    <row r="149" spans="1:58" s="58" customFormat="1" ht="15" customHeight="1" x14ac:dyDescent="0.25">
      <c r="A149" s="46">
        <f t="shared" si="31"/>
        <v>17</v>
      </c>
      <c r="B149" s="47" t="s">
        <v>92</v>
      </c>
      <c r="C149" s="48">
        <v>29681850</v>
      </c>
      <c r="D149" s="67" t="s">
        <v>93</v>
      </c>
      <c r="E149" s="68" t="s">
        <v>60</v>
      </c>
      <c r="F149" s="160" t="s">
        <v>117</v>
      </c>
      <c r="G149" s="69">
        <v>1430</v>
      </c>
      <c r="H149" s="34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/>
      <c r="P149" s="35">
        <v>0</v>
      </c>
      <c r="Q149" s="35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7">
        <v>0</v>
      </c>
      <c r="AD149" s="36">
        <v>0</v>
      </c>
      <c r="AE149" s="36">
        <v>0</v>
      </c>
      <c r="AF149" s="36">
        <v>0</v>
      </c>
      <c r="AG149" s="36">
        <v>0</v>
      </c>
      <c r="AH149" s="38">
        <v>0</v>
      </c>
      <c r="AI149" s="39">
        <v>0</v>
      </c>
      <c r="AJ149" s="40">
        <v>0</v>
      </c>
      <c r="AK149" s="38"/>
      <c r="AL149" s="38">
        <v>0</v>
      </c>
      <c r="AM149" s="38">
        <v>0</v>
      </c>
      <c r="AN149" s="38">
        <v>0</v>
      </c>
      <c r="AO149" s="38">
        <v>0</v>
      </c>
      <c r="AP149" s="41">
        <v>0</v>
      </c>
      <c r="AQ149" s="41">
        <v>0</v>
      </c>
      <c r="AR149" s="41">
        <v>0</v>
      </c>
      <c r="AS149" s="41">
        <v>0</v>
      </c>
      <c r="AT149" s="41">
        <v>0</v>
      </c>
      <c r="AU149"/>
      <c r="AV149" s="42">
        <f t="shared" si="27"/>
        <v>0</v>
      </c>
      <c r="AW149" s="43">
        <f t="shared" si="28"/>
        <v>0</v>
      </c>
      <c r="AX149" s="44">
        <f t="shared" si="29"/>
        <v>0</v>
      </c>
      <c r="AY149" s="166">
        <f t="shared" si="30"/>
        <v>0</v>
      </c>
    </row>
    <row r="150" spans="1:58" x14ac:dyDescent="0.25">
      <c r="H150" s="179">
        <f t="shared" ref="H150:AT150" si="32">SUM(H133:H149)</f>
        <v>0</v>
      </c>
      <c r="I150" s="179">
        <f t="shared" si="32"/>
        <v>0</v>
      </c>
      <c r="J150" s="179">
        <f t="shared" si="32"/>
        <v>0</v>
      </c>
      <c r="K150" s="179">
        <f t="shared" si="32"/>
        <v>0</v>
      </c>
      <c r="L150" s="179">
        <f t="shared" si="32"/>
        <v>0</v>
      </c>
      <c r="M150" s="179">
        <f t="shared" si="32"/>
        <v>0</v>
      </c>
      <c r="N150" s="179">
        <f t="shared" si="32"/>
        <v>0</v>
      </c>
      <c r="O150" s="179">
        <f t="shared" si="32"/>
        <v>0</v>
      </c>
      <c r="P150" s="179">
        <f t="shared" si="32"/>
        <v>0</v>
      </c>
      <c r="Q150" s="179">
        <f t="shared" si="32"/>
        <v>0</v>
      </c>
      <c r="R150" s="179">
        <f t="shared" si="32"/>
        <v>0</v>
      </c>
      <c r="S150" s="179">
        <f t="shared" si="32"/>
        <v>0</v>
      </c>
      <c r="T150" s="179">
        <f t="shared" si="32"/>
        <v>0</v>
      </c>
      <c r="U150" s="179">
        <f t="shared" si="32"/>
        <v>0</v>
      </c>
      <c r="V150" s="179">
        <f t="shared" si="32"/>
        <v>0</v>
      </c>
      <c r="W150" s="179">
        <f t="shared" si="32"/>
        <v>0</v>
      </c>
      <c r="X150" s="179">
        <f t="shared" si="32"/>
        <v>0</v>
      </c>
      <c r="Y150" s="179">
        <f t="shared" si="32"/>
        <v>0</v>
      </c>
      <c r="Z150" s="179">
        <f t="shared" si="32"/>
        <v>0</v>
      </c>
      <c r="AA150" s="179">
        <f t="shared" si="32"/>
        <v>0</v>
      </c>
      <c r="AB150" s="179">
        <f t="shared" si="32"/>
        <v>0</v>
      </c>
      <c r="AC150" s="179">
        <f t="shared" si="32"/>
        <v>0</v>
      </c>
      <c r="AD150" s="179">
        <f t="shared" si="32"/>
        <v>0</v>
      </c>
      <c r="AE150" s="179">
        <f t="shared" si="32"/>
        <v>0</v>
      </c>
      <c r="AF150" s="179">
        <f t="shared" si="32"/>
        <v>0</v>
      </c>
      <c r="AG150" s="179">
        <f t="shared" si="32"/>
        <v>0</v>
      </c>
      <c r="AH150" s="179">
        <f t="shared" si="32"/>
        <v>0</v>
      </c>
      <c r="AI150" s="179">
        <f t="shared" si="32"/>
        <v>0</v>
      </c>
      <c r="AJ150" s="179">
        <f t="shared" si="32"/>
        <v>0</v>
      </c>
      <c r="AK150" s="179">
        <f t="shared" si="32"/>
        <v>0</v>
      </c>
      <c r="AL150" s="179">
        <f t="shared" si="32"/>
        <v>0</v>
      </c>
      <c r="AM150" s="179">
        <f t="shared" si="32"/>
        <v>0</v>
      </c>
      <c r="AN150" s="179">
        <f t="shared" si="32"/>
        <v>0</v>
      </c>
      <c r="AO150" s="179">
        <f t="shared" si="32"/>
        <v>0</v>
      </c>
      <c r="AP150" s="179">
        <f t="shared" si="32"/>
        <v>0</v>
      </c>
      <c r="AQ150" s="179">
        <f t="shared" si="32"/>
        <v>0</v>
      </c>
      <c r="AR150" s="179">
        <f t="shared" si="32"/>
        <v>0</v>
      </c>
      <c r="AS150" s="179">
        <f t="shared" si="32"/>
        <v>0</v>
      </c>
      <c r="AT150" s="179">
        <f t="shared" si="32"/>
        <v>0</v>
      </c>
      <c r="AV150" s="179">
        <f>SUM(AV133:AV149)</f>
        <v>0</v>
      </c>
      <c r="AW150" s="179">
        <f>SUM(AW133:AW149)</f>
        <v>0</v>
      </c>
      <c r="AX150" s="179">
        <f>SUM(AX133:AX149)</f>
        <v>0</v>
      </c>
      <c r="AY150" s="179">
        <f>SUM(AY133:AY149)</f>
        <v>0</v>
      </c>
    </row>
    <row r="151" spans="1:58" s="4" customFormat="1" ht="15.75" thickBot="1" x14ac:dyDescent="0.3">
      <c r="A151" s="82" t="s">
        <v>0</v>
      </c>
      <c r="B151" s="82"/>
      <c r="C151" s="83"/>
      <c r="D151" s="2"/>
      <c r="E151" s="2"/>
      <c r="F151" s="2"/>
      <c r="G151" s="2"/>
      <c r="H151" s="3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/>
      <c r="AV151" s="2"/>
      <c r="AW151" s="2"/>
      <c r="AX151" s="2"/>
    </row>
    <row r="152" spans="1:58" s="27" customFormat="1" ht="15.75" thickBot="1" x14ac:dyDescent="0.3">
      <c r="A152" s="2"/>
      <c r="B152" s="2"/>
      <c r="C152" s="2"/>
      <c r="D152" s="2"/>
      <c r="E152" s="3"/>
      <c r="F152" s="3"/>
      <c r="G152" s="3"/>
      <c r="H152" s="319" t="s">
        <v>2</v>
      </c>
      <c r="I152" s="320"/>
      <c r="J152" s="320"/>
      <c r="K152" s="320"/>
      <c r="L152" s="320"/>
      <c r="M152" s="320"/>
      <c r="N152" s="320"/>
      <c r="O152" s="320"/>
      <c r="P152" s="320"/>
      <c r="Q152" s="321"/>
      <c r="R152" s="322" t="s">
        <v>3</v>
      </c>
      <c r="S152" s="323"/>
      <c r="T152" s="323"/>
      <c r="U152" s="323"/>
      <c r="V152" s="323"/>
      <c r="W152" s="323"/>
      <c r="X152" s="323"/>
      <c r="Y152" s="323"/>
      <c r="Z152" s="323"/>
      <c r="AA152" s="323"/>
      <c r="AB152" s="323"/>
      <c r="AC152" s="323"/>
      <c r="AD152" s="323"/>
      <c r="AE152" s="323"/>
      <c r="AF152" s="323"/>
      <c r="AG152" s="324"/>
      <c r="AH152" s="325" t="s">
        <v>4</v>
      </c>
      <c r="AI152" s="326"/>
      <c r="AJ152" s="326"/>
      <c r="AK152" s="326"/>
      <c r="AL152" s="326"/>
      <c r="AM152" s="326"/>
      <c r="AN152" s="326"/>
      <c r="AO152" s="327"/>
      <c r="AP152" s="328" t="s">
        <v>5</v>
      </c>
      <c r="AQ152" s="329"/>
      <c r="AR152" s="329"/>
      <c r="AS152" s="329"/>
      <c r="AT152" s="330"/>
      <c r="AU152" s="1"/>
      <c r="AV152" s="331" t="s">
        <v>6</v>
      </c>
      <c r="AW152" s="332"/>
      <c r="AX152" s="333"/>
    </row>
    <row r="153" spans="1:58" s="27" customFormat="1" ht="26.25" thickBot="1" x14ac:dyDescent="0.3">
      <c r="A153" s="6" t="s">
        <v>7</v>
      </c>
      <c r="B153" s="7" t="s">
        <v>8</v>
      </c>
      <c r="C153" s="8" t="s">
        <v>9</v>
      </c>
      <c r="D153" s="8" t="s">
        <v>10</v>
      </c>
      <c r="E153" s="8" t="s">
        <v>11</v>
      </c>
      <c r="F153" s="8" t="s">
        <v>156</v>
      </c>
      <c r="G153" s="9" t="s">
        <v>12</v>
      </c>
      <c r="H153" s="10" t="s">
        <v>13</v>
      </c>
      <c r="I153" s="11" t="s">
        <v>14</v>
      </c>
      <c r="J153" s="11" t="s">
        <v>15</v>
      </c>
      <c r="K153" s="11" t="s">
        <v>16</v>
      </c>
      <c r="L153" s="11" t="s">
        <v>17</v>
      </c>
      <c r="M153" s="11" t="s">
        <v>18</v>
      </c>
      <c r="N153" s="11" t="s">
        <v>19</v>
      </c>
      <c r="O153" s="12" t="s">
        <v>20</v>
      </c>
      <c r="P153" s="11" t="s">
        <v>21</v>
      </c>
      <c r="Q153" s="13" t="s">
        <v>22</v>
      </c>
      <c r="R153" s="14" t="s">
        <v>23</v>
      </c>
      <c r="S153" s="15" t="s">
        <v>24</v>
      </c>
      <c r="T153" s="15" t="s">
        <v>25</v>
      </c>
      <c r="U153" s="15" t="s">
        <v>25</v>
      </c>
      <c r="V153" s="15" t="s">
        <v>26</v>
      </c>
      <c r="W153" s="15" t="s">
        <v>27</v>
      </c>
      <c r="X153" s="15" t="s">
        <v>28</v>
      </c>
      <c r="Y153" s="15" t="s">
        <v>29</v>
      </c>
      <c r="Z153" s="15" t="s">
        <v>30</v>
      </c>
      <c r="AA153" s="15" t="s">
        <v>31</v>
      </c>
      <c r="AB153" s="15" t="s">
        <v>32</v>
      </c>
      <c r="AC153" s="16" t="s">
        <v>33</v>
      </c>
      <c r="AD153" s="15" t="s">
        <v>34</v>
      </c>
      <c r="AE153" s="15" t="s">
        <v>35</v>
      </c>
      <c r="AF153" s="15" t="s">
        <v>36</v>
      </c>
      <c r="AG153" s="17" t="s">
        <v>22</v>
      </c>
      <c r="AH153" s="18" t="s">
        <v>37</v>
      </c>
      <c r="AI153" s="19" t="s">
        <v>38</v>
      </c>
      <c r="AJ153" s="19" t="s">
        <v>39</v>
      </c>
      <c r="AK153" s="19" t="s">
        <v>40</v>
      </c>
      <c r="AL153" s="19" t="s">
        <v>41</v>
      </c>
      <c r="AM153" s="19" t="s">
        <v>42</v>
      </c>
      <c r="AN153" s="19" t="s">
        <v>43</v>
      </c>
      <c r="AO153" s="20" t="s">
        <v>44</v>
      </c>
      <c r="AP153" s="21" t="s">
        <v>45</v>
      </c>
      <c r="AQ153" s="22" t="s">
        <v>46</v>
      </c>
      <c r="AR153" s="22" t="s">
        <v>47</v>
      </c>
      <c r="AS153" s="22" t="s">
        <v>48</v>
      </c>
      <c r="AT153" s="23" t="s">
        <v>49</v>
      </c>
      <c r="AU153"/>
      <c r="AV153" s="24" t="s">
        <v>50</v>
      </c>
      <c r="AW153" s="25" t="s">
        <v>51</v>
      </c>
      <c r="AX153" s="26" t="s">
        <v>52</v>
      </c>
      <c r="AZ153" s="27">
        <v>27</v>
      </c>
      <c r="BA153" s="27">
        <v>28</v>
      </c>
      <c r="BB153" s="27">
        <v>29</v>
      </c>
      <c r="BC153" s="27">
        <v>30</v>
      </c>
      <c r="BD153" s="27" t="s">
        <v>94</v>
      </c>
    </row>
    <row r="154" spans="1:58" s="45" customFormat="1" ht="15" customHeight="1" x14ac:dyDescent="0.25">
      <c r="A154" s="28">
        <v>1</v>
      </c>
      <c r="B154" s="29" t="s">
        <v>53</v>
      </c>
      <c r="C154" s="30">
        <v>29342915</v>
      </c>
      <c r="D154" s="31" t="s">
        <v>54</v>
      </c>
      <c r="E154" s="32" t="s">
        <v>55</v>
      </c>
      <c r="F154" s="161" t="s">
        <v>125</v>
      </c>
      <c r="G154" s="33">
        <v>1660</v>
      </c>
      <c r="H154" s="34">
        <f t="shared" ref="H154:AT154" si="33">+H7+H32+H57+H83+H108+H133</f>
        <v>25</v>
      </c>
      <c r="I154" s="35">
        <f t="shared" si="33"/>
        <v>16</v>
      </c>
      <c r="J154" s="35">
        <f t="shared" si="33"/>
        <v>33.33</v>
      </c>
      <c r="K154" s="35">
        <f t="shared" si="33"/>
        <v>0</v>
      </c>
      <c r="L154" s="35">
        <f t="shared" si="33"/>
        <v>0</v>
      </c>
      <c r="M154" s="35">
        <f t="shared" si="33"/>
        <v>0</v>
      </c>
      <c r="N154" s="35">
        <f t="shared" si="33"/>
        <v>0</v>
      </c>
      <c r="O154" s="35">
        <f t="shared" si="33"/>
        <v>0</v>
      </c>
      <c r="P154" s="35">
        <f t="shared" si="33"/>
        <v>0</v>
      </c>
      <c r="Q154" s="35">
        <f t="shared" si="33"/>
        <v>390</v>
      </c>
      <c r="R154" s="36">
        <f t="shared" si="33"/>
        <v>102.5</v>
      </c>
      <c r="S154" s="36">
        <f t="shared" si="33"/>
        <v>42.48</v>
      </c>
      <c r="T154" s="36">
        <f t="shared" si="33"/>
        <v>0</v>
      </c>
      <c r="U154" s="36">
        <f t="shared" si="33"/>
        <v>0</v>
      </c>
      <c r="V154" s="36">
        <f t="shared" si="33"/>
        <v>0</v>
      </c>
      <c r="W154" s="36">
        <f t="shared" si="33"/>
        <v>122.67</v>
      </c>
      <c r="X154" s="36">
        <f t="shared" si="33"/>
        <v>255.51999999999998</v>
      </c>
      <c r="Y154" s="36">
        <f t="shared" si="33"/>
        <v>0</v>
      </c>
      <c r="Z154" s="36">
        <f t="shared" si="33"/>
        <v>0</v>
      </c>
      <c r="AA154" s="36">
        <f t="shared" si="33"/>
        <v>0</v>
      </c>
      <c r="AB154" s="36">
        <f t="shared" si="33"/>
        <v>0</v>
      </c>
      <c r="AC154" s="37">
        <f t="shared" si="33"/>
        <v>0</v>
      </c>
      <c r="AD154" s="36">
        <f t="shared" si="33"/>
        <v>0</v>
      </c>
      <c r="AE154" s="36">
        <f t="shared" si="33"/>
        <v>0</v>
      </c>
      <c r="AF154" s="36">
        <f t="shared" si="33"/>
        <v>0</v>
      </c>
      <c r="AG154" s="36">
        <f t="shared" si="33"/>
        <v>2990</v>
      </c>
      <c r="AH154" s="38">
        <f t="shared" si="33"/>
        <v>451.17</v>
      </c>
      <c r="AI154" s="38">
        <f t="shared" si="33"/>
        <v>0</v>
      </c>
      <c r="AJ154" s="38">
        <f t="shared" si="33"/>
        <v>0</v>
      </c>
      <c r="AK154" s="38">
        <f t="shared" si="33"/>
        <v>0</v>
      </c>
      <c r="AL154" s="38">
        <f t="shared" si="33"/>
        <v>173</v>
      </c>
      <c r="AM154" s="38">
        <f t="shared" si="33"/>
        <v>0</v>
      </c>
      <c r="AN154" s="38">
        <f t="shared" si="33"/>
        <v>0</v>
      </c>
      <c r="AO154" s="38">
        <f t="shared" si="33"/>
        <v>0</v>
      </c>
      <c r="AP154" s="41">
        <f t="shared" si="33"/>
        <v>3470.69</v>
      </c>
      <c r="AQ154" s="41">
        <f t="shared" si="33"/>
        <v>312.36</v>
      </c>
      <c r="AR154" s="41">
        <f t="shared" si="33"/>
        <v>0</v>
      </c>
      <c r="AS154" s="41">
        <f t="shared" si="33"/>
        <v>0</v>
      </c>
      <c r="AT154" s="41">
        <f t="shared" si="33"/>
        <v>0</v>
      </c>
      <c r="AU154"/>
      <c r="AV154" s="42">
        <f>SUM(R154:AG154)</f>
        <v>3513.17</v>
      </c>
      <c r="AW154" s="43">
        <f>SUM(AH154:AO154)</f>
        <v>624.17000000000007</v>
      </c>
      <c r="AX154" s="44">
        <f>+AV154-AW154</f>
        <v>2889</v>
      </c>
      <c r="AZ154" s="167">
        <v>484.15999999999997</v>
      </c>
      <c r="BA154" s="167">
        <v>520.37</v>
      </c>
      <c r="BB154" s="167">
        <v>482.07</v>
      </c>
      <c r="BC154" s="167">
        <v>577.35</v>
      </c>
      <c r="BD154" s="167">
        <v>146.69</v>
      </c>
      <c r="BE154" s="171">
        <f>SUM(AZ154:BD154)</f>
        <v>2210.64</v>
      </c>
      <c r="BF154" s="166">
        <f>+AX154-BE154</f>
        <v>678.36000000000013</v>
      </c>
    </row>
    <row r="155" spans="1:58" s="45" customFormat="1" ht="15" customHeight="1" x14ac:dyDescent="0.25">
      <c r="A155" s="46">
        <f>+A154+1</f>
        <v>2</v>
      </c>
      <c r="B155" s="47" t="s">
        <v>56</v>
      </c>
      <c r="C155" s="48">
        <v>29725686</v>
      </c>
      <c r="D155" s="49" t="s">
        <v>57</v>
      </c>
      <c r="E155" s="50" t="s">
        <v>55</v>
      </c>
      <c r="F155" s="158" t="s">
        <v>117</v>
      </c>
      <c r="G155" s="51">
        <v>1470</v>
      </c>
      <c r="H155" s="34">
        <f t="shared" ref="H155:AT155" si="34">+H8+H33+H58+H84+H109+H134</f>
        <v>19</v>
      </c>
      <c r="I155" s="35">
        <f t="shared" si="34"/>
        <v>16</v>
      </c>
      <c r="J155" s="35">
        <f t="shared" si="34"/>
        <v>25.339999999999996</v>
      </c>
      <c r="K155" s="35">
        <f t="shared" si="34"/>
        <v>0</v>
      </c>
      <c r="L155" s="35">
        <f t="shared" si="34"/>
        <v>0</v>
      </c>
      <c r="M155" s="35">
        <f t="shared" si="34"/>
        <v>0</v>
      </c>
      <c r="N155" s="35">
        <f t="shared" si="34"/>
        <v>0</v>
      </c>
      <c r="O155" s="35">
        <f t="shared" si="34"/>
        <v>0</v>
      </c>
      <c r="P155" s="35">
        <f t="shared" si="34"/>
        <v>0</v>
      </c>
      <c r="Q155" s="35">
        <f t="shared" si="34"/>
        <v>317.79999999999995</v>
      </c>
      <c r="R155" s="36">
        <f t="shared" si="34"/>
        <v>102.5</v>
      </c>
      <c r="S155" s="36">
        <f t="shared" si="34"/>
        <v>150</v>
      </c>
      <c r="T155" s="36">
        <f t="shared" si="34"/>
        <v>0</v>
      </c>
      <c r="U155" s="36">
        <f t="shared" si="34"/>
        <v>0</v>
      </c>
      <c r="V155" s="36">
        <f t="shared" si="34"/>
        <v>0</v>
      </c>
      <c r="W155" s="36">
        <f t="shared" si="34"/>
        <v>110</v>
      </c>
      <c r="X155" s="36">
        <f t="shared" si="34"/>
        <v>174.21999999999997</v>
      </c>
      <c r="Y155" s="36">
        <f t="shared" si="34"/>
        <v>0</v>
      </c>
      <c r="Z155" s="36">
        <f t="shared" si="34"/>
        <v>0</v>
      </c>
      <c r="AA155" s="36">
        <f t="shared" si="34"/>
        <v>0</v>
      </c>
      <c r="AB155" s="36">
        <f t="shared" si="34"/>
        <v>0</v>
      </c>
      <c r="AC155" s="37">
        <f t="shared" si="34"/>
        <v>0</v>
      </c>
      <c r="AD155" s="36">
        <f t="shared" si="34"/>
        <v>0</v>
      </c>
      <c r="AE155" s="36">
        <f t="shared" si="34"/>
        <v>0</v>
      </c>
      <c r="AF155" s="36">
        <f t="shared" si="34"/>
        <v>0</v>
      </c>
      <c r="AG155" s="36">
        <f t="shared" si="34"/>
        <v>2184.88</v>
      </c>
      <c r="AH155" s="38">
        <f t="shared" si="34"/>
        <v>0</v>
      </c>
      <c r="AI155" s="38">
        <f t="shared" si="34"/>
        <v>344.33724000000001</v>
      </c>
      <c r="AJ155" s="38">
        <f t="shared" si="34"/>
        <v>0</v>
      </c>
      <c r="AK155" s="38">
        <f t="shared" si="34"/>
        <v>5</v>
      </c>
      <c r="AL155" s="38">
        <f t="shared" si="34"/>
        <v>0</v>
      </c>
      <c r="AM155" s="38">
        <f t="shared" si="34"/>
        <v>0</v>
      </c>
      <c r="AN155" s="38">
        <f t="shared" si="34"/>
        <v>0</v>
      </c>
      <c r="AO155" s="38">
        <f t="shared" si="34"/>
        <v>0</v>
      </c>
      <c r="AP155" s="41">
        <f t="shared" si="34"/>
        <v>2571.6</v>
      </c>
      <c r="AQ155" s="41">
        <f t="shared" si="34"/>
        <v>231.44</v>
      </c>
      <c r="AR155" s="41">
        <f t="shared" si="34"/>
        <v>0</v>
      </c>
      <c r="AS155" s="41">
        <f t="shared" si="34"/>
        <v>0</v>
      </c>
      <c r="AT155" s="41">
        <f t="shared" si="34"/>
        <v>0</v>
      </c>
      <c r="AU155"/>
      <c r="AV155" s="42">
        <f t="shared" ref="AV155:AV170" si="35">SUM(R155:AG155)</f>
        <v>2721.6000000000004</v>
      </c>
      <c r="AW155" s="43">
        <f t="shared" ref="AW155:AW170" si="36">SUM(AH155:AO155)</f>
        <v>349.33724000000001</v>
      </c>
      <c r="AX155" s="44">
        <f t="shared" ref="AX155:AX170" si="37">+AV155-AW155</f>
        <v>2372.2627600000005</v>
      </c>
      <c r="AZ155" s="167">
        <v>480.21999999999997</v>
      </c>
      <c r="BA155" s="167">
        <v>482.82</v>
      </c>
      <c r="BB155" s="167">
        <v>522.36</v>
      </c>
      <c r="BC155" s="167">
        <v>583.35</v>
      </c>
      <c r="BD155" s="167">
        <v>143.51000000000002</v>
      </c>
      <c r="BE155" s="171">
        <f t="shared" ref="BE155:BE170" si="38">SUM(AZ155:BD155)</f>
        <v>2212.2600000000002</v>
      </c>
      <c r="BF155" s="166">
        <f t="shared" ref="BF155:BF170" si="39">+AX155-BE155</f>
        <v>160.00276000000031</v>
      </c>
    </row>
    <row r="156" spans="1:58" s="58" customFormat="1" ht="15" customHeight="1" x14ac:dyDescent="0.25">
      <c r="A156" s="46">
        <f t="shared" ref="A156:A170" si="40">+A155+1</f>
        <v>3</v>
      </c>
      <c r="B156" s="47" t="s">
        <v>58</v>
      </c>
      <c r="C156" s="48">
        <v>29592059</v>
      </c>
      <c r="D156" s="49" t="s">
        <v>59</v>
      </c>
      <c r="E156" s="50" t="s">
        <v>60</v>
      </c>
      <c r="F156" s="158" t="s">
        <v>116</v>
      </c>
      <c r="G156" s="51">
        <v>1360</v>
      </c>
      <c r="H156" s="34">
        <f t="shared" ref="H156:AT156" si="41">+H9+H34+H59+H85+H110+H135</f>
        <v>26</v>
      </c>
      <c r="I156" s="35">
        <f t="shared" si="41"/>
        <v>206</v>
      </c>
      <c r="J156" s="35">
        <f t="shared" si="41"/>
        <v>34.659999999999997</v>
      </c>
      <c r="K156" s="35">
        <f t="shared" si="41"/>
        <v>21</v>
      </c>
      <c r="L156" s="35">
        <f t="shared" si="41"/>
        <v>14.5</v>
      </c>
      <c r="M156" s="35">
        <f t="shared" si="41"/>
        <v>0</v>
      </c>
      <c r="N156" s="35">
        <f t="shared" si="41"/>
        <v>24</v>
      </c>
      <c r="O156" s="35">
        <f t="shared" si="41"/>
        <v>0</v>
      </c>
      <c r="P156" s="35">
        <f t="shared" si="41"/>
        <v>24</v>
      </c>
      <c r="Q156" s="35">
        <f t="shared" si="41"/>
        <v>0</v>
      </c>
      <c r="R156" s="36">
        <f t="shared" si="41"/>
        <v>102.5</v>
      </c>
      <c r="S156" s="36">
        <f t="shared" si="41"/>
        <v>300</v>
      </c>
      <c r="T156" s="36">
        <f t="shared" si="41"/>
        <v>0</v>
      </c>
      <c r="U156" s="36">
        <f t="shared" si="41"/>
        <v>0</v>
      </c>
      <c r="V156" s="36">
        <f t="shared" si="41"/>
        <v>0</v>
      </c>
      <c r="W156" s="36">
        <f t="shared" si="41"/>
        <v>1321.83</v>
      </c>
      <c r="X156" s="36">
        <f t="shared" si="41"/>
        <v>222.39</v>
      </c>
      <c r="Y156" s="36">
        <f t="shared" si="41"/>
        <v>168.44</v>
      </c>
      <c r="Z156" s="36">
        <f t="shared" si="41"/>
        <v>125.60999999999999</v>
      </c>
      <c r="AA156" s="36">
        <f t="shared" si="41"/>
        <v>0</v>
      </c>
      <c r="AB156" s="36">
        <f t="shared" si="41"/>
        <v>308</v>
      </c>
      <c r="AC156" s="37">
        <f t="shared" si="41"/>
        <v>0</v>
      </c>
      <c r="AD156" s="36">
        <f t="shared" si="41"/>
        <v>308</v>
      </c>
      <c r="AE156" s="36">
        <f t="shared" si="41"/>
        <v>0</v>
      </c>
      <c r="AF156" s="36">
        <f t="shared" si="41"/>
        <v>0</v>
      </c>
      <c r="AG156" s="36">
        <f t="shared" si="41"/>
        <v>0</v>
      </c>
      <c r="AH156" s="38">
        <f t="shared" si="41"/>
        <v>0</v>
      </c>
      <c r="AI156" s="38">
        <f t="shared" si="41"/>
        <v>345.93098100000003</v>
      </c>
      <c r="AJ156" s="38">
        <f t="shared" si="41"/>
        <v>0</v>
      </c>
      <c r="AK156" s="38">
        <f t="shared" si="41"/>
        <v>0</v>
      </c>
      <c r="AL156" s="38">
        <f t="shared" si="41"/>
        <v>0</v>
      </c>
      <c r="AM156" s="38">
        <f t="shared" si="41"/>
        <v>0</v>
      </c>
      <c r="AN156" s="38">
        <f t="shared" si="41"/>
        <v>0</v>
      </c>
      <c r="AO156" s="38">
        <f t="shared" si="41"/>
        <v>0</v>
      </c>
      <c r="AP156" s="41">
        <f t="shared" si="41"/>
        <v>2556.77</v>
      </c>
      <c r="AQ156" s="41">
        <f t="shared" si="41"/>
        <v>230.10999999999996</v>
      </c>
      <c r="AR156" s="41">
        <f t="shared" si="41"/>
        <v>0</v>
      </c>
      <c r="AS156" s="41">
        <f t="shared" si="41"/>
        <v>0</v>
      </c>
      <c r="AT156" s="41">
        <f t="shared" si="41"/>
        <v>0</v>
      </c>
      <c r="AU156"/>
      <c r="AV156" s="42">
        <f t="shared" si="35"/>
        <v>2856.77</v>
      </c>
      <c r="AW156" s="43">
        <f t="shared" si="36"/>
        <v>345.93098100000003</v>
      </c>
      <c r="AX156" s="44">
        <f t="shared" si="37"/>
        <v>2510.839019</v>
      </c>
      <c r="AZ156" s="167">
        <v>353.29</v>
      </c>
      <c r="BA156" s="168">
        <v>378.55999999999995</v>
      </c>
      <c r="BB156" s="168">
        <v>408.42</v>
      </c>
      <c r="BC156" s="168">
        <v>425.52</v>
      </c>
      <c r="BD156" s="168">
        <v>112.82000000000001</v>
      </c>
      <c r="BE156" s="171">
        <f t="shared" si="38"/>
        <v>1678.61</v>
      </c>
      <c r="BF156" s="166">
        <f t="shared" si="39"/>
        <v>832.22901900000011</v>
      </c>
    </row>
    <row r="157" spans="1:58" s="45" customFormat="1" ht="15" customHeight="1" x14ac:dyDescent="0.25">
      <c r="A157" s="59">
        <f t="shared" si="40"/>
        <v>4</v>
      </c>
      <c r="B157" s="47" t="s">
        <v>61</v>
      </c>
      <c r="C157" s="60">
        <v>29671411</v>
      </c>
      <c r="D157" s="61" t="s">
        <v>62</v>
      </c>
      <c r="E157" s="62" t="s">
        <v>63</v>
      </c>
      <c r="F157" s="158" t="s">
        <v>117</v>
      </c>
      <c r="G157" s="63">
        <v>1553.4</v>
      </c>
      <c r="H157" s="34">
        <f t="shared" ref="H157:AT157" si="42">+H10+H35+H60+H86+H111+H136</f>
        <v>22</v>
      </c>
      <c r="I157" s="35">
        <f t="shared" si="42"/>
        <v>16</v>
      </c>
      <c r="J157" s="35">
        <f t="shared" si="42"/>
        <v>29.33</v>
      </c>
      <c r="K157" s="35">
        <f t="shared" si="42"/>
        <v>0</v>
      </c>
      <c r="L157" s="35">
        <f t="shared" si="42"/>
        <v>0</v>
      </c>
      <c r="M157" s="35">
        <f t="shared" si="42"/>
        <v>0</v>
      </c>
      <c r="N157" s="35">
        <f t="shared" si="42"/>
        <v>0</v>
      </c>
      <c r="O157" s="35">
        <f t="shared" si="42"/>
        <v>0</v>
      </c>
      <c r="P157" s="35">
        <f t="shared" si="42"/>
        <v>0</v>
      </c>
      <c r="Q157" s="35">
        <f t="shared" si="42"/>
        <v>258.90000000000003</v>
      </c>
      <c r="R157" s="36">
        <f t="shared" si="42"/>
        <v>102.5</v>
      </c>
      <c r="S157" s="36">
        <f t="shared" si="42"/>
        <v>42.48</v>
      </c>
      <c r="T157" s="36">
        <f t="shared" si="42"/>
        <v>24.92</v>
      </c>
      <c r="U157" s="36">
        <f t="shared" si="42"/>
        <v>8.1199999999999992</v>
      </c>
      <c r="V157" s="36">
        <f t="shared" si="42"/>
        <v>0</v>
      </c>
      <c r="W157" s="36">
        <f t="shared" si="42"/>
        <v>115.56</v>
      </c>
      <c r="X157" s="36">
        <f t="shared" si="42"/>
        <v>211.84</v>
      </c>
      <c r="Y157" s="36">
        <f t="shared" si="42"/>
        <v>0</v>
      </c>
      <c r="Z157" s="36">
        <f t="shared" si="42"/>
        <v>0</v>
      </c>
      <c r="AA157" s="36">
        <f t="shared" si="42"/>
        <v>0</v>
      </c>
      <c r="AB157" s="36">
        <f t="shared" si="42"/>
        <v>0</v>
      </c>
      <c r="AC157" s="37">
        <f t="shared" si="42"/>
        <v>0</v>
      </c>
      <c r="AD157" s="36">
        <f t="shared" si="42"/>
        <v>0</v>
      </c>
      <c r="AE157" s="36">
        <f t="shared" si="42"/>
        <v>0</v>
      </c>
      <c r="AF157" s="36">
        <f t="shared" si="42"/>
        <v>0</v>
      </c>
      <c r="AG157" s="36">
        <f t="shared" si="42"/>
        <v>1830.73</v>
      </c>
      <c r="AH157" s="38">
        <f t="shared" si="42"/>
        <v>0</v>
      </c>
      <c r="AI157" s="38">
        <f>+AI10+AI35+AI60+AI86+AI111+AI136</f>
        <v>307.12</v>
      </c>
      <c r="AJ157" s="38">
        <f t="shared" si="42"/>
        <v>0</v>
      </c>
      <c r="AK157" s="38">
        <f t="shared" si="42"/>
        <v>5</v>
      </c>
      <c r="AL157" s="38">
        <f t="shared" si="42"/>
        <v>0</v>
      </c>
      <c r="AM157" s="38">
        <f t="shared" si="42"/>
        <v>0</v>
      </c>
      <c r="AN157" s="38">
        <f t="shared" si="42"/>
        <v>0</v>
      </c>
      <c r="AO157" s="38">
        <f t="shared" si="42"/>
        <v>0</v>
      </c>
      <c r="AP157" s="41">
        <f t="shared" si="42"/>
        <v>2301.9299999999998</v>
      </c>
      <c r="AQ157" s="41">
        <f t="shared" si="42"/>
        <v>207.17</v>
      </c>
      <c r="AR157" s="41">
        <f t="shared" si="42"/>
        <v>0</v>
      </c>
      <c r="AS157" s="41">
        <f t="shared" si="42"/>
        <v>0</v>
      </c>
      <c r="AT157" s="41">
        <f t="shared" si="42"/>
        <v>0</v>
      </c>
      <c r="AU157"/>
      <c r="AV157" s="42">
        <f t="shared" si="35"/>
        <v>2336.15</v>
      </c>
      <c r="AW157" s="43">
        <f t="shared" si="36"/>
        <v>312.12</v>
      </c>
      <c r="AX157" s="44">
        <f t="shared" si="37"/>
        <v>2024.0300000000002</v>
      </c>
      <c r="AY157" s="166">
        <f>+AW157+AX157</f>
        <v>2336.15</v>
      </c>
      <c r="AZ157" s="167">
        <v>338.66</v>
      </c>
      <c r="BA157" s="167">
        <v>358.22999999999996</v>
      </c>
      <c r="BB157" s="167">
        <v>398.32</v>
      </c>
      <c r="BC157" s="167">
        <v>370.15</v>
      </c>
      <c r="BD157" s="167">
        <v>115.24999999999999</v>
      </c>
      <c r="BE157" s="171">
        <f t="shared" si="38"/>
        <v>1580.6100000000001</v>
      </c>
      <c r="BF157" s="166">
        <f t="shared" si="39"/>
        <v>443.42000000000007</v>
      </c>
    </row>
    <row r="158" spans="1:58" s="45" customFormat="1" ht="15" customHeight="1" x14ac:dyDescent="0.25">
      <c r="A158" s="59">
        <f>+A157+1</f>
        <v>5</v>
      </c>
      <c r="B158" s="47" t="s">
        <v>64</v>
      </c>
      <c r="C158" s="60">
        <v>29730569</v>
      </c>
      <c r="D158" s="61" t="s">
        <v>65</v>
      </c>
      <c r="E158" s="62" t="s">
        <v>63</v>
      </c>
      <c r="F158" s="158" t="s">
        <v>117</v>
      </c>
      <c r="G158" s="63">
        <v>1585</v>
      </c>
      <c r="H158" s="34">
        <f t="shared" ref="H158:AT158" si="43">+H11+H36+H61+H87+H112+H137</f>
        <v>24</v>
      </c>
      <c r="I158" s="35">
        <f t="shared" si="43"/>
        <v>32</v>
      </c>
      <c r="J158" s="35">
        <f t="shared" si="43"/>
        <v>31.990000000000002</v>
      </c>
      <c r="K158" s="35">
        <f t="shared" si="43"/>
        <v>0</v>
      </c>
      <c r="L158" s="35">
        <f t="shared" si="43"/>
        <v>0</v>
      </c>
      <c r="M158" s="35">
        <f t="shared" si="43"/>
        <v>0</v>
      </c>
      <c r="N158" s="35">
        <f t="shared" si="43"/>
        <v>0</v>
      </c>
      <c r="O158" s="35">
        <f t="shared" si="43"/>
        <v>0</v>
      </c>
      <c r="P158" s="35">
        <f t="shared" si="43"/>
        <v>0</v>
      </c>
      <c r="Q158" s="35">
        <f t="shared" si="43"/>
        <v>258</v>
      </c>
      <c r="R158" s="36">
        <f t="shared" si="43"/>
        <v>102.5</v>
      </c>
      <c r="S158" s="36">
        <f t="shared" si="43"/>
        <v>250</v>
      </c>
      <c r="T158" s="36">
        <f t="shared" si="43"/>
        <v>0</v>
      </c>
      <c r="U158" s="36">
        <f t="shared" si="43"/>
        <v>0</v>
      </c>
      <c r="V158" s="36">
        <f t="shared" si="43"/>
        <v>0</v>
      </c>
      <c r="W158" s="36">
        <f t="shared" si="43"/>
        <v>235.33999999999997</v>
      </c>
      <c r="X158" s="36">
        <f t="shared" si="43"/>
        <v>235.25</v>
      </c>
      <c r="Y158" s="36">
        <f t="shared" si="43"/>
        <v>0</v>
      </c>
      <c r="Z158" s="36">
        <f t="shared" si="43"/>
        <v>0</v>
      </c>
      <c r="AA158" s="36">
        <f t="shared" si="43"/>
        <v>0</v>
      </c>
      <c r="AB158" s="36">
        <f t="shared" si="43"/>
        <v>0</v>
      </c>
      <c r="AC158" s="37">
        <f t="shared" si="43"/>
        <v>0</v>
      </c>
      <c r="AD158" s="36">
        <f t="shared" si="43"/>
        <v>0</v>
      </c>
      <c r="AE158" s="36">
        <f t="shared" si="43"/>
        <v>0</v>
      </c>
      <c r="AF158" s="36">
        <f t="shared" si="43"/>
        <v>0</v>
      </c>
      <c r="AG158" s="36">
        <f t="shared" si="43"/>
        <v>1861.6399999999999</v>
      </c>
      <c r="AH158" s="38">
        <f t="shared" si="43"/>
        <v>0</v>
      </c>
      <c r="AI158" s="38">
        <f t="shared" si="43"/>
        <v>326.01034700000002</v>
      </c>
      <c r="AJ158" s="38">
        <f t="shared" si="43"/>
        <v>0</v>
      </c>
      <c r="AK158" s="38">
        <f t="shared" si="43"/>
        <v>0</v>
      </c>
      <c r="AL158" s="38">
        <f t="shared" si="43"/>
        <v>0</v>
      </c>
      <c r="AM158" s="38">
        <f t="shared" si="43"/>
        <v>0</v>
      </c>
      <c r="AN158" s="38">
        <f t="shared" si="43"/>
        <v>0</v>
      </c>
      <c r="AO158" s="38">
        <f t="shared" si="43"/>
        <v>0</v>
      </c>
      <c r="AP158" s="41">
        <f t="shared" si="43"/>
        <v>2434.73</v>
      </c>
      <c r="AQ158" s="41">
        <f t="shared" si="43"/>
        <v>219.13</v>
      </c>
      <c r="AR158" s="41">
        <f t="shared" si="43"/>
        <v>0</v>
      </c>
      <c r="AS158" s="41">
        <f t="shared" si="43"/>
        <v>0</v>
      </c>
      <c r="AT158" s="41">
        <f t="shared" si="43"/>
        <v>0</v>
      </c>
      <c r="AU158"/>
      <c r="AV158" s="42">
        <f t="shared" si="35"/>
        <v>2684.7299999999996</v>
      </c>
      <c r="AW158" s="43">
        <f t="shared" si="36"/>
        <v>326.01034700000002</v>
      </c>
      <c r="AX158" s="44">
        <f t="shared" si="37"/>
        <v>2358.7196529999997</v>
      </c>
      <c r="AZ158" s="167">
        <v>398.54</v>
      </c>
      <c r="BA158" s="167">
        <v>413.76</v>
      </c>
      <c r="BB158" s="167">
        <v>410.11</v>
      </c>
      <c r="BC158" s="167">
        <v>410.97</v>
      </c>
      <c r="BD158" s="167">
        <v>125.83</v>
      </c>
      <c r="BE158" s="171">
        <f t="shared" si="38"/>
        <v>1759.2099999999998</v>
      </c>
      <c r="BF158" s="166">
        <f t="shared" si="39"/>
        <v>599.50965299999984</v>
      </c>
    </row>
    <row r="159" spans="1:58" s="58" customFormat="1" ht="15" customHeight="1" x14ac:dyDescent="0.25">
      <c r="A159" s="46">
        <f t="shared" si="40"/>
        <v>6</v>
      </c>
      <c r="B159" s="47" t="s">
        <v>66</v>
      </c>
      <c r="C159" s="48">
        <v>24808727</v>
      </c>
      <c r="D159" s="49" t="s">
        <v>67</v>
      </c>
      <c r="E159" s="50" t="s">
        <v>60</v>
      </c>
      <c r="F159" s="158" t="s">
        <v>117</v>
      </c>
      <c r="G159" s="51">
        <v>1480</v>
      </c>
      <c r="H159" s="34">
        <f t="shared" ref="H159:AT159" si="44">+H12+H37+H62+H88+H113+H138</f>
        <v>25</v>
      </c>
      <c r="I159" s="35">
        <f t="shared" si="44"/>
        <v>200</v>
      </c>
      <c r="J159" s="35">
        <f t="shared" si="44"/>
        <v>33.33</v>
      </c>
      <c r="K159" s="35">
        <f t="shared" si="44"/>
        <v>39</v>
      </c>
      <c r="L159" s="35">
        <f t="shared" si="44"/>
        <v>24</v>
      </c>
      <c r="M159" s="35">
        <f t="shared" si="44"/>
        <v>0</v>
      </c>
      <c r="N159" s="35">
        <f t="shared" si="44"/>
        <v>23.5</v>
      </c>
      <c r="O159" s="35">
        <f t="shared" si="44"/>
        <v>0</v>
      </c>
      <c r="P159" s="35">
        <f t="shared" si="44"/>
        <v>38.5</v>
      </c>
      <c r="Q159" s="35">
        <f t="shared" si="44"/>
        <v>0</v>
      </c>
      <c r="R159" s="36">
        <f t="shared" si="44"/>
        <v>102.5</v>
      </c>
      <c r="S159" s="36">
        <f t="shared" si="44"/>
        <v>200</v>
      </c>
      <c r="T159" s="36">
        <f t="shared" si="44"/>
        <v>0</v>
      </c>
      <c r="U159" s="36">
        <f t="shared" si="44"/>
        <v>0</v>
      </c>
      <c r="V159" s="36">
        <f t="shared" si="44"/>
        <v>0</v>
      </c>
      <c r="W159" s="36">
        <f t="shared" si="44"/>
        <v>1383.33</v>
      </c>
      <c r="X159" s="36">
        <f t="shared" si="44"/>
        <v>230.52999999999997</v>
      </c>
      <c r="Y159" s="36">
        <f t="shared" si="44"/>
        <v>337.19</v>
      </c>
      <c r="Z159" s="36">
        <f t="shared" si="44"/>
        <v>224.09</v>
      </c>
      <c r="AA159" s="36">
        <f t="shared" si="44"/>
        <v>0</v>
      </c>
      <c r="AB159" s="36">
        <f t="shared" si="44"/>
        <v>325.08</v>
      </c>
      <c r="AC159" s="37">
        <f t="shared" si="44"/>
        <v>0</v>
      </c>
      <c r="AD159" s="36">
        <f t="shared" si="44"/>
        <v>532.58000000000004</v>
      </c>
      <c r="AE159" s="36">
        <f t="shared" si="44"/>
        <v>0</v>
      </c>
      <c r="AF159" s="36">
        <f t="shared" si="44"/>
        <v>0</v>
      </c>
      <c r="AG159" s="36">
        <f t="shared" si="44"/>
        <v>0</v>
      </c>
      <c r="AH159" s="38">
        <f t="shared" si="44"/>
        <v>0</v>
      </c>
      <c r="AI159" s="38">
        <f t="shared" si="44"/>
        <v>419.81667000000004</v>
      </c>
      <c r="AJ159" s="38">
        <f t="shared" si="44"/>
        <v>0</v>
      </c>
      <c r="AK159" s="38">
        <f t="shared" si="44"/>
        <v>0</v>
      </c>
      <c r="AL159" s="38">
        <f t="shared" si="44"/>
        <v>112.2</v>
      </c>
      <c r="AM159" s="38">
        <f t="shared" si="44"/>
        <v>0</v>
      </c>
      <c r="AN159" s="38">
        <f t="shared" si="44"/>
        <v>0</v>
      </c>
      <c r="AO159" s="38">
        <f t="shared" si="44"/>
        <v>0</v>
      </c>
      <c r="AP159" s="41">
        <f t="shared" si="44"/>
        <v>3135.3</v>
      </c>
      <c r="AQ159" s="41">
        <f t="shared" si="44"/>
        <v>282.18</v>
      </c>
      <c r="AR159" s="41">
        <f t="shared" si="44"/>
        <v>0</v>
      </c>
      <c r="AS159" s="41">
        <f t="shared" si="44"/>
        <v>0</v>
      </c>
      <c r="AT159" s="41">
        <f t="shared" si="44"/>
        <v>0</v>
      </c>
      <c r="AU159"/>
      <c r="AV159" s="42">
        <f t="shared" si="35"/>
        <v>3335.2999999999997</v>
      </c>
      <c r="AW159" s="43">
        <f t="shared" si="36"/>
        <v>532.01667000000009</v>
      </c>
      <c r="AX159" s="44">
        <f t="shared" si="37"/>
        <v>2803.2833299999998</v>
      </c>
      <c r="AZ159" s="167">
        <v>304.84000000000003</v>
      </c>
      <c r="BA159" s="168">
        <v>334.92999999999995</v>
      </c>
      <c r="BB159" s="168">
        <v>369.93</v>
      </c>
      <c r="BC159" s="168">
        <v>390.57</v>
      </c>
      <c r="BD159" s="168">
        <v>108.55</v>
      </c>
      <c r="BE159" s="171">
        <f t="shared" si="38"/>
        <v>1508.82</v>
      </c>
      <c r="BF159" s="166">
        <f t="shared" si="39"/>
        <v>1294.4633299999998</v>
      </c>
    </row>
    <row r="160" spans="1:58" s="58" customFormat="1" ht="15" customHeight="1" x14ac:dyDescent="0.25">
      <c r="A160" s="59">
        <f t="shared" si="40"/>
        <v>7</v>
      </c>
      <c r="B160" s="47" t="s">
        <v>68</v>
      </c>
      <c r="C160" s="60">
        <v>43629132</v>
      </c>
      <c r="D160" s="61" t="s">
        <v>69</v>
      </c>
      <c r="E160" s="62" t="s">
        <v>63</v>
      </c>
      <c r="F160" s="158" t="s">
        <v>99</v>
      </c>
      <c r="G160" s="63">
        <v>1480</v>
      </c>
      <c r="H160" s="34">
        <f t="shared" ref="H160:AT160" si="45">+H13+H38+H63+H89+H114+H139</f>
        <v>24</v>
      </c>
      <c r="I160" s="35">
        <f t="shared" si="45"/>
        <v>16</v>
      </c>
      <c r="J160" s="35">
        <f t="shared" si="45"/>
        <v>31.990000000000002</v>
      </c>
      <c r="K160" s="35">
        <f t="shared" si="45"/>
        <v>0</v>
      </c>
      <c r="L160" s="35">
        <f t="shared" si="45"/>
        <v>0</v>
      </c>
      <c r="M160" s="35">
        <f t="shared" si="45"/>
        <v>0</v>
      </c>
      <c r="N160" s="35">
        <f t="shared" si="45"/>
        <v>0</v>
      </c>
      <c r="O160" s="35">
        <f t="shared" si="45"/>
        <v>0</v>
      </c>
      <c r="P160" s="35">
        <f t="shared" si="45"/>
        <v>0</v>
      </c>
      <c r="Q160" s="35">
        <f t="shared" si="45"/>
        <v>275.79999999999995</v>
      </c>
      <c r="R160" s="36">
        <f t="shared" si="45"/>
        <v>102.5</v>
      </c>
      <c r="S160" s="36">
        <f t="shared" si="45"/>
        <v>0</v>
      </c>
      <c r="T160" s="36">
        <f t="shared" si="45"/>
        <v>0</v>
      </c>
      <c r="U160" s="36">
        <f t="shared" si="45"/>
        <v>0</v>
      </c>
      <c r="V160" s="36">
        <f t="shared" si="45"/>
        <v>0</v>
      </c>
      <c r="W160" s="36">
        <f t="shared" si="45"/>
        <v>110.67</v>
      </c>
      <c r="X160" s="36">
        <f t="shared" si="45"/>
        <v>221.26</v>
      </c>
      <c r="Y160" s="36">
        <f t="shared" si="45"/>
        <v>0</v>
      </c>
      <c r="Z160" s="36">
        <f t="shared" si="45"/>
        <v>0</v>
      </c>
      <c r="AA160" s="36">
        <f t="shared" si="45"/>
        <v>0</v>
      </c>
      <c r="AB160" s="36">
        <f t="shared" si="45"/>
        <v>0</v>
      </c>
      <c r="AC160" s="37">
        <f t="shared" si="45"/>
        <v>0</v>
      </c>
      <c r="AD160" s="36">
        <f t="shared" si="45"/>
        <v>0</v>
      </c>
      <c r="AE160" s="36">
        <f t="shared" si="45"/>
        <v>0</v>
      </c>
      <c r="AF160" s="36">
        <f t="shared" si="45"/>
        <v>0</v>
      </c>
      <c r="AG160" s="36">
        <f t="shared" si="45"/>
        <v>1866.82</v>
      </c>
      <c r="AH160" s="38">
        <f t="shared" si="45"/>
        <v>0</v>
      </c>
      <c r="AI160" s="38">
        <f t="shared" si="45"/>
        <v>309.3</v>
      </c>
      <c r="AJ160" s="38">
        <f t="shared" si="45"/>
        <v>0</v>
      </c>
      <c r="AK160" s="38">
        <f t="shared" si="45"/>
        <v>0</v>
      </c>
      <c r="AL160" s="38">
        <f t="shared" si="45"/>
        <v>0</v>
      </c>
      <c r="AM160" s="38">
        <f t="shared" si="45"/>
        <v>0</v>
      </c>
      <c r="AN160" s="38">
        <f t="shared" si="45"/>
        <v>0</v>
      </c>
      <c r="AO160" s="38">
        <f t="shared" si="45"/>
        <v>0</v>
      </c>
      <c r="AP160" s="41">
        <f t="shared" si="45"/>
        <v>2301.25</v>
      </c>
      <c r="AQ160" s="41">
        <f t="shared" si="45"/>
        <v>207.09999999999997</v>
      </c>
      <c r="AR160" s="41">
        <f t="shared" si="45"/>
        <v>0</v>
      </c>
      <c r="AS160" s="41">
        <f t="shared" si="45"/>
        <v>0</v>
      </c>
      <c r="AT160" s="41">
        <f t="shared" si="45"/>
        <v>0</v>
      </c>
      <c r="AU160"/>
      <c r="AV160" s="42">
        <f t="shared" si="35"/>
        <v>2301.25</v>
      </c>
      <c r="AW160" s="43">
        <f t="shared" si="36"/>
        <v>309.3</v>
      </c>
      <c r="AX160" s="44">
        <f t="shared" si="37"/>
        <v>1991.95</v>
      </c>
      <c r="AY160" s="254">
        <f>+AW160+AX160</f>
        <v>2301.25</v>
      </c>
      <c r="AZ160" s="167">
        <v>304.84000000000003</v>
      </c>
      <c r="BA160" s="168">
        <v>322.24</v>
      </c>
      <c r="BB160" s="168">
        <v>363.12</v>
      </c>
      <c r="BC160" s="168">
        <v>334.24</v>
      </c>
      <c r="BD160" s="168">
        <v>106.95</v>
      </c>
      <c r="BE160" s="171">
        <f t="shared" si="38"/>
        <v>1431.39</v>
      </c>
      <c r="BF160" s="166">
        <f t="shared" si="39"/>
        <v>560.55999999999995</v>
      </c>
    </row>
    <row r="161" spans="1:58" s="58" customFormat="1" ht="15" customHeight="1" x14ac:dyDescent="0.25">
      <c r="A161" s="46">
        <f t="shared" si="40"/>
        <v>8</v>
      </c>
      <c r="B161" s="47" t="s">
        <v>70</v>
      </c>
      <c r="C161" s="48">
        <v>44627805</v>
      </c>
      <c r="D161" s="49" t="s">
        <v>71</v>
      </c>
      <c r="E161" s="50" t="s">
        <v>72</v>
      </c>
      <c r="F161" s="158" t="s">
        <v>132</v>
      </c>
      <c r="G161" s="51">
        <v>1345</v>
      </c>
      <c r="H161" s="34">
        <f t="shared" ref="H161:AT161" si="46">+H14+H39+H64+H90+H115+H140</f>
        <v>26</v>
      </c>
      <c r="I161" s="35">
        <f t="shared" si="46"/>
        <v>112</v>
      </c>
      <c r="J161" s="35">
        <f t="shared" si="46"/>
        <v>34.659999999999997</v>
      </c>
      <c r="K161" s="35">
        <f t="shared" si="46"/>
        <v>48</v>
      </c>
      <c r="L161" s="35">
        <f t="shared" si="46"/>
        <v>41</v>
      </c>
      <c r="M161" s="35">
        <f t="shared" si="46"/>
        <v>96</v>
      </c>
      <c r="N161" s="35">
        <f t="shared" si="46"/>
        <v>23</v>
      </c>
      <c r="O161" s="35">
        <f t="shared" si="46"/>
        <v>0</v>
      </c>
      <c r="P161" s="35">
        <f t="shared" si="46"/>
        <v>47.5</v>
      </c>
      <c r="Q161" s="35">
        <f t="shared" si="46"/>
        <v>0</v>
      </c>
      <c r="R161" s="36">
        <f t="shared" si="46"/>
        <v>102.5</v>
      </c>
      <c r="S161" s="36">
        <f t="shared" si="46"/>
        <v>0</v>
      </c>
      <c r="T161" s="36">
        <f t="shared" si="46"/>
        <v>0</v>
      </c>
      <c r="U161" s="36">
        <f t="shared" si="46"/>
        <v>0</v>
      </c>
      <c r="V161" s="36">
        <f t="shared" si="46"/>
        <v>0</v>
      </c>
      <c r="W161" s="36">
        <f t="shared" si="46"/>
        <v>711.67</v>
      </c>
      <c r="X161" s="36">
        <f t="shared" si="46"/>
        <v>220.21999999999997</v>
      </c>
      <c r="Y161" s="36">
        <f t="shared" si="46"/>
        <v>381.24</v>
      </c>
      <c r="Z161" s="36">
        <f t="shared" si="46"/>
        <v>351.68999999999994</v>
      </c>
      <c r="AA161" s="36">
        <f t="shared" si="46"/>
        <v>823.5</v>
      </c>
      <c r="AB161" s="36">
        <f t="shared" si="46"/>
        <v>292.29000000000002</v>
      </c>
      <c r="AC161" s="37">
        <f t="shared" si="46"/>
        <v>0</v>
      </c>
      <c r="AD161" s="36">
        <f t="shared" si="46"/>
        <v>603.65</v>
      </c>
      <c r="AE161" s="36">
        <f t="shared" si="46"/>
        <v>0</v>
      </c>
      <c r="AF161" s="36">
        <f t="shared" si="46"/>
        <v>0</v>
      </c>
      <c r="AG161" s="36">
        <f t="shared" si="46"/>
        <v>0</v>
      </c>
      <c r="AH161" s="38">
        <f t="shared" si="46"/>
        <v>0</v>
      </c>
      <c r="AI161" s="38">
        <f t="shared" si="46"/>
        <v>456.4168840000001</v>
      </c>
      <c r="AJ161" s="38">
        <f t="shared" si="46"/>
        <v>0</v>
      </c>
      <c r="AK161" s="38">
        <f t="shared" si="46"/>
        <v>0</v>
      </c>
      <c r="AL161" s="38">
        <f t="shared" si="46"/>
        <v>180.6</v>
      </c>
      <c r="AM161" s="38">
        <f t="shared" si="46"/>
        <v>0</v>
      </c>
      <c r="AN161" s="38">
        <f t="shared" si="46"/>
        <v>0</v>
      </c>
      <c r="AO161" s="38">
        <f t="shared" si="46"/>
        <v>0</v>
      </c>
      <c r="AP161" s="41">
        <f t="shared" si="46"/>
        <v>3486.76</v>
      </c>
      <c r="AQ161" s="41">
        <f t="shared" si="46"/>
        <v>313.81</v>
      </c>
      <c r="AR161" s="41">
        <f t="shared" si="46"/>
        <v>0</v>
      </c>
      <c r="AS161" s="41">
        <f t="shared" si="46"/>
        <v>0</v>
      </c>
      <c r="AT161" s="41">
        <f t="shared" si="46"/>
        <v>0</v>
      </c>
      <c r="AU161"/>
      <c r="AV161" s="42">
        <f t="shared" si="35"/>
        <v>3486.7599999999998</v>
      </c>
      <c r="AW161" s="43">
        <f t="shared" si="36"/>
        <v>637.01688400000012</v>
      </c>
      <c r="AX161" s="44">
        <f t="shared" si="37"/>
        <v>2849.7431159999996</v>
      </c>
      <c r="AZ161" s="167">
        <v>600.59</v>
      </c>
      <c r="BA161" s="168">
        <v>616.08000000000004</v>
      </c>
      <c r="BB161" s="168">
        <v>537.74</v>
      </c>
      <c r="BC161" s="168">
        <v>642.70000000000005</v>
      </c>
      <c r="BD161" s="168">
        <v>131</v>
      </c>
      <c r="BE161" s="171">
        <f t="shared" si="38"/>
        <v>2528.11</v>
      </c>
      <c r="BF161" s="166">
        <f t="shared" si="39"/>
        <v>321.63311599999952</v>
      </c>
    </row>
    <row r="162" spans="1:58" s="58" customFormat="1" ht="15" customHeight="1" x14ac:dyDescent="0.25">
      <c r="A162" s="46">
        <f t="shared" si="40"/>
        <v>9</v>
      </c>
      <c r="B162" s="47" t="s">
        <v>73</v>
      </c>
      <c r="C162" s="48">
        <v>29348368</v>
      </c>
      <c r="D162" s="49" t="s">
        <v>74</v>
      </c>
      <c r="E162" s="50" t="s">
        <v>75</v>
      </c>
      <c r="F162" s="158" t="s">
        <v>117</v>
      </c>
      <c r="G162" s="51">
        <v>1400</v>
      </c>
      <c r="H162" s="34">
        <f t="shared" ref="H162:AT162" si="47">+H15+H40+H65+H91+H116+H141</f>
        <v>26</v>
      </c>
      <c r="I162" s="35">
        <f t="shared" si="47"/>
        <v>208</v>
      </c>
      <c r="J162" s="35">
        <f t="shared" si="47"/>
        <v>34.659999999999997</v>
      </c>
      <c r="K162" s="35">
        <f t="shared" si="47"/>
        <v>38</v>
      </c>
      <c r="L162" s="35">
        <f t="shared" si="47"/>
        <v>0.5</v>
      </c>
      <c r="M162" s="35">
        <f t="shared" si="47"/>
        <v>0</v>
      </c>
      <c r="N162" s="35">
        <f t="shared" si="47"/>
        <v>3</v>
      </c>
      <c r="O162" s="35">
        <f t="shared" si="47"/>
        <v>0</v>
      </c>
      <c r="P162" s="35">
        <f t="shared" si="47"/>
        <v>15.5</v>
      </c>
      <c r="Q162" s="35">
        <f t="shared" si="47"/>
        <v>0</v>
      </c>
      <c r="R162" s="36">
        <f t="shared" si="47"/>
        <v>102.5</v>
      </c>
      <c r="S162" s="36">
        <f t="shared" si="47"/>
        <v>250</v>
      </c>
      <c r="T162" s="36">
        <f t="shared" si="47"/>
        <v>0</v>
      </c>
      <c r="U162" s="36">
        <f t="shared" si="47"/>
        <v>0</v>
      </c>
      <c r="V162" s="36">
        <f t="shared" si="47"/>
        <v>0</v>
      </c>
      <c r="W162" s="36">
        <f t="shared" si="47"/>
        <v>1369.3400000000001</v>
      </c>
      <c r="X162" s="36">
        <f t="shared" si="47"/>
        <v>228.19000000000003</v>
      </c>
      <c r="Y162" s="36">
        <f t="shared" si="47"/>
        <v>312.7</v>
      </c>
      <c r="Z162" s="36">
        <f t="shared" si="47"/>
        <v>4.4400000000000004</v>
      </c>
      <c r="AA162" s="36">
        <f t="shared" si="47"/>
        <v>0</v>
      </c>
      <c r="AB162" s="36">
        <f t="shared" si="47"/>
        <v>39.5</v>
      </c>
      <c r="AC162" s="37">
        <f t="shared" si="47"/>
        <v>0</v>
      </c>
      <c r="AD162" s="36">
        <f t="shared" si="47"/>
        <v>204.07999999999998</v>
      </c>
      <c r="AE162" s="36">
        <f t="shared" si="47"/>
        <v>0</v>
      </c>
      <c r="AF162" s="36">
        <f t="shared" si="47"/>
        <v>0</v>
      </c>
      <c r="AG162" s="36">
        <f t="shared" si="47"/>
        <v>0</v>
      </c>
      <c r="AH162" s="38">
        <f t="shared" si="47"/>
        <v>0</v>
      </c>
      <c r="AI162" s="38">
        <f t="shared" si="47"/>
        <v>302.71442500000001</v>
      </c>
      <c r="AJ162" s="38">
        <f t="shared" si="47"/>
        <v>0</v>
      </c>
      <c r="AK162" s="38">
        <f t="shared" si="47"/>
        <v>0</v>
      </c>
      <c r="AL162" s="38">
        <f t="shared" si="47"/>
        <v>0</v>
      </c>
      <c r="AM162" s="38">
        <f t="shared" si="47"/>
        <v>0</v>
      </c>
      <c r="AN162" s="38">
        <f t="shared" si="47"/>
        <v>0</v>
      </c>
      <c r="AO162" s="38">
        <f t="shared" si="47"/>
        <v>0</v>
      </c>
      <c r="AP162" s="41">
        <f t="shared" si="47"/>
        <v>2260.75</v>
      </c>
      <c r="AQ162" s="41">
        <f t="shared" si="47"/>
        <v>203.47</v>
      </c>
      <c r="AR162" s="41">
        <f t="shared" si="47"/>
        <v>0</v>
      </c>
      <c r="AS162" s="41">
        <f t="shared" si="47"/>
        <v>0</v>
      </c>
      <c r="AT162" s="41">
        <f t="shared" si="47"/>
        <v>0</v>
      </c>
      <c r="AU162"/>
      <c r="AV162" s="42">
        <f t="shared" si="35"/>
        <v>2510.75</v>
      </c>
      <c r="AW162" s="43">
        <f t="shared" si="36"/>
        <v>302.71442500000001</v>
      </c>
      <c r="AX162" s="44">
        <f t="shared" si="37"/>
        <v>2208.0355749999999</v>
      </c>
      <c r="AZ162" s="167">
        <v>409.28999999999996</v>
      </c>
      <c r="BA162" s="168">
        <v>404.78</v>
      </c>
      <c r="BB162" s="168">
        <v>363.79</v>
      </c>
      <c r="BC162" s="168">
        <v>445.13</v>
      </c>
      <c r="BD162" s="168">
        <v>113.62</v>
      </c>
      <c r="BE162" s="171">
        <f t="shared" si="38"/>
        <v>1736.6099999999997</v>
      </c>
      <c r="BF162" s="166">
        <f t="shared" si="39"/>
        <v>471.42557500000021</v>
      </c>
    </row>
    <row r="163" spans="1:58" s="58" customFormat="1" ht="15" customHeight="1" x14ac:dyDescent="0.25">
      <c r="A163" s="46">
        <f t="shared" si="40"/>
        <v>10</v>
      </c>
      <c r="B163" s="47" t="s">
        <v>76</v>
      </c>
      <c r="C163" s="48">
        <v>40995634</v>
      </c>
      <c r="D163" s="169" t="s">
        <v>77</v>
      </c>
      <c r="E163" s="50" t="s">
        <v>60</v>
      </c>
      <c r="F163" s="158" t="s">
        <v>117</v>
      </c>
      <c r="G163" s="51">
        <v>1345</v>
      </c>
      <c r="H163" s="34">
        <f t="shared" ref="H163:AT163" si="48">+H16+H41+H66+H92+H117+H142</f>
        <v>26</v>
      </c>
      <c r="I163" s="35">
        <f t="shared" si="48"/>
        <v>207.5</v>
      </c>
      <c r="J163" s="35">
        <f t="shared" si="48"/>
        <v>34.659999999999997</v>
      </c>
      <c r="K163" s="35">
        <f t="shared" si="48"/>
        <v>33</v>
      </c>
      <c r="L163" s="35">
        <f t="shared" si="48"/>
        <v>12</v>
      </c>
      <c r="M163" s="35">
        <f t="shared" si="48"/>
        <v>0</v>
      </c>
      <c r="N163" s="35">
        <f t="shared" si="48"/>
        <v>17.5</v>
      </c>
      <c r="O163" s="35">
        <f t="shared" si="48"/>
        <v>0</v>
      </c>
      <c r="P163" s="35">
        <f t="shared" si="48"/>
        <v>21</v>
      </c>
      <c r="Q163" s="35">
        <f t="shared" si="48"/>
        <v>0</v>
      </c>
      <c r="R163" s="36">
        <f t="shared" si="48"/>
        <v>0</v>
      </c>
      <c r="S163" s="36">
        <f t="shared" si="48"/>
        <v>0</v>
      </c>
      <c r="T163" s="36">
        <f t="shared" si="48"/>
        <v>0</v>
      </c>
      <c r="U163" s="36">
        <f t="shared" si="48"/>
        <v>0</v>
      </c>
      <c r="V163" s="36">
        <f t="shared" si="48"/>
        <v>0</v>
      </c>
      <c r="W163" s="36">
        <f t="shared" si="48"/>
        <v>1383.33</v>
      </c>
      <c r="X163" s="36">
        <f t="shared" si="48"/>
        <v>231.04999999999998</v>
      </c>
      <c r="Y163" s="36">
        <f t="shared" si="48"/>
        <v>275.01000000000005</v>
      </c>
      <c r="Z163" s="36">
        <f t="shared" si="48"/>
        <v>108</v>
      </c>
      <c r="AA163" s="36">
        <f t="shared" si="48"/>
        <v>0</v>
      </c>
      <c r="AB163" s="36">
        <f t="shared" si="48"/>
        <v>233.33</v>
      </c>
      <c r="AC163" s="37">
        <f t="shared" si="48"/>
        <v>0</v>
      </c>
      <c r="AD163" s="36">
        <f t="shared" si="48"/>
        <v>280</v>
      </c>
      <c r="AE163" s="36">
        <f t="shared" si="48"/>
        <v>0</v>
      </c>
      <c r="AF163" s="36">
        <f t="shared" si="48"/>
        <v>0</v>
      </c>
      <c r="AG163" s="36">
        <f t="shared" si="48"/>
        <v>0</v>
      </c>
      <c r="AH163" s="38">
        <f t="shared" si="48"/>
        <v>0</v>
      </c>
      <c r="AI163" s="38">
        <f t="shared" si="48"/>
        <v>336.18540800000005</v>
      </c>
      <c r="AJ163" s="38">
        <f t="shared" si="48"/>
        <v>0</v>
      </c>
      <c r="AK163" s="38">
        <f t="shared" si="48"/>
        <v>0</v>
      </c>
      <c r="AL163" s="38">
        <f t="shared" si="48"/>
        <v>0</v>
      </c>
      <c r="AM163" s="38">
        <f t="shared" si="48"/>
        <v>0</v>
      </c>
      <c r="AN163" s="38">
        <f t="shared" si="48"/>
        <v>0</v>
      </c>
      <c r="AO163" s="38">
        <f t="shared" si="48"/>
        <v>0</v>
      </c>
      <c r="AP163" s="41">
        <f t="shared" si="48"/>
        <v>2510.7200000000003</v>
      </c>
      <c r="AQ163" s="41">
        <f t="shared" si="48"/>
        <v>225.95999999999998</v>
      </c>
      <c r="AR163" s="41">
        <f t="shared" si="48"/>
        <v>0</v>
      </c>
      <c r="AS163" s="41">
        <f t="shared" si="48"/>
        <v>0</v>
      </c>
      <c r="AT163" s="41">
        <f t="shared" si="48"/>
        <v>0</v>
      </c>
      <c r="AU163"/>
      <c r="AV163" s="42">
        <f t="shared" si="35"/>
        <v>2510.7199999999998</v>
      </c>
      <c r="AW163" s="43">
        <f t="shared" si="36"/>
        <v>336.18540800000005</v>
      </c>
      <c r="AX163" s="44">
        <f t="shared" si="37"/>
        <v>2174.534592</v>
      </c>
      <c r="AZ163" s="167">
        <v>0</v>
      </c>
      <c r="BA163" s="168">
        <v>262.46999999999997</v>
      </c>
      <c r="BB163" s="168">
        <v>299.27</v>
      </c>
      <c r="BC163" s="168">
        <v>332.98</v>
      </c>
      <c r="BD163" s="168">
        <v>96</v>
      </c>
      <c r="BE163" s="171">
        <f t="shared" si="38"/>
        <v>990.72</v>
      </c>
      <c r="BF163" s="170">
        <f t="shared" si="39"/>
        <v>1183.8145919999999</v>
      </c>
    </row>
    <row r="164" spans="1:58" s="58" customFormat="1" ht="15" customHeight="1" x14ac:dyDescent="0.25">
      <c r="A164" s="46">
        <f t="shared" si="40"/>
        <v>11</v>
      </c>
      <c r="B164" s="47" t="s">
        <v>78</v>
      </c>
      <c r="C164" s="48">
        <v>40204001</v>
      </c>
      <c r="D164" s="49" t="s">
        <v>79</v>
      </c>
      <c r="E164" s="50" t="s">
        <v>60</v>
      </c>
      <c r="F164" s="158" t="s">
        <v>117</v>
      </c>
      <c r="G164" s="51">
        <v>1430</v>
      </c>
      <c r="H164" s="34">
        <f t="shared" ref="H164:AT164" si="49">+H17+H42+H67+H93+H118+H143</f>
        <v>26</v>
      </c>
      <c r="I164" s="35">
        <f t="shared" si="49"/>
        <v>208</v>
      </c>
      <c r="J164" s="35">
        <f t="shared" si="49"/>
        <v>34.659999999999997</v>
      </c>
      <c r="K164" s="35">
        <f t="shared" si="49"/>
        <v>38</v>
      </c>
      <c r="L164" s="35">
        <f t="shared" si="49"/>
        <v>17.5</v>
      </c>
      <c r="M164" s="35">
        <f t="shared" si="49"/>
        <v>0</v>
      </c>
      <c r="N164" s="35">
        <f t="shared" si="49"/>
        <v>17.5</v>
      </c>
      <c r="O164" s="35">
        <f t="shared" si="49"/>
        <v>0</v>
      </c>
      <c r="P164" s="35">
        <f t="shared" si="49"/>
        <v>36</v>
      </c>
      <c r="Q164" s="35">
        <f t="shared" si="49"/>
        <v>0</v>
      </c>
      <c r="R164" s="36">
        <f t="shared" si="49"/>
        <v>102.5</v>
      </c>
      <c r="S164" s="36">
        <f t="shared" si="49"/>
        <v>100</v>
      </c>
      <c r="T164" s="36">
        <f t="shared" si="49"/>
        <v>0</v>
      </c>
      <c r="U164" s="36">
        <f t="shared" si="49"/>
        <v>0</v>
      </c>
      <c r="V164" s="36">
        <f t="shared" si="49"/>
        <v>0</v>
      </c>
      <c r="W164" s="36">
        <f t="shared" si="49"/>
        <v>1560</v>
      </c>
      <c r="X164" s="36">
        <f t="shared" si="49"/>
        <v>259.95</v>
      </c>
      <c r="Y164" s="36">
        <f t="shared" si="49"/>
        <v>356.26</v>
      </c>
      <c r="Z164" s="36">
        <f t="shared" si="49"/>
        <v>177.18</v>
      </c>
      <c r="AA164" s="36">
        <f t="shared" si="49"/>
        <v>0</v>
      </c>
      <c r="AB164" s="36">
        <f t="shared" si="49"/>
        <v>262.5</v>
      </c>
      <c r="AC164" s="37">
        <f t="shared" si="49"/>
        <v>0</v>
      </c>
      <c r="AD164" s="36">
        <f t="shared" si="49"/>
        <v>540</v>
      </c>
      <c r="AE164" s="36">
        <f t="shared" si="49"/>
        <v>0</v>
      </c>
      <c r="AF164" s="36">
        <f t="shared" si="49"/>
        <v>0</v>
      </c>
      <c r="AG164" s="36">
        <f t="shared" si="49"/>
        <v>0</v>
      </c>
      <c r="AH164" s="38">
        <f t="shared" si="49"/>
        <v>0</v>
      </c>
      <c r="AI164" s="38">
        <f t="shared" si="49"/>
        <v>436.29842100000002</v>
      </c>
      <c r="AJ164" s="38">
        <f t="shared" si="49"/>
        <v>0</v>
      </c>
      <c r="AK164" s="38">
        <f t="shared" si="49"/>
        <v>0</v>
      </c>
      <c r="AL164" s="38">
        <f t="shared" si="49"/>
        <v>319.60000000000002</v>
      </c>
      <c r="AM164" s="38">
        <f t="shared" si="49"/>
        <v>0</v>
      </c>
      <c r="AN164" s="38">
        <f t="shared" si="49"/>
        <v>0</v>
      </c>
      <c r="AO164" s="38">
        <f t="shared" si="49"/>
        <v>0</v>
      </c>
      <c r="AP164" s="41">
        <f t="shared" si="49"/>
        <v>3258.3900000000003</v>
      </c>
      <c r="AQ164" s="41">
        <f t="shared" si="49"/>
        <v>293.26</v>
      </c>
      <c r="AR164" s="41">
        <f t="shared" si="49"/>
        <v>0</v>
      </c>
      <c r="AS164" s="41">
        <f t="shared" si="49"/>
        <v>0</v>
      </c>
      <c r="AT164" s="41">
        <f t="shared" si="49"/>
        <v>0</v>
      </c>
      <c r="AU164"/>
      <c r="AV164" s="42">
        <f t="shared" si="35"/>
        <v>3358.39</v>
      </c>
      <c r="AW164" s="43">
        <f t="shared" si="36"/>
        <v>755.8984210000001</v>
      </c>
      <c r="AX164" s="44">
        <f t="shared" si="37"/>
        <v>2602.4915789999995</v>
      </c>
      <c r="AZ164" s="167">
        <v>163.9</v>
      </c>
      <c r="BA164" s="168">
        <v>328.84</v>
      </c>
      <c r="BB164" s="168">
        <v>246.7</v>
      </c>
      <c r="BC164" s="168">
        <v>0</v>
      </c>
      <c r="BD164" s="168">
        <v>103.54</v>
      </c>
      <c r="BE164" s="171">
        <f t="shared" si="38"/>
        <v>842.98</v>
      </c>
      <c r="BF164" s="166">
        <f t="shared" si="39"/>
        <v>1759.5115789999995</v>
      </c>
    </row>
    <row r="165" spans="1:58" s="58" customFormat="1" ht="15" customHeight="1" x14ac:dyDescent="0.25">
      <c r="A165" s="46">
        <f t="shared" si="40"/>
        <v>12</v>
      </c>
      <c r="B165" s="47" t="s">
        <v>80</v>
      </c>
      <c r="C165" s="48">
        <v>46693388</v>
      </c>
      <c r="D165" s="49" t="s">
        <v>81</v>
      </c>
      <c r="E165" s="50" t="s">
        <v>60</v>
      </c>
      <c r="F165" s="157" t="s">
        <v>125</v>
      </c>
      <c r="G165" s="51">
        <v>1260</v>
      </c>
      <c r="H165" s="34">
        <f t="shared" ref="H165:AT165" si="50">+H18+H43+H68+H94+H119+H144</f>
        <v>25</v>
      </c>
      <c r="I165" s="35">
        <f t="shared" si="50"/>
        <v>199.5</v>
      </c>
      <c r="J165" s="35">
        <f t="shared" si="50"/>
        <v>33.33</v>
      </c>
      <c r="K165" s="35">
        <f t="shared" si="50"/>
        <v>15</v>
      </c>
      <c r="L165" s="35">
        <f t="shared" si="50"/>
        <v>0.5</v>
      </c>
      <c r="M165" s="35">
        <f t="shared" si="50"/>
        <v>0</v>
      </c>
      <c r="N165" s="35">
        <f t="shared" si="50"/>
        <v>0</v>
      </c>
      <c r="O165" s="35">
        <f t="shared" si="50"/>
        <v>0</v>
      </c>
      <c r="P165" s="35">
        <f t="shared" si="50"/>
        <v>8.5</v>
      </c>
      <c r="Q165" s="35">
        <f t="shared" si="50"/>
        <v>0</v>
      </c>
      <c r="R165" s="36">
        <f t="shared" si="50"/>
        <v>0</v>
      </c>
      <c r="S165" s="36">
        <f t="shared" si="50"/>
        <v>100</v>
      </c>
      <c r="T165" s="36">
        <f t="shared" si="50"/>
        <v>0</v>
      </c>
      <c r="U165" s="36">
        <f t="shared" si="50"/>
        <v>0</v>
      </c>
      <c r="V165" s="36">
        <f t="shared" si="50"/>
        <v>0</v>
      </c>
      <c r="W165" s="36">
        <f t="shared" si="50"/>
        <v>1620.94</v>
      </c>
      <c r="X165" s="36">
        <f t="shared" si="50"/>
        <v>270.81</v>
      </c>
      <c r="Y165" s="36">
        <f t="shared" si="50"/>
        <v>152.33999999999997</v>
      </c>
      <c r="Z165" s="36">
        <f t="shared" si="50"/>
        <v>5.48</v>
      </c>
      <c r="AA165" s="36">
        <f t="shared" si="50"/>
        <v>0</v>
      </c>
      <c r="AB165" s="36">
        <f t="shared" si="50"/>
        <v>0</v>
      </c>
      <c r="AC165" s="37">
        <f t="shared" si="50"/>
        <v>0</v>
      </c>
      <c r="AD165" s="36">
        <f t="shared" si="50"/>
        <v>138.13</v>
      </c>
      <c r="AE165" s="36">
        <f t="shared" si="50"/>
        <v>0</v>
      </c>
      <c r="AF165" s="36">
        <f t="shared" si="50"/>
        <v>0</v>
      </c>
      <c r="AG165" s="36">
        <f t="shared" si="50"/>
        <v>0</v>
      </c>
      <c r="AH165" s="38">
        <f t="shared" si="50"/>
        <v>284.39</v>
      </c>
      <c r="AI165" s="38">
        <f t="shared" si="50"/>
        <v>0</v>
      </c>
      <c r="AJ165" s="38">
        <f t="shared" si="50"/>
        <v>0</v>
      </c>
      <c r="AK165" s="38">
        <f t="shared" si="50"/>
        <v>0</v>
      </c>
      <c r="AL165" s="38">
        <f t="shared" si="50"/>
        <v>217.9</v>
      </c>
      <c r="AM165" s="38">
        <f t="shared" si="50"/>
        <v>0</v>
      </c>
      <c r="AN165" s="38">
        <f t="shared" si="50"/>
        <v>0</v>
      </c>
      <c r="AO165" s="38">
        <f t="shared" si="50"/>
        <v>0</v>
      </c>
      <c r="AP165" s="41">
        <f t="shared" si="50"/>
        <v>2187.7000000000003</v>
      </c>
      <c r="AQ165" s="41">
        <f t="shared" si="50"/>
        <v>196.90000000000003</v>
      </c>
      <c r="AR165" s="41">
        <f t="shared" si="50"/>
        <v>0</v>
      </c>
      <c r="AS165" s="41">
        <f t="shared" si="50"/>
        <v>0</v>
      </c>
      <c r="AT165" s="41">
        <f t="shared" si="50"/>
        <v>0</v>
      </c>
      <c r="AU165"/>
      <c r="AV165" s="42">
        <f t="shared" si="35"/>
        <v>2287.7000000000003</v>
      </c>
      <c r="AW165" s="43">
        <f t="shared" si="36"/>
        <v>502.28999999999996</v>
      </c>
      <c r="AX165" s="44">
        <f t="shared" si="37"/>
        <v>1785.4100000000003</v>
      </c>
      <c r="AZ165" s="167">
        <v>285.25</v>
      </c>
      <c r="BA165" s="168">
        <v>316.34000000000003</v>
      </c>
      <c r="BB165" s="168">
        <v>345.3</v>
      </c>
      <c r="BC165" s="168">
        <v>359.53</v>
      </c>
      <c r="BD165" s="168">
        <v>102.34</v>
      </c>
      <c r="BE165" s="171">
        <f t="shared" si="38"/>
        <v>1408.76</v>
      </c>
      <c r="BF165" s="166">
        <f t="shared" si="39"/>
        <v>376.65000000000032</v>
      </c>
    </row>
    <row r="166" spans="1:58" s="58" customFormat="1" ht="15" customHeight="1" x14ac:dyDescent="0.25">
      <c r="A166" s="59">
        <f t="shared" si="40"/>
        <v>13</v>
      </c>
      <c r="B166" s="47" t="s">
        <v>82</v>
      </c>
      <c r="C166" s="60">
        <v>29656606</v>
      </c>
      <c r="D166" s="61" t="s">
        <v>83</v>
      </c>
      <c r="E166" s="62" t="s">
        <v>63</v>
      </c>
      <c r="F166" s="157" t="s">
        <v>125</v>
      </c>
      <c r="G166" s="63">
        <v>1250</v>
      </c>
      <c r="H166" s="34">
        <f t="shared" ref="H166:AT166" si="51">+H19+H44+H69+H95+H120+H145</f>
        <v>24</v>
      </c>
      <c r="I166" s="35">
        <f t="shared" si="51"/>
        <v>16</v>
      </c>
      <c r="J166" s="35">
        <f t="shared" si="51"/>
        <v>31.990000000000002</v>
      </c>
      <c r="K166" s="35">
        <f t="shared" si="51"/>
        <v>0</v>
      </c>
      <c r="L166" s="35">
        <f t="shared" si="51"/>
        <v>0</v>
      </c>
      <c r="M166" s="35">
        <f t="shared" si="51"/>
        <v>0</v>
      </c>
      <c r="N166" s="35">
        <f t="shared" si="51"/>
        <v>0</v>
      </c>
      <c r="O166" s="35">
        <f t="shared" si="51"/>
        <v>0</v>
      </c>
      <c r="P166" s="35">
        <f t="shared" si="51"/>
        <v>0</v>
      </c>
      <c r="Q166" s="35">
        <f t="shared" si="51"/>
        <v>275.70000000000005</v>
      </c>
      <c r="R166" s="36">
        <f t="shared" si="51"/>
        <v>102.5</v>
      </c>
      <c r="S166" s="36">
        <f t="shared" si="51"/>
        <v>0</v>
      </c>
      <c r="T166" s="36">
        <f t="shared" si="51"/>
        <v>0</v>
      </c>
      <c r="U166" s="36">
        <f t="shared" si="51"/>
        <v>0</v>
      </c>
      <c r="V166" s="36">
        <f t="shared" si="51"/>
        <v>0</v>
      </c>
      <c r="W166" s="36">
        <f t="shared" si="51"/>
        <v>95.33</v>
      </c>
      <c r="X166" s="36">
        <f t="shared" si="51"/>
        <v>190.62</v>
      </c>
      <c r="Y166" s="36">
        <f t="shared" si="51"/>
        <v>0</v>
      </c>
      <c r="Z166" s="36">
        <f t="shared" si="51"/>
        <v>0</v>
      </c>
      <c r="AA166" s="36">
        <f t="shared" si="51"/>
        <v>0</v>
      </c>
      <c r="AB166" s="36">
        <f t="shared" si="51"/>
        <v>0</v>
      </c>
      <c r="AC166" s="37">
        <f t="shared" si="51"/>
        <v>0</v>
      </c>
      <c r="AD166" s="36">
        <f t="shared" si="51"/>
        <v>0</v>
      </c>
      <c r="AE166" s="36">
        <f t="shared" si="51"/>
        <v>0</v>
      </c>
      <c r="AF166" s="36">
        <f t="shared" si="51"/>
        <v>0</v>
      </c>
      <c r="AG166" s="36">
        <f t="shared" si="51"/>
        <v>1591.23</v>
      </c>
      <c r="AH166" s="38">
        <f t="shared" si="51"/>
        <v>257.36</v>
      </c>
      <c r="AI166" s="38">
        <f t="shared" si="51"/>
        <v>0</v>
      </c>
      <c r="AJ166" s="38">
        <f t="shared" si="51"/>
        <v>0</v>
      </c>
      <c r="AK166" s="38">
        <f t="shared" si="51"/>
        <v>0</v>
      </c>
      <c r="AL166" s="38">
        <f t="shared" si="51"/>
        <v>0</v>
      </c>
      <c r="AM166" s="38">
        <f t="shared" si="51"/>
        <v>0</v>
      </c>
      <c r="AN166" s="38">
        <f t="shared" si="51"/>
        <v>0</v>
      </c>
      <c r="AO166" s="38">
        <f t="shared" si="51"/>
        <v>0</v>
      </c>
      <c r="AP166" s="41">
        <f t="shared" si="51"/>
        <v>1979.6800000000003</v>
      </c>
      <c r="AQ166" s="41">
        <f t="shared" si="51"/>
        <v>178.18</v>
      </c>
      <c r="AR166" s="41">
        <f t="shared" si="51"/>
        <v>0</v>
      </c>
      <c r="AS166" s="41">
        <f t="shared" si="51"/>
        <v>0</v>
      </c>
      <c r="AT166" s="41">
        <f t="shared" si="51"/>
        <v>0</v>
      </c>
      <c r="AU166"/>
      <c r="AV166" s="42">
        <f t="shared" si="35"/>
        <v>1979.68</v>
      </c>
      <c r="AW166" s="43">
        <f t="shared" si="36"/>
        <v>257.36</v>
      </c>
      <c r="AX166" s="44">
        <f t="shared" si="37"/>
        <v>1722.3200000000002</v>
      </c>
      <c r="AZ166" s="167">
        <v>265.96000000000004</v>
      </c>
      <c r="BA166" s="168">
        <v>298.8</v>
      </c>
      <c r="BB166" s="168">
        <v>298.83</v>
      </c>
      <c r="BC166" s="168">
        <v>278.38</v>
      </c>
      <c r="BD166" s="168">
        <v>88.5</v>
      </c>
      <c r="BE166" s="171">
        <f t="shared" si="38"/>
        <v>1230.4699999999998</v>
      </c>
      <c r="BF166" s="166">
        <f t="shared" si="39"/>
        <v>491.85000000000036</v>
      </c>
    </row>
    <row r="167" spans="1:58" s="58" customFormat="1" ht="15" customHeight="1" x14ac:dyDescent="0.25">
      <c r="A167" s="46">
        <f>+A166+1</f>
        <v>14</v>
      </c>
      <c r="B167" s="47" t="s">
        <v>84</v>
      </c>
      <c r="C167" s="48">
        <v>29426132</v>
      </c>
      <c r="D167" s="49" t="s">
        <v>85</v>
      </c>
      <c r="E167" s="50" t="s">
        <v>86</v>
      </c>
      <c r="F167" s="157" t="s">
        <v>125</v>
      </c>
      <c r="G167" s="51">
        <v>1400</v>
      </c>
      <c r="H167" s="34">
        <f t="shared" ref="H167:AT167" si="52">+H20+H45+H70+H96+H121+H146</f>
        <v>25</v>
      </c>
      <c r="I167" s="35">
        <f t="shared" si="52"/>
        <v>200</v>
      </c>
      <c r="J167" s="35">
        <f t="shared" si="52"/>
        <v>33.33</v>
      </c>
      <c r="K167" s="35">
        <f t="shared" si="52"/>
        <v>25.5</v>
      </c>
      <c r="L167" s="35">
        <f t="shared" si="52"/>
        <v>6</v>
      </c>
      <c r="M167" s="35">
        <f t="shared" si="52"/>
        <v>0</v>
      </c>
      <c r="N167" s="35">
        <f t="shared" si="52"/>
        <v>9.5</v>
      </c>
      <c r="O167" s="35">
        <f t="shared" si="52"/>
        <v>0</v>
      </c>
      <c r="P167" s="35">
        <f t="shared" si="52"/>
        <v>18.5</v>
      </c>
      <c r="Q167" s="35">
        <f t="shared" si="52"/>
        <v>0</v>
      </c>
      <c r="R167" s="36">
        <f t="shared" si="52"/>
        <v>102.5</v>
      </c>
      <c r="S167" s="36">
        <f t="shared" si="52"/>
        <v>150</v>
      </c>
      <c r="T167" s="36">
        <f t="shared" si="52"/>
        <v>0</v>
      </c>
      <c r="U167" s="36">
        <f t="shared" si="52"/>
        <v>0</v>
      </c>
      <c r="V167" s="36">
        <f t="shared" si="52"/>
        <v>0</v>
      </c>
      <c r="W167" s="36">
        <f t="shared" si="52"/>
        <v>1500</v>
      </c>
      <c r="X167" s="36">
        <f t="shared" si="52"/>
        <v>249.98</v>
      </c>
      <c r="Y167" s="36">
        <f t="shared" si="52"/>
        <v>239.07</v>
      </c>
      <c r="Z167" s="36">
        <f t="shared" si="52"/>
        <v>60.75</v>
      </c>
      <c r="AA167" s="36">
        <f t="shared" si="52"/>
        <v>0</v>
      </c>
      <c r="AB167" s="36">
        <f t="shared" si="52"/>
        <v>142.5</v>
      </c>
      <c r="AC167" s="37">
        <f t="shared" si="52"/>
        <v>0</v>
      </c>
      <c r="AD167" s="36">
        <f t="shared" si="52"/>
        <v>277.5</v>
      </c>
      <c r="AE167" s="36">
        <f t="shared" si="52"/>
        <v>0</v>
      </c>
      <c r="AF167" s="36">
        <f t="shared" si="52"/>
        <v>0</v>
      </c>
      <c r="AG167" s="36">
        <f t="shared" si="52"/>
        <v>0</v>
      </c>
      <c r="AH167" s="38">
        <f t="shared" si="52"/>
        <v>334.4</v>
      </c>
      <c r="AI167" s="38">
        <f t="shared" si="52"/>
        <v>0</v>
      </c>
      <c r="AJ167" s="38">
        <f t="shared" si="52"/>
        <v>0</v>
      </c>
      <c r="AK167" s="38">
        <f t="shared" si="52"/>
        <v>0</v>
      </c>
      <c r="AL167" s="38">
        <f t="shared" si="52"/>
        <v>297.10000000000002</v>
      </c>
      <c r="AM167" s="38">
        <f t="shared" si="52"/>
        <v>0</v>
      </c>
      <c r="AN167" s="38">
        <f t="shared" si="52"/>
        <v>0</v>
      </c>
      <c r="AO167" s="38">
        <f t="shared" si="52"/>
        <v>0</v>
      </c>
      <c r="AP167" s="41">
        <f t="shared" si="52"/>
        <v>2572.3000000000002</v>
      </c>
      <c r="AQ167" s="41">
        <f t="shared" si="52"/>
        <v>231.5</v>
      </c>
      <c r="AR167" s="41">
        <f t="shared" si="52"/>
        <v>0</v>
      </c>
      <c r="AS167" s="41">
        <f t="shared" si="52"/>
        <v>0</v>
      </c>
      <c r="AT167" s="41">
        <f t="shared" si="52"/>
        <v>0</v>
      </c>
      <c r="AU167"/>
      <c r="AV167" s="42">
        <f t="shared" si="35"/>
        <v>2722.3</v>
      </c>
      <c r="AW167" s="43">
        <f t="shared" si="36"/>
        <v>631.5</v>
      </c>
      <c r="AX167" s="44">
        <f t="shared" si="37"/>
        <v>2090.8000000000002</v>
      </c>
      <c r="AZ167" s="167">
        <v>324.2</v>
      </c>
      <c r="BA167" s="168">
        <v>301.79999999999995</v>
      </c>
      <c r="BB167" s="168">
        <v>383.88</v>
      </c>
      <c r="BC167" s="168">
        <v>298.54000000000002</v>
      </c>
      <c r="BD167" s="168">
        <v>117.28999999999999</v>
      </c>
      <c r="BE167" s="171">
        <f t="shared" si="38"/>
        <v>1425.71</v>
      </c>
      <c r="BF167" s="166">
        <f t="shared" si="39"/>
        <v>665.09000000000015</v>
      </c>
    </row>
    <row r="168" spans="1:58" s="58" customFormat="1" ht="15" customHeight="1" x14ac:dyDescent="0.25">
      <c r="A168" s="46">
        <v>15</v>
      </c>
      <c r="B168" s="47" t="s">
        <v>87</v>
      </c>
      <c r="C168" s="48" t="s">
        <v>88</v>
      </c>
      <c r="D168" s="49" t="s">
        <v>89</v>
      </c>
      <c r="E168" s="50" t="s">
        <v>60</v>
      </c>
      <c r="F168" s="157" t="s">
        <v>125</v>
      </c>
      <c r="G168" s="65">
        <v>1160</v>
      </c>
      <c r="H168" s="34">
        <f t="shared" ref="H168:AT168" si="53">+H21+H46+H71+H97+H122+H147</f>
        <v>24</v>
      </c>
      <c r="I168" s="35">
        <f t="shared" si="53"/>
        <v>30.5</v>
      </c>
      <c r="J168" s="35">
        <f t="shared" si="53"/>
        <v>32</v>
      </c>
      <c r="K168" s="35">
        <f t="shared" si="53"/>
        <v>0</v>
      </c>
      <c r="L168" s="35">
        <f t="shared" si="53"/>
        <v>0</v>
      </c>
      <c r="M168" s="35">
        <f t="shared" si="53"/>
        <v>0</v>
      </c>
      <c r="N168" s="35">
        <f t="shared" si="53"/>
        <v>0</v>
      </c>
      <c r="O168" s="35">
        <f t="shared" si="53"/>
        <v>0</v>
      </c>
      <c r="P168" s="35">
        <f t="shared" si="53"/>
        <v>0</v>
      </c>
      <c r="Q168" s="35">
        <f t="shared" si="53"/>
        <v>367.90000000000003</v>
      </c>
      <c r="R168" s="36">
        <f t="shared" si="53"/>
        <v>102.5</v>
      </c>
      <c r="S168" s="36">
        <f t="shared" si="53"/>
        <v>200</v>
      </c>
      <c r="T168" s="36">
        <f t="shared" si="53"/>
        <v>0</v>
      </c>
      <c r="U168" s="36">
        <f t="shared" si="53"/>
        <v>0</v>
      </c>
      <c r="V168" s="36">
        <f t="shared" si="53"/>
        <v>0</v>
      </c>
      <c r="W168" s="36">
        <f t="shared" si="53"/>
        <v>157.57999999999998</v>
      </c>
      <c r="X168" s="36">
        <f t="shared" si="53"/>
        <v>165.32</v>
      </c>
      <c r="Y168" s="36">
        <f t="shared" si="53"/>
        <v>0</v>
      </c>
      <c r="Z168" s="36">
        <f t="shared" si="53"/>
        <v>0</v>
      </c>
      <c r="AA168" s="36">
        <f t="shared" si="53"/>
        <v>0</v>
      </c>
      <c r="AB168" s="36">
        <f t="shared" si="53"/>
        <v>0</v>
      </c>
      <c r="AC168" s="37">
        <f t="shared" si="53"/>
        <v>0</v>
      </c>
      <c r="AD168" s="36">
        <f t="shared" si="53"/>
        <v>0</v>
      </c>
      <c r="AE168" s="36">
        <f t="shared" si="53"/>
        <v>0</v>
      </c>
      <c r="AF168" s="36">
        <f t="shared" si="53"/>
        <v>0</v>
      </c>
      <c r="AG168" s="36">
        <f t="shared" si="53"/>
        <v>1900.82</v>
      </c>
      <c r="AH168" s="38">
        <f t="shared" si="53"/>
        <v>302.39999999999998</v>
      </c>
      <c r="AI168" s="38">
        <f t="shared" si="53"/>
        <v>0</v>
      </c>
      <c r="AJ168" s="38">
        <f t="shared" si="53"/>
        <v>0</v>
      </c>
      <c r="AK168" s="38">
        <f t="shared" si="53"/>
        <v>0</v>
      </c>
      <c r="AL168" s="38">
        <f t="shared" si="53"/>
        <v>265.39999999999998</v>
      </c>
      <c r="AM168" s="38">
        <f t="shared" si="53"/>
        <v>0</v>
      </c>
      <c r="AN168" s="38">
        <f t="shared" si="53"/>
        <v>0</v>
      </c>
      <c r="AO168" s="38">
        <f t="shared" si="53"/>
        <v>0</v>
      </c>
      <c r="AP168" s="41">
        <f t="shared" si="53"/>
        <v>2326.2199999999998</v>
      </c>
      <c r="AQ168" s="41">
        <f t="shared" si="53"/>
        <v>209.37000000000003</v>
      </c>
      <c r="AR168" s="41">
        <f t="shared" si="53"/>
        <v>0</v>
      </c>
      <c r="AS168" s="41">
        <f t="shared" si="53"/>
        <v>0</v>
      </c>
      <c r="AT168" s="41">
        <f t="shared" si="53"/>
        <v>0</v>
      </c>
      <c r="AU168"/>
      <c r="AV168" s="42">
        <f t="shared" si="35"/>
        <v>2526.2199999999998</v>
      </c>
      <c r="AW168" s="43">
        <f t="shared" si="36"/>
        <v>567.79999999999995</v>
      </c>
      <c r="AX168" s="44">
        <f t="shared" si="37"/>
        <v>1958.4199999999998</v>
      </c>
      <c r="AZ168" s="167">
        <v>280.26</v>
      </c>
      <c r="BA168" s="168">
        <v>301.73</v>
      </c>
      <c r="BB168" s="168">
        <v>333.78</v>
      </c>
      <c r="BC168" s="168">
        <v>345.1</v>
      </c>
      <c r="BD168" s="168">
        <v>95.14</v>
      </c>
      <c r="BE168" s="171">
        <f t="shared" si="38"/>
        <v>1356.01</v>
      </c>
      <c r="BF168" s="166">
        <f t="shared" si="39"/>
        <v>602.40999999999985</v>
      </c>
    </row>
    <row r="169" spans="1:58" s="58" customFormat="1" ht="15" customHeight="1" x14ac:dyDescent="0.25">
      <c r="A169" s="46">
        <f t="shared" si="40"/>
        <v>16</v>
      </c>
      <c r="B169" s="47" t="s">
        <v>90</v>
      </c>
      <c r="C169" s="48">
        <v>29320677</v>
      </c>
      <c r="D169" s="49" t="s">
        <v>91</v>
      </c>
      <c r="E169" s="50" t="s">
        <v>55</v>
      </c>
      <c r="F169" s="159" t="s">
        <v>116</v>
      </c>
      <c r="G169" s="66">
        <v>1160</v>
      </c>
      <c r="H169" s="34">
        <f t="shared" ref="H169:AT169" si="54">+H22+H47+H72+H98+H123+H148</f>
        <v>24</v>
      </c>
      <c r="I169" s="35">
        <f t="shared" si="54"/>
        <v>185.5</v>
      </c>
      <c r="J169" s="35">
        <f t="shared" si="54"/>
        <v>31.990000000000002</v>
      </c>
      <c r="K169" s="35">
        <f t="shared" si="54"/>
        <v>5</v>
      </c>
      <c r="L169" s="35">
        <f t="shared" si="54"/>
        <v>0.5</v>
      </c>
      <c r="M169" s="35">
        <f t="shared" si="54"/>
        <v>0</v>
      </c>
      <c r="N169" s="35">
        <f t="shared" si="54"/>
        <v>10</v>
      </c>
      <c r="O169" s="35">
        <f t="shared" si="54"/>
        <v>0</v>
      </c>
      <c r="P169" s="35">
        <f t="shared" si="54"/>
        <v>16</v>
      </c>
      <c r="Q169" s="35">
        <f t="shared" si="54"/>
        <v>0</v>
      </c>
      <c r="R169" s="36">
        <f t="shared" si="54"/>
        <v>102.5</v>
      </c>
      <c r="S169" s="36">
        <f t="shared" si="54"/>
        <v>0</v>
      </c>
      <c r="T169" s="36">
        <f t="shared" si="54"/>
        <v>0</v>
      </c>
      <c r="U169" s="36">
        <f t="shared" si="54"/>
        <v>0</v>
      </c>
      <c r="V169" s="36">
        <f t="shared" si="54"/>
        <v>0</v>
      </c>
      <c r="W169" s="36">
        <f t="shared" si="54"/>
        <v>1035.72</v>
      </c>
      <c r="X169" s="36">
        <f t="shared" si="54"/>
        <v>178.62</v>
      </c>
      <c r="Y169" s="36">
        <f t="shared" si="54"/>
        <v>34.900000000000006</v>
      </c>
      <c r="Z169" s="36">
        <f t="shared" si="54"/>
        <v>3.77</v>
      </c>
      <c r="AA169" s="36">
        <f t="shared" si="54"/>
        <v>0</v>
      </c>
      <c r="AB169" s="36">
        <f t="shared" si="54"/>
        <v>111.67</v>
      </c>
      <c r="AC169" s="37">
        <f t="shared" si="54"/>
        <v>0</v>
      </c>
      <c r="AD169" s="36">
        <f t="shared" si="54"/>
        <v>178.66</v>
      </c>
      <c r="AE169" s="36">
        <f t="shared" si="54"/>
        <v>0</v>
      </c>
      <c r="AF169" s="36">
        <f t="shared" si="54"/>
        <v>0</v>
      </c>
      <c r="AG169" s="36">
        <f t="shared" si="54"/>
        <v>0</v>
      </c>
      <c r="AH169" s="38">
        <f t="shared" si="54"/>
        <v>0</v>
      </c>
      <c r="AI169" s="38">
        <f t="shared" si="54"/>
        <v>222.682152</v>
      </c>
      <c r="AJ169" s="38">
        <f t="shared" si="54"/>
        <v>0</v>
      </c>
      <c r="AK169" s="38">
        <f t="shared" si="54"/>
        <v>0</v>
      </c>
      <c r="AL169" s="38">
        <f t="shared" si="54"/>
        <v>49</v>
      </c>
      <c r="AM169" s="38">
        <f t="shared" si="54"/>
        <v>0</v>
      </c>
      <c r="AN169" s="38">
        <f t="shared" si="54"/>
        <v>0</v>
      </c>
      <c r="AO169" s="38">
        <f t="shared" si="54"/>
        <v>0</v>
      </c>
      <c r="AP169" s="41">
        <f t="shared" si="54"/>
        <v>1645.84</v>
      </c>
      <c r="AQ169" s="41">
        <f t="shared" si="54"/>
        <v>148.13</v>
      </c>
      <c r="AR169" s="41">
        <f t="shared" si="54"/>
        <v>0</v>
      </c>
      <c r="AS169" s="41">
        <f t="shared" si="54"/>
        <v>0</v>
      </c>
      <c r="AT169" s="41">
        <f t="shared" si="54"/>
        <v>0</v>
      </c>
      <c r="AU169"/>
      <c r="AV169" s="42">
        <f t="shared" si="35"/>
        <v>1645.8400000000004</v>
      </c>
      <c r="AW169" s="43">
        <f t="shared" si="36"/>
        <v>271.68215199999997</v>
      </c>
      <c r="AX169" s="44">
        <f t="shared" si="37"/>
        <v>1374.1578480000003</v>
      </c>
      <c r="AZ169" s="167">
        <v>295.75</v>
      </c>
      <c r="BA169" s="168">
        <v>373.49</v>
      </c>
      <c r="BB169" s="168">
        <v>384.23</v>
      </c>
      <c r="BC169" s="168">
        <v>408.49</v>
      </c>
      <c r="BD169" s="168">
        <v>106.35</v>
      </c>
      <c r="BE169" s="171">
        <f t="shared" si="38"/>
        <v>1568.31</v>
      </c>
      <c r="BF169" s="166">
        <f t="shared" si="39"/>
        <v>-194.15215199999966</v>
      </c>
    </row>
    <row r="170" spans="1:58" s="58" customFormat="1" ht="15" customHeight="1" x14ac:dyDescent="0.25">
      <c r="A170" s="46">
        <f t="shared" si="40"/>
        <v>17</v>
      </c>
      <c r="B170" s="47" t="s">
        <v>92</v>
      </c>
      <c r="C170" s="48">
        <v>29681850</v>
      </c>
      <c r="D170" s="67" t="s">
        <v>93</v>
      </c>
      <c r="E170" s="68" t="s">
        <v>60</v>
      </c>
      <c r="F170" s="160" t="s">
        <v>117</v>
      </c>
      <c r="G170" s="69">
        <v>1430</v>
      </c>
      <c r="H170" s="34">
        <f t="shared" ref="H170:AT170" si="55">+H23+H48+H73+H99+H124+H149</f>
        <v>26</v>
      </c>
      <c r="I170" s="35">
        <f t="shared" si="55"/>
        <v>208</v>
      </c>
      <c r="J170" s="35">
        <f t="shared" si="55"/>
        <v>34.659999999999997</v>
      </c>
      <c r="K170" s="35">
        <f t="shared" si="55"/>
        <v>40.5</v>
      </c>
      <c r="L170" s="35">
        <f t="shared" si="55"/>
        <v>14.5</v>
      </c>
      <c r="M170" s="35">
        <f t="shared" si="55"/>
        <v>0</v>
      </c>
      <c r="N170" s="35">
        <f t="shared" si="55"/>
        <v>17.5</v>
      </c>
      <c r="O170" s="35">
        <f t="shared" si="55"/>
        <v>0</v>
      </c>
      <c r="P170" s="35">
        <f t="shared" si="55"/>
        <v>45.5</v>
      </c>
      <c r="Q170" s="35">
        <f t="shared" si="55"/>
        <v>0</v>
      </c>
      <c r="R170" s="36">
        <f t="shared" si="55"/>
        <v>0</v>
      </c>
      <c r="S170" s="36">
        <f t="shared" si="55"/>
        <v>250</v>
      </c>
      <c r="T170" s="36">
        <f t="shared" si="55"/>
        <v>0</v>
      </c>
      <c r="U170" s="36">
        <f t="shared" si="55"/>
        <v>0</v>
      </c>
      <c r="V170" s="36">
        <f t="shared" si="55"/>
        <v>0</v>
      </c>
      <c r="W170" s="36">
        <f t="shared" si="55"/>
        <v>1395.3400000000001</v>
      </c>
      <c r="X170" s="36">
        <f t="shared" si="55"/>
        <v>232.53000000000003</v>
      </c>
      <c r="Y170" s="36">
        <f t="shared" si="55"/>
        <v>339.61</v>
      </c>
      <c r="Z170" s="36">
        <f t="shared" si="55"/>
        <v>131.31</v>
      </c>
      <c r="AA170" s="36">
        <f t="shared" si="55"/>
        <v>0</v>
      </c>
      <c r="AB170" s="36">
        <f t="shared" si="55"/>
        <v>234.79</v>
      </c>
      <c r="AC170" s="37">
        <f t="shared" si="55"/>
        <v>0</v>
      </c>
      <c r="AD170" s="36">
        <f t="shared" si="55"/>
        <v>610.45000000000005</v>
      </c>
      <c r="AE170" s="36">
        <f t="shared" si="55"/>
        <v>0</v>
      </c>
      <c r="AF170" s="36">
        <f t="shared" si="55"/>
        <v>0</v>
      </c>
      <c r="AG170" s="36">
        <f t="shared" si="55"/>
        <v>0</v>
      </c>
      <c r="AH170" s="38">
        <f t="shared" si="55"/>
        <v>0</v>
      </c>
      <c r="AI170" s="38">
        <f t="shared" si="55"/>
        <v>394.20561699999996</v>
      </c>
      <c r="AJ170" s="38">
        <f t="shared" si="55"/>
        <v>0</v>
      </c>
      <c r="AK170" s="38">
        <f t="shared" si="55"/>
        <v>0</v>
      </c>
      <c r="AL170" s="38">
        <f t="shared" si="55"/>
        <v>233.59999999999997</v>
      </c>
      <c r="AM170" s="38">
        <f t="shared" si="55"/>
        <v>0</v>
      </c>
      <c r="AN170" s="38">
        <f t="shared" si="55"/>
        <v>0</v>
      </c>
      <c r="AO170" s="38">
        <f t="shared" si="55"/>
        <v>0</v>
      </c>
      <c r="AP170" s="41">
        <f t="shared" si="55"/>
        <v>2944.03</v>
      </c>
      <c r="AQ170" s="41">
        <f t="shared" si="55"/>
        <v>264.95999999999998</v>
      </c>
      <c r="AR170" s="41">
        <f t="shared" si="55"/>
        <v>0</v>
      </c>
      <c r="AS170" s="41">
        <f t="shared" si="55"/>
        <v>0</v>
      </c>
      <c r="AT170" s="41">
        <f t="shared" si="55"/>
        <v>0</v>
      </c>
      <c r="AU170"/>
      <c r="AV170" s="42">
        <f t="shared" si="35"/>
        <v>3194.0299999999997</v>
      </c>
      <c r="AW170" s="43">
        <f t="shared" si="36"/>
        <v>627.80561699999998</v>
      </c>
      <c r="AX170" s="44">
        <f t="shared" si="37"/>
        <v>2566.2243829999998</v>
      </c>
      <c r="AZ170" s="167">
        <v>330.08</v>
      </c>
      <c r="BA170" s="168">
        <v>361.94</v>
      </c>
      <c r="BB170" s="168">
        <v>396.48</v>
      </c>
      <c r="BC170" s="168">
        <v>415.68</v>
      </c>
      <c r="BD170" s="168">
        <v>112.24999999999999</v>
      </c>
      <c r="BE170" s="171">
        <f t="shared" si="38"/>
        <v>1616.43</v>
      </c>
      <c r="BF170" s="166">
        <f t="shared" si="39"/>
        <v>949.7943829999997</v>
      </c>
    </row>
    <row r="171" spans="1:58" x14ac:dyDescent="0.25">
      <c r="H171" s="165">
        <f t="shared" ref="H171:AT171" si="56">SUM(H154:H170)</f>
        <v>417</v>
      </c>
      <c r="I171" s="165">
        <f t="shared" si="56"/>
        <v>2077</v>
      </c>
      <c r="J171" s="165">
        <f t="shared" si="56"/>
        <v>555.90999999999985</v>
      </c>
      <c r="K171" s="165">
        <f t="shared" si="56"/>
        <v>303</v>
      </c>
      <c r="L171" s="165">
        <f t="shared" si="56"/>
        <v>131</v>
      </c>
      <c r="M171" s="165">
        <f t="shared" si="56"/>
        <v>96</v>
      </c>
      <c r="N171" s="165">
        <f t="shared" si="56"/>
        <v>145.5</v>
      </c>
      <c r="O171" s="165">
        <f t="shared" si="56"/>
        <v>0</v>
      </c>
      <c r="P171" s="165">
        <f t="shared" si="56"/>
        <v>271</v>
      </c>
      <c r="Q171" s="165">
        <f t="shared" si="56"/>
        <v>2144.1</v>
      </c>
      <c r="R171" s="165">
        <f t="shared" si="56"/>
        <v>1435</v>
      </c>
      <c r="S171" s="165">
        <f t="shared" si="56"/>
        <v>2034.96</v>
      </c>
      <c r="T171" s="165">
        <f t="shared" si="56"/>
        <v>24.92</v>
      </c>
      <c r="U171" s="165">
        <f t="shared" si="56"/>
        <v>8.1199999999999992</v>
      </c>
      <c r="V171" s="165">
        <f t="shared" si="56"/>
        <v>0</v>
      </c>
      <c r="W171" s="165">
        <f t="shared" si="56"/>
        <v>14228.65</v>
      </c>
      <c r="X171" s="165">
        <f t="shared" si="56"/>
        <v>3778.2999999999997</v>
      </c>
      <c r="Y171" s="165">
        <f t="shared" si="56"/>
        <v>2596.7600000000002</v>
      </c>
      <c r="Z171" s="165">
        <f t="shared" si="56"/>
        <v>1192.32</v>
      </c>
      <c r="AA171" s="165">
        <f t="shared" si="56"/>
        <v>823.5</v>
      </c>
      <c r="AB171" s="165">
        <f t="shared" si="56"/>
        <v>1949.6599999999999</v>
      </c>
      <c r="AC171" s="165">
        <f t="shared" si="56"/>
        <v>0</v>
      </c>
      <c r="AD171" s="165">
        <f t="shared" si="56"/>
        <v>3673.05</v>
      </c>
      <c r="AE171" s="165">
        <f t="shared" si="56"/>
        <v>0</v>
      </c>
      <c r="AF171" s="165">
        <f t="shared" si="56"/>
        <v>0</v>
      </c>
      <c r="AG171" s="165">
        <f t="shared" si="56"/>
        <v>14226.119999999999</v>
      </c>
      <c r="AH171" s="165">
        <f t="shared" si="56"/>
        <v>1629.7199999999998</v>
      </c>
      <c r="AI171" s="165">
        <f t="shared" si="56"/>
        <v>4201.018145</v>
      </c>
      <c r="AJ171" s="165">
        <f t="shared" si="56"/>
        <v>0</v>
      </c>
      <c r="AK171" s="165">
        <f t="shared" si="56"/>
        <v>10</v>
      </c>
      <c r="AL171" s="165">
        <f t="shared" si="56"/>
        <v>1848.4</v>
      </c>
      <c r="AM171" s="165">
        <f t="shared" si="56"/>
        <v>0</v>
      </c>
      <c r="AN171" s="165">
        <f t="shared" si="56"/>
        <v>0</v>
      </c>
      <c r="AO171" s="165">
        <f t="shared" si="56"/>
        <v>0</v>
      </c>
      <c r="AP171" s="165">
        <f t="shared" si="56"/>
        <v>43944.66</v>
      </c>
      <c r="AQ171" s="165">
        <f t="shared" si="56"/>
        <v>3955.0299999999997</v>
      </c>
      <c r="AR171" s="165">
        <f t="shared" si="56"/>
        <v>0</v>
      </c>
      <c r="AS171" s="165">
        <f t="shared" si="56"/>
        <v>0</v>
      </c>
      <c r="AT171" s="165">
        <f t="shared" si="56"/>
        <v>0</v>
      </c>
      <c r="AU171" s="165"/>
      <c r="AV171" s="165">
        <f>SUM(AV154:AV170)</f>
        <v>45971.360000000008</v>
      </c>
      <c r="AW171" s="165">
        <f>SUM(AW154:AW170)</f>
        <v>7689.1381450000008</v>
      </c>
      <c r="AX171" s="165">
        <f>SUM(AX154:AX170)</f>
        <v>38282.221855000003</v>
      </c>
    </row>
    <row r="172" spans="1:58" x14ac:dyDescent="0.25">
      <c r="H172" s="180">
        <f t="shared" ref="H172:AT172" si="57">+H24+H49+H74+H100+H125+H150</f>
        <v>417</v>
      </c>
      <c r="I172" s="180">
        <f t="shared" si="57"/>
        <v>2077</v>
      </c>
      <c r="J172" s="180">
        <f t="shared" si="57"/>
        <v>555.91</v>
      </c>
      <c r="K172" s="180">
        <f t="shared" si="57"/>
        <v>303</v>
      </c>
      <c r="L172" s="180">
        <f t="shared" si="57"/>
        <v>131</v>
      </c>
      <c r="M172" s="180">
        <f t="shared" si="57"/>
        <v>96</v>
      </c>
      <c r="N172" s="180">
        <f t="shared" si="57"/>
        <v>145.5</v>
      </c>
      <c r="O172" s="180">
        <f t="shared" si="57"/>
        <v>0</v>
      </c>
      <c r="P172" s="180">
        <f t="shared" si="57"/>
        <v>271</v>
      </c>
      <c r="Q172" s="180">
        <f t="shared" si="57"/>
        <v>2144.1</v>
      </c>
      <c r="R172" s="180">
        <f t="shared" si="57"/>
        <v>1435.0000000000002</v>
      </c>
      <c r="S172" s="180">
        <f t="shared" si="57"/>
        <v>2034.96</v>
      </c>
      <c r="T172" s="180">
        <f t="shared" si="57"/>
        <v>24.92</v>
      </c>
      <c r="U172" s="180">
        <f t="shared" si="57"/>
        <v>8.1199999999999992</v>
      </c>
      <c r="V172" s="180">
        <f t="shared" si="57"/>
        <v>0</v>
      </c>
      <c r="W172" s="180">
        <f t="shared" si="57"/>
        <v>14228.65</v>
      </c>
      <c r="X172" s="180">
        <f t="shared" si="57"/>
        <v>3778.2999999999997</v>
      </c>
      <c r="Y172" s="180">
        <f t="shared" si="57"/>
        <v>2596.7599999999998</v>
      </c>
      <c r="Z172" s="180">
        <f t="shared" si="57"/>
        <v>1192.3200000000002</v>
      </c>
      <c r="AA172" s="180">
        <f t="shared" si="57"/>
        <v>823.5</v>
      </c>
      <c r="AB172" s="180">
        <f t="shared" si="57"/>
        <v>1949.6599999999999</v>
      </c>
      <c r="AC172" s="180">
        <f t="shared" si="57"/>
        <v>0</v>
      </c>
      <c r="AD172" s="180">
        <f t="shared" si="57"/>
        <v>3673.05</v>
      </c>
      <c r="AE172" s="180">
        <f t="shared" si="57"/>
        <v>0</v>
      </c>
      <c r="AF172" s="180">
        <f t="shared" si="57"/>
        <v>0</v>
      </c>
      <c r="AG172" s="180">
        <f t="shared" si="57"/>
        <v>14226.12</v>
      </c>
      <c r="AH172" s="180">
        <f t="shared" si="57"/>
        <v>1629.7199999999998</v>
      </c>
      <c r="AI172" s="180">
        <f t="shared" si="57"/>
        <v>4201.018145</v>
      </c>
      <c r="AJ172" s="180">
        <f t="shared" si="57"/>
        <v>0</v>
      </c>
      <c r="AK172" s="180">
        <f t="shared" si="57"/>
        <v>10</v>
      </c>
      <c r="AL172" s="180">
        <f t="shared" si="57"/>
        <v>1848.3999999999999</v>
      </c>
      <c r="AM172" s="180">
        <f t="shared" si="57"/>
        <v>0</v>
      </c>
      <c r="AN172" s="180">
        <f t="shared" si="57"/>
        <v>0</v>
      </c>
      <c r="AO172" s="180">
        <f t="shared" si="57"/>
        <v>0</v>
      </c>
      <c r="AP172" s="180">
        <f t="shared" si="57"/>
        <v>43944.66</v>
      </c>
      <c r="AQ172" s="180">
        <f t="shared" si="57"/>
        <v>3955.0299999999997</v>
      </c>
      <c r="AR172" s="180">
        <f t="shared" si="57"/>
        <v>0</v>
      </c>
      <c r="AS172" s="180">
        <f t="shared" si="57"/>
        <v>0</v>
      </c>
      <c r="AT172" s="180">
        <f t="shared" si="57"/>
        <v>0</v>
      </c>
      <c r="AU172" s="181"/>
      <c r="AV172" s="180">
        <f>+AV24+AV49+AV74+AV100+AV125+AV150</f>
        <v>45971.360000000001</v>
      </c>
      <c r="AW172" s="180">
        <f>+AW24+AW49+AW74+AW100+AW125+AW150</f>
        <v>7689.1381449999999</v>
      </c>
      <c r="AX172" s="180">
        <f>+AX24+AX49+AX74+AX100+AX125+AX150</f>
        <v>38282.179999999993</v>
      </c>
    </row>
    <row r="173" spans="1:58" x14ac:dyDescent="0.25">
      <c r="H173" s="180">
        <f>+H171-H172</f>
        <v>0</v>
      </c>
      <c r="I173" s="180">
        <f t="shared" ref="I173:AT173" si="58">+I171-I172</f>
        <v>0</v>
      </c>
      <c r="J173" s="180">
        <f t="shared" si="58"/>
        <v>0</v>
      </c>
      <c r="K173" s="180">
        <f t="shared" si="58"/>
        <v>0</v>
      </c>
      <c r="L173" s="180">
        <f t="shared" si="58"/>
        <v>0</v>
      </c>
      <c r="M173" s="180">
        <f t="shared" si="58"/>
        <v>0</v>
      </c>
      <c r="N173" s="180">
        <f t="shared" si="58"/>
        <v>0</v>
      </c>
      <c r="O173" s="180">
        <f t="shared" si="58"/>
        <v>0</v>
      </c>
      <c r="P173" s="180">
        <f t="shared" si="58"/>
        <v>0</v>
      </c>
      <c r="Q173" s="180">
        <f t="shared" si="58"/>
        <v>0</v>
      </c>
      <c r="R173" s="180">
        <f t="shared" si="58"/>
        <v>0</v>
      </c>
      <c r="S173" s="180">
        <f t="shared" si="58"/>
        <v>0</v>
      </c>
      <c r="T173" s="180">
        <f t="shared" si="58"/>
        <v>0</v>
      </c>
      <c r="U173" s="180">
        <f t="shared" si="58"/>
        <v>0</v>
      </c>
      <c r="V173" s="180">
        <f t="shared" si="58"/>
        <v>0</v>
      </c>
      <c r="W173" s="180">
        <f t="shared" si="58"/>
        <v>0</v>
      </c>
      <c r="X173" s="180">
        <f t="shared" si="58"/>
        <v>0</v>
      </c>
      <c r="Y173" s="180">
        <f t="shared" si="58"/>
        <v>0</v>
      </c>
      <c r="Z173" s="180">
        <f t="shared" si="58"/>
        <v>0</v>
      </c>
      <c r="AA173" s="180">
        <f t="shared" si="58"/>
        <v>0</v>
      </c>
      <c r="AB173" s="180">
        <f t="shared" si="58"/>
        <v>0</v>
      </c>
      <c r="AC173" s="180">
        <f t="shared" si="58"/>
        <v>0</v>
      </c>
      <c r="AD173" s="180">
        <f t="shared" si="58"/>
        <v>0</v>
      </c>
      <c r="AE173" s="180">
        <f t="shared" si="58"/>
        <v>0</v>
      </c>
      <c r="AF173" s="180">
        <f t="shared" si="58"/>
        <v>0</v>
      </c>
      <c r="AG173" s="180">
        <f t="shared" si="58"/>
        <v>0</v>
      </c>
      <c r="AH173" s="180">
        <f t="shared" si="58"/>
        <v>0</v>
      </c>
      <c r="AI173" s="180">
        <f t="shared" si="58"/>
        <v>0</v>
      </c>
      <c r="AJ173" s="180">
        <f t="shared" si="58"/>
        <v>0</v>
      </c>
      <c r="AK173" s="180">
        <f t="shared" si="58"/>
        <v>0</v>
      </c>
      <c r="AL173" s="180">
        <f t="shared" si="58"/>
        <v>0</v>
      </c>
      <c r="AM173" s="180">
        <f t="shared" si="58"/>
        <v>0</v>
      </c>
      <c r="AN173" s="180">
        <f t="shared" si="58"/>
        <v>0</v>
      </c>
      <c r="AO173" s="180">
        <f t="shared" si="58"/>
        <v>0</v>
      </c>
      <c r="AP173" s="180">
        <f t="shared" si="58"/>
        <v>0</v>
      </c>
      <c r="AQ173" s="180">
        <f t="shared" si="58"/>
        <v>0</v>
      </c>
      <c r="AR173" s="180">
        <f t="shared" si="58"/>
        <v>0</v>
      </c>
      <c r="AS173" s="180">
        <f t="shared" si="58"/>
        <v>0</v>
      </c>
      <c r="AT173" s="180">
        <f t="shared" si="58"/>
        <v>0</v>
      </c>
      <c r="AU173" s="181"/>
      <c r="AV173" s="180">
        <f t="shared" ref="AV173:AX173" si="59">+AV171-AV172</f>
        <v>0</v>
      </c>
      <c r="AW173" s="180">
        <f t="shared" si="59"/>
        <v>0</v>
      </c>
      <c r="AX173" s="180">
        <f t="shared" si="59"/>
        <v>4.1855000010400545E-2</v>
      </c>
    </row>
    <row r="174" spans="1:58" x14ac:dyDescent="0.25"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1"/>
      <c r="AV174" s="180"/>
      <c r="AW174" s="180"/>
      <c r="AX174" s="180"/>
    </row>
  </sheetData>
  <mergeCells count="35">
    <mergeCell ref="H131:Q131"/>
    <mergeCell ref="R131:AG131"/>
    <mergeCell ref="AH131:AO131"/>
    <mergeCell ref="AP131:AT131"/>
    <mergeCell ref="AV131:AX131"/>
    <mergeCell ref="H30:Q30"/>
    <mergeCell ref="R30:AG30"/>
    <mergeCell ref="AH30:AO30"/>
    <mergeCell ref="AP30:AT30"/>
    <mergeCell ref="AV30:AX30"/>
    <mergeCell ref="H5:Q5"/>
    <mergeCell ref="R5:AG5"/>
    <mergeCell ref="AH5:AO5"/>
    <mergeCell ref="AP5:AT5"/>
    <mergeCell ref="AV5:AX5"/>
    <mergeCell ref="H81:Q81"/>
    <mergeCell ref="R81:AG81"/>
    <mergeCell ref="AH81:AO81"/>
    <mergeCell ref="AP81:AT81"/>
    <mergeCell ref="AV81:AX81"/>
    <mergeCell ref="H55:Q55"/>
    <mergeCell ref="R55:AG55"/>
    <mergeCell ref="AH55:AO55"/>
    <mergeCell ref="AP55:AT55"/>
    <mergeCell ref="AV55:AX55"/>
    <mergeCell ref="H152:Q152"/>
    <mergeCell ref="R152:AG152"/>
    <mergeCell ref="AH152:AO152"/>
    <mergeCell ref="AP152:AT152"/>
    <mergeCell ref="AV152:AX152"/>
    <mergeCell ref="H106:Q106"/>
    <mergeCell ref="R106:AG106"/>
    <mergeCell ref="AH106:AO106"/>
    <mergeCell ref="AP106:AT106"/>
    <mergeCell ref="AV106:AX106"/>
  </mergeCells>
  <printOptions horizontalCentered="1"/>
  <pageMargins left="0" right="0" top="0.39370078740157483" bottom="0.39370078740157483" header="0.31496062992125984" footer="0.31496062992125984"/>
  <pageSetup paperSize="9"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4364-3DF4-4C5C-9B94-7A596986AD27}">
  <sheetPr>
    <tabColor theme="4" tint="-0.499984740745262"/>
  </sheetPr>
  <dimension ref="A1:H24"/>
  <sheetViews>
    <sheetView topLeftCell="A4" workbookViewId="0">
      <selection activeCell="E25" sqref="E25"/>
    </sheetView>
  </sheetViews>
  <sheetFormatPr baseColWidth="10" defaultRowHeight="15" x14ac:dyDescent="0.25"/>
  <cols>
    <col min="1" max="1" width="5.140625" customWidth="1"/>
    <col min="2" max="2" width="9.140625" customWidth="1"/>
    <col min="3" max="3" width="10.5703125" customWidth="1"/>
    <col min="4" max="4" width="26.5703125" customWidth="1"/>
    <col min="6" max="6" width="22" customWidth="1"/>
    <col min="8" max="8" width="3.28515625" customWidth="1"/>
  </cols>
  <sheetData>
    <row r="1" spans="1:8" x14ac:dyDescent="0.25">
      <c r="A1" s="340" t="s">
        <v>167</v>
      </c>
      <c r="B1" s="340"/>
      <c r="C1" s="340"/>
      <c r="D1" s="340"/>
      <c r="E1" s="340"/>
      <c r="F1" s="340"/>
      <c r="G1" s="340"/>
      <c r="H1" s="3"/>
    </row>
    <row r="2" spans="1:8" x14ac:dyDescent="0.25">
      <c r="A2" s="263" t="s">
        <v>168</v>
      </c>
      <c r="B2" s="264" t="s">
        <v>1</v>
      </c>
      <c r="C2" s="265" t="s">
        <v>164</v>
      </c>
      <c r="D2" s="196" t="s">
        <v>200</v>
      </c>
      <c r="E2" s="264"/>
      <c r="F2" s="266" t="s">
        <v>169</v>
      </c>
      <c r="G2" s="267">
        <v>45138</v>
      </c>
      <c r="H2" s="93"/>
    </row>
    <row r="3" spans="1:8" ht="15" customHeight="1" x14ac:dyDescent="0.25">
      <c r="A3" s="341" t="s">
        <v>170</v>
      </c>
      <c r="B3" s="342" t="s">
        <v>171</v>
      </c>
      <c r="C3" s="343" t="s">
        <v>9</v>
      </c>
      <c r="D3" s="343" t="s">
        <v>172</v>
      </c>
      <c r="E3" s="343" t="s">
        <v>173</v>
      </c>
      <c r="F3" s="343" t="s">
        <v>174</v>
      </c>
      <c r="G3" s="344" t="s">
        <v>175</v>
      </c>
      <c r="H3" s="268"/>
    </row>
    <row r="4" spans="1:8" ht="24" customHeight="1" x14ac:dyDescent="0.25">
      <c r="A4" s="341"/>
      <c r="B4" s="342"/>
      <c r="C4" s="343"/>
      <c r="D4" s="343" t="s">
        <v>176</v>
      </c>
      <c r="E4" s="343"/>
      <c r="F4" s="343"/>
      <c r="G4" s="344"/>
      <c r="H4" s="268"/>
    </row>
    <row r="5" spans="1:8" x14ac:dyDescent="0.25">
      <c r="A5" s="269">
        <v>1</v>
      </c>
      <c r="B5" s="270" t="s">
        <v>53</v>
      </c>
      <c r="C5" s="270">
        <v>29342915</v>
      </c>
      <c r="D5" s="271" t="s">
        <v>54</v>
      </c>
      <c r="E5" s="272" t="s">
        <v>55</v>
      </c>
      <c r="F5" s="273" t="s">
        <v>177</v>
      </c>
      <c r="G5" s="274">
        <v>312.17</v>
      </c>
      <c r="H5" s="275"/>
    </row>
    <row r="6" spans="1:8" x14ac:dyDescent="0.25">
      <c r="A6" s="269">
        <f>+A5+1</f>
        <v>2</v>
      </c>
      <c r="B6" s="270" t="s">
        <v>56</v>
      </c>
      <c r="C6" s="270">
        <v>29725686</v>
      </c>
      <c r="D6" s="271" t="s">
        <v>57</v>
      </c>
      <c r="E6" s="272" t="s">
        <v>55</v>
      </c>
      <c r="F6" s="273" t="s">
        <v>178</v>
      </c>
      <c r="G6" s="274">
        <v>82.95</v>
      </c>
      <c r="H6" s="275"/>
    </row>
    <row r="7" spans="1:8" x14ac:dyDescent="0.25">
      <c r="A7" s="269">
        <f t="shared" ref="A7:A21" si="0">+A6+1</f>
        <v>3</v>
      </c>
      <c r="B7" s="270" t="s">
        <v>58</v>
      </c>
      <c r="C7" s="270">
        <v>29592059</v>
      </c>
      <c r="D7" s="271" t="s">
        <v>59</v>
      </c>
      <c r="E7" s="272" t="s">
        <v>60</v>
      </c>
      <c r="F7" s="273" t="s">
        <v>179</v>
      </c>
      <c r="G7" s="274">
        <v>196.03</v>
      </c>
      <c r="H7" s="275"/>
    </row>
    <row r="8" spans="1:8" x14ac:dyDescent="0.25">
      <c r="A8" s="269">
        <f t="shared" si="0"/>
        <v>4</v>
      </c>
      <c r="B8" s="270" t="s">
        <v>61</v>
      </c>
      <c r="C8" s="270">
        <v>29671411</v>
      </c>
      <c r="D8" s="271" t="s">
        <v>62</v>
      </c>
      <c r="E8" s="272" t="s">
        <v>63</v>
      </c>
      <c r="F8" s="273" t="s">
        <v>180</v>
      </c>
      <c r="G8" s="274">
        <v>108.94</v>
      </c>
      <c r="H8" s="275"/>
    </row>
    <row r="9" spans="1:8" x14ac:dyDescent="0.25">
      <c r="A9" s="269">
        <f t="shared" si="0"/>
        <v>5</v>
      </c>
      <c r="B9" s="270" t="s">
        <v>64</v>
      </c>
      <c r="C9" s="270">
        <v>29730569</v>
      </c>
      <c r="D9" s="271" t="s">
        <v>65</v>
      </c>
      <c r="E9" s="272" t="s">
        <v>63</v>
      </c>
      <c r="F9" s="273" t="s">
        <v>181</v>
      </c>
      <c r="G9" s="274">
        <v>96.34</v>
      </c>
      <c r="H9" s="275"/>
    </row>
    <row r="10" spans="1:8" x14ac:dyDescent="0.25">
      <c r="A10" s="269">
        <f t="shared" si="0"/>
        <v>6</v>
      </c>
      <c r="B10" s="270" t="s">
        <v>66</v>
      </c>
      <c r="C10" s="270">
        <v>24808727</v>
      </c>
      <c r="D10" s="271" t="s">
        <v>67</v>
      </c>
      <c r="E10" s="272" t="s">
        <v>182</v>
      </c>
      <c r="F10" s="273" t="s">
        <v>183</v>
      </c>
      <c r="G10" s="274">
        <v>385.22</v>
      </c>
      <c r="H10" s="275"/>
    </row>
    <row r="11" spans="1:8" x14ac:dyDescent="0.25">
      <c r="A11" s="269">
        <f t="shared" si="0"/>
        <v>7</v>
      </c>
      <c r="B11" s="270" t="s">
        <v>68</v>
      </c>
      <c r="C11" s="270">
        <v>43629132</v>
      </c>
      <c r="D11" s="271" t="s">
        <v>69</v>
      </c>
      <c r="E11" s="272" t="s">
        <v>63</v>
      </c>
      <c r="F11" s="273" t="s">
        <v>184</v>
      </c>
      <c r="G11" s="274">
        <v>98.37</v>
      </c>
      <c r="H11" s="275"/>
    </row>
    <row r="12" spans="1:8" x14ac:dyDescent="0.25">
      <c r="A12" s="269">
        <f t="shared" si="0"/>
        <v>8</v>
      </c>
      <c r="B12" s="270" t="s">
        <v>70</v>
      </c>
      <c r="C12" s="270">
        <v>44627805</v>
      </c>
      <c r="D12" s="271" t="s">
        <v>71</v>
      </c>
      <c r="E12" s="272" t="s">
        <v>131</v>
      </c>
      <c r="F12" s="273" t="s">
        <v>185</v>
      </c>
      <c r="G12" s="274">
        <v>375.4</v>
      </c>
      <c r="H12" s="275"/>
    </row>
    <row r="13" spans="1:8" x14ac:dyDescent="0.25">
      <c r="A13" s="269">
        <f t="shared" si="0"/>
        <v>9</v>
      </c>
      <c r="B13" s="270" t="s">
        <v>73</v>
      </c>
      <c r="C13" s="270">
        <v>29348368</v>
      </c>
      <c r="D13" s="271" t="s">
        <v>74</v>
      </c>
      <c r="E13" s="272" t="s">
        <v>75</v>
      </c>
      <c r="F13" s="273" t="s">
        <v>186</v>
      </c>
      <c r="G13" s="274">
        <v>248.48</v>
      </c>
      <c r="H13" s="275"/>
    </row>
    <row r="14" spans="1:8" x14ac:dyDescent="0.25">
      <c r="A14" s="269">
        <f t="shared" si="0"/>
        <v>10</v>
      </c>
      <c r="B14" s="270" t="s">
        <v>76</v>
      </c>
      <c r="C14" s="270">
        <v>40995634</v>
      </c>
      <c r="D14" s="271" t="s">
        <v>77</v>
      </c>
      <c r="E14" s="272" t="s">
        <v>60</v>
      </c>
      <c r="F14" s="273" t="s">
        <v>187</v>
      </c>
      <c r="G14" s="274">
        <v>223.48</v>
      </c>
      <c r="H14" s="275"/>
    </row>
    <row r="15" spans="1:8" x14ac:dyDescent="0.25">
      <c r="A15" s="269">
        <f t="shared" si="0"/>
        <v>11</v>
      </c>
      <c r="B15" s="270" t="s">
        <v>78</v>
      </c>
      <c r="C15" s="270">
        <v>40204001</v>
      </c>
      <c r="D15" s="271" t="s">
        <v>79</v>
      </c>
      <c r="E15" s="272" t="s">
        <v>60</v>
      </c>
      <c r="F15" s="273" t="s">
        <v>188</v>
      </c>
      <c r="G15" s="274">
        <v>264.39999999999998</v>
      </c>
      <c r="H15" s="275"/>
    </row>
    <row r="16" spans="1:8" x14ac:dyDescent="0.25">
      <c r="A16" s="269">
        <f t="shared" si="0"/>
        <v>12</v>
      </c>
      <c r="B16" s="270" t="s">
        <v>80</v>
      </c>
      <c r="C16" s="270">
        <v>46693388</v>
      </c>
      <c r="D16" s="271" t="s">
        <v>81</v>
      </c>
      <c r="E16" s="272" t="s">
        <v>86</v>
      </c>
      <c r="F16" s="273" t="s">
        <v>189</v>
      </c>
      <c r="G16" s="274">
        <v>282.87</v>
      </c>
      <c r="H16" s="275"/>
    </row>
    <row r="17" spans="1:8" x14ac:dyDescent="0.25">
      <c r="A17" s="269">
        <f t="shared" si="0"/>
        <v>13</v>
      </c>
      <c r="B17" s="270" t="s">
        <v>82</v>
      </c>
      <c r="C17" s="270">
        <v>29656606</v>
      </c>
      <c r="D17" s="271" t="s">
        <v>83</v>
      </c>
      <c r="E17" s="272" t="s">
        <v>63</v>
      </c>
      <c r="F17" s="273" t="s">
        <v>190</v>
      </c>
      <c r="G17" s="274">
        <v>84.45</v>
      </c>
      <c r="H17" s="275"/>
    </row>
    <row r="18" spans="1:8" x14ac:dyDescent="0.25">
      <c r="A18" s="269">
        <f t="shared" si="0"/>
        <v>14</v>
      </c>
      <c r="B18" s="276" t="s">
        <v>84</v>
      </c>
      <c r="C18" s="270">
        <v>29426132</v>
      </c>
      <c r="D18" s="271" t="s">
        <v>85</v>
      </c>
      <c r="E18" s="272" t="s">
        <v>131</v>
      </c>
      <c r="F18" s="273" t="s">
        <v>191</v>
      </c>
      <c r="G18" s="274">
        <v>272.64</v>
      </c>
      <c r="H18" s="275"/>
    </row>
    <row r="19" spans="1:8" x14ac:dyDescent="0.25">
      <c r="A19" s="269">
        <f t="shared" si="0"/>
        <v>15</v>
      </c>
      <c r="B19" s="276" t="s">
        <v>87</v>
      </c>
      <c r="C19" s="270" t="s">
        <v>88</v>
      </c>
      <c r="D19" s="271" t="s">
        <v>89</v>
      </c>
      <c r="E19" s="272" t="s">
        <v>60</v>
      </c>
      <c r="F19" s="273" t="s">
        <v>192</v>
      </c>
      <c r="G19" s="274">
        <v>186.19</v>
      </c>
      <c r="H19" s="275"/>
    </row>
    <row r="20" spans="1:8" x14ac:dyDescent="0.25">
      <c r="A20" s="269">
        <f t="shared" si="0"/>
        <v>16</v>
      </c>
      <c r="B20" s="270" t="s">
        <v>90</v>
      </c>
      <c r="C20" s="270">
        <v>29320677</v>
      </c>
      <c r="D20" s="271" t="s">
        <v>91</v>
      </c>
      <c r="E20" s="272" t="s">
        <v>55</v>
      </c>
      <c r="F20" s="273" t="s">
        <v>193</v>
      </c>
      <c r="G20" s="274">
        <v>77.430000000000007</v>
      </c>
      <c r="H20" s="275"/>
    </row>
    <row r="21" spans="1:8" x14ac:dyDescent="0.25">
      <c r="A21" s="269">
        <f t="shared" si="0"/>
        <v>17</v>
      </c>
      <c r="B21" s="270" t="s">
        <v>92</v>
      </c>
      <c r="C21" s="270">
        <v>29681850</v>
      </c>
      <c r="D21" s="271" t="s">
        <v>93</v>
      </c>
      <c r="E21" s="272" t="s">
        <v>60</v>
      </c>
      <c r="F21" s="273" t="s">
        <v>194</v>
      </c>
      <c r="G21" s="274">
        <v>505.84</v>
      </c>
      <c r="H21" s="275"/>
    </row>
    <row r="22" spans="1:8" x14ac:dyDescent="0.25">
      <c r="A22" s="269"/>
      <c r="B22" s="270"/>
      <c r="C22" s="270"/>
      <c r="D22" s="271"/>
      <c r="E22" s="272"/>
      <c r="F22" s="277"/>
      <c r="G22" s="278"/>
      <c r="H22" s="279"/>
    </row>
    <row r="23" spans="1:8" ht="15.75" thickBot="1" x14ac:dyDescent="0.3">
      <c r="A23" s="78"/>
      <c r="B23" s="78"/>
      <c r="C23" s="78"/>
      <c r="D23" s="78"/>
      <c r="E23" s="78"/>
      <c r="F23" s="280" t="s">
        <v>145</v>
      </c>
      <c r="G23" s="281">
        <f>+ROUND(SUM(G5:G22),2)</f>
        <v>3801.2</v>
      </c>
      <c r="H23" s="279"/>
    </row>
    <row r="24" spans="1:8" ht="15.75" thickTop="1" x14ac:dyDescent="0.25"/>
  </sheetData>
  <mergeCells count="8">
    <mergeCell ref="A1:G1"/>
    <mergeCell ref="A3:A4"/>
    <mergeCell ref="B3:B4"/>
    <mergeCell ref="C3:C4"/>
    <mergeCell ref="D3:D4"/>
    <mergeCell ref="E3:E4"/>
    <mergeCell ref="F3:F4"/>
    <mergeCell ref="G3:G4"/>
  </mergeCells>
  <printOptions horizontalCentered="1"/>
  <pageMargins left="0.70866141732283472" right="0.70866141732283472" top="0.74803149606299213" bottom="0.74803149606299213" header="0.31496062992125984" footer="0.31496062992125984"/>
  <pageSetup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8D8-D15C-4D3C-9632-9D75CE6C5A17}">
  <sheetPr>
    <tabColor rgb="FFFF0000"/>
  </sheetPr>
  <dimension ref="A1:G23"/>
  <sheetViews>
    <sheetView workbookViewId="0">
      <selection sqref="A1:G1"/>
    </sheetView>
  </sheetViews>
  <sheetFormatPr baseColWidth="10" defaultRowHeight="15" x14ac:dyDescent="0.25"/>
  <cols>
    <col min="1" max="1" width="4.85546875" customWidth="1"/>
    <col min="2" max="2" width="11.140625" customWidth="1"/>
    <col min="3" max="3" width="31.85546875" customWidth="1"/>
  </cols>
  <sheetData>
    <row r="1" spans="1:7" x14ac:dyDescent="0.25">
      <c r="A1" s="340" t="s">
        <v>195</v>
      </c>
      <c r="B1" s="340"/>
      <c r="C1" s="340"/>
      <c r="D1" s="340"/>
      <c r="E1" s="340"/>
      <c r="F1" s="340"/>
      <c r="G1" s="340"/>
    </row>
    <row r="2" spans="1:7" x14ac:dyDescent="0.25">
      <c r="A2" s="263" t="s">
        <v>100</v>
      </c>
      <c r="B2" s="265" t="str">
        <f>+'PAGO SEM 26B'!C2</f>
        <v>26B</v>
      </c>
      <c r="C2" s="282" t="str">
        <f>+'PAGO SEM 26B'!D2</f>
        <v>DEL 01/07/2023 AL 05/07/2023</v>
      </c>
      <c r="D2" s="345"/>
      <c r="E2" s="346"/>
      <c r="F2" s="347"/>
      <c r="G2" s="283">
        <f>+'PAGO SEM 26B'!G2</f>
        <v>45138</v>
      </c>
    </row>
    <row r="3" spans="1:7" ht="15" customHeight="1" x14ac:dyDescent="0.25">
      <c r="A3" s="348" t="s">
        <v>170</v>
      </c>
      <c r="B3" s="349" t="s">
        <v>171</v>
      </c>
      <c r="C3" s="344" t="s">
        <v>172</v>
      </c>
      <c r="D3" s="350" t="s">
        <v>196</v>
      </c>
      <c r="E3" s="352" t="s">
        <v>197</v>
      </c>
      <c r="F3" s="352" t="s">
        <v>198</v>
      </c>
      <c r="G3" s="352" t="s">
        <v>1</v>
      </c>
    </row>
    <row r="4" spans="1:7" x14ac:dyDescent="0.25">
      <c r="A4" s="348"/>
      <c r="B4" s="349"/>
      <c r="C4" s="344" t="s">
        <v>176</v>
      </c>
      <c r="D4" s="351"/>
      <c r="E4" s="344"/>
      <c r="F4" s="344"/>
      <c r="G4" s="344"/>
    </row>
    <row r="5" spans="1:7" x14ac:dyDescent="0.25">
      <c r="A5" s="284">
        <f>+A4+1</f>
        <v>1</v>
      </c>
      <c r="B5" s="285">
        <v>29342915</v>
      </c>
      <c r="C5" s="285" t="s">
        <v>54</v>
      </c>
      <c r="D5" s="286">
        <v>16</v>
      </c>
      <c r="E5" s="287"/>
      <c r="F5" s="287"/>
      <c r="G5" s="273" t="str">
        <f>+B2</f>
        <v>26B</v>
      </c>
    </row>
    <row r="6" spans="1:7" x14ac:dyDescent="0.25">
      <c r="A6" s="284">
        <f>+A5+1</f>
        <v>2</v>
      </c>
      <c r="B6" s="285">
        <v>29725686</v>
      </c>
      <c r="C6" s="285" t="s">
        <v>57</v>
      </c>
      <c r="D6" s="286">
        <v>0</v>
      </c>
      <c r="E6" s="287"/>
      <c r="F6" s="287"/>
      <c r="G6" s="273" t="str">
        <f>+$B$2</f>
        <v>26B</v>
      </c>
    </row>
    <row r="7" spans="1:7" x14ac:dyDescent="0.25">
      <c r="A7" s="284">
        <f t="shared" ref="A7:A21" si="0">+A6+1</f>
        <v>3</v>
      </c>
      <c r="B7" s="285">
        <v>29592059</v>
      </c>
      <c r="C7" s="285" t="s">
        <v>59</v>
      </c>
      <c r="D7" s="286">
        <v>0</v>
      </c>
      <c r="E7" s="287"/>
      <c r="F7" s="287"/>
      <c r="G7" s="273" t="str">
        <f t="shared" ref="G7:G21" si="1">+$B$2</f>
        <v>26B</v>
      </c>
    </row>
    <row r="8" spans="1:7" x14ac:dyDescent="0.25">
      <c r="A8" s="284">
        <f t="shared" si="0"/>
        <v>4</v>
      </c>
      <c r="B8" s="285">
        <v>29671411</v>
      </c>
      <c r="C8" s="285" t="s">
        <v>62</v>
      </c>
      <c r="D8" s="286">
        <v>0</v>
      </c>
      <c r="E8" s="287"/>
      <c r="F8" s="287"/>
      <c r="G8" s="273" t="str">
        <f t="shared" si="1"/>
        <v>26B</v>
      </c>
    </row>
    <row r="9" spans="1:7" x14ac:dyDescent="0.25">
      <c r="A9" s="284">
        <f>+A8+1</f>
        <v>5</v>
      </c>
      <c r="B9" s="78">
        <v>29730569</v>
      </c>
      <c r="C9" s="285" t="s">
        <v>65</v>
      </c>
      <c r="D9" s="286">
        <v>0</v>
      </c>
      <c r="E9" s="287"/>
      <c r="F9" s="287"/>
      <c r="G9" s="273" t="str">
        <f t="shared" si="1"/>
        <v>26B</v>
      </c>
    </row>
    <row r="10" spans="1:7" x14ac:dyDescent="0.25">
      <c r="A10" s="284">
        <f t="shared" si="0"/>
        <v>6</v>
      </c>
      <c r="B10" s="285">
        <v>24808727</v>
      </c>
      <c r="C10" s="285" t="s">
        <v>67</v>
      </c>
      <c r="D10" s="286">
        <v>0</v>
      </c>
      <c r="E10" s="287"/>
      <c r="F10" s="287"/>
      <c r="G10" s="273" t="str">
        <f t="shared" si="1"/>
        <v>26B</v>
      </c>
    </row>
    <row r="11" spans="1:7" x14ac:dyDescent="0.25">
      <c r="A11" s="284">
        <f t="shared" si="0"/>
        <v>7</v>
      </c>
      <c r="B11" s="285">
        <v>43629132</v>
      </c>
      <c r="C11" s="285" t="s">
        <v>69</v>
      </c>
      <c r="D11" s="286">
        <v>0</v>
      </c>
      <c r="E11" s="287"/>
      <c r="F11" s="287"/>
      <c r="G11" s="273" t="str">
        <f t="shared" si="1"/>
        <v>26B</v>
      </c>
    </row>
    <row r="12" spans="1:7" x14ac:dyDescent="0.25">
      <c r="A12" s="284">
        <f t="shared" si="0"/>
        <v>8</v>
      </c>
      <c r="B12" s="285">
        <v>44627805</v>
      </c>
      <c r="C12" s="285" t="s">
        <v>71</v>
      </c>
      <c r="D12" s="286">
        <v>0</v>
      </c>
      <c r="E12" s="287"/>
      <c r="F12" s="287"/>
      <c r="G12" s="273" t="str">
        <f t="shared" si="1"/>
        <v>26B</v>
      </c>
    </row>
    <row r="13" spans="1:7" x14ac:dyDescent="0.25">
      <c r="A13" s="284">
        <f t="shared" si="0"/>
        <v>9</v>
      </c>
      <c r="B13" s="285">
        <v>29348368</v>
      </c>
      <c r="C13" s="285" t="s">
        <v>74</v>
      </c>
      <c r="D13" s="286">
        <v>0</v>
      </c>
      <c r="E13" s="287"/>
      <c r="F13" s="287"/>
      <c r="G13" s="273" t="str">
        <f t="shared" si="1"/>
        <v>26B</v>
      </c>
    </row>
    <row r="14" spans="1:7" x14ac:dyDescent="0.25">
      <c r="A14" s="284">
        <f t="shared" si="0"/>
        <v>10</v>
      </c>
      <c r="B14" s="285">
        <v>40995634</v>
      </c>
      <c r="C14" s="285" t="s">
        <v>77</v>
      </c>
      <c r="D14" s="286">
        <v>0</v>
      </c>
      <c r="E14" s="287"/>
      <c r="F14" s="287"/>
      <c r="G14" s="273" t="str">
        <f t="shared" si="1"/>
        <v>26B</v>
      </c>
    </row>
    <row r="15" spans="1:7" x14ac:dyDescent="0.25">
      <c r="A15" s="284">
        <f t="shared" si="0"/>
        <v>11</v>
      </c>
      <c r="B15" s="285">
        <v>40204001</v>
      </c>
      <c r="C15" s="285" t="s">
        <v>79</v>
      </c>
      <c r="D15" s="286">
        <v>110.6</v>
      </c>
      <c r="E15" s="287"/>
      <c r="F15" s="287"/>
      <c r="G15" s="273" t="str">
        <f t="shared" si="1"/>
        <v>26B</v>
      </c>
    </row>
    <row r="16" spans="1:7" x14ac:dyDescent="0.25">
      <c r="A16" s="284">
        <f t="shared" si="0"/>
        <v>12</v>
      </c>
      <c r="B16" s="285">
        <v>46693388</v>
      </c>
      <c r="C16" s="285" t="s">
        <v>81</v>
      </c>
      <c r="D16" s="286">
        <v>51.7</v>
      </c>
      <c r="E16" s="287"/>
      <c r="F16" s="287"/>
      <c r="G16" s="273" t="str">
        <f t="shared" si="1"/>
        <v>26B</v>
      </c>
    </row>
    <row r="17" spans="1:7" x14ac:dyDescent="0.25">
      <c r="A17" s="284">
        <f t="shared" si="0"/>
        <v>13</v>
      </c>
      <c r="B17" s="285">
        <v>29656606</v>
      </c>
      <c r="C17" s="285" t="s">
        <v>83</v>
      </c>
      <c r="D17" s="286">
        <v>0</v>
      </c>
      <c r="E17" s="287"/>
      <c r="F17" s="287"/>
      <c r="G17" s="273" t="str">
        <f t="shared" si="1"/>
        <v>26B</v>
      </c>
    </row>
    <row r="18" spans="1:7" x14ac:dyDescent="0.25">
      <c r="A18" s="284">
        <f t="shared" si="0"/>
        <v>14</v>
      </c>
      <c r="B18" s="285">
        <v>29426132</v>
      </c>
      <c r="C18" s="285" t="s">
        <v>85</v>
      </c>
      <c r="D18" s="286">
        <v>66</v>
      </c>
      <c r="E18" s="287"/>
      <c r="F18" s="287"/>
      <c r="G18" s="273" t="str">
        <f t="shared" si="1"/>
        <v>26B</v>
      </c>
    </row>
    <row r="19" spans="1:7" x14ac:dyDescent="0.25">
      <c r="A19" s="284">
        <f t="shared" si="0"/>
        <v>15</v>
      </c>
      <c r="B19" s="288" t="s">
        <v>88</v>
      </c>
      <c r="C19" s="285" t="s">
        <v>89</v>
      </c>
      <c r="D19" s="286">
        <v>37.200000000000003</v>
      </c>
      <c r="E19" s="287"/>
      <c r="F19" s="287"/>
      <c r="G19" s="273" t="str">
        <f t="shared" si="1"/>
        <v>26B</v>
      </c>
    </row>
    <row r="20" spans="1:7" x14ac:dyDescent="0.25">
      <c r="A20" s="284">
        <f t="shared" si="0"/>
        <v>16</v>
      </c>
      <c r="B20" s="285">
        <v>29320677</v>
      </c>
      <c r="C20" s="285" t="s">
        <v>91</v>
      </c>
      <c r="D20" s="286">
        <v>3</v>
      </c>
      <c r="E20" s="287"/>
      <c r="F20" s="287"/>
      <c r="G20" s="273" t="str">
        <f t="shared" si="1"/>
        <v>26B</v>
      </c>
    </row>
    <row r="21" spans="1:7" x14ac:dyDescent="0.25">
      <c r="A21" s="284">
        <f t="shared" si="0"/>
        <v>17</v>
      </c>
      <c r="B21" s="285">
        <v>29681850</v>
      </c>
      <c r="C21" s="285" t="s">
        <v>93</v>
      </c>
      <c r="D21" s="286">
        <v>49.2</v>
      </c>
      <c r="E21" s="287"/>
      <c r="F21" s="287"/>
      <c r="G21" s="273" t="str">
        <f t="shared" si="1"/>
        <v>26B</v>
      </c>
    </row>
    <row r="22" spans="1:7" ht="15.75" thickBot="1" x14ac:dyDescent="0.3">
      <c r="A22" s="78"/>
      <c r="B22" s="78"/>
      <c r="C22" s="2" t="s">
        <v>199</v>
      </c>
      <c r="D22" s="281">
        <f>SUM(D5:D21)</f>
        <v>333.7</v>
      </c>
      <c r="E22" s="281">
        <f>SUM(E5:E21)</f>
        <v>0</v>
      </c>
      <c r="F22" s="281">
        <f>SUM(F5:F21)</f>
        <v>0</v>
      </c>
      <c r="G22" s="79"/>
    </row>
    <row r="23" spans="1:7" ht="15.75" thickTop="1" x14ac:dyDescent="0.25"/>
  </sheetData>
  <mergeCells count="9">
    <mergeCell ref="A1:G1"/>
    <mergeCell ref="D2:F2"/>
    <mergeCell ref="A3:A4"/>
    <mergeCell ref="B3:B4"/>
    <mergeCell ref="C3:C4"/>
    <mergeCell ref="D3:D4"/>
    <mergeCell ref="E3:E4"/>
    <mergeCell ref="F3:F4"/>
    <mergeCell ref="G3:G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9C3A-7896-4083-A982-DFB05AC9782C}">
  <sheetPr>
    <tabColor theme="4" tint="-0.499984740745262"/>
  </sheetPr>
  <dimension ref="A1:H24"/>
  <sheetViews>
    <sheetView topLeftCell="A16" workbookViewId="0">
      <selection activeCell="I33" sqref="I33"/>
    </sheetView>
  </sheetViews>
  <sheetFormatPr baseColWidth="10" defaultRowHeight="15" x14ac:dyDescent="0.25"/>
  <cols>
    <col min="1" max="1" width="5.140625" customWidth="1"/>
    <col min="2" max="2" width="9.140625" customWidth="1"/>
    <col min="3" max="3" width="10.5703125" customWidth="1"/>
    <col min="4" max="4" width="26.5703125" customWidth="1"/>
    <col min="6" max="6" width="22" customWidth="1"/>
    <col min="8" max="8" width="3.28515625" customWidth="1"/>
  </cols>
  <sheetData>
    <row r="1" spans="1:8" x14ac:dyDescent="0.25">
      <c r="A1" s="340" t="s">
        <v>167</v>
      </c>
      <c r="B1" s="340"/>
      <c r="C1" s="340"/>
      <c r="D1" s="340"/>
      <c r="E1" s="340"/>
      <c r="F1" s="340"/>
      <c r="G1" s="340"/>
      <c r="H1" s="3"/>
    </row>
    <row r="2" spans="1:8" x14ac:dyDescent="0.25">
      <c r="A2" s="263" t="s">
        <v>168</v>
      </c>
      <c r="B2" s="264" t="s">
        <v>1</v>
      </c>
      <c r="C2" s="265">
        <v>27</v>
      </c>
      <c r="D2" s="196" t="s">
        <v>201</v>
      </c>
      <c r="E2" s="264"/>
      <c r="F2" s="266" t="s">
        <v>169</v>
      </c>
      <c r="G2" s="267">
        <v>45138</v>
      </c>
      <c r="H2" s="93"/>
    </row>
    <row r="3" spans="1:8" ht="15" customHeight="1" x14ac:dyDescent="0.25">
      <c r="A3" s="341" t="s">
        <v>170</v>
      </c>
      <c r="B3" s="342" t="s">
        <v>171</v>
      </c>
      <c r="C3" s="343" t="s">
        <v>9</v>
      </c>
      <c r="D3" s="343" t="s">
        <v>172</v>
      </c>
      <c r="E3" s="343" t="s">
        <v>173</v>
      </c>
      <c r="F3" s="343" t="s">
        <v>174</v>
      </c>
      <c r="G3" s="344" t="s">
        <v>175</v>
      </c>
      <c r="H3" s="268"/>
    </row>
    <row r="4" spans="1:8" ht="24" customHeight="1" x14ac:dyDescent="0.25">
      <c r="A4" s="341"/>
      <c r="B4" s="342"/>
      <c r="C4" s="343"/>
      <c r="D4" s="343" t="s">
        <v>176</v>
      </c>
      <c r="E4" s="343"/>
      <c r="F4" s="343"/>
      <c r="G4" s="344"/>
      <c r="H4" s="268"/>
    </row>
    <row r="5" spans="1:8" x14ac:dyDescent="0.25">
      <c r="A5" s="269">
        <v>1</v>
      </c>
      <c r="B5" s="270" t="s">
        <v>53</v>
      </c>
      <c r="C5" s="270">
        <v>29342915</v>
      </c>
      <c r="D5" s="271" t="s">
        <v>54</v>
      </c>
      <c r="E5" s="272" t="s">
        <v>55</v>
      </c>
      <c r="F5" s="273" t="s">
        <v>177</v>
      </c>
      <c r="G5" s="274">
        <v>528.19000000000005</v>
      </c>
      <c r="H5" s="275"/>
    </row>
    <row r="6" spans="1:8" x14ac:dyDescent="0.25">
      <c r="A6" s="269">
        <f>+A5+1</f>
        <v>2</v>
      </c>
      <c r="B6" s="270" t="s">
        <v>56</v>
      </c>
      <c r="C6" s="270">
        <v>29725686</v>
      </c>
      <c r="D6" s="271" t="s">
        <v>57</v>
      </c>
      <c r="E6" s="272" t="s">
        <v>55</v>
      </c>
      <c r="F6" s="273" t="s">
        <v>178</v>
      </c>
      <c r="G6" s="274">
        <v>348.43</v>
      </c>
      <c r="H6" s="275"/>
    </row>
    <row r="7" spans="1:8" x14ac:dyDescent="0.25">
      <c r="A7" s="269">
        <f t="shared" ref="A7:A21" si="0">+A6+1</f>
        <v>3</v>
      </c>
      <c r="B7" s="270" t="s">
        <v>58</v>
      </c>
      <c r="C7" s="270">
        <v>29592059</v>
      </c>
      <c r="D7" s="271" t="s">
        <v>59</v>
      </c>
      <c r="E7" s="272" t="s">
        <v>60</v>
      </c>
      <c r="F7" s="273" t="s">
        <v>179</v>
      </c>
      <c r="G7" s="274">
        <v>642.29999999999995</v>
      </c>
      <c r="H7" s="275"/>
    </row>
    <row r="8" spans="1:8" x14ac:dyDescent="0.25">
      <c r="A8" s="269">
        <f t="shared" si="0"/>
        <v>4</v>
      </c>
      <c r="B8" s="270" t="s">
        <v>61</v>
      </c>
      <c r="C8" s="270">
        <v>29671411</v>
      </c>
      <c r="D8" s="271" t="s">
        <v>62</v>
      </c>
      <c r="E8" s="272" t="s">
        <v>63</v>
      </c>
      <c r="F8" s="273" t="s">
        <v>180</v>
      </c>
      <c r="G8" s="274">
        <v>431.19</v>
      </c>
      <c r="H8" s="275"/>
    </row>
    <row r="9" spans="1:8" x14ac:dyDescent="0.25">
      <c r="A9" s="269">
        <f t="shared" si="0"/>
        <v>5</v>
      </c>
      <c r="B9" s="270" t="s">
        <v>64</v>
      </c>
      <c r="C9" s="270">
        <v>29730569</v>
      </c>
      <c r="D9" s="271" t="s">
        <v>65</v>
      </c>
      <c r="E9" s="272" t="s">
        <v>63</v>
      </c>
      <c r="F9" s="273" t="s">
        <v>181</v>
      </c>
      <c r="G9" s="274">
        <v>483.51</v>
      </c>
      <c r="H9" s="275"/>
    </row>
    <row r="10" spans="1:8" x14ac:dyDescent="0.25">
      <c r="A10" s="269">
        <f t="shared" si="0"/>
        <v>6</v>
      </c>
      <c r="B10" s="270" t="s">
        <v>66</v>
      </c>
      <c r="C10" s="270">
        <v>24808727</v>
      </c>
      <c r="D10" s="271" t="s">
        <v>67</v>
      </c>
      <c r="E10" s="272" t="s">
        <v>182</v>
      </c>
      <c r="F10" s="273" t="s">
        <v>183</v>
      </c>
      <c r="G10" s="274">
        <v>643.74</v>
      </c>
      <c r="H10" s="275"/>
    </row>
    <row r="11" spans="1:8" x14ac:dyDescent="0.25">
      <c r="A11" s="269">
        <f t="shared" si="0"/>
        <v>7</v>
      </c>
      <c r="B11" s="270" t="s">
        <v>68</v>
      </c>
      <c r="C11" s="270">
        <v>43629132</v>
      </c>
      <c r="D11" s="271" t="s">
        <v>69</v>
      </c>
      <c r="E11" s="272" t="s">
        <v>63</v>
      </c>
      <c r="F11" s="273" t="s">
        <v>184</v>
      </c>
      <c r="G11" s="274">
        <v>395.81</v>
      </c>
      <c r="H11" s="275"/>
    </row>
    <row r="12" spans="1:8" x14ac:dyDescent="0.25">
      <c r="A12" s="269">
        <f t="shared" si="0"/>
        <v>8</v>
      </c>
      <c r="B12" s="270" t="s">
        <v>70</v>
      </c>
      <c r="C12" s="270">
        <v>44627805</v>
      </c>
      <c r="D12" s="271" t="s">
        <v>71</v>
      </c>
      <c r="E12" s="272" t="s">
        <v>131</v>
      </c>
      <c r="F12" s="273" t="s">
        <v>185</v>
      </c>
      <c r="G12" s="274">
        <v>572.86</v>
      </c>
      <c r="H12" s="275"/>
    </row>
    <row r="13" spans="1:8" x14ac:dyDescent="0.25">
      <c r="A13" s="269">
        <f t="shared" si="0"/>
        <v>9</v>
      </c>
      <c r="B13" s="270" t="s">
        <v>73</v>
      </c>
      <c r="C13" s="270">
        <v>29348368</v>
      </c>
      <c r="D13" s="271" t="s">
        <v>74</v>
      </c>
      <c r="E13" s="272" t="s">
        <v>75</v>
      </c>
      <c r="F13" s="273" t="s">
        <v>186</v>
      </c>
      <c r="G13" s="274">
        <v>526.16</v>
      </c>
      <c r="H13" s="275"/>
    </row>
    <row r="14" spans="1:8" x14ac:dyDescent="0.25">
      <c r="A14" s="269">
        <f t="shared" si="0"/>
        <v>10</v>
      </c>
      <c r="B14" s="270" t="s">
        <v>76</v>
      </c>
      <c r="C14" s="270">
        <v>40995634</v>
      </c>
      <c r="D14" s="271" t="s">
        <v>77</v>
      </c>
      <c r="E14" s="272" t="s">
        <v>60</v>
      </c>
      <c r="F14" s="273" t="s">
        <v>187</v>
      </c>
      <c r="G14" s="274">
        <v>506.09</v>
      </c>
      <c r="H14" s="275"/>
    </row>
    <row r="15" spans="1:8" x14ac:dyDescent="0.25">
      <c r="A15" s="269">
        <f t="shared" si="0"/>
        <v>11</v>
      </c>
      <c r="B15" s="270" t="s">
        <v>78</v>
      </c>
      <c r="C15" s="270">
        <v>40204001</v>
      </c>
      <c r="D15" s="271" t="s">
        <v>79</v>
      </c>
      <c r="E15" s="272" t="s">
        <v>60</v>
      </c>
      <c r="F15" s="273" t="s">
        <v>188</v>
      </c>
      <c r="G15" s="274">
        <v>708.64</v>
      </c>
      <c r="H15" s="275"/>
    </row>
    <row r="16" spans="1:8" x14ac:dyDescent="0.25">
      <c r="A16" s="269">
        <f t="shared" si="0"/>
        <v>12</v>
      </c>
      <c r="B16" s="270" t="s">
        <v>80</v>
      </c>
      <c r="C16" s="270">
        <v>46693388</v>
      </c>
      <c r="D16" s="271" t="s">
        <v>81</v>
      </c>
      <c r="E16" s="272" t="s">
        <v>86</v>
      </c>
      <c r="F16" s="273" t="s">
        <v>189</v>
      </c>
      <c r="G16" s="274">
        <v>414.11</v>
      </c>
      <c r="H16" s="275"/>
    </row>
    <row r="17" spans="1:8" x14ac:dyDescent="0.25">
      <c r="A17" s="269">
        <f t="shared" si="0"/>
        <v>13</v>
      </c>
      <c r="B17" s="270" t="s">
        <v>82</v>
      </c>
      <c r="C17" s="270">
        <v>29656606</v>
      </c>
      <c r="D17" s="271" t="s">
        <v>83</v>
      </c>
      <c r="E17" s="272" t="s">
        <v>63</v>
      </c>
      <c r="F17" s="273" t="s">
        <v>190</v>
      </c>
      <c r="G17" s="274">
        <v>343.84</v>
      </c>
      <c r="H17" s="275"/>
    </row>
    <row r="18" spans="1:8" x14ac:dyDescent="0.25">
      <c r="A18" s="269">
        <f t="shared" si="0"/>
        <v>14</v>
      </c>
      <c r="B18" s="276" t="s">
        <v>84</v>
      </c>
      <c r="C18" s="270">
        <v>29426132</v>
      </c>
      <c r="D18" s="271" t="s">
        <v>85</v>
      </c>
      <c r="E18" s="272" t="s">
        <v>131</v>
      </c>
      <c r="F18" s="273" t="s">
        <v>191</v>
      </c>
      <c r="G18" s="274">
        <v>527.34</v>
      </c>
      <c r="H18" s="275"/>
    </row>
    <row r="19" spans="1:8" x14ac:dyDescent="0.25">
      <c r="A19" s="269">
        <f t="shared" si="0"/>
        <v>15</v>
      </c>
      <c r="B19" s="276" t="s">
        <v>87</v>
      </c>
      <c r="C19" s="270" t="s">
        <v>88</v>
      </c>
      <c r="D19" s="271" t="s">
        <v>89</v>
      </c>
      <c r="E19" s="272" t="s">
        <v>60</v>
      </c>
      <c r="F19" s="273" t="s">
        <v>192</v>
      </c>
      <c r="G19" s="274">
        <v>352</v>
      </c>
      <c r="H19" s="275"/>
    </row>
    <row r="20" spans="1:8" x14ac:dyDescent="0.25">
      <c r="A20" s="269">
        <f t="shared" si="0"/>
        <v>16</v>
      </c>
      <c r="B20" s="270" t="s">
        <v>90</v>
      </c>
      <c r="C20" s="270">
        <v>29320677</v>
      </c>
      <c r="D20" s="271" t="s">
        <v>91</v>
      </c>
      <c r="E20" s="272" t="s">
        <v>55</v>
      </c>
      <c r="F20" s="273" t="s">
        <v>193</v>
      </c>
      <c r="G20" s="274">
        <v>360.16</v>
      </c>
      <c r="H20" s="275"/>
    </row>
    <row r="21" spans="1:8" x14ac:dyDescent="0.25">
      <c r="A21" s="269">
        <f t="shared" si="0"/>
        <v>17</v>
      </c>
      <c r="B21" s="270" t="s">
        <v>92</v>
      </c>
      <c r="C21" s="270">
        <v>29681850</v>
      </c>
      <c r="D21" s="271" t="s">
        <v>93</v>
      </c>
      <c r="E21" s="272" t="s">
        <v>60</v>
      </c>
      <c r="F21" s="273" t="s">
        <v>194</v>
      </c>
      <c r="G21" s="274">
        <v>550.34</v>
      </c>
      <c r="H21" s="275"/>
    </row>
    <row r="22" spans="1:8" x14ac:dyDescent="0.25">
      <c r="A22" s="269"/>
      <c r="B22" s="270"/>
      <c r="C22" s="270"/>
      <c r="D22" s="271"/>
      <c r="E22" s="272"/>
      <c r="F22" s="277"/>
      <c r="G22" s="278"/>
      <c r="H22" s="279"/>
    </row>
    <row r="23" spans="1:8" ht="15.75" thickBot="1" x14ac:dyDescent="0.3">
      <c r="A23" s="78"/>
      <c r="B23" s="78"/>
      <c r="C23" s="78"/>
      <c r="D23" s="78"/>
      <c r="E23" s="78"/>
      <c r="F23" s="280" t="s">
        <v>145</v>
      </c>
      <c r="G23" s="281">
        <f>+ROUND(SUM(G5:G22),2)</f>
        <v>8334.7099999999991</v>
      </c>
      <c r="H23" s="279"/>
    </row>
    <row r="24" spans="1:8" ht="15.75" thickTop="1" x14ac:dyDescent="0.25"/>
  </sheetData>
  <mergeCells count="8">
    <mergeCell ref="A1:G1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20A4-4396-4F4D-84E2-3DCA753A5259}">
  <sheetPr>
    <tabColor rgb="FFFF0000"/>
  </sheetPr>
  <dimension ref="A1:G23"/>
  <sheetViews>
    <sheetView workbookViewId="0">
      <selection activeCell="D5" sqref="D5:D21"/>
    </sheetView>
  </sheetViews>
  <sheetFormatPr baseColWidth="10" defaultRowHeight="15" x14ac:dyDescent="0.25"/>
  <cols>
    <col min="1" max="1" width="4.85546875" customWidth="1"/>
    <col min="2" max="2" width="11.140625" customWidth="1"/>
    <col min="3" max="3" width="31.85546875" customWidth="1"/>
  </cols>
  <sheetData>
    <row r="1" spans="1:7" x14ac:dyDescent="0.25">
      <c r="A1" s="340" t="s">
        <v>195</v>
      </c>
      <c r="B1" s="340"/>
      <c r="C1" s="340"/>
      <c r="D1" s="340"/>
      <c r="E1" s="340"/>
      <c r="F1" s="340"/>
      <c r="G1" s="340"/>
    </row>
    <row r="2" spans="1:7" x14ac:dyDescent="0.25">
      <c r="A2" s="263" t="s">
        <v>100</v>
      </c>
      <c r="B2" s="265">
        <f>+'PAGO SEM 27'!C2</f>
        <v>27</v>
      </c>
      <c r="C2" s="282" t="str">
        <f>+'PAGO SEM 27'!D2</f>
        <v>DEL 06/07/2023 AL 12/07/2023</v>
      </c>
      <c r="D2" s="345"/>
      <c r="E2" s="346"/>
      <c r="F2" s="347"/>
      <c r="G2" s="283">
        <f>+'PAGO SEM 27'!G2</f>
        <v>45138</v>
      </c>
    </row>
    <row r="3" spans="1:7" ht="15" customHeight="1" x14ac:dyDescent="0.25">
      <c r="A3" s="348" t="s">
        <v>170</v>
      </c>
      <c r="B3" s="349" t="s">
        <v>171</v>
      </c>
      <c r="C3" s="344" t="s">
        <v>172</v>
      </c>
      <c r="D3" s="350" t="s">
        <v>196</v>
      </c>
      <c r="E3" s="352" t="s">
        <v>197</v>
      </c>
      <c r="F3" s="352" t="s">
        <v>198</v>
      </c>
      <c r="G3" s="352" t="s">
        <v>1</v>
      </c>
    </row>
    <row r="4" spans="1:7" x14ac:dyDescent="0.25">
      <c r="A4" s="348"/>
      <c r="B4" s="349"/>
      <c r="C4" s="344" t="s">
        <v>176</v>
      </c>
      <c r="D4" s="351"/>
      <c r="E4" s="344"/>
      <c r="F4" s="344"/>
      <c r="G4" s="344"/>
    </row>
    <row r="5" spans="1:7" x14ac:dyDescent="0.25">
      <c r="A5" s="284">
        <f>+A4+1</f>
        <v>1</v>
      </c>
      <c r="B5" s="285">
        <v>29342915</v>
      </c>
      <c r="C5" s="285" t="s">
        <v>54</v>
      </c>
      <c r="D5" s="286">
        <v>43</v>
      </c>
      <c r="E5" s="287"/>
      <c r="F5" s="287"/>
      <c r="G5" s="273">
        <f>+B2</f>
        <v>27</v>
      </c>
    </row>
    <row r="6" spans="1:7" x14ac:dyDescent="0.25">
      <c r="A6" s="284">
        <f>+A5+1</f>
        <v>2</v>
      </c>
      <c r="B6" s="285">
        <v>29725686</v>
      </c>
      <c r="C6" s="285" t="s">
        <v>57</v>
      </c>
      <c r="D6" s="286">
        <v>0</v>
      </c>
      <c r="E6" s="287"/>
      <c r="F6" s="287"/>
      <c r="G6" s="273">
        <f>+$B$2</f>
        <v>27</v>
      </c>
    </row>
    <row r="7" spans="1:7" x14ac:dyDescent="0.25">
      <c r="A7" s="284">
        <f t="shared" ref="A7:A21" si="0">+A6+1</f>
        <v>3</v>
      </c>
      <c r="B7" s="285">
        <v>29592059</v>
      </c>
      <c r="C7" s="285" t="s">
        <v>59</v>
      </c>
      <c r="D7" s="286">
        <v>0</v>
      </c>
      <c r="E7" s="287"/>
      <c r="F7" s="287"/>
      <c r="G7" s="273">
        <f t="shared" ref="G7:G21" si="1">+$B$2</f>
        <v>27</v>
      </c>
    </row>
    <row r="8" spans="1:7" x14ac:dyDescent="0.25">
      <c r="A8" s="284">
        <f t="shared" si="0"/>
        <v>4</v>
      </c>
      <c r="B8" s="285">
        <v>29671411</v>
      </c>
      <c r="C8" s="285" t="s">
        <v>62</v>
      </c>
      <c r="D8" s="286">
        <v>0</v>
      </c>
      <c r="E8" s="287"/>
      <c r="F8" s="287"/>
      <c r="G8" s="273">
        <f t="shared" si="1"/>
        <v>27</v>
      </c>
    </row>
    <row r="9" spans="1:7" x14ac:dyDescent="0.25">
      <c r="A9" s="284">
        <f>+A8+1</f>
        <v>5</v>
      </c>
      <c r="B9" s="78">
        <v>29730569</v>
      </c>
      <c r="C9" s="285" t="s">
        <v>65</v>
      </c>
      <c r="D9" s="286">
        <v>0</v>
      </c>
      <c r="E9" s="287"/>
      <c r="F9" s="287"/>
      <c r="G9" s="273">
        <f t="shared" si="1"/>
        <v>27</v>
      </c>
    </row>
    <row r="10" spans="1:7" x14ac:dyDescent="0.25">
      <c r="A10" s="284">
        <f t="shared" si="0"/>
        <v>6</v>
      </c>
      <c r="B10" s="285">
        <v>24808727</v>
      </c>
      <c r="C10" s="285" t="s">
        <v>67</v>
      </c>
      <c r="D10" s="286">
        <v>48</v>
      </c>
      <c r="E10" s="287"/>
      <c r="F10" s="287"/>
      <c r="G10" s="273">
        <f t="shared" si="1"/>
        <v>27</v>
      </c>
    </row>
    <row r="11" spans="1:7" x14ac:dyDescent="0.25">
      <c r="A11" s="284">
        <f t="shared" si="0"/>
        <v>7</v>
      </c>
      <c r="B11" s="285">
        <v>43629132</v>
      </c>
      <c r="C11" s="285" t="s">
        <v>69</v>
      </c>
      <c r="D11" s="286">
        <v>0</v>
      </c>
      <c r="E11" s="287"/>
      <c r="F11" s="287"/>
      <c r="G11" s="273">
        <f t="shared" si="1"/>
        <v>27</v>
      </c>
    </row>
    <row r="12" spans="1:7" x14ac:dyDescent="0.25">
      <c r="A12" s="284">
        <f t="shared" si="0"/>
        <v>8</v>
      </c>
      <c r="B12" s="285">
        <v>44627805</v>
      </c>
      <c r="C12" s="285" t="s">
        <v>71</v>
      </c>
      <c r="D12" s="286">
        <v>63.5</v>
      </c>
      <c r="E12" s="287"/>
      <c r="F12" s="287"/>
      <c r="G12" s="273">
        <f t="shared" si="1"/>
        <v>27</v>
      </c>
    </row>
    <row r="13" spans="1:7" x14ac:dyDescent="0.25">
      <c r="A13" s="284">
        <f t="shared" si="0"/>
        <v>9</v>
      </c>
      <c r="B13" s="285">
        <v>29348368</v>
      </c>
      <c r="C13" s="285" t="s">
        <v>74</v>
      </c>
      <c r="D13" s="286">
        <v>0</v>
      </c>
      <c r="E13" s="287"/>
      <c r="F13" s="287"/>
      <c r="G13" s="273">
        <f t="shared" si="1"/>
        <v>27</v>
      </c>
    </row>
    <row r="14" spans="1:7" x14ac:dyDescent="0.25">
      <c r="A14" s="284">
        <f t="shared" si="0"/>
        <v>10</v>
      </c>
      <c r="B14" s="285">
        <v>40995634</v>
      </c>
      <c r="C14" s="285" t="s">
        <v>77</v>
      </c>
      <c r="D14" s="286">
        <v>0</v>
      </c>
      <c r="E14" s="287"/>
      <c r="F14" s="287"/>
      <c r="G14" s="273">
        <f t="shared" si="1"/>
        <v>27</v>
      </c>
    </row>
    <row r="15" spans="1:7" x14ac:dyDescent="0.25">
      <c r="A15" s="284">
        <f t="shared" si="0"/>
        <v>11</v>
      </c>
      <c r="B15" s="285">
        <v>40204001</v>
      </c>
      <c r="C15" s="285" t="s">
        <v>79</v>
      </c>
      <c r="D15" s="286">
        <v>56.5</v>
      </c>
      <c r="E15" s="287"/>
      <c r="F15" s="287"/>
      <c r="G15" s="273">
        <f t="shared" si="1"/>
        <v>27</v>
      </c>
    </row>
    <row r="16" spans="1:7" x14ac:dyDescent="0.25">
      <c r="A16" s="284">
        <f t="shared" si="0"/>
        <v>12</v>
      </c>
      <c r="B16" s="285">
        <v>46693388</v>
      </c>
      <c r="C16" s="285" t="s">
        <v>81</v>
      </c>
      <c r="D16" s="286">
        <v>82.2</v>
      </c>
      <c r="E16" s="287"/>
      <c r="F16" s="287"/>
      <c r="G16" s="273">
        <f t="shared" si="1"/>
        <v>27</v>
      </c>
    </row>
    <row r="17" spans="1:7" x14ac:dyDescent="0.25">
      <c r="A17" s="284">
        <f t="shared" si="0"/>
        <v>13</v>
      </c>
      <c r="B17" s="285">
        <v>29656606</v>
      </c>
      <c r="C17" s="285" t="s">
        <v>83</v>
      </c>
      <c r="D17" s="286">
        <v>0</v>
      </c>
      <c r="E17" s="287"/>
      <c r="F17" s="287"/>
      <c r="G17" s="273">
        <f t="shared" si="1"/>
        <v>27</v>
      </c>
    </row>
    <row r="18" spans="1:7" x14ac:dyDescent="0.25">
      <c r="A18" s="284">
        <f t="shared" si="0"/>
        <v>14</v>
      </c>
      <c r="B18" s="285">
        <v>29426132</v>
      </c>
      <c r="C18" s="285" t="s">
        <v>85</v>
      </c>
      <c r="D18" s="286">
        <v>78.599999999999994</v>
      </c>
      <c r="E18" s="287"/>
      <c r="F18" s="287"/>
      <c r="G18" s="273">
        <f t="shared" si="1"/>
        <v>27</v>
      </c>
    </row>
    <row r="19" spans="1:7" x14ac:dyDescent="0.25">
      <c r="A19" s="284">
        <f t="shared" si="0"/>
        <v>15</v>
      </c>
      <c r="B19" s="288" t="s">
        <v>88</v>
      </c>
      <c r="C19" s="285" t="s">
        <v>89</v>
      </c>
      <c r="D19" s="286">
        <v>46.5</v>
      </c>
      <c r="E19" s="287"/>
      <c r="F19" s="287"/>
      <c r="G19" s="273">
        <f t="shared" si="1"/>
        <v>27</v>
      </c>
    </row>
    <row r="20" spans="1:7" x14ac:dyDescent="0.25">
      <c r="A20" s="284">
        <f t="shared" si="0"/>
        <v>16</v>
      </c>
      <c r="B20" s="285">
        <v>29320677</v>
      </c>
      <c r="C20" s="285" t="s">
        <v>91</v>
      </c>
      <c r="D20" s="286">
        <v>7.2</v>
      </c>
      <c r="E20" s="287"/>
      <c r="F20" s="287"/>
      <c r="G20" s="273">
        <f t="shared" si="1"/>
        <v>27</v>
      </c>
    </row>
    <row r="21" spans="1:7" x14ac:dyDescent="0.25">
      <c r="A21" s="284">
        <f t="shared" si="0"/>
        <v>17</v>
      </c>
      <c r="B21" s="285">
        <v>29681850</v>
      </c>
      <c r="C21" s="285" t="s">
        <v>93</v>
      </c>
      <c r="D21" s="286">
        <v>48</v>
      </c>
      <c r="E21" s="287"/>
      <c r="F21" s="287"/>
      <c r="G21" s="273">
        <f t="shared" si="1"/>
        <v>27</v>
      </c>
    </row>
    <row r="22" spans="1:7" ht="15.75" thickBot="1" x14ac:dyDescent="0.3">
      <c r="A22" s="78"/>
      <c r="B22" s="78"/>
      <c r="C22" s="2" t="s">
        <v>199</v>
      </c>
      <c r="D22" s="281">
        <f>SUM(D5:D21)</f>
        <v>473.49999999999994</v>
      </c>
      <c r="E22" s="281">
        <f>SUM(E5:E21)</f>
        <v>0</v>
      </c>
      <c r="F22" s="281">
        <f>SUM(F5:F21)</f>
        <v>0</v>
      </c>
      <c r="G22" s="79"/>
    </row>
    <row r="23" spans="1:7" ht="15.75" thickTop="1" x14ac:dyDescent="0.25"/>
  </sheetData>
  <mergeCells count="9">
    <mergeCell ref="A1:G1"/>
    <mergeCell ref="D2:F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4A33-DF6D-403E-A9D7-7847206178E0}">
  <sheetPr>
    <tabColor theme="4" tint="-0.499984740745262"/>
  </sheetPr>
  <dimension ref="A1:H24"/>
  <sheetViews>
    <sheetView topLeftCell="A10" workbookViewId="0">
      <selection activeCell="G30" sqref="G30"/>
    </sheetView>
  </sheetViews>
  <sheetFormatPr baseColWidth="10" defaultRowHeight="15" x14ac:dyDescent="0.25"/>
  <cols>
    <col min="1" max="1" width="5.140625" customWidth="1"/>
    <col min="2" max="2" width="9.140625" customWidth="1"/>
    <col min="3" max="3" width="10.5703125" customWidth="1"/>
    <col min="4" max="4" width="26.5703125" customWidth="1"/>
    <col min="6" max="6" width="22" customWidth="1"/>
    <col min="8" max="8" width="3.28515625" customWidth="1"/>
  </cols>
  <sheetData>
    <row r="1" spans="1:8" x14ac:dyDescent="0.25">
      <c r="A1" s="340" t="s">
        <v>167</v>
      </c>
      <c r="B1" s="340"/>
      <c r="C1" s="340"/>
      <c r="D1" s="340"/>
      <c r="E1" s="340"/>
      <c r="F1" s="340"/>
      <c r="G1" s="340"/>
      <c r="H1" s="3"/>
    </row>
    <row r="2" spans="1:8" x14ac:dyDescent="0.25">
      <c r="A2" s="263" t="s">
        <v>168</v>
      </c>
      <c r="B2" s="264" t="s">
        <v>1</v>
      </c>
      <c r="C2" s="265">
        <v>28</v>
      </c>
      <c r="D2" s="196" t="s">
        <v>202</v>
      </c>
      <c r="E2" s="264"/>
      <c r="F2" s="266" t="s">
        <v>169</v>
      </c>
      <c r="G2" s="267">
        <v>45138</v>
      </c>
      <c r="H2" s="93"/>
    </row>
    <row r="3" spans="1:8" ht="15" customHeight="1" x14ac:dyDescent="0.25">
      <c r="A3" s="341" t="s">
        <v>170</v>
      </c>
      <c r="B3" s="342" t="s">
        <v>171</v>
      </c>
      <c r="C3" s="343" t="s">
        <v>9</v>
      </c>
      <c r="D3" s="343" t="s">
        <v>172</v>
      </c>
      <c r="E3" s="343" t="s">
        <v>173</v>
      </c>
      <c r="F3" s="343" t="s">
        <v>174</v>
      </c>
      <c r="G3" s="344" t="s">
        <v>175</v>
      </c>
      <c r="H3" s="268"/>
    </row>
    <row r="4" spans="1:8" ht="24" customHeight="1" x14ac:dyDescent="0.25">
      <c r="A4" s="341"/>
      <c r="B4" s="342"/>
      <c r="C4" s="343"/>
      <c r="D4" s="343" t="s">
        <v>176</v>
      </c>
      <c r="E4" s="343"/>
      <c r="F4" s="343"/>
      <c r="G4" s="344"/>
      <c r="H4" s="268"/>
    </row>
    <row r="5" spans="1:8" x14ac:dyDescent="0.25">
      <c r="A5" s="269">
        <v>1</v>
      </c>
      <c r="B5" s="270" t="s">
        <v>53</v>
      </c>
      <c r="C5" s="270">
        <v>29342915</v>
      </c>
      <c r="D5" s="271" t="s">
        <v>54</v>
      </c>
      <c r="E5" s="272" t="s">
        <v>55</v>
      </c>
      <c r="F5" s="273" t="s">
        <v>177</v>
      </c>
      <c r="G5" s="274">
        <v>670.59</v>
      </c>
      <c r="H5" s="275"/>
    </row>
    <row r="6" spans="1:8" x14ac:dyDescent="0.25">
      <c r="A6" s="269">
        <f>+A5+1</f>
        <v>2</v>
      </c>
      <c r="B6" s="270" t="s">
        <v>56</v>
      </c>
      <c r="C6" s="270">
        <v>29725686</v>
      </c>
      <c r="D6" s="271" t="s">
        <v>57</v>
      </c>
      <c r="E6" s="272" t="s">
        <v>55</v>
      </c>
      <c r="F6" s="273" t="s">
        <v>178</v>
      </c>
      <c r="G6" s="274">
        <v>625.30999999999995</v>
      </c>
      <c r="H6" s="275"/>
    </row>
    <row r="7" spans="1:8" x14ac:dyDescent="0.25">
      <c r="A7" s="269">
        <f t="shared" ref="A7:A21" si="0">+A6+1</f>
        <v>3</v>
      </c>
      <c r="B7" s="270" t="s">
        <v>58</v>
      </c>
      <c r="C7" s="270">
        <v>29592059</v>
      </c>
      <c r="D7" s="271" t="s">
        <v>59</v>
      </c>
      <c r="E7" s="272" t="s">
        <v>60</v>
      </c>
      <c r="F7" s="273" t="s">
        <v>179</v>
      </c>
      <c r="G7" s="274">
        <v>418.28</v>
      </c>
      <c r="H7" s="275"/>
    </row>
    <row r="8" spans="1:8" x14ac:dyDescent="0.25">
      <c r="A8" s="269">
        <f t="shared" si="0"/>
        <v>4</v>
      </c>
      <c r="B8" s="270" t="s">
        <v>61</v>
      </c>
      <c r="C8" s="270">
        <v>29671411</v>
      </c>
      <c r="D8" s="271" t="s">
        <v>62</v>
      </c>
      <c r="E8" s="272" t="s">
        <v>63</v>
      </c>
      <c r="F8" s="273" t="s">
        <v>180</v>
      </c>
      <c r="G8" s="274">
        <v>487.29</v>
      </c>
      <c r="H8" s="275"/>
    </row>
    <row r="9" spans="1:8" x14ac:dyDescent="0.25">
      <c r="A9" s="269">
        <f t="shared" si="0"/>
        <v>5</v>
      </c>
      <c r="B9" s="270" t="s">
        <v>64</v>
      </c>
      <c r="C9" s="270">
        <v>29730569</v>
      </c>
      <c r="D9" s="271" t="s">
        <v>65</v>
      </c>
      <c r="E9" s="272" t="s">
        <v>63</v>
      </c>
      <c r="F9" s="273" t="s">
        <v>181</v>
      </c>
      <c r="G9" s="274">
        <v>599.72</v>
      </c>
      <c r="H9" s="275"/>
    </row>
    <row r="10" spans="1:8" x14ac:dyDescent="0.25">
      <c r="A10" s="269">
        <f t="shared" si="0"/>
        <v>6</v>
      </c>
      <c r="B10" s="270" t="s">
        <v>66</v>
      </c>
      <c r="C10" s="270">
        <v>24808727</v>
      </c>
      <c r="D10" s="271" t="s">
        <v>67</v>
      </c>
      <c r="E10" s="272" t="s">
        <v>182</v>
      </c>
      <c r="F10" s="273" t="s">
        <v>183</v>
      </c>
      <c r="G10" s="274">
        <v>519.73</v>
      </c>
      <c r="H10" s="275"/>
    </row>
    <row r="11" spans="1:8" x14ac:dyDescent="0.25">
      <c r="A11" s="269">
        <f t="shared" si="0"/>
        <v>7</v>
      </c>
      <c r="B11" s="270" t="s">
        <v>68</v>
      </c>
      <c r="C11" s="270">
        <v>43629132</v>
      </c>
      <c r="D11" s="271" t="s">
        <v>69</v>
      </c>
      <c r="E11" s="272" t="s">
        <v>63</v>
      </c>
      <c r="F11" s="273" t="s">
        <v>184</v>
      </c>
      <c r="G11" s="274">
        <v>507.64</v>
      </c>
      <c r="H11" s="275"/>
    </row>
    <row r="12" spans="1:8" x14ac:dyDescent="0.25">
      <c r="A12" s="269">
        <f t="shared" si="0"/>
        <v>8</v>
      </c>
      <c r="B12" s="270" t="s">
        <v>70</v>
      </c>
      <c r="C12" s="270">
        <v>44627805</v>
      </c>
      <c r="D12" s="271" t="s">
        <v>71</v>
      </c>
      <c r="E12" s="272" t="s">
        <v>131</v>
      </c>
      <c r="F12" s="273" t="s">
        <v>185</v>
      </c>
      <c r="G12" s="274">
        <v>693.2</v>
      </c>
      <c r="H12" s="275"/>
    </row>
    <row r="13" spans="1:8" x14ac:dyDescent="0.25">
      <c r="A13" s="269">
        <f t="shared" si="0"/>
        <v>9</v>
      </c>
      <c r="B13" s="270" t="s">
        <v>73</v>
      </c>
      <c r="C13" s="270">
        <v>29348368</v>
      </c>
      <c r="D13" s="271" t="s">
        <v>74</v>
      </c>
      <c r="E13" s="272" t="s">
        <v>75</v>
      </c>
      <c r="F13" s="273" t="s">
        <v>186</v>
      </c>
      <c r="G13" s="274">
        <v>547.98</v>
      </c>
      <c r="H13" s="275"/>
    </row>
    <row r="14" spans="1:8" x14ac:dyDescent="0.25">
      <c r="A14" s="269">
        <f t="shared" si="0"/>
        <v>10</v>
      </c>
      <c r="B14" s="270" t="s">
        <v>76</v>
      </c>
      <c r="C14" s="270">
        <v>40995634</v>
      </c>
      <c r="D14" s="271" t="s">
        <v>77</v>
      </c>
      <c r="E14" s="272" t="s">
        <v>60</v>
      </c>
      <c r="F14" s="273" t="s">
        <v>187</v>
      </c>
      <c r="G14" s="274">
        <v>468.56</v>
      </c>
      <c r="H14" s="275"/>
    </row>
    <row r="15" spans="1:8" x14ac:dyDescent="0.25">
      <c r="A15" s="269">
        <f t="shared" si="0"/>
        <v>11</v>
      </c>
      <c r="B15" s="270" t="s">
        <v>78</v>
      </c>
      <c r="C15" s="270">
        <v>40204001</v>
      </c>
      <c r="D15" s="271" t="s">
        <v>79</v>
      </c>
      <c r="E15" s="272" t="s">
        <v>60</v>
      </c>
      <c r="F15" s="273" t="s">
        <v>188</v>
      </c>
      <c r="G15" s="274">
        <v>532.16</v>
      </c>
      <c r="H15" s="275"/>
    </row>
    <row r="16" spans="1:8" x14ac:dyDescent="0.25">
      <c r="A16" s="269">
        <f t="shared" si="0"/>
        <v>12</v>
      </c>
      <c r="B16" s="270" t="s">
        <v>80</v>
      </c>
      <c r="C16" s="270">
        <v>46693388</v>
      </c>
      <c r="D16" s="271" t="s">
        <v>81</v>
      </c>
      <c r="E16" s="272" t="s">
        <v>86</v>
      </c>
      <c r="F16" s="273" t="s">
        <v>189</v>
      </c>
      <c r="G16" s="274">
        <v>372.2</v>
      </c>
      <c r="H16" s="275"/>
    </row>
    <row r="17" spans="1:8" x14ac:dyDescent="0.25">
      <c r="A17" s="269">
        <f t="shared" si="0"/>
        <v>13</v>
      </c>
      <c r="B17" s="270" t="s">
        <v>82</v>
      </c>
      <c r="C17" s="270">
        <v>29656606</v>
      </c>
      <c r="D17" s="271" t="s">
        <v>83</v>
      </c>
      <c r="E17" s="272" t="s">
        <v>63</v>
      </c>
      <c r="F17" s="273" t="s">
        <v>190</v>
      </c>
      <c r="G17" s="274">
        <v>439.66</v>
      </c>
      <c r="H17" s="275"/>
    </row>
    <row r="18" spans="1:8" x14ac:dyDescent="0.25">
      <c r="A18" s="269">
        <f t="shared" si="0"/>
        <v>14</v>
      </c>
      <c r="B18" s="276" t="s">
        <v>84</v>
      </c>
      <c r="C18" s="270">
        <v>29426132</v>
      </c>
      <c r="D18" s="271" t="s">
        <v>85</v>
      </c>
      <c r="E18" s="272" t="s">
        <v>131</v>
      </c>
      <c r="F18" s="273" t="s">
        <v>191</v>
      </c>
      <c r="G18" s="274">
        <v>418.15</v>
      </c>
      <c r="H18" s="275"/>
    </row>
    <row r="19" spans="1:8" x14ac:dyDescent="0.25">
      <c r="A19" s="269">
        <f t="shared" si="0"/>
        <v>15</v>
      </c>
      <c r="B19" s="276" t="s">
        <v>87</v>
      </c>
      <c r="C19" s="270" t="s">
        <v>88</v>
      </c>
      <c r="D19" s="271" t="s">
        <v>89</v>
      </c>
      <c r="E19" s="272" t="s">
        <v>60</v>
      </c>
      <c r="F19" s="273" t="s">
        <v>192</v>
      </c>
      <c r="G19" s="274">
        <v>465.49</v>
      </c>
      <c r="H19" s="275"/>
    </row>
    <row r="20" spans="1:8" x14ac:dyDescent="0.25">
      <c r="A20" s="269">
        <f t="shared" si="0"/>
        <v>16</v>
      </c>
      <c r="B20" s="270" t="s">
        <v>90</v>
      </c>
      <c r="C20" s="270">
        <v>29320677</v>
      </c>
      <c r="D20" s="271" t="s">
        <v>91</v>
      </c>
      <c r="E20" s="272" t="s">
        <v>55</v>
      </c>
      <c r="F20" s="273" t="s">
        <v>193</v>
      </c>
      <c r="G20" s="274">
        <v>285.29000000000002</v>
      </c>
      <c r="H20" s="275"/>
    </row>
    <row r="21" spans="1:8" x14ac:dyDescent="0.25">
      <c r="A21" s="269">
        <f t="shared" si="0"/>
        <v>17</v>
      </c>
      <c r="B21" s="270" t="s">
        <v>92</v>
      </c>
      <c r="C21" s="270">
        <v>29681850</v>
      </c>
      <c r="D21" s="271" t="s">
        <v>93</v>
      </c>
      <c r="E21" s="272" t="s">
        <v>60</v>
      </c>
      <c r="F21" s="273" t="s">
        <v>194</v>
      </c>
      <c r="G21" s="274">
        <v>497.54</v>
      </c>
      <c r="H21" s="275"/>
    </row>
    <row r="22" spans="1:8" x14ac:dyDescent="0.25">
      <c r="A22" s="269"/>
      <c r="B22" s="270"/>
      <c r="C22" s="270"/>
      <c r="D22" s="271"/>
      <c r="E22" s="272"/>
      <c r="F22" s="277"/>
      <c r="G22" s="278"/>
      <c r="H22" s="279"/>
    </row>
    <row r="23" spans="1:8" ht="15.75" thickBot="1" x14ac:dyDescent="0.3">
      <c r="A23" s="78"/>
      <c r="B23" s="78"/>
      <c r="C23" s="78"/>
      <c r="D23" s="78"/>
      <c r="E23" s="78"/>
      <c r="F23" s="280" t="s">
        <v>145</v>
      </c>
      <c r="G23" s="281">
        <f>+ROUND(SUM(G5:G22),2)</f>
        <v>8548.7900000000009</v>
      </c>
      <c r="H23" s="279"/>
    </row>
    <row r="24" spans="1:8" ht="15.75" thickTop="1" x14ac:dyDescent="0.25"/>
  </sheetData>
  <mergeCells count="8">
    <mergeCell ref="A1:G1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AF30-0660-439E-AF62-96AE2E23015D}">
  <sheetPr>
    <tabColor rgb="FFFF0000"/>
  </sheetPr>
  <dimension ref="A1:G23"/>
  <sheetViews>
    <sheetView workbookViewId="0">
      <selection activeCell="D5" sqref="D5:D21"/>
    </sheetView>
  </sheetViews>
  <sheetFormatPr baseColWidth="10" defaultRowHeight="15" x14ac:dyDescent="0.25"/>
  <cols>
    <col min="1" max="1" width="4.85546875" customWidth="1"/>
    <col min="2" max="2" width="11.140625" customWidth="1"/>
    <col min="3" max="3" width="31.85546875" customWidth="1"/>
  </cols>
  <sheetData>
    <row r="1" spans="1:7" x14ac:dyDescent="0.25">
      <c r="A1" s="340" t="s">
        <v>195</v>
      </c>
      <c r="B1" s="340"/>
      <c r="C1" s="340"/>
      <c r="D1" s="340"/>
      <c r="E1" s="340"/>
      <c r="F1" s="340"/>
      <c r="G1" s="340"/>
    </row>
    <row r="2" spans="1:7" x14ac:dyDescent="0.25">
      <c r="A2" s="263" t="s">
        <v>100</v>
      </c>
      <c r="B2" s="265">
        <f>+'PAGO SEM 28'!C2</f>
        <v>28</v>
      </c>
      <c r="C2" s="282" t="str">
        <f>+'PAGO SEM 28'!D2</f>
        <v>DEL 13/07/2023 AL 19/07/2023</v>
      </c>
      <c r="D2" s="345"/>
      <c r="E2" s="346"/>
      <c r="F2" s="347"/>
      <c r="G2" s="283">
        <f>+'PAGO SEM 28'!G2</f>
        <v>45138</v>
      </c>
    </row>
    <row r="3" spans="1:7" ht="15" customHeight="1" x14ac:dyDescent="0.25">
      <c r="A3" s="348" t="s">
        <v>170</v>
      </c>
      <c r="B3" s="349" t="s">
        <v>171</v>
      </c>
      <c r="C3" s="344" t="s">
        <v>172</v>
      </c>
      <c r="D3" s="350" t="s">
        <v>196</v>
      </c>
      <c r="E3" s="352" t="s">
        <v>197</v>
      </c>
      <c r="F3" s="352" t="s">
        <v>198</v>
      </c>
      <c r="G3" s="352" t="s">
        <v>1</v>
      </c>
    </row>
    <row r="4" spans="1:7" x14ac:dyDescent="0.25">
      <c r="A4" s="348"/>
      <c r="B4" s="349"/>
      <c r="C4" s="344" t="s">
        <v>176</v>
      </c>
      <c r="D4" s="351"/>
      <c r="E4" s="344"/>
      <c r="F4" s="344"/>
      <c r="G4" s="344"/>
    </row>
    <row r="5" spans="1:7" x14ac:dyDescent="0.25">
      <c r="A5" s="284">
        <f>+A4+1</f>
        <v>1</v>
      </c>
      <c r="B5" s="285">
        <v>29342915</v>
      </c>
      <c r="C5" s="285" t="s">
        <v>54</v>
      </c>
      <c r="D5" s="286">
        <v>40</v>
      </c>
      <c r="E5" s="287"/>
      <c r="F5" s="287"/>
      <c r="G5" s="273">
        <f>+B2</f>
        <v>28</v>
      </c>
    </row>
    <row r="6" spans="1:7" x14ac:dyDescent="0.25">
      <c r="A6" s="284">
        <f>+A5+1</f>
        <v>2</v>
      </c>
      <c r="B6" s="285">
        <v>29725686</v>
      </c>
      <c r="C6" s="285" t="s">
        <v>57</v>
      </c>
      <c r="D6" s="286">
        <v>0</v>
      </c>
      <c r="E6" s="287"/>
      <c r="F6" s="287"/>
      <c r="G6" s="273">
        <f>+$B$2</f>
        <v>28</v>
      </c>
    </row>
    <row r="7" spans="1:7" x14ac:dyDescent="0.25">
      <c r="A7" s="284">
        <f t="shared" ref="A7:A21" si="0">+A6+1</f>
        <v>3</v>
      </c>
      <c r="B7" s="285">
        <v>29592059</v>
      </c>
      <c r="C7" s="285" t="s">
        <v>59</v>
      </c>
      <c r="D7" s="286">
        <v>0</v>
      </c>
      <c r="E7" s="287"/>
      <c r="F7" s="287"/>
      <c r="G7" s="273">
        <f t="shared" ref="G7:G21" si="1">+$B$2</f>
        <v>28</v>
      </c>
    </row>
    <row r="8" spans="1:7" x14ac:dyDescent="0.25">
      <c r="A8" s="284">
        <f t="shared" si="0"/>
        <v>4</v>
      </c>
      <c r="B8" s="285">
        <v>29671411</v>
      </c>
      <c r="C8" s="285" t="s">
        <v>62</v>
      </c>
      <c r="D8" s="286">
        <v>0</v>
      </c>
      <c r="E8" s="287"/>
      <c r="F8" s="287"/>
      <c r="G8" s="273">
        <f t="shared" si="1"/>
        <v>28</v>
      </c>
    </row>
    <row r="9" spans="1:7" x14ac:dyDescent="0.25">
      <c r="A9" s="284">
        <f>+A8+1</f>
        <v>5</v>
      </c>
      <c r="B9" s="78">
        <v>29730569</v>
      </c>
      <c r="C9" s="285" t="s">
        <v>65</v>
      </c>
      <c r="D9" s="286">
        <v>0</v>
      </c>
      <c r="E9" s="287"/>
      <c r="F9" s="287"/>
      <c r="G9" s="273">
        <f t="shared" si="1"/>
        <v>28</v>
      </c>
    </row>
    <row r="10" spans="1:7" x14ac:dyDescent="0.25">
      <c r="A10" s="284">
        <f t="shared" si="0"/>
        <v>6</v>
      </c>
      <c r="B10" s="285">
        <v>24808727</v>
      </c>
      <c r="C10" s="285" t="s">
        <v>67</v>
      </c>
      <c r="D10" s="286">
        <v>64.2</v>
      </c>
      <c r="E10" s="287"/>
      <c r="F10" s="287"/>
      <c r="G10" s="273">
        <f t="shared" si="1"/>
        <v>28</v>
      </c>
    </row>
    <row r="11" spans="1:7" x14ac:dyDescent="0.25">
      <c r="A11" s="284">
        <f t="shared" si="0"/>
        <v>7</v>
      </c>
      <c r="B11" s="285">
        <v>43629132</v>
      </c>
      <c r="C11" s="285" t="s">
        <v>69</v>
      </c>
      <c r="D11" s="286">
        <v>0</v>
      </c>
      <c r="E11" s="287"/>
      <c r="F11" s="287"/>
      <c r="G11" s="273">
        <f t="shared" si="1"/>
        <v>28</v>
      </c>
    </row>
    <row r="12" spans="1:7" x14ac:dyDescent="0.25">
      <c r="A12" s="284">
        <f t="shared" si="0"/>
        <v>8</v>
      </c>
      <c r="B12" s="285">
        <v>44627805</v>
      </c>
      <c r="C12" s="285" t="s">
        <v>71</v>
      </c>
      <c r="D12" s="286">
        <v>17.3</v>
      </c>
      <c r="E12" s="287"/>
      <c r="F12" s="287"/>
      <c r="G12" s="273">
        <f t="shared" si="1"/>
        <v>28</v>
      </c>
    </row>
    <row r="13" spans="1:7" x14ac:dyDescent="0.25">
      <c r="A13" s="284">
        <f t="shared" si="0"/>
        <v>9</v>
      </c>
      <c r="B13" s="285">
        <v>29348368</v>
      </c>
      <c r="C13" s="285" t="s">
        <v>74</v>
      </c>
      <c r="D13" s="286">
        <v>0</v>
      </c>
      <c r="E13" s="287"/>
      <c r="F13" s="287"/>
      <c r="G13" s="273">
        <f t="shared" si="1"/>
        <v>28</v>
      </c>
    </row>
    <row r="14" spans="1:7" x14ac:dyDescent="0.25">
      <c r="A14" s="284">
        <f t="shared" si="0"/>
        <v>10</v>
      </c>
      <c r="B14" s="285">
        <v>40995634</v>
      </c>
      <c r="C14" s="285" t="s">
        <v>77</v>
      </c>
      <c r="D14" s="286">
        <v>0</v>
      </c>
      <c r="E14" s="287"/>
      <c r="F14" s="287"/>
      <c r="G14" s="273">
        <f t="shared" si="1"/>
        <v>28</v>
      </c>
    </row>
    <row r="15" spans="1:7" x14ac:dyDescent="0.25">
      <c r="A15" s="284">
        <f t="shared" si="0"/>
        <v>11</v>
      </c>
      <c r="B15" s="285">
        <v>40204001</v>
      </c>
      <c r="C15" s="285" t="s">
        <v>79</v>
      </c>
      <c r="D15" s="286">
        <v>55</v>
      </c>
      <c r="E15" s="287"/>
      <c r="F15" s="287"/>
      <c r="G15" s="273">
        <f t="shared" si="1"/>
        <v>28</v>
      </c>
    </row>
    <row r="16" spans="1:7" x14ac:dyDescent="0.25">
      <c r="A16" s="284">
        <f t="shared" si="0"/>
        <v>12</v>
      </c>
      <c r="B16" s="285">
        <v>46693388</v>
      </c>
      <c r="C16" s="285" t="s">
        <v>81</v>
      </c>
      <c r="D16" s="286">
        <v>84</v>
      </c>
      <c r="E16" s="287"/>
      <c r="F16" s="287"/>
      <c r="G16" s="273">
        <f t="shared" si="1"/>
        <v>28</v>
      </c>
    </row>
    <row r="17" spans="1:7" x14ac:dyDescent="0.25">
      <c r="A17" s="284">
        <f t="shared" si="0"/>
        <v>13</v>
      </c>
      <c r="B17" s="285">
        <v>29656606</v>
      </c>
      <c r="C17" s="285" t="s">
        <v>83</v>
      </c>
      <c r="D17" s="286">
        <v>0</v>
      </c>
      <c r="E17" s="287"/>
      <c r="F17" s="287"/>
      <c r="G17" s="273">
        <f t="shared" si="1"/>
        <v>28</v>
      </c>
    </row>
    <row r="18" spans="1:7" x14ac:dyDescent="0.25">
      <c r="A18" s="284">
        <f t="shared" si="0"/>
        <v>14</v>
      </c>
      <c r="B18" s="285">
        <v>29426132</v>
      </c>
      <c r="C18" s="285" t="s">
        <v>85</v>
      </c>
      <c r="D18" s="286">
        <v>77.2</v>
      </c>
      <c r="E18" s="287"/>
      <c r="F18" s="287"/>
      <c r="G18" s="273">
        <f t="shared" si="1"/>
        <v>28</v>
      </c>
    </row>
    <row r="19" spans="1:7" x14ac:dyDescent="0.25">
      <c r="A19" s="284">
        <f t="shared" si="0"/>
        <v>15</v>
      </c>
      <c r="B19" s="288" t="s">
        <v>88</v>
      </c>
      <c r="C19" s="285" t="s">
        <v>89</v>
      </c>
      <c r="D19" s="286">
        <v>68</v>
      </c>
      <c r="E19" s="287"/>
      <c r="F19" s="287"/>
      <c r="G19" s="273">
        <f t="shared" si="1"/>
        <v>28</v>
      </c>
    </row>
    <row r="20" spans="1:7" x14ac:dyDescent="0.25">
      <c r="A20" s="284">
        <f t="shared" si="0"/>
        <v>16</v>
      </c>
      <c r="B20" s="285">
        <v>29320677</v>
      </c>
      <c r="C20" s="285" t="s">
        <v>91</v>
      </c>
      <c r="D20" s="286">
        <v>0</v>
      </c>
      <c r="E20" s="287"/>
      <c r="F20" s="287"/>
      <c r="G20" s="273">
        <f t="shared" si="1"/>
        <v>28</v>
      </c>
    </row>
    <row r="21" spans="1:7" x14ac:dyDescent="0.25">
      <c r="A21" s="284">
        <f t="shared" si="0"/>
        <v>17</v>
      </c>
      <c r="B21" s="285">
        <v>29681850</v>
      </c>
      <c r="C21" s="285" t="s">
        <v>93</v>
      </c>
      <c r="D21" s="286">
        <v>44</v>
      </c>
      <c r="E21" s="287"/>
      <c r="F21" s="287"/>
      <c r="G21" s="273">
        <f t="shared" si="1"/>
        <v>28</v>
      </c>
    </row>
    <row r="22" spans="1:7" ht="15.75" thickBot="1" x14ac:dyDescent="0.3">
      <c r="A22" s="78"/>
      <c r="B22" s="78"/>
      <c r="C22" s="2" t="s">
        <v>199</v>
      </c>
      <c r="D22" s="281">
        <f>SUM(D5:D21)</f>
        <v>449.7</v>
      </c>
      <c r="E22" s="281">
        <f>SUM(E5:E21)</f>
        <v>0</v>
      </c>
      <c r="F22" s="281">
        <f>SUM(F5:F21)</f>
        <v>0</v>
      </c>
      <c r="G22" s="79"/>
    </row>
    <row r="23" spans="1:7" ht="15.75" thickTop="1" x14ac:dyDescent="0.25"/>
  </sheetData>
  <mergeCells count="9">
    <mergeCell ref="A1:G1"/>
    <mergeCell ref="D2:F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3</vt:i4>
      </vt:variant>
    </vt:vector>
  </HeadingPairs>
  <TitlesOfParts>
    <vt:vector size="16" baseType="lpstr">
      <vt:lpstr>DECLAR</vt:lpstr>
      <vt:lpstr>PLLA CONSOLID JUL </vt:lpstr>
      <vt:lpstr>PLLAS SEMANALES</vt:lpstr>
      <vt:lpstr>PAGO SEM 26B</vt:lpstr>
      <vt:lpstr>DCTO SEM 26B</vt:lpstr>
      <vt:lpstr>PAGO SEM 27</vt:lpstr>
      <vt:lpstr>DCTO SEM 27</vt:lpstr>
      <vt:lpstr>PAGO SEM 28</vt:lpstr>
      <vt:lpstr>DCTO SEM 28</vt:lpstr>
      <vt:lpstr>PAGO SEM 29</vt:lpstr>
      <vt:lpstr>DCTO SEM 29</vt:lpstr>
      <vt:lpstr>PAGO SEM 30</vt:lpstr>
      <vt:lpstr>DCTO SEM 30</vt:lpstr>
      <vt:lpstr>'DCTO SEM 26B'!Área_de_impresión</vt:lpstr>
      <vt:lpstr>'PAGO SEM 26B'!Área_de_impresión</vt:lpstr>
      <vt:lpstr>'PLLAS SEMANALES'!Área_de_impresión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RONALD</cp:lastModifiedBy>
  <cp:lastPrinted>2023-09-12T02:03:55Z</cp:lastPrinted>
  <dcterms:created xsi:type="dcterms:W3CDTF">2020-08-20T08:38:09Z</dcterms:created>
  <dcterms:modified xsi:type="dcterms:W3CDTF">2024-02-29T17:33:16Z</dcterms:modified>
</cp:coreProperties>
</file>