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i unidad\PYZ CONSTRUCTORES SAC\1. CONTABILIDAD\3. Ventas\"/>
    </mc:Choice>
  </mc:AlternateContent>
  <xr:revisionPtr revIDLastSave="0" documentId="13_ncr:1_{8FDBC2D2-574A-48A5-A6D8-AF20D6EE443F}" xr6:coauthVersionLast="47" xr6:coauthVersionMax="47" xr10:uidLastSave="{00000000-0000-0000-0000-000000000000}"/>
  <bookViews>
    <workbookView xWindow="-120" yWindow="-120" windowWidth="29040" windowHeight="15720" activeTab="1" xr2:uid="{0ECFA26F-95C3-4D08-9442-D48BE96438C5}"/>
  </bookViews>
  <sheets>
    <sheet name="Doc Por Cobrar" sheetId="1" r:id="rId1"/>
    <sheet name="Ventas" sheetId="2" r:id="rId2"/>
  </sheets>
  <definedNames>
    <definedName name="_xlnm._FilterDatabase" localSheetId="0" hidden="1">'Doc Por Cobrar'!$A$10:$K$14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2" l="1"/>
  <c r="H22" i="2" s="1"/>
  <c r="G21" i="2"/>
  <c r="H21" i="2" s="1"/>
  <c r="G24" i="2"/>
  <c r="H24" i="2" s="1"/>
  <c r="G25" i="2"/>
  <c r="H25" i="2" s="1"/>
  <c r="G26" i="2"/>
  <c r="H26" i="2" s="1"/>
  <c r="G29" i="2"/>
  <c r="H29" i="2" s="1"/>
  <c r="G37" i="2" l="1"/>
  <c r="H37" i="2" s="1"/>
  <c r="A11" i="1" s="1" a="1"/>
  <c r="A11" i="1" s="1"/>
  <c r="G38" i="2"/>
  <c r="H38" i="2" s="1"/>
  <c r="G35" i="2"/>
  <c r="H35" i="2" s="1"/>
  <c r="G36" i="2"/>
  <c r="H36" i="2" s="1"/>
  <c r="B7" i="1"/>
  <c r="B6" i="1"/>
  <c r="G34" i="2"/>
  <c r="H34" i="2" s="1"/>
  <c r="G33" i="2"/>
  <c r="H33" i="2" s="1"/>
  <c r="G32" i="2"/>
  <c r="H32" i="2" s="1"/>
  <c r="G31" i="2"/>
  <c r="H31" i="2" s="1"/>
  <c r="G30" i="2"/>
  <c r="H30" i="2" s="1"/>
  <c r="G28" i="2"/>
  <c r="H28" i="2" s="1"/>
  <c r="G27" i="2"/>
  <c r="H27" i="2" s="1"/>
  <c r="G23" i="2"/>
  <c r="H23" i="2" s="1"/>
  <c r="G20" i="2"/>
  <c r="H20" i="2" s="1"/>
  <c r="G19" i="2"/>
  <c r="H19" i="2" s="1"/>
  <c r="G18" i="2"/>
  <c r="H18" i="2" s="1"/>
  <c r="G17" i="2"/>
  <c r="H17" i="2" s="1"/>
  <c r="G16" i="2"/>
  <c r="H16" i="2" s="1"/>
  <c r="G15" i="2"/>
  <c r="H15" i="2" s="1"/>
  <c r="G14" i="2"/>
  <c r="H14" i="2" s="1"/>
  <c r="G13" i="2"/>
  <c r="H13" i="2" s="1"/>
  <c r="G12" i="2"/>
  <c r="H12" i="2" s="1"/>
  <c r="G11" i="2"/>
  <c r="H11" i="2" s="1"/>
  <c r="G10" i="2"/>
  <c r="H10" i="2" s="1"/>
  <c r="G9" i="2"/>
  <c r="H9" i="2" s="1"/>
  <c r="G8" i="2"/>
  <c r="H8" i="2" s="1"/>
  <c r="G7" i="2"/>
  <c r="H7" i="2" s="1"/>
  <c r="G6" i="2"/>
  <c r="H6" i="2" s="1"/>
  <c r="G5" i="2"/>
  <c r="H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<sst xmlns="http://schemas.openxmlformats.org/spreadsheetml/2006/main" count="248" uniqueCount="116">
  <si>
    <t>Receptor</t>
  </si>
  <si>
    <t>CLAMASAC</t>
  </si>
  <si>
    <t>Doc. Pendientes de Pago</t>
  </si>
  <si>
    <t>Monto Pendiente</t>
  </si>
  <si>
    <t>soles</t>
  </si>
  <si>
    <t>Fecha de Emisión</t>
  </si>
  <si>
    <t>Tipo de Documento</t>
  </si>
  <si>
    <t>Número</t>
  </si>
  <si>
    <t>Descripción</t>
  </si>
  <si>
    <t>Monto</t>
  </si>
  <si>
    <t>% Detracción</t>
  </si>
  <si>
    <t>Detracción</t>
  </si>
  <si>
    <t>En Cuenta</t>
  </si>
  <si>
    <t>Proyecto</t>
  </si>
  <si>
    <t>Estado del Pago</t>
  </si>
  <si>
    <t>Fecha del Pago</t>
  </si>
  <si>
    <t>Banco</t>
  </si>
  <si>
    <t>N. OP</t>
  </si>
  <si>
    <t>FACTURA</t>
  </si>
  <si>
    <t>E001-80</t>
  </si>
  <si>
    <t>REPARACION DE BORDE DE CANAL Y REJILLA PARA PASO VEHICULAR CLAMASAC</t>
  </si>
  <si>
    <t>VARIOS CLAMASAC</t>
  </si>
  <si>
    <t>Pagado</t>
  </si>
  <si>
    <t>BCP</t>
  </si>
  <si>
    <t>048804</t>
  </si>
  <si>
    <t>E001-81</t>
  </si>
  <si>
    <t>VALORIZACION 13 - CONSTRUCCION DE EDIFICIO ADMINISTRATIVO CLAMASAC</t>
  </si>
  <si>
    <t>EDIFICIO ADMINISTRATIVO CLAMASAC</t>
  </si>
  <si>
    <t>24/11/23
30/11/23</t>
  </si>
  <si>
    <t>058483
053258</t>
  </si>
  <si>
    <t>E001-82</t>
  </si>
  <si>
    <t>VALORIZACION 14 - CONSTRUCCION DE EDIFICIO ADMINISTRATIVO CLAMASAC</t>
  </si>
  <si>
    <t>7/12/23
13/12/23</t>
  </si>
  <si>
    <t>050655
 051489</t>
  </si>
  <si>
    <t>E001-83</t>
  </si>
  <si>
    <t>VENTA CAMIONETA PICK UP KIA K2700</t>
  </si>
  <si>
    <t>GUERRA JURADO SERGIO TACIANO</t>
  </si>
  <si>
    <t>VENTA EQUIPO Y HERRAMIENTA</t>
  </si>
  <si>
    <t>E001-84</t>
  </si>
  <si>
    <t>VALORIZACION 15 - CONSTRUCCION DE EDIFICIO ADMINISTRATIVO CLAMASAC</t>
  </si>
  <si>
    <t>025288</t>
  </si>
  <si>
    <t>Pendiente</t>
  </si>
  <si>
    <t>E001-85</t>
  </si>
  <si>
    <t>TRASLADO DE MAQUINARIA, EQUIPOS Y CHATARRA DE LOTE 9 A LOTE 4 CLAMASAC</t>
  </si>
  <si>
    <t>E001-86</t>
  </si>
  <si>
    <t>CANCELACION: SISTEMA DE BOMBEO DE PRESION CONSTANTE Y RED PRINCIPAL DE AGUA PARA EDIFICIO DE SERVICIOS, EDIFICIO ADMINISTRATIVO Y GUARDIANIA EN LOTE 10</t>
  </si>
  <si>
    <t>SISTEMA PRESION CONSTANTE CLAMASAC</t>
  </si>
  <si>
    <t>E001-87</t>
  </si>
  <si>
    <t>ADELANTO: REMODELACIÓN COLEGIO MAPLE BEAR AREQUIPA</t>
  </si>
  <si>
    <t>SERVICIOS EDUCATIVOS CMB</t>
  </si>
  <si>
    <t>REMODELACIÓN COLEGIO MAPLE BEAR</t>
  </si>
  <si>
    <t>E001-88</t>
  </si>
  <si>
    <t>VALORIZACION 16 - CONSTRUCCION DE EDIFICIO ADMINISTRATIVO CLAMASAC</t>
  </si>
  <si>
    <t>037927</t>
  </si>
  <si>
    <t>E001-89</t>
  </si>
  <si>
    <t>VALORIZACION 01: REMODELACIÓN COLEGIO MAPLE BEAR AREQUIPA</t>
  </si>
  <si>
    <t>07411753</t>
  </si>
  <si>
    <t>E001-90</t>
  </si>
  <si>
    <t>ADELANTO: FABRICACION E INSTALACION DE PORTON CORREDIZO D 16M. OPCION 1</t>
  </si>
  <si>
    <t>PORTÓN LOTE 4 CLAMASAC</t>
  </si>
  <si>
    <t>040425</t>
  </si>
  <si>
    <t>E001-91</t>
  </si>
  <si>
    <t>SERVICIO DE MEDICION DE CAPACIDAD DE POZO DE AGUA SUBTERRANEA EN ALMACEN AC CAPITALES AREQUIPA</t>
  </si>
  <si>
    <t>FIRBI AC CAPITALES</t>
  </si>
  <si>
    <t>ALMACÉN AC CAPITALES</t>
  </si>
  <si>
    <t>BBVA</t>
  </si>
  <si>
    <t>8400</t>
  </si>
  <si>
    <t>E001-92</t>
  </si>
  <si>
    <t>VALORIZACION 02: REMODELACIÓN COLEGIO MAPLE BEAR AREQUIPA</t>
  </si>
  <si>
    <t>07919221</t>
  </si>
  <si>
    <t>E001-93</t>
  </si>
  <si>
    <t>SISTEMA PARA INDEPENDIZACION DE AGUA SALADA Y AGUA DE LLUVIAS OPCION 01: TUBERIA PVC 4PLG PESADA</t>
  </si>
  <si>
    <t>E001-94</t>
  </si>
  <si>
    <t>VALORIZACION 03: REMODELACIÓN COLEGIO MAPLE BEAR AREQUIPA</t>
  </si>
  <si>
    <t>E001-95</t>
  </si>
  <si>
    <t>VALORIZACION 04: REMODELACIÓN COLEGIO MAPLE BEAR AREQUIPA</t>
  </si>
  <si>
    <t>E001-96</t>
  </si>
  <si>
    <t>VALORIZACION 17 - CONSTRUCCION DE EDIFICIO ADMINISTRATIVO CLAMASAC</t>
  </si>
  <si>
    <t>E001-97</t>
  </si>
  <si>
    <t>VALORIZACION 05: REMODELACIÓN COLEGIO MAPLE BEAR AREQUIPA</t>
  </si>
  <si>
    <t>E001-98</t>
  </si>
  <si>
    <t>ADELANTO: TRABAJOS COMPLEMETARIOS EN VT EDIFICIO ADMINISTRATIVO CLAMASAC</t>
  </si>
  <si>
    <t>E001-99</t>
  </si>
  <si>
    <t>CONSTRUCCION DE DEFENSAS PROVISIONALES CONTRA INUNDACION DE AGUAS PLUVIALES EN PLANTA CLAMASAC</t>
  </si>
  <si>
    <t>E001-100</t>
  </si>
  <si>
    <t>CANCELACION: FABRICACION E INSTALACION DE PORTON CORREDIZO D 16M. OPCION 1</t>
  </si>
  <si>
    <t>E001-101</t>
  </si>
  <si>
    <t>SERVICIO DE CAMBIO DE TEMPLADORES Y CANDADOS EN PARARAYOS EN LOTE 9 CLAMASAC</t>
  </si>
  <si>
    <t>E001-102</t>
  </si>
  <si>
    <t>CANCELACION: TRABAJOS COMPLEMETARIOS EN VT EDIFICIO ADMINISTRATIVO CLAMASAC</t>
  </si>
  <si>
    <t>E001-103</t>
  </si>
  <si>
    <t>ADELANTO: APERTURA DE MURO PARA UNIR LOTE 4 Y LOTE 10 CLAMASAC</t>
  </si>
  <si>
    <t>Facturas por Cobrar según Cliente</t>
  </si>
  <si>
    <t>Cliente</t>
  </si>
  <si>
    <t>Ventas PyZ Constructores 2024</t>
  </si>
  <si>
    <t>clamasac</t>
  </si>
  <si>
    <t>E001-104</t>
  </si>
  <si>
    <t>E001-105</t>
  </si>
  <si>
    <t>E001-106</t>
  </si>
  <si>
    <t>E001-107</t>
  </si>
  <si>
    <t>ANULADA</t>
  </si>
  <si>
    <t>VALORIZACION 18 - CONSTRUCCION DE EDIFICIO ADMINISTRATIVO CLAMASAC</t>
  </si>
  <si>
    <t>CONSTRUCCIÓN DE NICHO PARA MEDIDOR TRIFASICO EN LOTE 10 CLAMASAC</t>
  </si>
  <si>
    <t>BOLETA</t>
  </si>
  <si>
    <t>EB01-24</t>
  </si>
  <si>
    <t>ADELANTO REMODELACIÓN CASA CHALLAPAMPA</t>
  </si>
  <si>
    <t>JAVIER EMILIO GUEVARA ARAOZ</t>
  </si>
  <si>
    <t>REMODELACIÓN CASA CHALLAPAMPA</t>
  </si>
  <si>
    <t>273605</t>
  </si>
  <si>
    <t>330897</t>
  </si>
  <si>
    <t>PAGO A CUENTA</t>
  </si>
  <si>
    <t>219550</t>
  </si>
  <si>
    <t>031766</t>
  </si>
  <si>
    <t>898567</t>
  </si>
  <si>
    <t>742067</t>
  </si>
  <si>
    <t>8378198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</si>
</sst>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d/mm/yy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b/>
      <i/>
      <sz val="2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4" fontId="0" fillId="2" borderId="0" xfId="0" applyNumberFormat="1" applyFill="1"/>
    <xf numFmtId="0" fontId="3" fillId="3" borderId="1" xfId="0" applyFont="1" applyFill="1" applyBorder="1" applyAlignment="1">
      <alignment horizontal="center" vertical="center" wrapText="1"/>
    </xf>
    <xf numFmtId="164" fontId="3" fillId="3" borderId="1" xfId="2" applyFont="1" applyFill="1" applyBorder="1" applyAlignment="1">
      <alignment horizontal="center" vertical="center" wrapText="1"/>
    </xf>
    <xf numFmtId="1" fontId="3" fillId="3" borderId="1" xfId="2" applyNumberFormat="1" applyFont="1" applyFill="1" applyBorder="1" applyAlignment="1">
      <alignment horizontal="center" vertical="center" wrapText="1"/>
    </xf>
    <xf numFmtId="1" fontId="3" fillId="0" borderId="2" xfId="2" applyNumberFormat="1" applyFont="1" applyFill="1" applyBorder="1" applyAlignment="1">
      <alignment horizontal="center" vertical="center" wrapText="1"/>
    </xf>
    <xf numFmtId="1" fontId="3" fillId="0" borderId="0" xfId="2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9" fontId="0" fillId="0" borderId="1" xfId="1" applyFont="1" applyBorder="1"/>
    <xf numFmtId="0" fontId="0" fillId="0" borderId="1" xfId="0" applyBorder="1" applyAlignment="1">
      <alignment horizontal="center" vertical="top"/>
    </xf>
    <xf numFmtId="14" fontId="0" fillId="0" borderId="0" xfId="0" applyNumberFormat="1" applyAlignment="1">
      <alignment horizontal="center"/>
    </xf>
    <xf numFmtId="4" fontId="0" fillId="0" borderId="0" xfId="0" applyNumberFormat="1"/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164" fontId="3" fillId="0" borderId="0" xfId="2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4" fontId="5" fillId="0" borderId="1" xfId="0" applyNumberFormat="1" applyFont="1" applyBorder="1"/>
    <xf numFmtId="9" fontId="5" fillId="0" borderId="1" xfId="1" applyFont="1" applyBorder="1"/>
    <xf numFmtId="0" fontId="5" fillId="0" borderId="1" xfId="0" applyFont="1" applyBorder="1" applyAlignment="1">
      <alignment horizontal="center" vertical="top"/>
    </xf>
    <xf numFmtId="14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 wrapText="1"/>
    </xf>
    <xf numFmtId="43" fontId="5" fillId="0" borderId="0" xfId="0" applyNumberFormat="1" applyFont="1" applyAlignment="1">
      <alignment vertical="top"/>
    </xf>
    <xf numFmtId="9" fontId="5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5" fillId="0" borderId="0" xfId="0" applyFont="1"/>
    <xf numFmtId="14" fontId="5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horizontal="left" indent="66"/>
    </xf>
    <xf numFmtId="0" fontId="4" fillId="0" borderId="0" xfId="0" applyFont="1" applyAlignment="1">
      <alignment horizontal="left" indent="68"/>
    </xf>
    <xf numFmtId="0" fontId="0" fillId="0" borderId="0" xfId="0" applyAlignment="1">
      <alignment horizontal="left" indent="8"/>
    </xf>
    <xf numFmtId="165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165" fontId="7" fillId="0" borderId="0" xfId="0" applyNumberFormat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vertical="top" wrapText="1"/>
    </xf>
    <xf numFmtId="43" fontId="7" fillId="0" borderId="0" xfId="0" applyNumberFormat="1" applyFont="1" applyAlignment="1">
      <alignment vertical="top"/>
    </xf>
    <xf numFmtId="9" fontId="7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16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</cellXfs>
  <cellStyles count="3">
    <cellStyle name="Millares 2" xfId="2" xr:uid="{93482617-123F-4B43-BA4A-EB5D209A6D74}"/>
    <cellStyle name="Normal" xfId="0" builtinId="0"/>
    <cellStyle name="Porcentaje" xfId="1" builtinId="5"/>
  </cellStyles>
  <dxfs count="23"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FF0000"/>
      </font>
    </dxf>
    <dxf>
      <font>
        <color theme="1"/>
      </font>
      <fill>
        <patternFill>
          <bgColor theme="5" tint="0.5999633777886288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30" formatCode="@"/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35" formatCode="_-* #,##0.00_-;\-* #,##0.00_-;_-* &quot;-&quot;??_-;_-@_-"/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35" formatCode="_-* #,##0.00_-;\-* #,##0.00_-;_-* &quot;-&quot;??_-;_-@_-"/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35" formatCode="_-* #,##0.00_-;\-* #,##0.00_-;_-* &quot;-&quot;??_-;_-@_-"/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5" formatCode="d/mm/yy"/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C851B7-306E-4C18-A2EF-E790AB8A16EE}" name="VentasPYZ3" displayName="VentasPYZ3" ref="A4:N38" totalsRowShown="0" headerRowDxfId="22" dataDxfId="21" headerRowCellStyle="Millares 2">
  <tableColumns count="14">
    <tableColumn id="1" xr3:uid="{C4AAF719-AB6F-402B-B48E-9A63C156142F}" name="Fecha de Emisión" dataDxfId="20"/>
    <tableColumn id="2" xr3:uid="{F6676A26-8487-4E41-BB80-7C0B5BD8FAA5}" name="Tipo de Documento" dataDxfId="19"/>
    <tableColumn id="3" xr3:uid="{3E8EAAA7-AD84-44BD-86F9-2FAC7390D351}" name="Número" dataDxfId="18"/>
    <tableColumn id="4" xr3:uid="{2BD2777C-88CF-45CA-821B-FC3B9631D9CE}" name="Descripción" dataDxfId="17"/>
    <tableColumn id="5" xr3:uid="{1A9EC4AB-18F1-4540-A62E-4AAABED7AD21}" name="Monto" dataDxfId="16"/>
    <tableColumn id="6" xr3:uid="{DD0B050D-6B9D-4510-B398-3934C9EE923D}" name="% Detracción" dataDxfId="15"/>
    <tableColumn id="7" xr3:uid="{14FCF8D0-36CA-4123-848A-B72A3709F6EB}" name="Detracción" dataDxfId="14">
      <calculatedColumnFormula>+ROUNDUP(VentasPYZ3[[#This Row],[Monto]]*VentasPYZ3[[#This Row],[% Detracción]],0)</calculatedColumnFormula>
    </tableColumn>
    <tableColumn id="8" xr3:uid="{0EAE7D20-2A1E-4EF1-AB42-FD66470E94FA}" name="En Cuenta" dataDxfId="13">
      <calculatedColumnFormula>+VentasPYZ3[[#This Row],[Monto]]-VentasPYZ3[[#This Row],[Detracción]]</calculatedColumnFormula>
    </tableColumn>
    <tableColumn id="15" xr3:uid="{4AB02565-3147-41E4-B02E-E0322FBB54A1}" name="Receptor" dataDxfId="12"/>
    <tableColumn id="9" xr3:uid="{0C19E5C1-B7E1-49A8-B500-3B677E457840}" name="Proyecto" dataDxfId="11"/>
    <tableColumn id="10" xr3:uid="{B1663C6B-B50B-4F10-928B-AE2B5DA0BEA9}" name="Estado del Pago" dataDxfId="10"/>
    <tableColumn id="11" xr3:uid="{D2F85771-D3AE-474C-8EBF-44C685720DA8}" name="Fecha del Pago" dataDxfId="9"/>
    <tableColumn id="12" xr3:uid="{0B39E0B5-9C68-4765-9D55-936A5EE1B1C8}" name="Banco" dataDxfId="8"/>
    <tableColumn id="16" xr3:uid="{49259803-6277-4C64-8792-F0E3DEF1BC80}" name="N. OP" dataDxfId="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5DE4-25DA-45F8-84D0-AD432A6ADFBF}">
  <dimension ref="A1:M36"/>
  <sheetViews>
    <sheetView showGridLines="0" zoomScaleNormal="100" workbookViewId="0">
      <selection activeCell="B4" sqref="B4"/>
    </sheetView>
  </sheetViews>
  <sheetFormatPr baseColWidth="10" defaultRowHeight="15" outlineLevelCol="1" x14ac:dyDescent="0.25"/>
  <cols>
    <col min="1" max="1" width="12.28515625" customWidth="1"/>
    <col min="2" max="2" width="25" style="2" customWidth="1"/>
    <col min="3" max="3" width="12.140625" style="2" bestFit="1" customWidth="1"/>
    <col min="4" max="4" width="134.42578125" bestFit="1" customWidth="1"/>
    <col min="5" max="5" width="12" customWidth="1"/>
    <col min="6" max="6" width="8.85546875" customWidth="1" outlineLevel="1"/>
    <col min="7" max="8" width="13.85546875" customWidth="1" outlineLevel="1"/>
    <col min="9" max="9" width="12.5703125" bestFit="1" customWidth="1"/>
    <col min="10" max="10" width="32.7109375" customWidth="1"/>
    <col min="11" max="11" width="14.7109375" customWidth="1"/>
    <col min="12" max="13" width="13.28515625" customWidth="1"/>
    <col min="14" max="14" width="11" customWidth="1"/>
  </cols>
  <sheetData>
    <row r="1" spans="1:13" ht="40.5" customHeight="1" x14ac:dyDescent="0.4">
      <c r="A1" s="39" t="s">
        <v>92</v>
      </c>
      <c r="D1" s="41"/>
    </row>
    <row r="4" spans="1:13" x14ac:dyDescent="0.25">
      <c r="A4" s="1" t="s">
        <v>93</v>
      </c>
      <c r="B4" s="34" t="s">
        <v>95</v>
      </c>
    </row>
    <row r="5" spans="1:13" x14ac:dyDescent="0.25">
      <c r="B5" s="3"/>
    </row>
    <row r="6" spans="1:13" ht="45" x14ac:dyDescent="0.25">
      <c r="A6" s="4" t="s">
        <v>2</v>
      </c>
      <c r="B6">
        <f>+COUNTIFS(VentasPYZ3[Estado del Pago],"Pendiente",VentasPYZ3[Receptor],B4)</f>
        <v>7</v>
      </c>
    </row>
    <row r="7" spans="1:13" ht="30" x14ac:dyDescent="0.25">
      <c r="A7" s="5" t="s">
        <v>3</v>
      </c>
      <c r="B7" s="6">
        <f>+SUMIFS(VentasPYZ3[Monto],VentasPYZ3[Receptor],B4,VentasPYZ3[Estado del Pago],"Pendiente")</f>
        <v>209499.41999999998</v>
      </c>
      <c r="C7" s="2" t="s">
        <v>4</v>
      </c>
    </row>
    <row r="10" spans="1:13" ht="27.95" customHeight="1" x14ac:dyDescent="0.25">
      <c r="A10" s="7" t="s">
        <v>5</v>
      </c>
      <c r="B10" s="8" t="s">
        <v>6</v>
      </c>
      <c r="C10" s="8" t="s">
        <v>7</v>
      </c>
      <c r="D10" s="8" t="s">
        <v>8</v>
      </c>
      <c r="E10" s="9" t="s">
        <v>9</v>
      </c>
      <c r="F10" s="9" t="s">
        <v>10</v>
      </c>
      <c r="G10" s="9" t="s">
        <v>11</v>
      </c>
      <c r="H10" s="9" t="s">
        <v>12</v>
      </c>
      <c r="I10" s="9" t="s">
        <v>0</v>
      </c>
      <c r="J10" s="9" t="s">
        <v>13</v>
      </c>
      <c r="K10" s="8" t="s">
        <v>14</v>
      </c>
      <c r="L10" s="10"/>
      <c r="M10" s="11"/>
    </row>
    <row r="11" spans="1:13" x14ac:dyDescent="0.25">
      <c r="A11" s="23" cm="1">
        <f t="array" ref="A11:K28">+_xlfn._xlws.FILTER(VentasPYZ3[[Fecha de Emisión]:[Estado del Pago]],VentasPYZ3[Receptor]=B4,"No existe")</f>
        <v>45231</v>
      </c>
      <c r="B11" s="24" t="str">
        <v>FACTURA</v>
      </c>
      <c r="C11" s="24" t="str">
        <v>E001-80</v>
      </c>
      <c r="D11" s="25" t="str">
        <v>REPARACION DE BORDE DE CANAL Y REJILLA PARA PASO VEHICULAR CLAMASAC</v>
      </c>
      <c r="E11" s="26">
        <v>7681.59</v>
      </c>
      <c r="F11" s="27">
        <v>0.12</v>
      </c>
      <c r="G11" s="26">
        <v>922</v>
      </c>
      <c r="H11" s="26">
        <v>6759.59</v>
      </c>
      <c r="I11" s="24" t="str">
        <v>CLAMASAC</v>
      </c>
      <c r="J11" s="25" t="str">
        <v>VARIOS CLAMASAC</v>
      </c>
      <c r="K11" s="28" t="str">
        <v>Pagado</v>
      </c>
    </row>
    <row r="12" spans="1:13" x14ac:dyDescent="0.25">
      <c r="A12" s="23">
        <v>45236</v>
      </c>
      <c r="B12" s="24" t="str">
        <v>FACTURA</v>
      </c>
      <c r="C12" s="24" t="str">
        <v>E001-81</v>
      </c>
      <c r="D12" s="25" t="str">
        <v>VALORIZACION 13 - CONSTRUCCION DE EDIFICIO ADMINISTRATIVO CLAMASAC</v>
      </c>
      <c r="E12" s="26">
        <v>90668.76</v>
      </c>
      <c r="F12" s="27">
        <v>0.04</v>
      </c>
      <c r="G12" s="26">
        <v>3627</v>
      </c>
      <c r="H12" s="26">
        <v>87041.76</v>
      </c>
      <c r="I12" s="24" t="str">
        <v>CLAMASAC</v>
      </c>
      <c r="J12" s="25" t="str">
        <v>EDIFICIO ADMINISTRATIVO CLAMASAC</v>
      </c>
      <c r="K12" s="28" t="str">
        <v>Pagado</v>
      </c>
    </row>
    <row r="13" spans="1:13" x14ac:dyDescent="0.25">
      <c r="A13" s="23">
        <v>45250</v>
      </c>
      <c r="B13" s="24" t="str">
        <v>FACTURA</v>
      </c>
      <c r="C13" s="24" t="str">
        <v>E001-82</v>
      </c>
      <c r="D13" s="25" t="str">
        <v>VALORIZACION 14 - CONSTRUCCION DE EDIFICIO ADMINISTRATIVO CLAMASAC</v>
      </c>
      <c r="E13" s="26">
        <v>55543.65</v>
      </c>
      <c r="F13" s="27">
        <v>0.04</v>
      </c>
      <c r="G13" s="26">
        <v>2222</v>
      </c>
      <c r="H13" s="26">
        <v>53321.65</v>
      </c>
      <c r="I13" s="24" t="str">
        <v>CLAMASAC</v>
      </c>
      <c r="J13" s="25" t="str">
        <v>EDIFICIO ADMINISTRATIVO CLAMASAC</v>
      </c>
      <c r="K13" s="28" t="str">
        <v>Pagado</v>
      </c>
    </row>
    <row r="14" spans="1:13" x14ac:dyDescent="0.25">
      <c r="A14" s="23">
        <v>45264</v>
      </c>
      <c r="B14" s="24" t="str">
        <v>FACTURA</v>
      </c>
      <c r="C14" s="24" t="str">
        <v>E001-84</v>
      </c>
      <c r="D14" s="25" t="str">
        <v>VALORIZACION 15 - CONSTRUCCION DE EDIFICIO ADMINISTRATIVO CLAMASAC</v>
      </c>
      <c r="E14" s="26">
        <v>55282.61</v>
      </c>
      <c r="F14" s="27">
        <v>0.04</v>
      </c>
      <c r="G14" s="26">
        <v>2212</v>
      </c>
      <c r="H14" s="26">
        <v>53070.61</v>
      </c>
      <c r="I14" s="24" t="str">
        <v>CLAMASAC</v>
      </c>
      <c r="J14" s="25" t="str">
        <v>EDIFICIO ADMINISTRATIVO CLAMASAC</v>
      </c>
      <c r="K14" s="28" t="str">
        <v>Pagado</v>
      </c>
    </row>
    <row r="15" spans="1:13" x14ac:dyDescent="0.25">
      <c r="A15" s="23">
        <v>45265</v>
      </c>
      <c r="B15" s="24" t="str">
        <v>FACTURA</v>
      </c>
      <c r="C15" s="24" t="str">
        <v>E001-85</v>
      </c>
      <c r="D15" s="25" t="str">
        <v>TRASLADO DE MAQUINARIA, EQUIPOS Y CHATARRA DE LOTE 9 A LOTE 4 CLAMASAC</v>
      </c>
      <c r="E15" s="26">
        <v>12694.68</v>
      </c>
      <c r="F15" s="27">
        <v>0.12</v>
      </c>
      <c r="G15" s="26">
        <v>1524</v>
      </c>
      <c r="H15" s="26">
        <v>11170.68</v>
      </c>
      <c r="I15" s="24" t="str">
        <v>CLAMASAC</v>
      </c>
      <c r="J15" s="25" t="str">
        <v>VARIOS CLAMASAC</v>
      </c>
      <c r="K15" s="28" t="str">
        <v>Pagado</v>
      </c>
    </row>
    <row r="16" spans="1:13" x14ac:dyDescent="0.25">
      <c r="A16" s="23">
        <v>45271</v>
      </c>
      <c r="B16" s="24" t="str">
        <v>FACTURA</v>
      </c>
      <c r="C16" s="24" t="str">
        <v>E001-86</v>
      </c>
      <c r="D16" s="25" t="str">
        <v>CANCELACION: SISTEMA DE BOMBEO DE PRESION CONSTANTE Y RED PRINCIPAL DE AGUA PARA EDIFICIO DE SERVICIOS, EDIFICIO ADMINISTRATIVO Y GUARDIANIA EN LOTE 10</v>
      </c>
      <c r="E16" s="26">
        <v>22747.759999999998</v>
      </c>
      <c r="F16" s="27">
        <v>0.04</v>
      </c>
      <c r="G16" s="26">
        <v>910</v>
      </c>
      <c r="H16" s="26">
        <v>21837.759999999998</v>
      </c>
      <c r="I16" s="24" t="str">
        <v>CLAMASAC</v>
      </c>
      <c r="J16" s="25" t="str">
        <v>SISTEMA PRESION CONSTANTE CLAMASAC</v>
      </c>
      <c r="K16" s="28" t="str">
        <v>Pagado</v>
      </c>
    </row>
    <row r="17" spans="1:11" x14ac:dyDescent="0.25">
      <c r="A17" s="23">
        <v>45275</v>
      </c>
      <c r="B17" s="24" t="str">
        <v>FACTURA</v>
      </c>
      <c r="C17" s="24" t="str">
        <v>E001-88</v>
      </c>
      <c r="D17" s="25" t="str">
        <v>VALORIZACION 16 - CONSTRUCCION DE EDIFICIO ADMINISTRATIVO CLAMASAC</v>
      </c>
      <c r="E17" s="26">
        <v>49002.04</v>
      </c>
      <c r="F17" s="27">
        <v>0.04</v>
      </c>
      <c r="G17" s="26">
        <v>1961</v>
      </c>
      <c r="H17" s="26">
        <v>47041.04</v>
      </c>
      <c r="I17" s="24" t="str">
        <v>CLAMASAC</v>
      </c>
      <c r="J17" s="25" t="str">
        <v>EDIFICIO ADMINISTRATIVO CLAMASAC</v>
      </c>
      <c r="K17" s="28" t="str">
        <v>Pagado</v>
      </c>
    </row>
    <row r="18" spans="1:11" x14ac:dyDescent="0.25">
      <c r="A18" s="23">
        <v>45307</v>
      </c>
      <c r="B18" s="24" t="str">
        <v>FACTURA</v>
      </c>
      <c r="C18" s="24" t="str">
        <v>E001-90</v>
      </c>
      <c r="D18" s="25" t="str">
        <v>ADELANTO: FABRICACION E INSTALACION DE PORTON CORREDIZO D 16M. OPCION 1</v>
      </c>
      <c r="E18" s="26">
        <v>18000</v>
      </c>
      <c r="F18" s="27">
        <v>0.04</v>
      </c>
      <c r="G18" s="26">
        <v>720</v>
      </c>
      <c r="H18" s="26">
        <v>17280</v>
      </c>
      <c r="I18" s="24" t="str">
        <v>CLAMASAC</v>
      </c>
      <c r="J18" s="25" t="str">
        <v>PORTÓN LOTE 4 CLAMASAC</v>
      </c>
      <c r="K18" s="28" t="str">
        <v>Pagado</v>
      </c>
    </row>
    <row r="19" spans="1:11" x14ac:dyDescent="0.25">
      <c r="A19" s="23">
        <v>45313</v>
      </c>
      <c r="B19" s="24" t="str">
        <v>FACTURA</v>
      </c>
      <c r="C19" s="24" t="str">
        <v>E001-93</v>
      </c>
      <c r="D19" s="25" t="str">
        <v>SISTEMA PARA INDEPENDIZACION DE AGUA SALADA Y AGUA DE LLUVIAS OPCION 01: TUBERIA PVC 4PLG PESADA</v>
      </c>
      <c r="E19" s="26">
        <v>10250.34</v>
      </c>
      <c r="F19" s="27">
        <v>0.04</v>
      </c>
      <c r="G19" s="26">
        <v>411</v>
      </c>
      <c r="H19" s="26">
        <v>9839.34</v>
      </c>
      <c r="I19" s="24" t="str">
        <v>CLAMASAC</v>
      </c>
      <c r="J19" s="25" t="str">
        <v>VARIOS CLAMASAC</v>
      </c>
      <c r="K19" s="28" t="str">
        <v>Pagado</v>
      </c>
    </row>
    <row r="20" spans="1:11" x14ac:dyDescent="0.25">
      <c r="A20" s="23">
        <v>45329</v>
      </c>
      <c r="B20" s="24" t="str">
        <v>FACTURA</v>
      </c>
      <c r="C20" s="24" t="str">
        <v>E001-96</v>
      </c>
      <c r="D20" s="25" t="str">
        <v>VALORIZACION 17 - CONSTRUCCION DE EDIFICIO ADMINISTRATIVO CLAMASAC</v>
      </c>
      <c r="E20" s="26">
        <v>80524.509999999995</v>
      </c>
      <c r="F20" s="27">
        <v>0.04</v>
      </c>
      <c r="G20" s="26">
        <v>3221</v>
      </c>
      <c r="H20" s="26">
        <v>77303.509999999995</v>
      </c>
      <c r="I20" s="24" t="str">
        <v>CLAMASAC</v>
      </c>
      <c r="J20" s="25" t="str">
        <v>EDIFICIO ADMINISTRATIVO CLAMASAC</v>
      </c>
      <c r="K20" s="28" t="str">
        <v>Pendiente</v>
      </c>
    </row>
    <row r="21" spans="1:11" x14ac:dyDescent="0.25">
      <c r="A21" s="23">
        <v>45336</v>
      </c>
      <c r="B21" s="24" t="str">
        <v>FACTURA</v>
      </c>
      <c r="C21" s="24" t="str">
        <v>E001-98</v>
      </c>
      <c r="D21" s="25" t="str">
        <v>ADELANTO: TRABAJOS COMPLEMETARIOS EN VT EDIFICIO ADMINISTRATIVO CLAMASAC</v>
      </c>
      <c r="E21" s="26">
        <v>8000</v>
      </c>
      <c r="F21" s="27">
        <v>0.04</v>
      </c>
      <c r="G21" s="26">
        <v>320</v>
      </c>
      <c r="H21" s="26">
        <v>7680</v>
      </c>
      <c r="I21" s="24" t="str">
        <v>CLAMASAC</v>
      </c>
      <c r="J21" s="25" t="str">
        <v>EDIFICIO ADMINISTRATIVO CLAMASAC</v>
      </c>
      <c r="K21" s="28" t="str">
        <v>Pendiente</v>
      </c>
    </row>
    <row r="22" spans="1:11" x14ac:dyDescent="0.25">
      <c r="A22" s="23">
        <v>45341</v>
      </c>
      <c r="B22" s="24" t="str">
        <v>FACTURA</v>
      </c>
      <c r="C22" s="24" t="str">
        <v>E001-99</v>
      </c>
      <c r="D22" s="25" t="str">
        <v>CONSTRUCCION DE DEFENSAS PROVISIONALES CONTRA INUNDACION DE AGUAS PLUVIALES EN PLANTA CLAMASAC</v>
      </c>
      <c r="E22" s="26">
        <v>4394.8599999999997</v>
      </c>
      <c r="F22" s="27">
        <v>0.04</v>
      </c>
      <c r="G22" s="26">
        <v>176</v>
      </c>
      <c r="H22" s="26">
        <v>4218.8599999999997</v>
      </c>
      <c r="I22" s="24" t="str">
        <v>CLAMASAC</v>
      </c>
      <c r="J22" s="25" t="str">
        <v>VARIOS CLAMASAC</v>
      </c>
      <c r="K22" s="28" t="str">
        <v>Pagado</v>
      </c>
    </row>
    <row r="23" spans="1:11" x14ac:dyDescent="0.25">
      <c r="A23" s="23">
        <v>45341</v>
      </c>
      <c r="B23" s="24" t="str">
        <v>FACTURA</v>
      </c>
      <c r="C23" s="24" t="str">
        <v>E001-100</v>
      </c>
      <c r="D23" s="25" t="str">
        <v>CANCELACION: FABRICACION E INSTALACION DE PORTON CORREDIZO D 16M. OPCION 1</v>
      </c>
      <c r="E23" s="26">
        <v>23600.58</v>
      </c>
      <c r="F23" s="27">
        <v>0.04</v>
      </c>
      <c r="G23" s="26">
        <v>945</v>
      </c>
      <c r="H23" s="26">
        <v>22655.58</v>
      </c>
      <c r="I23" s="24" t="str">
        <v>CLAMASAC</v>
      </c>
      <c r="J23" s="25" t="str">
        <v>PORTÓN LOTE 4 CLAMASAC</v>
      </c>
      <c r="K23" s="28" t="str">
        <v>Pendiente</v>
      </c>
    </row>
    <row r="24" spans="1:11" x14ac:dyDescent="0.25">
      <c r="A24" s="23">
        <v>45345</v>
      </c>
      <c r="B24" s="24" t="str">
        <v>FACTURA</v>
      </c>
      <c r="C24" s="24" t="str">
        <v>E001-101</v>
      </c>
      <c r="D24" s="25" t="str">
        <v>SERVICIO DE CAMBIO DE TEMPLADORES Y CANDADOS EN PARARAYOS EN LOTE 9 CLAMASAC</v>
      </c>
      <c r="E24" s="26">
        <v>700</v>
      </c>
      <c r="F24" s="27">
        <v>0</v>
      </c>
      <c r="G24" s="26">
        <v>0</v>
      </c>
      <c r="H24" s="26">
        <v>700</v>
      </c>
      <c r="I24" s="24" t="str">
        <v>CLAMASAC</v>
      </c>
      <c r="J24" s="25" t="str">
        <v>VARIOS CLAMASAC</v>
      </c>
      <c r="K24" s="28" t="str">
        <v>Pagado</v>
      </c>
    </row>
    <row r="25" spans="1:11" x14ac:dyDescent="0.25">
      <c r="A25" s="23">
        <v>45345</v>
      </c>
      <c r="B25" s="24" t="str">
        <v>FACTURA</v>
      </c>
      <c r="C25" s="24" t="str">
        <v>E001-102</v>
      </c>
      <c r="D25" s="25" t="str">
        <v>CANCELACION: TRABAJOS COMPLEMETARIOS EN VT EDIFICIO ADMINISTRATIVO CLAMASAC</v>
      </c>
      <c r="E25" s="26">
        <v>5161.62</v>
      </c>
      <c r="F25" s="27">
        <v>0.04</v>
      </c>
      <c r="G25" s="26">
        <v>207</v>
      </c>
      <c r="H25" s="26">
        <v>4954.62</v>
      </c>
      <c r="I25" s="24" t="str">
        <v>CLAMASAC</v>
      </c>
      <c r="J25" s="25" t="str">
        <v>EDIFICIO ADMINISTRATIVO CLAMASAC</v>
      </c>
      <c r="K25" s="28" t="str">
        <v>Pendiente</v>
      </c>
    </row>
    <row r="26" spans="1:11" x14ac:dyDescent="0.25">
      <c r="A26" s="23">
        <v>45349</v>
      </c>
      <c r="B26" s="24" t="str">
        <v>FACTURA</v>
      </c>
      <c r="C26" s="24" t="str">
        <v>E001-103</v>
      </c>
      <c r="D26" s="25" t="str">
        <v>ADELANTO: APERTURA DE MURO PARA UNIR LOTE 4 Y LOTE 10 CLAMASAC</v>
      </c>
      <c r="E26" s="26">
        <v>14000</v>
      </c>
      <c r="F26" s="27">
        <v>0.04</v>
      </c>
      <c r="G26" s="26">
        <v>560</v>
      </c>
      <c r="H26" s="26">
        <v>13440</v>
      </c>
      <c r="I26" s="24" t="str">
        <v>CLAMASAC</v>
      </c>
      <c r="J26" s="25" t="str">
        <v>VARIOS CLAMASAC</v>
      </c>
      <c r="K26" s="28" t="str">
        <v>Pendiente</v>
      </c>
    </row>
    <row r="27" spans="1:11" x14ac:dyDescent="0.25">
      <c r="A27" s="12">
        <v>45358</v>
      </c>
      <c r="B27" s="13" t="str">
        <v>FACTURA</v>
      </c>
      <c r="C27" s="13" t="str">
        <v>E001-106</v>
      </c>
      <c r="D27" s="14" t="str">
        <v>VALORIZACION 18 - CONSTRUCCION DE EDIFICIO ADMINISTRATIVO CLAMASAC</v>
      </c>
      <c r="E27" s="15">
        <v>76656.22</v>
      </c>
      <c r="F27" s="16">
        <v>0.04</v>
      </c>
      <c r="G27" s="15">
        <v>3067</v>
      </c>
      <c r="H27" s="15">
        <v>73589.22</v>
      </c>
      <c r="I27" s="13" t="str">
        <v>CLAMASAC</v>
      </c>
      <c r="J27" s="14" t="str">
        <v>EDIFICIO ADMINISTRATIVO CLAMASAC</v>
      </c>
      <c r="K27" s="17" t="str">
        <v>Pendiente</v>
      </c>
    </row>
    <row r="28" spans="1:11" x14ac:dyDescent="0.25">
      <c r="A28" s="12">
        <v>45365</v>
      </c>
      <c r="B28" s="13" t="str">
        <v>FACTURA</v>
      </c>
      <c r="C28" s="13" t="str">
        <v>E001-107</v>
      </c>
      <c r="D28" s="14" t="str">
        <v>CONSTRUCCIÓN DE NICHO PARA MEDIDOR TRIFASICO EN LOTE 10 CLAMASAC</v>
      </c>
      <c r="E28" s="15">
        <v>1556.49</v>
      </c>
      <c r="F28" s="16">
        <v>0.04</v>
      </c>
      <c r="G28" s="15">
        <v>63</v>
      </c>
      <c r="H28" s="15">
        <v>1493.49</v>
      </c>
      <c r="I28" s="13" t="str">
        <v>CLAMASAC</v>
      </c>
      <c r="J28" s="14" t="str">
        <v>VARIOS CLAMASAC</v>
      </c>
      <c r="K28" s="17" t="str">
        <v>Pendiente</v>
      </c>
    </row>
    <row r="29" spans="1:11" x14ac:dyDescent="0.25">
      <c r="A29" s="12"/>
      <c r="B29" s="13"/>
      <c r="C29" s="13"/>
      <c r="D29" s="14"/>
      <c r="E29" s="15"/>
      <c r="F29" s="16"/>
      <c r="G29" s="15"/>
      <c r="H29" s="15"/>
      <c r="I29" s="13"/>
      <c r="J29" s="14"/>
      <c r="K29" s="17"/>
    </row>
    <row r="30" spans="1:11" x14ac:dyDescent="0.25">
      <c r="A30" s="12"/>
      <c r="B30" s="13"/>
      <c r="C30" s="13"/>
      <c r="D30" s="14"/>
      <c r="E30" s="15"/>
      <c r="F30" s="16"/>
      <c r="G30" s="15"/>
      <c r="H30" s="15"/>
      <c r="I30" s="13"/>
      <c r="J30" s="14"/>
      <c r="K30" s="17"/>
    </row>
    <row r="31" spans="1:11" x14ac:dyDescent="0.25">
      <c r="A31" s="12"/>
      <c r="B31" s="13"/>
      <c r="C31" s="13"/>
      <c r="D31" s="14"/>
      <c r="E31" s="15"/>
      <c r="F31" s="16"/>
      <c r="G31" s="15"/>
      <c r="H31" s="15"/>
      <c r="I31" s="13"/>
      <c r="J31" s="14"/>
      <c r="K31" s="17"/>
    </row>
    <row r="32" spans="1:11" x14ac:dyDescent="0.25">
      <c r="A32" s="12"/>
      <c r="B32" s="13"/>
      <c r="C32" s="13"/>
      <c r="D32" s="14"/>
      <c r="E32" s="15"/>
      <c r="F32" s="16"/>
      <c r="G32" s="15"/>
      <c r="H32" s="15"/>
      <c r="I32" s="13"/>
      <c r="J32" s="14"/>
      <c r="K32" s="17"/>
    </row>
    <row r="33" spans="1:11" x14ac:dyDescent="0.25">
      <c r="A33" s="12"/>
      <c r="B33" s="13"/>
      <c r="C33" s="13"/>
      <c r="D33" s="14"/>
      <c r="E33" s="15"/>
      <c r="F33" s="16"/>
      <c r="G33" s="15"/>
      <c r="H33" s="15"/>
      <c r="I33" s="13"/>
      <c r="J33" s="14"/>
      <c r="K33" s="17"/>
    </row>
    <row r="34" spans="1:11" x14ac:dyDescent="0.25">
      <c r="A34" s="12"/>
      <c r="B34" s="13"/>
      <c r="C34" s="13"/>
      <c r="D34" s="14"/>
      <c r="E34" s="15"/>
      <c r="F34" s="16"/>
      <c r="G34" s="15"/>
      <c r="H34" s="15"/>
      <c r="I34" s="13"/>
      <c r="J34" s="14"/>
      <c r="K34" s="17"/>
    </row>
    <row r="35" spans="1:11" x14ac:dyDescent="0.25">
      <c r="A35" s="12"/>
      <c r="B35" s="13"/>
      <c r="C35" s="13"/>
      <c r="D35" s="14"/>
      <c r="E35" s="15"/>
      <c r="F35" s="16"/>
      <c r="G35" s="15"/>
      <c r="H35" s="15"/>
      <c r="I35" s="13"/>
      <c r="J35" s="14"/>
      <c r="K35" s="17"/>
    </row>
    <row r="36" spans="1:11" x14ac:dyDescent="0.25">
      <c r="A36" s="18"/>
      <c r="E36" s="19"/>
      <c r="G36" s="19"/>
      <c r="H36" s="19"/>
      <c r="K36" s="20"/>
    </row>
  </sheetData>
  <autoFilter ref="A10:K14" xr:uid="{E388F890-3B18-42D2-A8F3-641F3D226F4A}"/>
  <conditionalFormatting sqref="A11:K35">
    <cfRule type="expression" dxfId="6" priority="1">
      <formula>$K11="Pendiente"</formula>
    </cfRule>
  </conditionalFormatting>
  <conditionalFormatting sqref="K36">
    <cfRule type="cellIs" dxfId="5" priority="6" operator="equal">
      <formula>#REF!</formula>
    </cfRule>
    <cfRule type="cellIs" dxfId="4" priority="7" operator="equal">
      <formula>#REF!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FEA7-83B6-4B39-958D-3BA092B873C6}">
  <dimension ref="A1:N38"/>
  <sheetViews>
    <sheetView tabSelected="1" workbookViewId="0">
      <pane ySplit="4" topLeftCell="A12" activePane="bottomLeft" state="frozen"/>
      <selection pane="bottomLeft" activeCell="I29" sqref="I29"/>
    </sheetView>
  </sheetViews>
  <sheetFormatPr baseColWidth="10" defaultRowHeight="15" x14ac:dyDescent="0.25"/>
  <cols>
    <col min="3" max="3" width="9.85546875" customWidth="1"/>
    <col min="4" max="4" width="87.28515625" customWidth="1"/>
    <col min="10" max="10" width="31.42578125" customWidth="1"/>
    <col min="13" max="13" width="7.7109375" customWidth="1"/>
    <col min="14" max="14" width="9" customWidth="1"/>
  </cols>
  <sheetData>
    <row r="1" spans="1:14" ht="40.5" customHeight="1" x14ac:dyDescent="0.4">
      <c r="A1" s="40" t="s">
        <v>94</v>
      </c>
      <c r="B1" s="2"/>
      <c r="C1" s="2"/>
    </row>
    <row r="2" spans="1:14" x14ac:dyDescent="0.25">
      <c r="B2" s="2"/>
      <c r="C2" s="2"/>
    </row>
    <row r="3" spans="1:14" x14ac:dyDescent="0.25">
      <c r="B3" s="2"/>
      <c r="C3" s="2"/>
    </row>
    <row r="4" spans="1:14" ht="27" x14ac:dyDescent="0.25">
      <c r="A4" s="21" t="s">
        <v>5</v>
      </c>
      <c r="B4" s="22" t="s">
        <v>6</v>
      </c>
      <c r="C4" s="22" t="s">
        <v>7</v>
      </c>
      <c r="D4" s="22" t="s">
        <v>8</v>
      </c>
      <c r="E4" s="11" t="s">
        <v>9</v>
      </c>
      <c r="F4" s="11" t="s">
        <v>10</v>
      </c>
      <c r="G4" s="11" t="s">
        <v>11</v>
      </c>
      <c r="H4" s="11" t="s">
        <v>12</v>
      </c>
      <c r="I4" s="11" t="s">
        <v>0</v>
      </c>
      <c r="J4" s="11" t="s">
        <v>13</v>
      </c>
      <c r="K4" s="22" t="s">
        <v>14</v>
      </c>
      <c r="L4" s="22" t="s">
        <v>15</v>
      </c>
      <c r="M4" s="22" t="s">
        <v>16</v>
      </c>
      <c r="N4" s="22" t="s">
        <v>17</v>
      </c>
    </row>
    <row r="5" spans="1:14" s="36" customFormat="1" ht="13.5" x14ac:dyDescent="0.25">
      <c r="A5" s="29">
        <v>45231</v>
      </c>
      <c r="B5" s="30" t="s">
        <v>18</v>
      </c>
      <c r="C5" s="30" t="s">
        <v>19</v>
      </c>
      <c r="D5" s="31" t="s">
        <v>20</v>
      </c>
      <c r="E5" s="32">
        <v>7681.59</v>
      </c>
      <c r="F5" s="33">
        <v>0.12</v>
      </c>
      <c r="G5" s="32">
        <f>+ROUNDUP(VentasPYZ3[[#This Row],[Monto]]*VentasPYZ3[[#This Row],[% Detracción]],0)</f>
        <v>922</v>
      </c>
      <c r="H5" s="32">
        <f>+VentasPYZ3[[#This Row],[Monto]]-VentasPYZ3[[#This Row],[Detracción]]</f>
        <v>6759.59</v>
      </c>
      <c r="I5" s="34" t="s">
        <v>1</v>
      </c>
      <c r="J5" s="34" t="s">
        <v>21</v>
      </c>
      <c r="K5" s="30" t="s">
        <v>22</v>
      </c>
      <c r="L5" s="29">
        <v>45274</v>
      </c>
      <c r="M5" s="30" t="s">
        <v>23</v>
      </c>
      <c r="N5" s="35" t="s">
        <v>24</v>
      </c>
    </row>
    <row r="6" spans="1:14" s="36" customFormat="1" ht="27" x14ac:dyDescent="0.25">
      <c r="A6" s="29">
        <v>45236</v>
      </c>
      <c r="B6" s="30" t="s">
        <v>18</v>
      </c>
      <c r="C6" s="30" t="s">
        <v>25</v>
      </c>
      <c r="D6" s="31" t="s">
        <v>26</v>
      </c>
      <c r="E6" s="32">
        <v>90668.76</v>
      </c>
      <c r="F6" s="33">
        <v>0.04</v>
      </c>
      <c r="G6" s="32">
        <f>+ROUNDUP(VentasPYZ3[[#This Row],[Monto]]*VentasPYZ3[[#This Row],[% Detracción]],0)</f>
        <v>3627</v>
      </c>
      <c r="H6" s="32">
        <f>+VentasPYZ3[[#This Row],[Monto]]-VentasPYZ3[[#This Row],[Detracción]]</f>
        <v>87041.76</v>
      </c>
      <c r="I6" s="34" t="s">
        <v>1</v>
      </c>
      <c r="J6" s="34" t="s">
        <v>27</v>
      </c>
      <c r="K6" s="30" t="s">
        <v>22</v>
      </c>
      <c r="L6" s="37" t="s">
        <v>28</v>
      </c>
      <c r="M6" s="30" t="s">
        <v>23</v>
      </c>
      <c r="N6" s="38" t="s">
        <v>29</v>
      </c>
    </row>
    <row r="7" spans="1:14" s="36" customFormat="1" ht="27" x14ac:dyDescent="0.25">
      <c r="A7" s="29">
        <v>45250</v>
      </c>
      <c r="B7" s="30" t="s">
        <v>18</v>
      </c>
      <c r="C7" s="30" t="s">
        <v>30</v>
      </c>
      <c r="D7" s="31" t="s">
        <v>31</v>
      </c>
      <c r="E7" s="32">
        <v>55543.65</v>
      </c>
      <c r="F7" s="33">
        <v>0.04</v>
      </c>
      <c r="G7" s="32">
        <f>+ROUNDUP(VentasPYZ3[[#This Row],[Monto]]*VentasPYZ3[[#This Row],[% Detracción]],0)</f>
        <v>2222</v>
      </c>
      <c r="H7" s="32">
        <f>+VentasPYZ3[[#This Row],[Monto]]-VentasPYZ3[[#This Row],[Detracción]]</f>
        <v>53321.65</v>
      </c>
      <c r="I7" s="34" t="s">
        <v>1</v>
      </c>
      <c r="J7" s="34" t="s">
        <v>27</v>
      </c>
      <c r="K7" s="30" t="s">
        <v>22</v>
      </c>
      <c r="L7" s="37" t="s">
        <v>32</v>
      </c>
      <c r="M7" s="30" t="s">
        <v>23</v>
      </c>
      <c r="N7" s="38" t="s">
        <v>33</v>
      </c>
    </row>
    <row r="8" spans="1:14" s="36" customFormat="1" ht="13.5" x14ac:dyDescent="0.25">
      <c r="A8" s="29">
        <v>45261</v>
      </c>
      <c r="B8" s="30" t="s">
        <v>18</v>
      </c>
      <c r="C8" s="30" t="s">
        <v>34</v>
      </c>
      <c r="D8" s="31" t="s">
        <v>35</v>
      </c>
      <c r="E8" s="32">
        <v>32000</v>
      </c>
      <c r="F8" s="33">
        <v>0</v>
      </c>
      <c r="G8" s="32">
        <f>+ROUNDUP(VentasPYZ3[[#This Row],[Monto]]*VentasPYZ3[[#This Row],[% Detracción]],0)</f>
        <v>0</v>
      </c>
      <c r="H8" s="32">
        <f>+VentasPYZ3[[#This Row],[Monto]]-VentasPYZ3[[#This Row],[Detracción]]</f>
        <v>32000</v>
      </c>
      <c r="I8" s="34" t="s">
        <v>36</v>
      </c>
      <c r="J8" s="34" t="s">
        <v>37</v>
      </c>
      <c r="K8" s="30" t="s">
        <v>22</v>
      </c>
      <c r="L8" s="29">
        <v>45261</v>
      </c>
      <c r="M8" s="30" t="s">
        <v>23</v>
      </c>
      <c r="N8" s="35">
        <v>449994</v>
      </c>
    </row>
    <row r="9" spans="1:14" s="36" customFormat="1" ht="13.5" x14ac:dyDescent="0.25">
      <c r="A9" s="29">
        <v>45264</v>
      </c>
      <c r="B9" s="30" t="s">
        <v>18</v>
      </c>
      <c r="C9" s="30" t="s">
        <v>38</v>
      </c>
      <c r="D9" s="31" t="s">
        <v>39</v>
      </c>
      <c r="E9" s="32">
        <v>55282.61</v>
      </c>
      <c r="F9" s="33">
        <v>0.04</v>
      </c>
      <c r="G9" s="32">
        <f>+ROUNDUP(VentasPYZ3[[#This Row],[Monto]]*VentasPYZ3[[#This Row],[% Detracción]],0)</f>
        <v>2212</v>
      </c>
      <c r="H9" s="32">
        <f>+VentasPYZ3[[#This Row],[Monto]]-VentasPYZ3[[#This Row],[Detracción]]</f>
        <v>53070.61</v>
      </c>
      <c r="I9" s="34" t="s">
        <v>1</v>
      </c>
      <c r="J9" s="34" t="s">
        <v>27</v>
      </c>
      <c r="K9" s="30" t="s">
        <v>22</v>
      </c>
      <c r="L9" s="29">
        <v>45279</v>
      </c>
      <c r="M9" s="30" t="s">
        <v>23</v>
      </c>
      <c r="N9" s="35" t="s">
        <v>40</v>
      </c>
    </row>
    <row r="10" spans="1:14" s="36" customFormat="1" ht="27" x14ac:dyDescent="0.25">
      <c r="A10" s="29">
        <v>45265</v>
      </c>
      <c r="B10" s="30" t="s">
        <v>18</v>
      </c>
      <c r="C10" s="30" t="s">
        <v>42</v>
      </c>
      <c r="D10" s="31" t="s">
        <v>43</v>
      </c>
      <c r="E10" s="32">
        <v>12694.68</v>
      </c>
      <c r="F10" s="33">
        <v>0.12</v>
      </c>
      <c r="G10" s="32">
        <f>+ROUNDUP(VentasPYZ3[[#This Row],[Monto]]*VentasPYZ3[[#This Row],[% Detracción]],0)</f>
        <v>1524</v>
      </c>
      <c r="H10" s="32">
        <f>+VentasPYZ3[[#This Row],[Monto]]-VentasPYZ3[[#This Row],[Detracción]]</f>
        <v>11170.68</v>
      </c>
      <c r="I10" s="34" t="s">
        <v>1</v>
      </c>
      <c r="J10" s="34" t="s">
        <v>21</v>
      </c>
      <c r="K10" s="30" t="s">
        <v>22</v>
      </c>
      <c r="L10" s="37" t="s">
        <v>32</v>
      </c>
      <c r="M10" s="30" t="s">
        <v>23</v>
      </c>
      <c r="N10" s="38" t="s">
        <v>33</v>
      </c>
    </row>
    <row r="11" spans="1:14" s="36" customFormat="1" ht="27" x14ac:dyDescent="0.25">
      <c r="A11" s="29">
        <v>45271</v>
      </c>
      <c r="B11" s="30" t="s">
        <v>18</v>
      </c>
      <c r="C11" s="30" t="s">
        <v>44</v>
      </c>
      <c r="D11" s="31" t="s">
        <v>45</v>
      </c>
      <c r="E11" s="32">
        <v>22747.759999999998</v>
      </c>
      <c r="F11" s="33">
        <v>0.04</v>
      </c>
      <c r="G11" s="32">
        <f>+ROUNDUP(VentasPYZ3[[#This Row],[Monto]]*VentasPYZ3[[#This Row],[% Detracción]],0)</f>
        <v>910</v>
      </c>
      <c r="H11" s="32">
        <f>+VentasPYZ3[[#This Row],[Monto]]-VentasPYZ3[[#This Row],[Detracción]]</f>
        <v>21837.759999999998</v>
      </c>
      <c r="I11" s="34" t="s">
        <v>1</v>
      </c>
      <c r="J11" s="34" t="s">
        <v>46</v>
      </c>
      <c r="K11" s="30" t="s">
        <v>22</v>
      </c>
      <c r="L11" s="29">
        <v>45274</v>
      </c>
      <c r="M11" s="30" t="s">
        <v>23</v>
      </c>
      <c r="N11" s="35" t="s">
        <v>24</v>
      </c>
    </row>
    <row r="12" spans="1:14" s="36" customFormat="1" ht="13.5" x14ac:dyDescent="0.25">
      <c r="A12" s="29">
        <v>45275</v>
      </c>
      <c r="B12" s="30" t="s">
        <v>18</v>
      </c>
      <c r="C12" s="30" t="s">
        <v>47</v>
      </c>
      <c r="D12" s="31" t="s">
        <v>48</v>
      </c>
      <c r="E12" s="32">
        <v>23600</v>
      </c>
      <c r="F12" s="33">
        <v>0.04</v>
      </c>
      <c r="G12" s="32">
        <f>+ROUNDUP(VentasPYZ3[[#This Row],[Monto]]*VentasPYZ3[[#This Row],[% Detracción]],0)</f>
        <v>944</v>
      </c>
      <c r="H12" s="32">
        <f>+VentasPYZ3[[#This Row],[Monto]]-VentasPYZ3[[#This Row],[Detracción]]</f>
        <v>22656</v>
      </c>
      <c r="I12" s="34" t="s">
        <v>49</v>
      </c>
      <c r="J12" s="34" t="s">
        <v>50</v>
      </c>
      <c r="K12" s="30" t="s">
        <v>22</v>
      </c>
      <c r="L12" s="29">
        <v>45278</v>
      </c>
      <c r="M12" s="30" t="s">
        <v>23</v>
      </c>
      <c r="N12" s="35">
        <v>519941</v>
      </c>
    </row>
    <row r="13" spans="1:14" s="36" customFormat="1" ht="13.5" x14ac:dyDescent="0.25">
      <c r="A13" s="29">
        <v>45275</v>
      </c>
      <c r="B13" s="30" t="s">
        <v>18</v>
      </c>
      <c r="C13" s="30" t="s">
        <v>51</v>
      </c>
      <c r="D13" s="31" t="s">
        <v>52</v>
      </c>
      <c r="E13" s="32">
        <v>49002.04</v>
      </c>
      <c r="F13" s="33">
        <v>0.04</v>
      </c>
      <c r="G13" s="32">
        <f>+ROUNDUP(VentasPYZ3[[#This Row],[Monto]]*VentasPYZ3[[#This Row],[% Detracción]],0)</f>
        <v>1961</v>
      </c>
      <c r="H13" s="32">
        <f>+VentasPYZ3[[#This Row],[Monto]]-VentasPYZ3[[#This Row],[Detracción]]</f>
        <v>47041.04</v>
      </c>
      <c r="I13" s="34" t="s">
        <v>1</v>
      </c>
      <c r="J13" s="34" t="s">
        <v>27</v>
      </c>
      <c r="K13" s="30" t="s">
        <v>22</v>
      </c>
      <c r="L13" s="29">
        <v>45301</v>
      </c>
      <c r="M13" s="30" t="s">
        <v>23</v>
      </c>
      <c r="N13" s="35" t="s">
        <v>53</v>
      </c>
    </row>
    <row r="14" spans="1:14" s="36" customFormat="1" ht="13.5" x14ac:dyDescent="0.25">
      <c r="A14" s="29">
        <v>45289</v>
      </c>
      <c r="B14" s="30" t="s">
        <v>18</v>
      </c>
      <c r="C14" s="30" t="s">
        <v>54</v>
      </c>
      <c r="D14" s="31" t="s">
        <v>55</v>
      </c>
      <c r="E14" s="32">
        <v>40000</v>
      </c>
      <c r="F14" s="33">
        <v>0.04</v>
      </c>
      <c r="G14" s="32">
        <f>+ROUNDUP(VentasPYZ3[[#This Row],[Monto]]*VentasPYZ3[[#This Row],[% Detracción]],0)</f>
        <v>1600</v>
      </c>
      <c r="H14" s="32">
        <f>+VentasPYZ3[[#This Row],[Monto]]-VentasPYZ3[[#This Row],[Detracción]]</f>
        <v>38400</v>
      </c>
      <c r="I14" s="34" t="s">
        <v>49</v>
      </c>
      <c r="J14" s="34" t="s">
        <v>50</v>
      </c>
      <c r="K14" s="30" t="s">
        <v>22</v>
      </c>
      <c r="L14" s="29">
        <v>45296</v>
      </c>
      <c r="M14" s="30" t="s">
        <v>23</v>
      </c>
      <c r="N14" s="35" t="s">
        <v>56</v>
      </c>
    </row>
    <row r="15" spans="1:14" s="36" customFormat="1" ht="13.5" x14ac:dyDescent="0.25">
      <c r="A15" s="29">
        <v>45307</v>
      </c>
      <c r="B15" s="30" t="s">
        <v>18</v>
      </c>
      <c r="C15" s="30" t="s">
        <v>57</v>
      </c>
      <c r="D15" s="31" t="s">
        <v>58</v>
      </c>
      <c r="E15" s="32">
        <v>18000</v>
      </c>
      <c r="F15" s="33">
        <v>0.04</v>
      </c>
      <c r="G15" s="32">
        <f>+ROUNDUP(VentasPYZ3[[#This Row],[Monto]]*VentasPYZ3[[#This Row],[% Detracción]],0)</f>
        <v>720</v>
      </c>
      <c r="H15" s="32">
        <f>+VentasPYZ3[[#This Row],[Monto]]-VentasPYZ3[[#This Row],[Detracción]]</f>
        <v>17280</v>
      </c>
      <c r="I15" s="34" t="s">
        <v>1</v>
      </c>
      <c r="J15" s="34" t="s">
        <v>59</v>
      </c>
      <c r="K15" s="30" t="s">
        <v>22</v>
      </c>
      <c r="L15" s="29">
        <v>45308</v>
      </c>
      <c r="M15" s="30" t="s">
        <v>23</v>
      </c>
      <c r="N15" s="35" t="s">
        <v>60</v>
      </c>
    </row>
    <row r="16" spans="1:14" s="36" customFormat="1" ht="13.5" x14ac:dyDescent="0.25">
      <c r="A16" s="29">
        <v>45307</v>
      </c>
      <c r="B16" s="30" t="s">
        <v>18</v>
      </c>
      <c r="C16" s="30" t="s">
        <v>61</v>
      </c>
      <c r="D16" s="31" t="s">
        <v>62</v>
      </c>
      <c r="E16" s="32">
        <v>2360</v>
      </c>
      <c r="F16" s="33">
        <v>0.12</v>
      </c>
      <c r="G16" s="32">
        <f>+ROUNDUP(VentasPYZ3[[#This Row],[Monto]]*VentasPYZ3[[#This Row],[% Detracción]],0)</f>
        <v>284</v>
      </c>
      <c r="H16" s="32">
        <f>+VentasPYZ3[[#This Row],[Monto]]-VentasPYZ3[[#This Row],[Detracción]]</f>
        <v>2076</v>
      </c>
      <c r="I16" s="34" t="s">
        <v>63</v>
      </c>
      <c r="J16" s="34" t="s">
        <v>64</v>
      </c>
      <c r="K16" s="30" t="s">
        <v>22</v>
      </c>
      <c r="L16" s="29">
        <v>45313</v>
      </c>
      <c r="M16" s="30" t="s">
        <v>65</v>
      </c>
      <c r="N16" s="35" t="s">
        <v>66</v>
      </c>
    </row>
    <row r="17" spans="1:14" s="36" customFormat="1" ht="13.5" x14ac:dyDescent="0.25">
      <c r="A17" s="29">
        <v>45310</v>
      </c>
      <c r="B17" s="30" t="s">
        <v>18</v>
      </c>
      <c r="C17" s="30" t="s">
        <v>67</v>
      </c>
      <c r="D17" s="31" t="s">
        <v>68</v>
      </c>
      <c r="E17" s="32">
        <v>22925.39</v>
      </c>
      <c r="F17" s="33">
        <v>0.04</v>
      </c>
      <c r="G17" s="32">
        <f>+ROUNDUP(VentasPYZ3[[#This Row],[Monto]]*VentasPYZ3[[#This Row],[% Detracción]],0)</f>
        <v>918</v>
      </c>
      <c r="H17" s="32">
        <f>+VentasPYZ3[[#This Row],[Monto]]-VentasPYZ3[[#This Row],[Detracción]]</f>
        <v>22007.39</v>
      </c>
      <c r="I17" s="34" t="s">
        <v>49</v>
      </c>
      <c r="J17" s="34" t="s">
        <v>50</v>
      </c>
      <c r="K17" s="30" t="s">
        <v>22</v>
      </c>
      <c r="L17" s="29">
        <v>45310</v>
      </c>
      <c r="M17" s="30" t="s">
        <v>23</v>
      </c>
      <c r="N17" s="35" t="s">
        <v>69</v>
      </c>
    </row>
    <row r="18" spans="1:14" s="36" customFormat="1" ht="13.5" x14ac:dyDescent="0.25">
      <c r="A18" s="29">
        <v>45313</v>
      </c>
      <c r="B18" s="30" t="s">
        <v>18</v>
      </c>
      <c r="C18" s="30" t="s">
        <v>70</v>
      </c>
      <c r="D18" s="31" t="s">
        <v>71</v>
      </c>
      <c r="E18" s="32">
        <v>10250.34</v>
      </c>
      <c r="F18" s="33">
        <v>0.04</v>
      </c>
      <c r="G18" s="32">
        <f>+ROUNDUP(VentasPYZ3[[#This Row],[Monto]]*VentasPYZ3[[#This Row],[% Detracción]],0)</f>
        <v>411</v>
      </c>
      <c r="H18" s="32">
        <f>+VentasPYZ3[[#This Row],[Monto]]-VentasPYZ3[[#This Row],[Detracción]]</f>
        <v>9839.34</v>
      </c>
      <c r="I18" s="34" t="s">
        <v>1</v>
      </c>
      <c r="J18" s="34" t="s">
        <v>21</v>
      </c>
      <c r="K18" s="30" t="s">
        <v>22</v>
      </c>
      <c r="L18" s="30"/>
      <c r="M18" s="30"/>
      <c r="N18" s="35"/>
    </row>
    <row r="19" spans="1:14" s="36" customFormat="1" ht="13.5" x14ac:dyDescent="0.25">
      <c r="A19" s="29">
        <v>45320</v>
      </c>
      <c r="B19" s="30" t="s">
        <v>18</v>
      </c>
      <c r="C19" s="30" t="s">
        <v>72</v>
      </c>
      <c r="D19" s="31" t="s">
        <v>73</v>
      </c>
      <c r="E19" s="32">
        <v>30281.1</v>
      </c>
      <c r="F19" s="33">
        <v>0.04</v>
      </c>
      <c r="G19" s="32">
        <f>+ROUNDUP(VentasPYZ3[[#This Row],[Monto]]*VentasPYZ3[[#This Row],[% Detracción]],0)</f>
        <v>1212</v>
      </c>
      <c r="H19" s="32">
        <f>+VentasPYZ3[[#This Row],[Monto]]-VentasPYZ3[[#This Row],[Detracción]]</f>
        <v>29069.1</v>
      </c>
      <c r="I19" s="34" t="s">
        <v>49</v>
      </c>
      <c r="J19" s="34" t="s">
        <v>50</v>
      </c>
      <c r="K19" s="30" t="s">
        <v>22</v>
      </c>
      <c r="L19" s="29">
        <v>45321</v>
      </c>
      <c r="M19" s="30" t="s">
        <v>23</v>
      </c>
      <c r="N19" s="35" t="s">
        <v>115</v>
      </c>
    </row>
    <row r="20" spans="1:14" s="36" customFormat="1" ht="13.5" x14ac:dyDescent="0.25">
      <c r="A20" s="29">
        <v>45324</v>
      </c>
      <c r="B20" s="30" t="s">
        <v>18</v>
      </c>
      <c r="C20" s="30" t="s">
        <v>74</v>
      </c>
      <c r="D20" s="31" t="s">
        <v>75</v>
      </c>
      <c r="E20" s="32">
        <v>37816.629999999997</v>
      </c>
      <c r="F20" s="33">
        <v>0.04</v>
      </c>
      <c r="G20" s="32">
        <f>+ROUNDUP(VentasPYZ3[[#This Row],[Monto]]*VentasPYZ3[[#This Row],[% Detracción]],0)</f>
        <v>1513</v>
      </c>
      <c r="H20" s="32">
        <f>+VentasPYZ3[[#This Row],[Monto]]-VentasPYZ3[[#This Row],[Detracción]]</f>
        <v>36303.629999999997</v>
      </c>
      <c r="I20" s="34" t="s">
        <v>49</v>
      </c>
      <c r="J20" s="34" t="s">
        <v>50</v>
      </c>
      <c r="K20" s="30" t="s">
        <v>22</v>
      </c>
      <c r="L20" s="43"/>
      <c r="M20" s="43"/>
      <c r="N20" s="38"/>
    </row>
    <row r="21" spans="1:14" s="36" customFormat="1" ht="13.5" x14ac:dyDescent="0.25">
      <c r="A21" s="44"/>
      <c r="B21" s="45"/>
      <c r="C21" s="45"/>
      <c r="D21" s="46" t="s">
        <v>110</v>
      </c>
      <c r="E21" s="47">
        <v>22000</v>
      </c>
      <c r="F21" s="48"/>
      <c r="G21" s="47">
        <f>+ROUNDUP(VentasPYZ3[[#This Row],[Monto]]*VentasPYZ3[[#This Row],[% Detracción]],0)</f>
        <v>0</v>
      </c>
      <c r="H21" s="47">
        <f>+VentasPYZ3[[#This Row],[Monto]]-VentasPYZ3[[#This Row],[Detracción]]</f>
        <v>22000</v>
      </c>
      <c r="I21" s="49"/>
      <c r="J21" s="49"/>
      <c r="K21" s="45"/>
      <c r="L21" s="50">
        <v>45327</v>
      </c>
      <c r="M21" s="45" t="s">
        <v>23</v>
      </c>
      <c r="N21" s="51" t="s">
        <v>113</v>
      </c>
    </row>
    <row r="22" spans="1:14" s="36" customFormat="1" ht="13.5" x14ac:dyDescent="0.25">
      <c r="A22" s="44"/>
      <c r="B22" s="45"/>
      <c r="C22" s="45"/>
      <c r="D22" s="46" t="s">
        <v>110</v>
      </c>
      <c r="E22" s="47">
        <v>14303.63</v>
      </c>
      <c r="F22" s="48"/>
      <c r="G22" s="47">
        <f>+ROUNDUP(VentasPYZ3[[#This Row],[Monto]]*VentasPYZ3[[#This Row],[% Detracción]],0)</f>
        <v>0</v>
      </c>
      <c r="H22" s="47">
        <f>+VentasPYZ3[[#This Row],[Monto]]-VentasPYZ3[[#This Row],[Detracción]]</f>
        <v>14303.63</v>
      </c>
      <c r="I22" s="49"/>
      <c r="J22" s="49"/>
      <c r="K22" s="45"/>
      <c r="L22" s="50">
        <v>45329</v>
      </c>
      <c r="M22" s="45" t="s">
        <v>23</v>
      </c>
      <c r="N22" s="51" t="s">
        <v>114</v>
      </c>
    </row>
    <row r="23" spans="1:14" s="36" customFormat="1" ht="13.5" x14ac:dyDescent="0.25">
      <c r="A23" s="29">
        <v>45329</v>
      </c>
      <c r="B23" s="30" t="s">
        <v>18</v>
      </c>
      <c r="C23" s="30" t="s">
        <v>76</v>
      </c>
      <c r="D23" s="31" t="s">
        <v>77</v>
      </c>
      <c r="E23" s="32">
        <v>80524.509999999995</v>
      </c>
      <c r="F23" s="33">
        <v>0.04</v>
      </c>
      <c r="G23" s="32">
        <f>+ROUNDUP(VentasPYZ3[[#This Row],[Monto]]*VentasPYZ3[[#This Row],[% Detracción]],0)</f>
        <v>3221</v>
      </c>
      <c r="H23" s="32">
        <f>+VentasPYZ3[[#This Row],[Monto]]-VentasPYZ3[[#This Row],[Detracción]]</f>
        <v>77303.509999999995</v>
      </c>
      <c r="I23" s="34" t="s">
        <v>1</v>
      </c>
      <c r="J23" s="34" t="s">
        <v>27</v>
      </c>
      <c r="K23" s="30" t="s">
        <v>41</v>
      </c>
      <c r="L23" s="43"/>
      <c r="M23" s="30"/>
      <c r="N23" s="35"/>
    </row>
    <row r="24" spans="1:14" s="36" customFormat="1" ht="13.5" x14ac:dyDescent="0.25">
      <c r="A24" s="44"/>
      <c r="B24" s="45"/>
      <c r="C24" s="45"/>
      <c r="D24" s="46" t="s">
        <v>110</v>
      </c>
      <c r="E24" s="47">
        <v>30000</v>
      </c>
      <c r="F24" s="48"/>
      <c r="G24" s="47">
        <f>+ROUNDUP(VentasPYZ3[[#This Row],[Monto]]*VentasPYZ3[[#This Row],[% Detracción]],0)</f>
        <v>0</v>
      </c>
      <c r="H24" s="47">
        <f>+VentasPYZ3[[#This Row],[Monto]]-VentasPYZ3[[#This Row],[Detracción]]</f>
        <v>30000</v>
      </c>
      <c r="I24" s="49"/>
      <c r="J24" s="49"/>
      <c r="K24" s="45"/>
      <c r="L24" s="50">
        <v>45338</v>
      </c>
      <c r="M24" s="45" t="s">
        <v>23</v>
      </c>
      <c r="N24" s="51" t="s">
        <v>111</v>
      </c>
    </row>
    <row r="25" spans="1:14" s="36" customFormat="1" ht="13.5" x14ac:dyDescent="0.25">
      <c r="A25" s="44"/>
      <c r="B25" s="45"/>
      <c r="C25" s="45"/>
      <c r="D25" s="46" t="s">
        <v>110</v>
      </c>
      <c r="E25" s="47">
        <v>30000</v>
      </c>
      <c r="F25" s="48"/>
      <c r="G25" s="47">
        <f>+ROUNDUP(VentasPYZ3[[#This Row],[Monto]]*VentasPYZ3[[#This Row],[% Detracción]],0)</f>
        <v>0</v>
      </c>
      <c r="H25" s="47">
        <f>+VentasPYZ3[[#This Row],[Monto]]-VentasPYZ3[[#This Row],[Detracción]]</f>
        <v>30000</v>
      </c>
      <c r="I25" s="49"/>
      <c r="J25" s="49"/>
      <c r="K25" s="45"/>
      <c r="L25" s="50">
        <v>45345</v>
      </c>
      <c r="M25" s="45" t="s">
        <v>23</v>
      </c>
      <c r="N25" s="51" t="s">
        <v>112</v>
      </c>
    </row>
    <row r="26" spans="1:14" s="36" customFormat="1" ht="13.5" x14ac:dyDescent="0.25">
      <c r="A26" s="44"/>
      <c r="B26" s="45"/>
      <c r="C26" s="45"/>
      <c r="D26" s="46" t="s">
        <v>110</v>
      </c>
      <c r="E26" s="47"/>
      <c r="F26" s="48"/>
      <c r="G26" s="47">
        <f>+ROUNDUP(VentasPYZ3[[#This Row],[Monto]]*VentasPYZ3[[#This Row],[% Detracción]],0)</f>
        <v>0</v>
      </c>
      <c r="H26" s="47">
        <f>+VentasPYZ3[[#This Row],[Monto]]-VentasPYZ3[[#This Row],[Detracción]]</f>
        <v>0</v>
      </c>
      <c r="I26" s="49"/>
      <c r="J26" s="49"/>
      <c r="K26" s="45"/>
      <c r="L26" s="50"/>
      <c r="M26" s="45"/>
      <c r="N26" s="51"/>
    </row>
    <row r="27" spans="1:14" s="36" customFormat="1" ht="13.5" x14ac:dyDescent="0.25">
      <c r="A27" s="29">
        <v>45331</v>
      </c>
      <c r="B27" s="30" t="s">
        <v>18</v>
      </c>
      <c r="C27" s="30" t="s">
        <v>78</v>
      </c>
      <c r="D27" s="31" t="s">
        <v>79</v>
      </c>
      <c r="E27" s="32">
        <v>20457</v>
      </c>
      <c r="F27" s="33">
        <v>0.04</v>
      </c>
      <c r="G27" s="32">
        <f>+ROUNDUP(VentasPYZ3[[#This Row],[Monto]]*VentasPYZ3[[#This Row],[% Detracción]],0)</f>
        <v>819</v>
      </c>
      <c r="H27" s="32">
        <f>+VentasPYZ3[[#This Row],[Monto]]-VentasPYZ3[[#This Row],[Detracción]]</f>
        <v>19638</v>
      </c>
      <c r="I27" s="34" t="s">
        <v>49</v>
      </c>
      <c r="J27" s="34" t="s">
        <v>50</v>
      </c>
      <c r="K27" s="30" t="s">
        <v>22</v>
      </c>
      <c r="L27" s="29">
        <v>45351</v>
      </c>
      <c r="M27" s="30" t="s">
        <v>23</v>
      </c>
      <c r="N27" s="35" t="s">
        <v>109</v>
      </c>
    </row>
    <row r="28" spans="1:14" s="36" customFormat="1" ht="13.5" x14ac:dyDescent="0.25">
      <c r="A28" s="29">
        <v>45336</v>
      </c>
      <c r="B28" s="30" t="s">
        <v>18</v>
      </c>
      <c r="C28" s="30" t="s">
        <v>80</v>
      </c>
      <c r="D28" s="31" t="s">
        <v>81</v>
      </c>
      <c r="E28" s="32">
        <v>8000</v>
      </c>
      <c r="F28" s="33">
        <v>0.04</v>
      </c>
      <c r="G28" s="32">
        <f>+ROUNDUP(VentasPYZ3[[#This Row],[Monto]]*VentasPYZ3[[#This Row],[% Detracción]],0)</f>
        <v>320</v>
      </c>
      <c r="H28" s="32">
        <f>+VentasPYZ3[[#This Row],[Monto]]-VentasPYZ3[[#This Row],[Detracción]]</f>
        <v>7680</v>
      </c>
      <c r="I28" s="34" t="s">
        <v>1</v>
      </c>
      <c r="J28" s="34" t="s">
        <v>27</v>
      </c>
      <c r="K28" s="30" t="s">
        <v>41</v>
      </c>
      <c r="L28" s="30"/>
      <c r="M28" s="30"/>
      <c r="N28" s="35"/>
    </row>
    <row r="29" spans="1:14" s="36" customFormat="1" ht="13.5" x14ac:dyDescent="0.25">
      <c r="A29" s="42">
        <v>45341</v>
      </c>
      <c r="B29" s="30" t="s">
        <v>103</v>
      </c>
      <c r="C29" s="30" t="s">
        <v>104</v>
      </c>
      <c r="D29" s="31" t="s">
        <v>105</v>
      </c>
      <c r="E29" s="32">
        <v>15000</v>
      </c>
      <c r="F29" s="33"/>
      <c r="G29" s="32">
        <f>+ROUNDUP(VentasPYZ3[[#This Row],[Monto]]*VentasPYZ3[[#This Row],[% Detracción]],0)</f>
        <v>0</v>
      </c>
      <c r="H29" s="32">
        <f>+VentasPYZ3[[#This Row],[Monto]]-VentasPYZ3[[#This Row],[Detracción]]</f>
        <v>15000</v>
      </c>
      <c r="I29" s="34" t="s">
        <v>106</v>
      </c>
      <c r="J29" s="34" t="s">
        <v>107</v>
      </c>
      <c r="K29" s="30" t="s">
        <v>22</v>
      </c>
      <c r="L29" s="29">
        <v>45341</v>
      </c>
      <c r="M29" s="30" t="s">
        <v>23</v>
      </c>
      <c r="N29" s="35" t="s">
        <v>108</v>
      </c>
    </row>
    <row r="30" spans="1:14" s="36" customFormat="1" ht="13.5" x14ac:dyDescent="0.25">
      <c r="A30" s="29">
        <v>45341</v>
      </c>
      <c r="B30" s="30" t="s">
        <v>18</v>
      </c>
      <c r="C30" s="30" t="s">
        <v>82</v>
      </c>
      <c r="D30" s="31" t="s">
        <v>83</v>
      </c>
      <c r="E30" s="32">
        <v>4394.8599999999997</v>
      </c>
      <c r="F30" s="33">
        <v>0.04</v>
      </c>
      <c r="G30" s="32">
        <f>+ROUNDUP(VentasPYZ3[[#This Row],[Monto]]*VentasPYZ3[[#This Row],[% Detracción]],0)</f>
        <v>176</v>
      </c>
      <c r="H30" s="32">
        <f>+VentasPYZ3[[#This Row],[Monto]]-VentasPYZ3[[#This Row],[Detracción]]</f>
        <v>4218.8599999999997</v>
      </c>
      <c r="I30" s="34" t="s">
        <v>1</v>
      </c>
      <c r="J30" s="34" t="s">
        <v>21</v>
      </c>
      <c r="K30" s="30" t="s">
        <v>22</v>
      </c>
      <c r="L30" s="29">
        <v>45352</v>
      </c>
      <c r="M30" s="30" t="s">
        <v>23</v>
      </c>
      <c r="N30" s="35"/>
    </row>
    <row r="31" spans="1:14" s="36" customFormat="1" ht="13.5" x14ac:dyDescent="0.25">
      <c r="A31" s="29">
        <v>45341</v>
      </c>
      <c r="B31" s="30" t="s">
        <v>18</v>
      </c>
      <c r="C31" s="30" t="s">
        <v>84</v>
      </c>
      <c r="D31" s="31" t="s">
        <v>85</v>
      </c>
      <c r="E31" s="32">
        <v>23600.58</v>
      </c>
      <c r="F31" s="33">
        <v>0.04</v>
      </c>
      <c r="G31" s="32">
        <f>+ROUNDUP(VentasPYZ3[[#This Row],[Monto]]*VentasPYZ3[[#This Row],[% Detracción]],0)</f>
        <v>945</v>
      </c>
      <c r="H31" s="32">
        <f>+VentasPYZ3[[#This Row],[Monto]]-VentasPYZ3[[#This Row],[Detracción]]</f>
        <v>22655.58</v>
      </c>
      <c r="I31" s="34" t="s">
        <v>1</v>
      </c>
      <c r="J31" s="34" t="s">
        <v>59</v>
      </c>
      <c r="K31" s="30" t="s">
        <v>41</v>
      </c>
      <c r="L31" s="30"/>
      <c r="M31" s="30"/>
      <c r="N31" s="35"/>
    </row>
    <row r="32" spans="1:14" s="36" customFormat="1" ht="13.5" x14ac:dyDescent="0.25">
      <c r="A32" s="29">
        <v>45345</v>
      </c>
      <c r="B32" s="30" t="s">
        <v>18</v>
      </c>
      <c r="C32" s="30" t="s">
        <v>86</v>
      </c>
      <c r="D32" s="31" t="s">
        <v>87</v>
      </c>
      <c r="E32" s="32">
        <v>700</v>
      </c>
      <c r="F32" s="33">
        <v>0</v>
      </c>
      <c r="G32" s="32">
        <f>+ROUNDUP(VentasPYZ3[[#This Row],[Monto]]*VentasPYZ3[[#This Row],[% Detracción]],0)</f>
        <v>0</v>
      </c>
      <c r="H32" s="32">
        <f>+VentasPYZ3[[#This Row],[Monto]]-VentasPYZ3[[#This Row],[Detracción]]</f>
        <v>700</v>
      </c>
      <c r="I32" s="34" t="s">
        <v>1</v>
      </c>
      <c r="J32" s="34" t="s">
        <v>21</v>
      </c>
      <c r="K32" s="30" t="s">
        <v>22</v>
      </c>
      <c r="L32" s="29">
        <v>45352</v>
      </c>
      <c r="M32" s="30" t="s">
        <v>23</v>
      </c>
      <c r="N32" s="35"/>
    </row>
    <row r="33" spans="1:14" s="36" customFormat="1" ht="13.5" x14ac:dyDescent="0.25">
      <c r="A33" s="29">
        <v>45345</v>
      </c>
      <c r="B33" s="30" t="s">
        <v>18</v>
      </c>
      <c r="C33" s="30" t="s">
        <v>88</v>
      </c>
      <c r="D33" s="31" t="s">
        <v>89</v>
      </c>
      <c r="E33" s="32">
        <v>5161.62</v>
      </c>
      <c r="F33" s="33">
        <v>0.04</v>
      </c>
      <c r="G33" s="32">
        <f>+ROUNDUP(VentasPYZ3[[#This Row],[Monto]]*VentasPYZ3[[#This Row],[% Detracción]],0)</f>
        <v>207</v>
      </c>
      <c r="H33" s="32">
        <f>+VentasPYZ3[[#This Row],[Monto]]-VentasPYZ3[[#This Row],[Detracción]]</f>
        <v>4954.62</v>
      </c>
      <c r="I33" s="34" t="s">
        <v>1</v>
      </c>
      <c r="J33" s="34" t="s">
        <v>27</v>
      </c>
      <c r="K33" s="30" t="s">
        <v>41</v>
      </c>
      <c r="L33" s="30"/>
      <c r="M33" s="30"/>
      <c r="N33" s="35"/>
    </row>
    <row r="34" spans="1:14" s="36" customFormat="1" ht="13.5" x14ac:dyDescent="0.25">
      <c r="A34" s="29">
        <v>45349</v>
      </c>
      <c r="B34" s="30" t="s">
        <v>18</v>
      </c>
      <c r="C34" s="30" t="s">
        <v>90</v>
      </c>
      <c r="D34" s="31" t="s">
        <v>91</v>
      </c>
      <c r="E34" s="32">
        <v>14000</v>
      </c>
      <c r="F34" s="33">
        <v>0.04</v>
      </c>
      <c r="G34" s="32">
        <f>+ROUNDUP(VentasPYZ3[[#This Row],[Monto]]*VentasPYZ3[[#This Row],[% Detracción]],0)</f>
        <v>560</v>
      </c>
      <c r="H34" s="32">
        <f>+VentasPYZ3[[#This Row],[Monto]]-VentasPYZ3[[#This Row],[Detracción]]</f>
        <v>13440</v>
      </c>
      <c r="I34" s="34" t="s">
        <v>1</v>
      </c>
      <c r="J34" s="34" t="s">
        <v>21</v>
      </c>
      <c r="K34" s="30" t="s">
        <v>41</v>
      </c>
      <c r="L34" s="30"/>
      <c r="M34" s="30"/>
      <c r="N34" s="35"/>
    </row>
    <row r="35" spans="1:14" x14ac:dyDescent="0.25">
      <c r="A35" s="29">
        <v>45358</v>
      </c>
      <c r="B35" s="30" t="s">
        <v>18</v>
      </c>
      <c r="C35" s="30" t="s">
        <v>96</v>
      </c>
      <c r="D35" s="31" t="s">
        <v>100</v>
      </c>
      <c r="E35" s="32">
        <v>0</v>
      </c>
      <c r="F35" s="34"/>
      <c r="G35" s="32">
        <f>+ROUNDUP(VentasPYZ3[[#This Row],[Monto]]*VentasPYZ3[[#This Row],[% Detracción]],0)</f>
        <v>0</v>
      </c>
      <c r="H35" s="32">
        <f>+VentasPYZ3[[#This Row],[Monto]]-VentasPYZ3[[#This Row],[Detracción]]</f>
        <v>0</v>
      </c>
      <c r="I35" s="34"/>
      <c r="J35" s="34"/>
      <c r="K35" s="30"/>
      <c r="L35" s="30"/>
      <c r="M35" s="30"/>
      <c r="N35" s="35"/>
    </row>
    <row r="36" spans="1:14" x14ac:dyDescent="0.25">
      <c r="A36" s="29">
        <v>45358</v>
      </c>
      <c r="B36" s="30" t="s">
        <v>18</v>
      </c>
      <c r="C36" s="30" t="s">
        <v>97</v>
      </c>
      <c r="D36" s="31" t="s">
        <v>100</v>
      </c>
      <c r="E36" s="32">
        <v>0</v>
      </c>
      <c r="F36" s="34"/>
      <c r="G36" s="32">
        <f>+ROUNDUP(VentasPYZ3[[#This Row],[Monto]]*VentasPYZ3[[#This Row],[% Detracción]],0)</f>
        <v>0</v>
      </c>
      <c r="H36" s="32">
        <f>+VentasPYZ3[[#This Row],[Monto]]-VentasPYZ3[[#This Row],[Detracción]]</f>
        <v>0</v>
      </c>
      <c r="I36" s="34"/>
      <c r="J36" s="34"/>
      <c r="K36" s="30"/>
      <c r="L36" s="30"/>
      <c r="M36" s="30"/>
      <c r="N36" s="35"/>
    </row>
    <row r="37" spans="1:14" x14ac:dyDescent="0.25">
      <c r="A37" s="29">
        <v>45358</v>
      </c>
      <c r="B37" s="30" t="s">
        <v>18</v>
      </c>
      <c r="C37" s="30" t="s">
        <v>98</v>
      </c>
      <c r="D37" s="31" t="s">
        <v>101</v>
      </c>
      <c r="E37" s="32">
        <v>76656.22</v>
      </c>
      <c r="F37" s="33">
        <v>0.04</v>
      </c>
      <c r="G37" s="32">
        <f>+ROUNDUP(VentasPYZ3[[#This Row],[Monto]]*VentasPYZ3[[#This Row],[% Detracción]],0)</f>
        <v>3067</v>
      </c>
      <c r="H37" s="32">
        <f>+VentasPYZ3[[#This Row],[Monto]]-VentasPYZ3[[#This Row],[Detracción]]</f>
        <v>73589.22</v>
      </c>
      <c r="I37" s="34" t="s">
        <v>1</v>
      </c>
      <c r="J37" s="34" t="s">
        <v>27</v>
      </c>
      <c r="K37" s="30" t="s">
        <v>41</v>
      </c>
      <c r="L37" s="30"/>
      <c r="M37" s="30"/>
      <c r="N37" s="35"/>
    </row>
    <row r="38" spans="1:14" x14ac:dyDescent="0.25">
      <c r="A38" s="29">
        <v>45365</v>
      </c>
      <c r="B38" s="30" t="s">
        <v>18</v>
      </c>
      <c r="C38" s="30" t="s">
        <v>99</v>
      </c>
      <c r="D38" s="31" t="s">
        <v>102</v>
      </c>
      <c r="E38" s="32">
        <v>1556.49</v>
      </c>
      <c r="F38" s="33">
        <v>0.04</v>
      </c>
      <c r="G38" s="32">
        <f>+ROUNDUP(VentasPYZ3[[#This Row],[Monto]]*VentasPYZ3[[#This Row],[% Detracción]],0)</f>
        <v>63</v>
      </c>
      <c r="H38" s="32">
        <f>+VentasPYZ3[[#This Row],[Monto]]-VentasPYZ3[[#This Row],[Detracción]]</f>
        <v>1493.49</v>
      </c>
      <c r="I38" s="34" t="s">
        <v>1</v>
      </c>
      <c r="J38" s="34" t="s">
        <v>21</v>
      </c>
      <c r="K38" s="30" t="s">
        <v>41</v>
      </c>
      <c r="L38" s="30"/>
      <c r="M38" s="30"/>
      <c r="N38" s="35"/>
    </row>
  </sheetData>
  <phoneticPr fontId="6" type="noConversion"/>
  <conditionalFormatting sqref="K5:K38">
    <cfRule type="cellIs" dxfId="0" priority="3" operator="equal">
      <formula>$S$51</formula>
    </cfRule>
    <cfRule type="cellIs" dxfId="1" priority="4" operator="equal">
      <formula>$S$50</formula>
    </cfRule>
    <cfRule type="cellIs" dxfId="2" priority="2" operator="equal">
      <formula>"Pagado"</formula>
    </cfRule>
    <cfRule type="cellIs" dxfId="3" priority="1" operator="equal">
      <formula>"Pendiente"</formula>
    </cfRule>
  </conditionalFormatting>
  <dataValidations count="1">
    <dataValidation type="list" allowBlank="1" showInputMessage="1" showErrorMessage="1" sqref="K5:K38" xr:uid="{9E647F3B-C061-4ACA-BA8D-2A8A26DF0961}">
      <formula1>$S$50:$S$51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 Por Cobrar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Perez Zereceda</dc:creator>
  <cp:lastModifiedBy>Giancarlo Perez Zereceda</cp:lastModifiedBy>
  <dcterms:created xsi:type="dcterms:W3CDTF">2024-03-13T16:24:45Z</dcterms:created>
  <dcterms:modified xsi:type="dcterms:W3CDTF">2024-03-19T17:47:07Z</dcterms:modified>
</cp:coreProperties>
</file>