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 firstSheet="1" activeTab="2"/>
  </bookViews>
  <sheets>
    <sheet name="КУ для ХК.01 50 кГц" sheetId="13" r:id="rId1"/>
    <sheet name="КУ  50 кГц маломер" sheetId="15" r:id="rId2"/>
    <sheet name="50 кГц маломер " sheetId="14" r:id="rId3"/>
    <sheet name="Потенциометры МГ" sheetId="16" r:id="rId4"/>
    <sheet name="Потенциометры СГ" sheetId="17" r:id="rId5"/>
    <sheet name="Потенциометры БГ" sheetId="18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X4" i="16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3"/>
  <c r="V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3"/>
  <c r="O11" i="15"/>
  <c r="P11"/>
  <c r="Q11"/>
  <c r="R11"/>
  <c r="S11"/>
  <c r="O12"/>
  <c r="P12"/>
  <c r="Q12"/>
  <c r="R12"/>
  <c r="S12"/>
  <c r="O13"/>
  <c r="P13"/>
  <c r="Q13"/>
  <c r="R13"/>
  <c r="S13"/>
  <c r="O14"/>
  <c r="P14"/>
  <c r="Q14"/>
  <c r="R14"/>
  <c r="S14"/>
  <c r="O15"/>
  <c r="P15"/>
  <c r="Q15"/>
  <c r="R15"/>
  <c r="S15"/>
  <c r="O16"/>
  <c r="P16"/>
  <c r="Q16"/>
  <c r="R16"/>
  <c r="S16"/>
  <c r="O17"/>
  <c r="P17"/>
  <c r="Q17"/>
  <c r="R17"/>
  <c r="S17"/>
  <c r="O18"/>
  <c r="P18"/>
  <c r="Q18"/>
  <c r="R18"/>
  <c r="S18"/>
  <c r="O19"/>
  <c r="P19"/>
  <c r="Q19"/>
  <c r="R19"/>
  <c r="S19"/>
  <c r="O20"/>
  <c r="P20"/>
  <c r="Q20"/>
  <c r="R20"/>
  <c r="S20"/>
  <c r="O21"/>
  <c r="P21"/>
  <c r="Q21"/>
  <c r="R21"/>
  <c r="S21"/>
  <c r="O22"/>
  <c r="P22"/>
  <c r="Q22"/>
  <c r="R22"/>
  <c r="S22"/>
  <c r="O23"/>
  <c r="P23"/>
  <c r="Q23"/>
  <c r="R23"/>
  <c r="S23"/>
  <c r="O24"/>
  <c r="P24"/>
  <c r="Q24"/>
  <c r="R24"/>
  <c r="S24"/>
  <c r="O25"/>
  <c r="P25"/>
  <c r="Q25"/>
  <c r="R25"/>
  <c r="S25"/>
  <c r="O26"/>
  <c r="P26"/>
  <c r="Q26"/>
  <c r="R26"/>
  <c r="S26"/>
  <c r="O27"/>
  <c r="P27"/>
  <c r="Q27"/>
  <c r="R27"/>
  <c r="S27"/>
  <c r="O28"/>
  <c r="P28"/>
  <c r="Q28"/>
  <c r="R28"/>
  <c r="S28"/>
  <c r="O29"/>
  <c r="P29"/>
  <c r="Q29"/>
  <c r="R29"/>
  <c r="S29"/>
  <c r="O30"/>
  <c r="P30"/>
  <c r="Q30"/>
  <c r="R30"/>
  <c r="S30"/>
  <c r="O31"/>
  <c r="P31"/>
  <c r="Q31"/>
  <c r="R31"/>
  <c r="S31"/>
  <c r="O32"/>
  <c r="P32"/>
  <c r="Q32"/>
  <c r="R32"/>
  <c r="S32"/>
  <c r="O33"/>
  <c r="P33"/>
  <c r="Q33"/>
  <c r="R33"/>
  <c r="S33"/>
  <c r="O34"/>
  <c r="P34"/>
  <c r="Q34"/>
  <c r="R34"/>
  <c r="S34"/>
  <c r="O35"/>
  <c r="P35"/>
  <c r="Q35"/>
  <c r="R35"/>
  <c r="S35"/>
  <c r="O36"/>
  <c r="P36"/>
  <c r="Q36"/>
  <c r="R36"/>
  <c r="S36"/>
  <c r="O37"/>
  <c r="P37"/>
  <c r="Q37"/>
  <c r="R37"/>
  <c r="S37"/>
  <c r="O38"/>
  <c r="P38"/>
  <c r="Q38"/>
  <c r="R38"/>
  <c r="S38"/>
  <c r="O39"/>
  <c r="P39"/>
  <c r="Q39"/>
  <c r="R39"/>
  <c r="S39"/>
  <c r="O40"/>
  <c r="P40"/>
  <c r="Q40"/>
  <c r="R40"/>
  <c r="S40"/>
  <c r="O41"/>
  <c r="P41"/>
  <c r="Q41"/>
  <c r="R41"/>
  <c r="S41"/>
  <c r="O42"/>
  <c r="P42"/>
  <c r="Q42"/>
  <c r="R42"/>
  <c r="S42"/>
  <c r="O43"/>
  <c r="P43"/>
  <c r="Q43"/>
  <c r="R43"/>
  <c r="S43"/>
  <c r="O44"/>
  <c r="P44"/>
  <c r="Q44"/>
  <c r="R44"/>
  <c r="S44"/>
  <c r="O45"/>
  <c r="P45"/>
  <c r="Q45"/>
  <c r="R45"/>
  <c r="S45"/>
  <c r="O46"/>
  <c r="P46"/>
  <c r="Q46"/>
  <c r="R46"/>
  <c r="S46"/>
  <c r="O47"/>
  <c r="P47"/>
  <c r="Q47"/>
  <c r="R47"/>
  <c r="S47"/>
  <c r="O48"/>
  <c r="P48"/>
  <c r="Q48"/>
  <c r="R48"/>
  <c r="S48"/>
  <c r="O49"/>
  <c r="P49"/>
  <c r="Q49"/>
  <c r="R49"/>
  <c r="S49"/>
  <c r="O50"/>
  <c r="P50"/>
  <c r="Q50"/>
  <c r="R50"/>
  <c r="S50"/>
  <c r="O51"/>
  <c r="P51"/>
  <c r="Q51"/>
  <c r="R51"/>
  <c r="S51"/>
  <c r="O52"/>
  <c r="P52"/>
  <c r="Q52"/>
  <c r="R52"/>
  <c r="S52"/>
  <c r="P10"/>
  <c r="Q10"/>
  <c r="R10"/>
  <c r="S10"/>
  <c r="O10"/>
  <c r="S9"/>
  <c r="R9"/>
  <c r="Q9"/>
  <c r="P9"/>
  <c r="R4"/>
  <c r="R3"/>
  <c r="P4"/>
  <c r="S3"/>
  <c r="Q3"/>
  <c r="D4"/>
  <c r="F3"/>
  <c r="L3"/>
  <c r="I14"/>
  <c r="I22"/>
  <c r="I30"/>
  <c r="I38"/>
  <c r="I46"/>
  <c r="I54"/>
  <c r="I62"/>
  <c r="I70"/>
  <c r="C11"/>
  <c r="I11" s="1"/>
  <c r="C12"/>
  <c r="I12" s="1"/>
  <c r="C13"/>
  <c r="I13" s="1"/>
  <c r="C14"/>
  <c r="C15"/>
  <c r="I15" s="1"/>
  <c r="C16"/>
  <c r="I16" s="1"/>
  <c r="C17"/>
  <c r="I17" s="1"/>
  <c r="C18"/>
  <c r="I18" s="1"/>
  <c r="C19"/>
  <c r="I19" s="1"/>
  <c r="C20"/>
  <c r="I20" s="1"/>
  <c r="C21"/>
  <c r="I21" s="1"/>
  <c r="C22"/>
  <c r="C23"/>
  <c r="I23" s="1"/>
  <c r="C24"/>
  <c r="I24" s="1"/>
  <c r="C25"/>
  <c r="I25" s="1"/>
  <c r="C26"/>
  <c r="I26" s="1"/>
  <c r="C27"/>
  <c r="I27" s="1"/>
  <c r="C28"/>
  <c r="I28" s="1"/>
  <c r="C29"/>
  <c r="I29" s="1"/>
  <c r="C30"/>
  <c r="C31"/>
  <c r="I31" s="1"/>
  <c r="C32"/>
  <c r="I32" s="1"/>
  <c r="C33"/>
  <c r="I33" s="1"/>
  <c r="C34"/>
  <c r="I34" s="1"/>
  <c r="C35"/>
  <c r="I35" s="1"/>
  <c r="C36"/>
  <c r="I36" s="1"/>
  <c r="C37"/>
  <c r="I37" s="1"/>
  <c r="C38"/>
  <c r="C39"/>
  <c r="I39" s="1"/>
  <c r="C40"/>
  <c r="I40" s="1"/>
  <c r="C41"/>
  <c r="I41" s="1"/>
  <c r="C42"/>
  <c r="I42" s="1"/>
  <c r="C43"/>
  <c r="I43" s="1"/>
  <c r="C44"/>
  <c r="I44" s="1"/>
  <c r="C45"/>
  <c r="I45" s="1"/>
  <c r="C46"/>
  <c r="C47"/>
  <c r="I47" s="1"/>
  <c r="C48"/>
  <c r="I48" s="1"/>
  <c r="C49"/>
  <c r="I49" s="1"/>
  <c r="C50"/>
  <c r="I50" s="1"/>
  <c r="C51"/>
  <c r="I51" s="1"/>
  <c r="C52"/>
  <c r="I52" s="1"/>
  <c r="C53"/>
  <c r="I53" s="1"/>
  <c r="C54"/>
  <c r="C55"/>
  <c r="I55" s="1"/>
  <c r="C56"/>
  <c r="I56" s="1"/>
  <c r="C57"/>
  <c r="I57" s="1"/>
  <c r="C58"/>
  <c r="I58" s="1"/>
  <c r="C59"/>
  <c r="I59" s="1"/>
  <c r="C60"/>
  <c r="I60" s="1"/>
  <c r="C61"/>
  <c r="I61" s="1"/>
  <c r="C62"/>
  <c r="C63"/>
  <c r="I63" s="1"/>
  <c r="C64"/>
  <c r="I64" s="1"/>
  <c r="C65"/>
  <c r="I65" s="1"/>
  <c r="C66"/>
  <c r="I66" s="1"/>
  <c r="C67"/>
  <c r="I67" s="1"/>
  <c r="C68"/>
  <c r="I68" s="1"/>
  <c r="C69"/>
  <c r="I69" s="1"/>
  <c r="C70"/>
  <c r="C71"/>
  <c r="I71" s="1"/>
  <c r="C72"/>
  <c r="I72" s="1"/>
  <c r="C73"/>
  <c r="I73" s="1"/>
  <c r="C74"/>
  <c r="I74" s="1"/>
  <c r="C75"/>
  <c r="I75" s="1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10"/>
  <c r="I10" s="1"/>
  <c r="C9"/>
  <c r="AU6" i="14"/>
  <c r="AU7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U33" s="1"/>
  <c r="AU34" s="1"/>
  <c r="AU35" s="1"/>
  <c r="AU36" s="1"/>
  <c r="AU37" s="1"/>
  <c r="AU38" s="1"/>
  <c r="AU39" s="1"/>
  <c r="AU40" s="1"/>
  <c r="AU41" s="1"/>
  <c r="AU42" s="1"/>
  <c r="AU43" s="1"/>
  <c r="AU44" s="1"/>
  <c r="AU45" s="1"/>
  <c r="AU46" s="1"/>
  <c r="AU5"/>
  <c r="C3" i="16" l="1"/>
  <c r="N28" l="1"/>
  <c r="N29" s="1"/>
  <c r="N30" s="1"/>
  <c r="N31" s="1"/>
  <c r="N32" s="1"/>
  <c r="N33" s="1"/>
  <c r="N34" s="1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H16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L3" s="1"/>
  <c r="L4" s="1"/>
  <c r="D26"/>
  <c r="D27" s="1"/>
  <c r="D28" s="1"/>
  <c r="D29" s="1"/>
  <c r="D30" s="1"/>
  <c r="D31" s="1"/>
  <c r="D32" s="1"/>
  <c r="D33" s="1"/>
  <c r="D34" s="1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H3" s="1"/>
  <c r="H4" s="1"/>
  <c r="H5" s="1"/>
  <c r="H6" s="1"/>
  <c r="H7" s="1"/>
  <c r="H8" s="1"/>
  <c r="H9" s="1"/>
  <c r="H10" s="1"/>
  <c r="H11" s="1"/>
  <c r="H12" s="1"/>
  <c r="H13" s="1"/>
  <c r="H14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F4" i="15"/>
  <c r="J4"/>
  <c r="J10"/>
  <c r="D10"/>
  <c r="I9"/>
  <c r="O9" s="1"/>
  <c r="J7"/>
  <c r="P7" s="1"/>
  <c r="I7"/>
  <c r="O7" s="1"/>
  <c r="J6"/>
  <c r="P6" s="1"/>
  <c r="I6"/>
  <c r="O6" s="1"/>
  <c r="J5"/>
  <c r="P5" s="1"/>
  <c r="I5"/>
  <c r="O5" s="1"/>
  <c r="M4"/>
  <c r="S4" s="1"/>
  <c r="K4"/>
  <c r="Q4" s="1"/>
  <c r="I4"/>
  <c r="O4" s="1"/>
  <c r="J47" i="14"/>
  <c r="J46"/>
  <c r="L4" i="15" s="1"/>
  <c r="J45" i="14"/>
  <c r="P5" s="1"/>
  <c r="D11" i="15" s="1"/>
  <c r="AC42" i="14"/>
  <c r="AC43" s="1"/>
  <c r="AC44" s="1"/>
  <c r="AC45" s="1"/>
  <c r="AC46" s="1"/>
  <c r="AC47" s="1"/>
  <c r="AC48" s="1"/>
  <c r="AC49" s="1"/>
  <c r="AC50" s="1"/>
  <c r="AC51" s="1"/>
  <c r="AC52" s="1"/>
  <c r="AC53" s="1"/>
  <c r="AC54" s="1"/>
  <c r="AC55" s="1"/>
  <c r="AC56" s="1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L41"/>
  <c r="J41"/>
  <c r="J39"/>
  <c r="J38"/>
  <c r="J40" s="1"/>
  <c r="D35"/>
  <c r="J32"/>
  <c r="J36" s="1"/>
  <c r="J28"/>
  <c r="J27"/>
  <c r="J31" s="1"/>
  <c r="J35" s="1"/>
  <c r="J26"/>
  <c r="J30" s="1"/>
  <c r="J34" s="1"/>
  <c r="J24"/>
  <c r="J23"/>
  <c r="AC22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J22"/>
  <c r="J20"/>
  <c r="AC19"/>
  <c r="AC20" s="1"/>
  <c r="AC21" s="1"/>
  <c r="J19"/>
  <c r="J18"/>
  <c r="D16"/>
  <c r="D14"/>
  <c r="J13"/>
  <c r="J14" s="1"/>
  <c r="D9"/>
  <c r="Q8"/>
  <c r="J7"/>
  <c r="J6"/>
  <c r="D6"/>
  <c r="J5" s="1"/>
  <c r="AW5"/>
  <c r="AT5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T33" s="1"/>
  <c r="AT34" s="1"/>
  <c r="AT35" s="1"/>
  <c r="AT36" s="1"/>
  <c r="AT37" s="1"/>
  <c r="AT38" s="1"/>
  <c r="AT39" s="1"/>
  <c r="AT40" s="1"/>
  <c r="AT41" s="1"/>
  <c r="AT42" s="1"/>
  <c r="AT43" s="1"/>
  <c r="AT44" s="1"/>
  <c r="AT45" s="1"/>
  <c r="AT46" s="1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AX4"/>
  <c r="AY4" s="1"/>
  <c r="AW4"/>
  <c r="AG4"/>
  <c r="AF4"/>
  <c r="S4"/>
  <c r="R4"/>
  <c r="AC3"/>
  <c r="T11" i="1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48"/>
  <c r="T10"/>
  <c r="S10"/>
  <c r="W9"/>
  <c r="V9"/>
  <c r="U9"/>
  <c r="T9"/>
  <c r="V3"/>
  <c r="T4"/>
  <c r="T7"/>
  <c r="S4"/>
  <c r="W3"/>
  <c r="U3"/>
  <c r="T3"/>
  <c r="S3"/>
  <c r="K10"/>
  <c r="J11"/>
  <c r="J12"/>
  <c r="J13"/>
  <c r="J14"/>
  <c r="J15"/>
  <c r="J16"/>
  <c r="J17"/>
  <c r="J18"/>
  <c r="J19"/>
  <c r="J20"/>
  <c r="J21"/>
  <c r="J22"/>
  <c r="J23"/>
  <c r="J24"/>
  <c r="J47"/>
  <c r="J10"/>
  <c r="K4"/>
  <c r="M3"/>
  <c r="J7"/>
  <c r="S7" s="1"/>
  <c r="J6"/>
  <c r="S6" s="1"/>
  <c r="J5"/>
  <c r="S5" s="1"/>
  <c r="K7"/>
  <c r="K6"/>
  <c r="T6" s="1"/>
  <c r="K5"/>
  <c r="T5" s="1"/>
  <c r="N4"/>
  <c r="W4" s="1"/>
  <c r="L4"/>
  <c r="U4" s="1"/>
  <c r="J4"/>
  <c r="D4"/>
  <c r="F3"/>
  <c r="D11"/>
  <c r="D10"/>
  <c r="C10"/>
  <c r="C9"/>
  <c r="J9" s="1"/>
  <c r="S9" s="1"/>
  <c r="V4"/>
  <c r="M4"/>
  <c r="C94"/>
  <c r="AY5" i="14" l="1"/>
  <c r="BB5" s="1"/>
  <c r="AX5"/>
  <c r="AD5"/>
  <c r="AF5" s="1"/>
  <c r="AE4"/>
  <c r="AV4"/>
  <c r="Q4"/>
  <c r="J12"/>
  <c r="Q10" s="1"/>
  <c r="J11"/>
  <c r="R5"/>
  <c r="S5"/>
  <c r="J8"/>
  <c r="J9" s="1"/>
  <c r="T4"/>
  <c r="AH4"/>
  <c r="P6"/>
  <c r="D12" i="15" s="1"/>
  <c r="BB4" i="14"/>
  <c r="J42"/>
  <c r="K11" i="13"/>
  <c r="T73"/>
  <c r="T68"/>
  <c r="T52"/>
  <c r="T36"/>
  <c r="T28"/>
  <c r="T12"/>
  <c r="T71"/>
  <c r="T55"/>
  <c r="T39"/>
  <c r="T23"/>
  <c r="T72"/>
  <c r="T64"/>
  <c r="T56"/>
  <c r="T48"/>
  <c r="T40"/>
  <c r="T32"/>
  <c r="T24"/>
  <c r="T16"/>
  <c r="T60"/>
  <c r="T44"/>
  <c r="T20"/>
  <c r="T63"/>
  <c r="T47"/>
  <c r="T31"/>
  <c r="T15"/>
  <c r="T67"/>
  <c r="T59"/>
  <c r="T51"/>
  <c r="T43"/>
  <c r="T35"/>
  <c r="T27"/>
  <c r="T19"/>
  <c r="T70"/>
  <c r="T66"/>
  <c r="T62"/>
  <c r="T58"/>
  <c r="T54"/>
  <c r="T50"/>
  <c r="T46"/>
  <c r="T42"/>
  <c r="T38"/>
  <c r="T34"/>
  <c r="T30"/>
  <c r="T26"/>
  <c r="T22"/>
  <c r="T18"/>
  <c r="T14"/>
  <c r="T69"/>
  <c r="T65"/>
  <c r="T61"/>
  <c r="T57"/>
  <c r="T53"/>
  <c r="T49"/>
  <c r="T45"/>
  <c r="T41"/>
  <c r="T37"/>
  <c r="T33"/>
  <c r="T29"/>
  <c r="T25"/>
  <c r="T21"/>
  <c r="T17"/>
  <c r="T13"/>
  <c r="K13"/>
  <c r="K12"/>
  <c r="F4"/>
  <c r="S11"/>
  <c r="C38"/>
  <c r="C34"/>
  <c r="C30"/>
  <c r="C26"/>
  <c r="C22"/>
  <c r="C18"/>
  <c r="C14"/>
  <c r="C54"/>
  <c r="C50"/>
  <c r="C46"/>
  <c r="C42"/>
  <c r="C75"/>
  <c r="C71"/>
  <c r="C67"/>
  <c r="C63"/>
  <c r="C59"/>
  <c r="C90"/>
  <c r="C86"/>
  <c r="C82"/>
  <c r="C78"/>
  <c r="C93"/>
  <c r="J50"/>
  <c r="C35"/>
  <c r="C31"/>
  <c r="C27"/>
  <c r="C23"/>
  <c r="C19"/>
  <c r="C15"/>
  <c r="C11"/>
  <c r="C55"/>
  <c r="C51"/>
  <c r="C47"/>
  <c r="C43"/>
  <c r="C39"/>
  <c r="C72"/>
  <c r="C68"/>
  <c r="C64"/>
  <c r="C60"/>
  <c r="C91"/>
  <c r="C87"/>
  <c r="C83"/>
  <c r="C79"/>
  <c r="C36"/>
  <c r="C32"/>
  <c r="C28"/>
  <c r="C24"/>
  <c r="C20"/>
  <c r="C16"/>
  <c r="C12"/>
  <c r="C56"/>
  <c r="C52"/>
  <c r="C48"/>
  <c r="C44"/>
  <c r="C40"/>
  <c r="C73"/>
  <c r="C69"/>
  <c r="C65"/>
  <c r="C61"/>
  <c r="C92"/>
  <c r="C88"/>
  <c r="C84"/>
  <c r="C80"/>
  <c r="C76"/>
  <c r="J25"/>
  <c r="C37"/>
  <c r="C33"/>
  <c r="C29"/>
  <c r="C25"/>
  <c r="C21"/>
  <c r="C17"/>
  <c r="C13"/>
  <c r="C57"/>
  <c r="C53"/>
  <c r="C49"/>
  <c r="C45"/>
  <c r="C41"/>
  <c r="C74"/>
  <c r="C70"/>
  <c r="C66"/>
  <c r="C62"/>
  <c r="C58"/>
  <c r="C89"/>
  <c r="C85"/>
  <c r="C81"/>
  <c r="C77"/>
  <c r="J49"/>
  <c r="D12"/>
  <c r="Q13" i="14" l="1"/>
  <c r="AV6"/>
  <c r="AE6"/>
  <c r="S6"/>
  <c r="AG5"/>
  <c r="AH5" s="1"/>
  <c r="J11" i="15"/>
  <c r="AD6" i="14"/>
  <c r="AG6" s="1"/>
  <c r="AK4"/>
  <c r="K10" i="15" s="1"/>
  <c r="J43" i="14"/>
  <c r="R6"/>
  <c r="P7"/>
  <c r="D13" i="15" s="1"/>
  <c r="W4" i="14"/>
  <c r="E10" i="15" s="1"/>
  <c r="T5" i="14"/>
  <c r="AX6"/>
  <c r="AW6"/>
  <c r="U14" i="13"/>
  <c r="U32"/>
  <c r="U49"/>
  <c r="U52"/>
  <c r="U50"/>
  <c r="U13"/>
  <c r="T74"/>
  <c r="U12"/>
  <c r="U65"/>
  <c r="U62"/>
  <c r="W17"/>
  <c r="U34"/>
  <c r="U63"/>
  <c r="U73"/>
  <c r="U45"/>
  <c r="U16"/>
  <c r="W14"/>
  <c r="U46"/>
  <c r="U61"/>
  <c r="U53"/>
  <c r="U51"/>
  <c r="W63"/>
  <c r="U58"/>
  <c r="U67"/>
  <c r="U33"/>
  <c r="U71"/>
  <c r="U72"/>
  <c r="U59"/>
  <c r="U23"/>
  <c r="U37"/>
  <c r="U17"/>
  <c r="U41"/>
  <c r="U21"/>
  <c r="U66"/>
  <c r="U54"/>
  <c r="U38"/>
  <c r="U42"/>
  <c r="U22"/>
  <c r="T75"/>
  <c r="W70"/>
  <c r="U70"/>
  <c r="U30"/>
  <c r="K14"/>
  <c r="U43"/>
  <c r="U64"/>
  <c r="U24"/>
  <c r="U35"/>
  <c r="U68"/>
  <c r="U15"/>
  <c r="U19"/>
  <c r="U48"/>
  <c r="U44"/>
  <c r="U20"/>
  <c r="U28"/>
  <c r="U56"/>
  <c r="E10"/>
  <c r="F10" s="1"/>
  <c r="J26"/>
  <c r="S12"/>
  <c r="L10"/>
  <c r="J51"/>
  <c r="L11"/>
  <c r="D13"/>
  <c r="E11"/>
  <c r="F11" s="1"/>
  <c r="U5" i="14" l="1"/>
  <c r="V5" s="1"/>
  <c r="U9"/>
  <c r="U13"/>
  <c r="U17"/>
  <c r="U21"/>
  <c r="U25"/>
  <c r="U29"/>
  <c r="U33"/>
  <c r="U37"/>
  <c r="U41"/>
  <c r="U45"/>
  <c r="U49"/>
  <c r="U53"/>
  <c r="U57"/>
  <c r="U61"/>
  <c r="U65"/>
  <c r="U69"/>
  <c r="U73"/>
  <c r="U77"/>
  <c r="U81"/>
  <c r="U85"/>
  <c r="U4"/>
  <c r="V4" s="1"/>
  <c r="X4" s="1"/>
  <c r="U7"/>
  <c r="U19"/>
  <c r="U27"/>
  <c r="U35"/>
  <c r="U43"/>
  <c r="U51"/>
  <c r="U55"/>
  <c r="U63"/>
  <c r="U71"/>
  <c r="U79"/>
  <c r="U87"/>
  <c r="U6"/>
  <c r="V6" s="1"/>
  <c r="U10"/>
  <c r="U14"/>
  <c r="U18"/>
  <c r="U22"/>
  <c r="U26"/>
  <c r="U30"/>
  <c r="U34"/>
  <c r="U38"/>
  <c r="U42"/>
  <c r="U46"/>
  <c r="U50"/>
  <c r="U58"/>
  <c r="U62"/>
  <c r="U70"/>
  <c r="U78"/>
  <c r="U86"/>
  <c r="U8"/>
  <c r="U12"/>
  <c r="U16"/>
  <c r="U20"/>
  <c r="U24"/>
  <c r="U28"/>
  <c r="U32"/>
  <c r="U36"/>
  <c r="U40"/>
  <c r="U44"/>
  <c r="U48"/>
  <c r="U52"/>
  <c r="U56"/>
  <c r="U60"/>
  <c r="U64"/>
  <c r="U68"/>
  <c r="U72"/>
  <c r="U76"/>
  <c r="U80"/>
  <c r="U84"/>
  <c r="U88"/>
  <c r="U11"/>
  <c r="U15"/>
  <c r="U23"/>
  <c r="U31"/>
  <c r="U39"/>
  <c r="U47"/>
  <c r="U59"/>
  <c r="U67"/>
  <c r="U75"/>
  <c r="U83"/>
  <c r="U54"/>
  <c r="U66"/>
  <c r="U74"/>
  <c r="U82"/>
  <c r="AZ8"/>
  <c r="AZ12"/>
  <c r="AZ16"/>
  <c r="AZ20"/>
  <c r="AZ24"/>
  <c r="AZ28"/>
  <c r="AZ32"/>
  <c r="AZ36"/>
  <c r="AZ40"/>
  <c r="AZ44"/>
  <c r="AZ14"/>
  <c r="AZ22"/>
  <c r="AZ30"/>
  <c r="AZ38"/>
  <c r="AZ46"/>
  <c r="AZ9"/>
  <c r="AZ13"/>
  <c r="AZ17"/>
  <c r="AZ21"/>
  <c r="AZ25"/>
  <c r="AZ29"/>
  <c r="AZ33"/>
  <c r="AZ37"/>
  <c r="AZ41"/>
  <c r="AZ45"/>
  <c r="AZ7"/>
  <c r="AZ11"/>
  <c r="AZ15"/>
  <c r="AZ19"/>
  <c r="AZ23"/>
  <c r="AZ27"/>
  <c r="AZ31"/>
  <c r="AZ35"/>
  <c r="AZ39"/>
  <c r="AZ43"/>
  <c r="AZ4"/>
  <c r="BA4" s="1"/>
  <c r="BC4" s="1"/>
  <c r="BF4" s="1"/>
  <c r="BH4" s="1"/>
  <c r="BI4" s="1"/>
  <c r="AZ10"/>
  <c r="AZ18"/>
  <c r="AZ26"/>
  <c r="AZ34"/>
  <c r="AZ42"/>
  <c r="AZ6"/>
  <c r="AZ5"/>
  <c r="BA5" s="1"/>
  <c r="BC5" s="1"/>
  <c r="BF5" s="1"/>
  <c r="BH5" s="1"/>
  <c r="BI5" s="1"/>
  <c r="AI8"/>
  <c r="AI12"/>
  <c r="AI16"/>
  <c r="AI20"/>
  <c r="AI24"/>
  <c r="AI28"/>
  <c r="AI32"/>
  <c r="AI36"/>
  <c r="AI40"/>
  <c r="AI44"/>
  <c r="AI48"/>
  <c r="AI52"/>
  <c r="AI56"/>
  <c r="AI60"/>
  <c r="AI64"/>
  <c r="AI68"/>
  <c r="AI10"/>
  <c r="AI18"/>
  <c r="AI26"/>
  <c r="AI34"/>
  <c r="AI42"/>
  <c r="AI50"/>
  <c r="AI58"/>
  <c r="AI66"/>
  <c r="AI5"/>
  <c r="AJ5" s="1"/>
  <c r="AI9"/>
  <c r="AI13"/>
  <c r="AI17"/>
  <c r="AI21"/>
  <c r="AI25"/>
  <c r="AI29"/>
  <c r="AI33"/>
  <c r="AI37"/>
  <c r="AI41"/>
  <c r="AI45"/>
  <c r="AI49"/>
  <c r="AI53"/>
  <c r="AI57"/>
  <c r="AI61"/>
  <c r="AI65"/>
  <c r="AI69"/>
  <c r="AI7"/>
  <c r="AI11"/>
  <c r="AI15"/>
  <c r="AI19"/>
  <c r="AI23"/>
  <c r="AI27"/>
  <c r="AI31"/>
  <c r="AI35"/>
  <c r="AI39"/>
  <c r="AI43"/>
  <c r="AI47"/>
  <c r="AI51"/>
  <c r="AI55"/>
  <c r="AI59"/>
  <c r="AI63"/>
  <c r="AI67"/>
  <c r="AI6"/>
  <c r="AI14"/>
  <c r="AI22"/>
  <c r="AI30"/>
  <c r="AI38"/>
  <c r="AI46"/>
  <c r="AI54"/>
  <c r="AI62"/>
  <c r="AI4"/>
  <c r="AJ4" s="1"/>
  <c r="AL4" s="1"/>
  <c r="AO4" s="1"/>
  <c r="M10" i="15" s="1"/>
  <c r="F10"/>
  <c r="AD7" i="14"/>
  <c r="AF7" s="1"/>
  <c r="J12" i="15"/>
  <c r="AF6" i="14"/>
  <c r="AK5"/>
  <c r="K11" i="15" s="1"/>
  <c r="AW7" i="14"/>
  <c r="AX7"/>
  <c r="T6"/>
  <c r="BG5"/>
  <c r="W5"/>
  <c r="E11" i="15" s="1"/>
  <c r="AY6" i="14"/>
  <c r="BA6"/>
  <c r="S7"/>
  <c r="P8"/>
  <c r="D14" i="15" s="1"/>
  <c r="R7" i="14"/>
  <c r="U29" i="13"/>
  <c r="W34"/>
  <c r="W49"/>
  <c r="W42"/>
  <c r="U74"/>
  <c r="W62"/>
  <c r="W53"/>
  <c r="W13"/>
  <c r="W50"/>
  <c r="W32"/>
  <c r="W46"/>
  <c r="U36"/>
  <c r="W36"/>
  <c r="W65"/>
  <c r="W20"/>
  <c r="W74"/>
  <c r="U60"/>
  <c r="W60"/>
  <c r="U11"/>
  <c r="W11"/>
  <c r="W19"/>
  <c r="W48"/>
  <c r="W22"/>
  <c r="U69"/>
  <c r="U57"/>
  <c r="W29"/>
  <c r="W25"/>
  <c r="U25"/>
  <c r="W40"/>
  <c r="U40"/>
  <c r="W41"/>
  <c r="W26"/>
  <c r="U26"/>
  <c r="U31"/>
  <c r="T76"/>
  <c r="W18"/>
  <c r="U18"/>
  <c r="W38"/>
  <c r="W21"/>
  <c r="W54"/>
  <c r="W73"/>
  <c r="W27"/>
  <c r="U27"/>
  <c r="W57"/>
  <c r="W61"/>
  <c r="U39"/>
  <c r="U47"/>
  <c r="U55"/>
  <c r="W68"/>
  <c r="W72"/>
  <c r="W66"/>
  <c r="W16"/>
  <c r="W30"/>
  <c r="U75"/>
  <c r="K15"/>
  <c r="W35"/>
  <c r="W43"/>
  <c r="W51"/>
  <c r="W59"/>
  <c r="W15"/>
  <c r="W52"/>
  <c r="W24"/>
  <c r="W64"/>
  <c r="W67"/>
  <c r="W23"/>
  <c r="W44"/>
  <c r="W28"/>
  <c r="W12"/>
  <c r="W56"/>
  <c r="J27"/>
  <c r="J52"/>
  <c r="S13"/>
  <c r="U10"/>
  <c r="L12"/>
  <c r="N12"/>
  <c r="N11"/>
  <c r="D14"/>
  <c r="BG4" i="14" l="1"/>
  <c r="AJ6"/>
  <c r="F11" i="15"/>
  <c r="AH6" i="14"/>
  <c r="AK6" s="1"/>
  <c r="K12" i="15" s="1"/>
  <c r="AD8" i="14"/>
  <c r="AF8" s="1"/>
  <c r="J13" i="15"/>
  <c r="AG7" i="14"/>
  <c r="AH7" s="1"/>
  <c r="AK7" s="1"/>
  <c r="K13" i="15" s="1"/>
  <c r="X5" i="14"/>
  <c r="AM4"/>
  <c r="Y4"/>
  <c r="G10" i="15" s="1"/>
  <c r="AM5" i="14"/>
  <c r="AL5"/>
  <c r="AO5" s="1"/>
  <c r="M11" i="15" s="1"/>
  <c r="AQ4" i="14"/>
  <c r="AR4" s="1"/>
  <c r="AP4"/>
  <c r="BB6"/>
  <c r="BC6" s="1"/>
  <c r="BD5"/>
  <c r="BE5" s="1"/>
  <c r="BD4"/>
  <c r="BE4" s="1"/>
  <c r="V7"/>
  <c r="T7"/>
  <c r="AW8"/>
  <c r="AX8"/>
  <c r="Y5"/>
  <c r="G11" i="15" s="1"/>
  <c r="AY7" i="14"/>
  <c r="BA7"/>
  <c r="S8"/>
  <c r="P9"/>
  <c r="D15" i="15" s="1"/>
  <c r="R8" i="14"/>
  <c r="W6"/>
  <c r="W45" i="13"/>
  <c r="W58"/>
  <c r="W71"/>
  <c r="W75"/>
  <c r="T77"/>
  <c r="W69"/>
  <c r="W55"/>
  <c r="W47"/>
  <c r="W37"/>
  <c r="W39"/>
  <c r="W33"/>
  <c r="W31"/>
  <c r="K16"/>
  <c r="M11"/>
  <c r="E12"/>
  <c r="F12" s="1"/>
  <c r="L13"/>
  <c r="J53"/>
  <c r="S14"/>
  <c r="J28"/>
  <c r="M12"/>
  <c r="D15"/>
  <c r="AM6" i="14" l="1"/>
  <c r="L12" i="15" s="1"/>
  <c r="AD9" i="14"/>
  <c r="AG8"/>
  <c r="AJ8" s="1"/>
  <c r="J14" i="15"/>
  <c r="AJ7" i="14"/>
  <c r="AL7" s="1"/>
  <c r="AO7" s="1"/>
  <c r="M13" i="15" s="1"/>
  <c r="AL6" i="14"/>
  <c r="AO6" s="1"/>
  <c r="AN5"/>
  <c r="L11" i="15"/>
  <c r="AN6" i="14"/>
  <c r="AN4"/>
  <c r="L10" i="15"/>
  <c r="Y6" i="14"/>
  <c r="G12" i="15" s="1"/>
  <c r="E12"/>
  <c r="AQ5" i="14"/>
  <c r="AR5" s="1"/>
  <c r="AP5"/>
  <c r="P10"/>
  <c r="D16" i="15" s="1"/>
  <c r="S9" i="14"/>
  <c r="R9"/>
  <c r="AW9"/>
  <c r="AX9"/>
  <c r="AM7"/>
  <c r="V8"/>
  <c r="T8"/>
  <c r="W7"/>
  <c r="X7" s="1"/>
  <c r="AY8"/>
  <c r="BA8"/>
  <c r="BF6"/>
  <c r="BD6"/>
  <c r="BE6" s="1"/>
  <c r="BB7"/>
  <c r="X6"/>
  <c r="V69" i="13"/>
  <c r="V67"/>
  <c r="V30"/>
  <c r="V20"/>
  <c r="V40"/>
  <c r="T78"/>
  <c r="V29"/>
  <c r="V38"/>
  <c r="V49"/>
  <c r="V66"/>
  <c r="V70"/>
  <c r="V63"/>
  <c r="V59"/>
  <c r="V19"/>
  <c r="V28"/>
  <c r="V54"/>
  <c r="V72"/>
  <c r="V55"/>
  <c r="V23"/>
  <c r="V35"/>
  <c r="V14"/>
  <c r="V33"/>
  <c r="V26"/>
  <c r="V46"/>
  <c r="V65"/>
  <c r="V42"/>
  <c r="V73"/>
  <c r="V47"/>
  <c r="V51"/>
  <c r="V60"/>
  <c r="V32"/>
  <c r="V22"/>
  <c r="V64"/>
  <c r="V48"/>
  <c r="V25"/>
  <c r="V24"/>
  <c r="V56"/>
  <c r="V34"/>
  <c r="V53"/>
  <c r="V62"/>
  <c r="V17"/>
  <c r="V58"/>
  <c r="V74"/>
  <c r="V71"/>
  <c r="V15"/>
  <c r="V36"/>
  <c r="V27"/>
  <c r="V12"/>
  <c r="V16"/>
  <c r="V13"/>
  <c r="V43"/>
  <c r="V68"/>
  <c r="V75"/>
  <c r="V11"/>
  <c r="U76"/>
  <c r="V31"/>
  <c r="V44"/>
  <c r="V57"/>
  <c r="V52"/>
  <c r="V39"/>
  <c r="V18"/>
  <c r="V61"/>
  <c r="V21"/>
  <c r="V37"/>
  <c r="V41"/>
  <c r="V50"/>
  <c r="V45"/>
  <c r="K17"/>
  <c r="G11"/>
  <c r="V10"/>
  <c r="L14"/>
  <c r="G10"/>
  <c r="W10"/>
  <c r="J29"/>
  <c r="M13"/>
  <c r="M10"/>
  <c r="E13"/>
  <c r="F13" s="1"/>
  <c r="N10"/>
  <c r="S15"/>
  <c r="J54"/>
  <c r="N13"/>
  <c r="D16"/>
  <c r="F12" i="15" l="1"/>
  <c r="AD10" i="14"/>
  <c r="AF9"/>
  <c r="AG9"/>
  <c r="J15" i="15"/>
  <c r="AQ6" i="14"/>
  <c r="AR6" s="1"/>
  <c r="M12" i="15"/>
  <c r="AP6" i="14"/>
  <c r="AH8"/>
  <c r="AK8" s="1"/>
  <c r="K14" i="15" s="1"/>
  <c r="Y7" i="14"/>
  <c r="G13" i="15" s="1"/>
  <c r="E13"/>
  <c r="AN7" i="14"/>
  <c r="L13" i="15"/>
  <c r="W8" i="14"/>
  <c r="AX10"/>
  <c r="AW10"/>
  <c r="BD7"/>
  <c r="BE7" s="1"/>
  <c r="AQ7"/>
  <c r="AR7" s="1"/>
  <c r="AP7"/>
  <c r="AY9"/>
  <c r="BA9"/>
  <c r="P11"/>
  <c r="D17" i="15" s="1"/>
  <c r="R10" i="14"/>
  <c r="S10"/>
  <c r="BH6"/>
  <c r="BI6" s="1"/>
  <c r="BG6"/>
  <c r="BB8"/>
  <c r="BC8" s="1"/>
  <c r="V9"/>
  <c r="T9"/>
  <c r="BC7"/>
  <c r="BF7" s="1"/>
  <c r="W76" i="13"/>
  <c r="U77"/>
  <c r="V77"/>
  <c r="V76"/>
  <c r="T79"/>
  <c r="K18"/>
  <c r="G12"/>
  <c r="G13"/>
  <c r="J30"/>
  <c r="J55"/>
  <c r="M14"/>
  <c r="L15"/>
  <c r="S16"/>
  <c r="N14"/>
  <c r="D17"/>
  <c r="F13" i="15" l="1"/>
  <c r="AM8" i="14"/>
  <c r="L14" i="15" s="1"/>
  <c r="AL8" i="14"/>
  <c r="AO8" s="1"/>
  <c r="M14" i="15" s="1"/>
  <c r="AJ9" i="14"/>
  <c r="AH9"/>
  <c r="AK9" s="1"/>
  <c r="K15" i="15" s="1"/>
  <c r="AD11" i="14"/>
  <c r="J16" i="15"/>
  <c r="AG10" i="14"/>
  <c r="AF10"/>
  <c r="AN8"/>
  <c r="Y8"/>
  <c r="G14" i="15" s="1"/>
  <c r="E14"/>
  <c r="X8" i="14"/>
  <c r="BH7"/>
  <c r="BI7" s="1"/>
  <c r="BG7"/>
  <c r="AY10"/>
  <c r="BA10"/>
  <c r="BD8"/>
  <c r="BE8" s="1"/>
  <c r="BF8"/>
  <c r="S11"/>
  <c r="R11"/>
  <c r="P12"/>
  <c r="D18" i="15" s="1"/>
  <c r="AW11" i="14"/>
  <c r="AX11"/>
  <c r="T10"/>
  <c r="V10"/>
  <c r="W9"/>
  <c r="BB9"/>
  <c r="W77" i="13"/>
  <c r="U78"/>
  <c r="T80"/>
  <c r="K19"/>
  <c r="E15"/>
  <c r="F15" s="1"/>
  <c r="M15"/>
  <c r="J56"/>
  <c r="S17"/>
  <c r="J31"/>
  <c r="E14"/>
  <c r="F14" s="1"/>
  <c r="D18"/>
  <c r="AQ8" i="14" l="1"/>
  <c r="AR8" s="1"/>
  <c r="F14" i="15"/>
  <c r="AP8" i="14"/>
  <c r="AH10"/>
  <c r="AK10" s="1"/>
  <c r="K16" i="15" s="1"/>
  <c r="AJ10" i="14"/>
  <c r="AD12"/>
  <c r="J17" i="15"/>
  <c r="AG11" i="14"/>
  <c r="AF11"/>
  <c r="AL9"/>
  <c r="AO9" s="1"/>
  <c r="M15" i="15" s="1"/>
  <c r="AM9" i="14"/>
  <c r="L15" i="15" s="1"/>
  <c r="Y9" i="14"/>
  <c r="G15" i="15" s="1"/>
  <c r="E15"/>
  <c r="X9" i="14"/>
  <c r="V11"/>
  <c r="T11"/>
  <c r="AY11"/>
  <c r="BA11"/>
  <c r="BH8"/>
  <c r="BI8" s="1"/>
  <c r="BG8"/>
  <c r="BD9"/>
  <c r="BE9" s="1"/>
  <c r="AM10"/>
  <c r="W10"/>
  <c r="R12"/>
  <c r="P13"/>
  <c r="D19" i="15" s="1"/>
  <c r="S12" i="14"/>
  <c r="AX12"/>
  <c r="AW12"/>
  <c r="BB10"/>
  <c r="BC9"/>
  <c r="BF9" s="1"/>
  <c r="W78" i="13"/>
  <c r="U79"/>
  <c r="T81"/>
  <c r="V78"/>
  <c r="K20"/>
  <c r="N15"/>
  <c r="J32"/>
  <c r="G14"/>
  <c r="S18"/>
  <c r="L17"/>
  <c r="J57"/>
  <c r="G15"/>
  <c r="D19"/>
  <c r="F15" i="15" l="1"/>
  <c r="AQ9" i="14"/>
  <c r="AR9" s="1"/>
  <c r="AP9"/>
  <c r="AL10"/>
  <c r="AO10" s="1"/>
  <c r="M16" i="15" s="1"/>
  <c r="AJ11" i="14"/>
  <c r="AH11"/>
  <c r="AK11" s="1"/>
  <c r="K17" i="15" s="1"/>
  <c r="AD13" i="14"/>
  <c r="J18" i="15"/>
  <c r="AG12" i="14"/>
  <c r="AF12"/>
  <c r="AN9"/>
  <c r="Y10"/>
  <c r="G16" i="15" s="1"/>
  <c r="E16"/>
  <c r="AN10" i="14"/>
  <c r="L16" i="15"/>
  <c r="X10" i="14"/>
  <c r="BH9"/>
  <c r="BI9" s="1"/>
  <c r="BG9"/>
  <c r="BD10"/>
  <c r="BE10" s="1"/>
  <c r="AX13"/>
  <c r="AW13"/>
  <c r="AY12"/>
  <c r="BA12"/>
  <c r="T12"/>
  <c r="V12"/>
  <c r="W11"/>
  <c r="BC10"/>
  <c r="BF10" s="1"/>
  <c r="R13"/>
  <c r="P14"/>
  <c r="D20" i="15" s="1"/>
  <c r="S13" i="14"/>
  <c r="BB11"/>
  <c r="W79" i="13"/>
  <c r="U80"/>
  <c r="V79"/>
  <c r="T82"/>
  <c r="N16"/>
  <c r="L16"/>
  <c r="K21"/>
  <c r="J58"/>
  <c r="E17"/>
  <c r="F17" s="1"/>
  <c r="J33"/>
  <c r="M16"/>
  <c r="N17"/>
  <c r="M17"/>
  <c r="E16"/>
  <c r="F16" s="1"/>
  <c r="S19"/>
  <c r="D20"/>
  <c r="AP10" i="14" l="1"/>
  <c r="AQ10"/>
  <c r="AR10" s="1"/>
  <c r="F16" i="15"/>
  <c r="AM11" i="14"/>
  <c r="AN11" s="1"/>
  <c r="AL11"/>
  <c r="AO11" s="1"/>
  <c r="M17" i="15" s="1"/>
  <c r="AJ12" i="14"/>
  <c r="AL12" s="1"/>
  <c r="AO12" s="1"/>
  <c r="M18" i="15" s="1"/>
  <c r="AH12" i="14"/>
  <c r="AK12" s="1"/>
  <c r="K18" i="15" s="1"/>
  <c r="AD14" i="14"/>
  <c r="J19" i="15"/>
  <c r="AG13" i="14"/>
  <c r="AF13"/>
  <c r="Y11"/>
  <c r="G17" i="15" s="1"/>
  <c r="E17"/>
  <c r="BH10" i="14"/>
  <c r="BI10" s="1"/>
  <c r="BG10"/>
  <c r="BD11"/>
  <c r="BE11" s="1"/>
  <c r="BB12"/>
  <c r="BC12" s="1"/>
  <c r="R14"/>
  <c r="P15"/>
  <c r="D21" i="15" s="1"/>
  <c r="S14" i="14"/>
  <c r="W12"/>
  <c r="AX14"/>
  <c r="AW14"/>
  <c r="X11"/>
  <c r="T13"/>
  <c r="V13"/>
  <c r="AY13"/>
  <c r="BA13"/>
  <c r="BC11"/>
  <c r="BF11" s="1"/>
  <c r="T83" i="13"/>
  <c r="W80"/>
  <c r="V80"/>
  <c r="U81"/>
  <c r="V81"/>
  <c r="K22"/>
  <c r="J34"/>
  <c r="J59"/>
  <c r="L18"/>
  <c r="L19"/>
  <c r="S20"/>
  <c r="G16"/>
  <c r="G17"/>
  <c r="D21"/>
  <c r="AQ11" i="14" l="1"/>
  <c r="AR11" s="1"/>
  <c r="L17" i="15"/>
  <c r="AP11" i="14"/>
  <c r="F17" i="15"/>
  <c r="AD15" i="14"/>
  <c r="J20" i="15"/>
  <c r="AG14" i="14"/>
  <c r="AF14"/>
  <c r="AM12"/>
  <c r="AN12" s="1"/>
  <c r="AJ13"/>
  <c r="AH13"/>
  <c r="AK13" s="1"/>
  <c r="K19" i="15" s="1"/>
  <c r="Y12" i="14"/>
  <c r="G18" i="15" s="1"/>
  <c r="E18"/>
  <c r="X12" i="14"/>
  <c r="AQ12"/>
  <c r="AR12" s="1"/>
  <c r="AP12"/>
  <c r="BB13"/>
  <c r="BC13" s="1"/>
  <c r="BF12"/>
  <c r="BD12"/>
  <c r="BE12" s="1"/>
  <c r="W13"/>
  <c r="AY14"/>
  <c r="BA14"/>
  <c r="P16"/>
  <c r="D22" i="15" s="1"/>
  <c r="R15" i="14"/>
  <c r="S15"/>
  <c r="AX15"/>
  <c r="AW15"/>
  <c r="BH11"/>
  <c r="BI11" s="1"/>
  <c r="BG11"/>
  <c r="T14"/>
  <c r="V14"/>
  <c r="W81" i="13"/>
  <c r="T84"/>
  <c r="U82"/>
  <c r="K23"/>
  <c r="N19"/>
  <c r="M18"/>
  <c r="J60"/>
  <c r="M19"/>
  <c r="E18"/>
  <c r="F18" s="1"/>
  <c r="J35"/>
  <c r="N18"/>
  <c r="E19"/>
  <c r="F19" s="1"/>
  <c r="S21"/>
  <c r="D22"/>
  <c r="L18" i="15" l="1"/>
  <c r="AL13" i="14"/>
  <c r="AO13" s="1"/>
  <c r="M19" i="15" s="1"/>
  <c r="F18"/>
  <c r="AD16" i="14"/>
  <c r="J21" i="15"/>
  <c r="AF15" i="14"/>
  <c r="AG15"/>
  <c r="AH14"/>
  <c r="AK14" s="1"/>
  <c r="K20" i="15" s="1"/>
  <c r="AJ14" i="14"/>
  <c r="AM13"/>
  <c r="AN13" s="1"/>
  <c r="Y13"/>
  <c r="G19" i="15" s="1"/>
  <c r="E19"/>
  <c r="BB14" i="14"/>
  <c r="BC14" s="1"/>
  <c r="BH12"/>
  <c r="BI12" s="1"/>
  <c r="BG12"/>
  <c r="W14"/>
  <c r="X14" s="1"/>
  <c r="AW16"/>
  <c r="AX16"/>
  <c r="P17"/>
  <c r="D23" i="15" s="1"/>
  <c r="S16" i="14"/>
  <c r="R16"/>
  <c r="BF13"/>
  <c r="BD13"/>
  <c r="BE13" s="1"/>
  <c r="T15"/>
  <c r="V15"/>
  <c r="AY15"/>
  <c r="BA15"/>
  <c r="X13"/>
  <c r="U83" i="13"/>
  <c r="V82"/>
  <c r="W82"/>
  <c r="T85"/>
  <c r="K24"/>
  <c r="G18"/>
  <c r="G19"/>
  <c r="J36"/>
  <c r="L21"/>
  <c r="S22"/>
  <c r="J61"/>
  <c r="D23"/>
  <c r="AQ13" i="14" l="1"/>
  <c r="AR13" s="1"/>
  <c r="AP13"/>
  <c r="F19" i="15"/>
  <c r="AM14" i="14"/>
  <c r="L20" i="15" s="1"/>
  <c r="AL14" i="14"/>
  <c r="AO14" s="1"/>
  <c r="M20" i="15" s="1"/>
  <c r="AD17" i="14"/>
  <c r="J22" i="15"/>
  <c r="AF16" i="14"/>
  <c r="AG16"/>
  <c r="L19" i="15"/>
  <c r="AH15" i="14"/>
  <c r="AK15" s="1"/>
  <c r="K21" i="15" s="1"/>
  <c r="AJ15" i="14"/>
  <c r="Y14"/>
  <c r="G20" i="15" s="1"/>
  <c r="E20"/>
  <c r="P18" i="14"/>
  <c r="D24" i="15" s="1"/>
  <c r="R17" i="14"/>
  <c r="S17"/>
  <c r="AY16"/>
  <c r="BA16"/>
  <c r="BB15"/>
  <c r="BC15" s="1"/>
  <c r="BH13"/>
  <c r="BI13" s="1"/>
  <c r="BG13"/>
  <c r="AX17"/>
  <c r="AW17"/>
  <c r="BF14"/>
  <c r="BD14"/>
  <c r="BE14" s="1"/>
  <c r="W15"/>
  <c r="T16"/>
  <c r="V16"/>
  <c r="W83" i="13"/>
  <c r="U84"/>
  <c r="V83"/>
  <c r="T86"/>
  <c r="N21"/>
  <c r="K25"/>
  <c r="N20"/>
  <c r="L20"/>
  <c r="J37"/>
  <c r="E21"/>
  <c r="F21" s="1"/>
  <c r="J62"/>
  <c r="M21"/>
  <c r="L22"/>
  <c r="S23"/>
  <c r="M20"/>
  <c r="E20"/>
  <c r="F20" s="1"/>
  <c r="D24"/>
  <c r="AM15" i="14" l="1"/>
  <c r="L21" i="15" s="1"/>
  <c r="AN14" i="14"/>
  <c r="F20" i="15"/>
  <c r="AP14" i="14"/>
  <c r="AQ14"/>
  <c r="AR14" s="1"/>
  <c r="AL15"/>
  <c r="AO15" s="1"/>
  <c r="M21" i="15" s="1"/>
  <c r="AD18" i="14"/>
  <c r="J23" i="15"/>
  <c r="AF17" i="14"/>
  <c r="AG17"/>
  <c r="AJ16"/>
  <c r="AH16"/>
  <c r="AK16" s="1"/>
  <c r="K22" i="15" s="1"/>
  <c r="Y15" i="14"/>
  <c r="G21" i="15" s="1"/>
  <c r="E21"/>
  <c r="AX18" i="14"/>
  <c r="AW18"/>
  <c r="W16"/>
  <c r="X16" s="1"/>
  <c r="BB16"/>
  <c r="BC16" s="1"/>
  <c r="BH14"/>
  <c r="BI14" s="1"/>
  <c r="BG14"/>
  <c r="BD15"/>
  <c r="BE15" s="1"/>
  <c r="BF15"/>
  <c r="T17"/>
  <c r="V17"/>
  <c r="X15"/>
  <c r="AY17"/>
  <c r="BA17"/>
  <c r="P19"/>
  <c r="D25" i="15" s="1"/>
  <c r="S18" i="14"/>
  <c r="R18"/>
  <c r="T87" i="13"/>
  <c r="U85"/>
  <c r="V85"/>
  <c r="W84"/>
  <c r="V84"/>
  <c r="K26"/>
  <c r="M22"/>
  <c r="S24"/>
  <c r="G21"/>
  <c r="G20"/>
  <c r="N22"/>
  <c r="J63"/>
  <c r="J38"/>
  <c r="D25"/>
  <c r="AP15" i="14" l="1"/>
  <c r="AN15"/>
  <c r="AQ15"/>
  <c r="AR15" s="1"/>
  <c r="F21" i="15"/>
  <c r="AD19" i="14"/>
  <c r="J24" i="15"/>
  <c r="AG18" i="14"/>
  <c r="AF18"/>
  <c r="AL16"/>
  <c r="AO16" s="1"/>
  <c r="M22" i="15" s="1"/>
  <c r="AM16" i="14"/>
  <c r="AN16" s="1"/>
  <c r="AJ17"/>
  <c r="AH17"/>
  <c r="AK17" s="1"/>
  <c r="K23" i="15" s="1"/>
  <c r="Y16" i="14"/>
  <c r="G22" i="15" s="1"/>
  <c r="E22"/>
  <c r="BF16" i="14"/>
  <c r="BD16"/>
  <c r="BE16" s="1"/>
  <c r="AY18"/>
  <c r="BA18"/>
  <c r="T18"/>
  <c r="V18"/>
  <c r="BH15"/>
  <c r="BI15" s="1"/>
  <c r="BG15"/>
  <c r="AW19"/>
  <c r="AX19"/>
  <c r="P20"/>
  <c r="D26" i="15" s="1"/>
  <c r="S19" i="14"/>
  <c r="R19"/>
  <c r="BB17"/>
  <c r="W17"/>
  <c r="T88" i="13"/>
  <c r="U86"/>
  <c r="W85"/>
  <c r="K27"/>
  <c r="J39"/>
  <c r="J64"/>
  <c r="E23"/>
  <c r="F23" s="1"/>
  <c r="L23"/>
  <c r="S25"/>
  <c r="L24"/>
  <c r="E22"/>
  <c r="F22" s="1"/>
  <c r="D26"/>
  <c r="L22" i="15" l="1"/>
  <c r="AM17" i="14"/>
  <c r="L23" i="15" s="1"/>
  <c r="AP16" i="14"/>
  <c r="F22" i="15"/>
  <c r="AL17" i="14"/>
  <c r="AO17" s="1"/>
  <c r="M23" i="15" s="1"/>
  <c r="AQ16" i="14"/>
  <c r="AR16" s="1"/>
  <c r="AD20"/>
  <c r="J25" i="15"/>
  <c r="AG19" i="14"/>
  <c r="AF19"/>
  <c r="AH18"/>
  <c r="AK18" s="1"/>
  <c r="K24" i="15" s="1"/>
  <c r="AJ18" i="14"/>
  <c r="Y17"/>
  <c r="G23" i="15" s="1"/>
  <c r="E23"/>
  <c r="AN17" i="14"/>
  <c r="X17"/>
  <c r="BD17"/>
  <c r="BE17" s="1"/>
  <c r="P21"/>
  <c r="D27" i="15" s="1"/>
  <c r="R20" i="14"/>
  <c r="S20"/>
  <c r="BB18"/>
  <c r="BC18" s="1"/>
  <c r="T19"/>
  <c r="V19"/>
  <c r="AY19"/>
  <c r="BA19"/>
  <c r="W18"/>
  <c r="X18" s="1"/>
  <c r="BH16"/>
  <c r="BI16" s="1"/>
  <c r="BG16"/>
  <c r="BC17"/>
  <c r="BF17" s="1"/>
  <c r="AW20"/>
  <c r="AX20"/>
  <c r="W86" i="13"/>
  <c r="V86"/>
  <c r="T89"/>
  <c r="U87"/>
  <c r="K28"/>
  <c r="N24"/>
  <c r="M23"/>
  <c r="J65"/>
  <c r="M24"/>
  <c r="N23"/>
  <c r="G22"/>
  <c r="S26"/>
  <c r="G23"/>
  <c r="J40"/>
  <c r="D27"/>
  <c r="AL18" i="14" l="1"/>
  <c r="AO18" s="1"/>
  <c r="M24" i="15" s="1"/>
  <c r="F23"/>
  <c r="AQ17" i="14"/>
  <c r="AR17" s="1"/>
  <c r="AP17"/>
  <c r="AD21"/>
  <c r="J26" i="15"/>
  <c r="AF20" i="14"/>
  <c r="AG20"/>
  <c r="AJ19"/>
  <c r="AH19"/>
  <c r="AK19" s="1"/>
  <c r="K25" i="15" s="1"/>
  <c r="AM18" i="14"/>
  <c r="AN18" s="1"/>
  <c r="Y18"/>
  <c r="G24" i="15" s="1"/>
  <c r="E24"/>
  <c r="BH17" i="14"/>
  <c r="BI17" s="1"/>
  <c r="BG17"/>
  <c r="BB19"/>
  <c r="W19"/>
  <c r="BD18"/>
  <c r="BE18" s="1"/>
  <c r="BF18"/>
  <c r="R21"/>
  <c r="P22"/>
  <c r="D28" i="15" s="1"/>
  <c r="S21" i="14"/>
  <c r="T20"/>
  <c r="V20"/>
  <c r="AY20"/>
  <c r="BA20"/>
  <c r="AW21"/>
  <c r="AX21"/>
  <c r="W87" i="13"/>
  <c r="V87"/>
  <c r="U88"/>
  <c r="T90"/>
  <c r="K29"/>
  <c r="J41"/>
  <c r="S27"/>
  <c r="E25"/>
  <c r="F25" s="1"/>
  <c r="L26"/>
  <c r="J67"/>
  <c r="J66"/>
  <c r="E24"/>
  <c r="F24" s="1"/>
  <c r="D28"/>
  <c r="AP18" i="14" l="1"/>
  <c r="AQ18"/>
  <c r="AR18" s="1"/>
  <c r="L24" i="15"/>
  <c r="F24"/>
  <c r="AL19" i="14"/>
  <c r="AO19" s="1"/>
  <c r="M25" i="15" s="1"/>
  <c r="AD22" i="14"/>
  <c r="J27" i="15"/>
  <c r="AG21" i="14"/>
  <c r="AF21"/>
  <c r="AH20"/>
  <c r="AK20" s="1"/>
  <c r="K26" i="15" s="1"/>
  <c r="AJ20" i="14"/>
  <c r="AM19"/>
  <c r="AN19" s="1"/>
  <c r="Y19"/>
  <c r="G25" i="15" s="1"/>
  <c r="E25"/>
  <c r="AW22" i="14"/>
  <c r="AX22"/>
  <c r="T21"/>
  <c r="V21"/>
  <c r="BD19"/>
  <c r="BE19" s="1"/>
  <c r="AY21"/>
  <c r="BA21"/>
  <c r="W20"/>
  <c r="BH18"/>
  <c r="BI18" s="1"/>
  <c r="BG18"/>
  <c r="X19"/>
  <c r="BC19"/>
  <c r="BF19" s="1"/>
  <c r="BB20"/>
  <c r="R22"/>
  <c r="P23"/>
  <c r="D29" i="15" s="1"/>
  <c r="S22" i="14"/>
  <c r="W88" i="13"/>
  <c r="T91"/>
  <c r="U89"/>
  <c r="V89"/>
  <c r="V88"/>
  <c r="N25"/>
  <c r="L25"/>
  <c r="K30"/>
  <c r="G24"/>
  <c r="S28"/>
  <c r="J42"/>
  <c r="G25"/>
  <c r="M25"/>
  <c r="N26"/>
  <c r="M26"/>
  <c r="D29"/>
  <c r="L25" i="15" l="1"/>
  <c r="AQ19" i="14"/>
  <c r="AR19" s="1"/>
  <c r="F25" i="15"/>
  <c r="AP19" i="14"/>
  <c r="AD23"/>
  <c r="J28" i="15"/>
  <c r="AG22" i="14"/>
  <c r="AF22"/>
  <c r="AH21"/>
  <c r="AK21" s="1"/>
  <c r="K27" i="15" s="1"/>
  <c r="AJ21" i="14"/>
  <c r="AL20"/>
  <c r="AO20" s="1"/>
  <c r="M26" i="15" s="1"/>
  <c r="AM20" i="14"/>
  <c r="AN20" s="1"/>
  <c r="Y20"/>
  <c r="G26" i="15" s="1"/>
  <c r="E26"/>
  <c r="X20" i="14"/>
  <c r="T22"/>
  <c r="V22"/>
  <c r="BB21"/>
  <c r="BC21" s="1"/>
  <c r="BD20"/>
  <c r="BE20" s="1"/>
  <c r="BH19"/>
  <c r="BI19" s="1"/>
  <c r="BG19"/>
  <c r="BC20"/>
  <c r="BF20" s="1"/>
  <c r="W21"/>
  <c r="R23"/>
  <c r="P24"/>
  <c r="D30" i="15" s="1"/>
  <c r="S23" i="14"/>
  <c r="AY22"/>
  <c r="BA22"/>
  <c r="AW23"/>
  <c r="AX23"/>
  <c r="T92" i="13"/>
  <c r="U90"/>
  <c r="W89"/>
  <c r="K31"/>
  <c r="S29"/>
  <c r="L28"/>
  <c r="E27"/>
  <c r="F27" s="1"/>
  <c r="E26"/>
  <c r="F26" s="1"/>
  <c r="J43"/>
  <c r="L27"/>
  <c r="D30"/>
  <c r="AP20" i="14" l="1"/>
  <c r="L26" i="15"/>
  <c r="F26"/>
  <c r="AL21" i="14"/>
  <c r="AO21" s="1"/>
  <c r="M27" i="15" s="1"/>
  <c r="AQ20" i="14"/>
  <c r="AR20" s="1"/>
  <c r="AM21"/>
  <c r="AN21" s="1"/>
  <c r="AD24"/>
  <c r="J29" i="15"/>
  <c r="AF23" i="14"/>
  <c r="AG23"/>
  <c r="AJ22"/>
  <c r="AH22"/>
  <c r="AK22" s="1"/>
  <c r="K28" i="15" s="1"/>
  <c r="Y21" i="14"/>
  <c r="G27" i="15" s="1"/>
  <c r="E27"/>
  <c r="X21" i="14"/>
  <c r="BH20"/>
  <c r="BI20" s="1"/>
  <c r="BG20"/>
  <c r="AW24"/>
  <c r="AX24"/>
  <c r="W22"/>
  <c r="X22" s="1"/>
  <c r="BB22"/>
  <c r="T23"/>
  <c r="V23"/>
  <c r="R24"/>
  <c r="P25"/>
  <c r="D31" i="15" s="1"/>
  <c r="S24" i="14"/>
  <c r="AY23"/>
  <c r="BA23"/>
  <c r="BF21"/>
  <c r="BD21"/>
  <c r="BE21" s="1"/>
  <c r="W90" i="13"/>
  <c r="T93"/>
  <c r="V90"/>
  <c r="U91"/>
  <c r="K32"/>
  <c r="N28"/>
  <c r="G26"/>
  <c r="S30"/>
  <c r="G27"/>
  <c r="J44"/>
  <c r="M27"/>
  <c r="M28"/>
  <c r="N27"/>
  <c r="D31"/>
  <c r="AP21" i="14" l="1"/>
  <c r="AM22"/>
  <c r="L28" i="15" s="1"/>
  <c r="AQ21" i="14"/>
  <c r="AR21" s="1"/>
  <c r="AL22"/>
  <c r="AO22" s="1"/>
  <c r="M28" i="15" s="1"/>
  <c r="F27"/>
  <c r="L27"/>
  <c r="AD25" i="14"/>
  <c r="J30" i="15"/>
  <c r="AG24" i="14"/>
  <c r="AF24"/>
  <c r="AJ23"/>
  <c r="AH23"/>
  <c r="AK23" s="1"/>
  <c r="K29" i="15" s="1"/>
  <c r="Y22" i="14"/>
  <c r="G28" i="15" s="1"/>
  <c r="E28"/>
  <c r="AN22" i="14"/>
  <c r="BB23"/>
  <c r="BC23" s="1"/>
  <c r="AW25"/>
  <c r="AX25"/>
  <c r="BD22"/>
  <c r="BE22" s="1"/>
  <c r="AY24"/>
  <c r="BA24"/>
  <c r="BC22"/>
  <c r="BF22" s="1"/>
  <c r="T24"/>
  <c r="V24"/>
  <c r="BH21"/>
  <c r="BI21" s="1"/>
  <c r="BG21"/>
  <c r="P26"/>
  <c r="D32" i="15" s="1"/>
  <c r="R25" i="14"/>
  <c r="S25"/>
  <c r="W23"/>
  <c r="V91" i="13"/>
  <c r="W91"/>
  <c r="U92"/>
  <c r="T94"/>
  <c r="K33"/>
  <c r="J46"/>
  <c r="J45"/>
  <c r="E29"/>
  <c r="F29" s="1"/>
  <c r="L29"/>
  <c r="E28"/>
  <c r="F28" s="1"/>
  <c r="L30"/>
  <c r="S31"/>
  <c r="D32"/>
  <c r="AQ22" i="14" l="1"/>
  <c r="AR22" s="1"/>
  <c r="AP22"/>
  <c r="AL23"/>
  <c r="AO23" s="1"/>
  <c r="M29" i="15" s="1"/>
  <c r="F28"/>
  <c r="AM23" i="14"/>
  <c r="AN23" s="1"/>
  <c r="AD26"/>
  <c r="J31" i="15"/>
  <c r="AG25" i="14"/>
  <c r="AF25"/>
  <c r="AJ24"/>
  <c r="AH24"/>
  <c r="AK24" s="1"/>
  <c r="AM24" s="1"/>
  <c r="Y23"/>
  <c r="G29" i="15" s="1"/>
  <c r="E29"/>
  <c r="K30"/>
  <c r="BH22" i="14"/>
  <c r="BI22" s="1"/>
  <c r="BG22"/>
  <c r="AY25"/>
  <c r="BA25"/>
  <c r="T25"/>
  <c r="V25"/>
  <c r="W24"/>
  <c r="X24" s="1"/>
  <c r="BB24"/>
  <c r="AW26"/>
  <c r="AX26"/>
  <c r="R26"/>
  <c r="P27"/>
  <c r="D33" i="15" s="1"/>
  <c r="S26" i="14"/>
  <c r="BD23"/>
  <c r="BE23" s="1"/>
  <c r="BF23"/>
  <c r="X23"/>
  <c r="W92" i="13"/>
  <c r="T95"/>
  <c r="U93"/>
  <c r="V93"/>
  <c r="V92"/>
  <c r="K34"/>
  <c r="N30"/>
  <c r="S32"/>
  <c r="G29"/>
  <c r="M29"/>
  <c r="M30"/>
  <c r="G28"/>
  <c r="N29"/>
  <c r="D33"/>
  <c r="L29" i="15" l="1"/>
  <c r="AL24" i="14"/>
  <c r="AO24" s="1"/>
  <c r="M30" i="15" s="1"/>
  <c r="AQ23" i="14"/>
  <c r="AR23" s="1"/>
  <c r="AP23"/>
  <c r="F29" i="15"/>
  <c r="AD27" i="14"/>
  <c r="J32" i="15"/>
  <c r="AG26" i="14"/>
  <c r="AF26"/>
  <c r="AJ25"/>
  <c r="AH25"/>
  <c r="AK25" s="1"/>
  <c r="K31" i="15" s="1"/>
  <c r="Y24" i="14"/>
  <c r="G30" i="15" s="1"/>
  <c r="E30"/>
  <c r="AN24" i="14"/>
  <c r="L30" i="15"/>
  <c r="BD24" i="14"/>
  <c r="BE24" s="1"/>
  <c r="R27"/>
  <c r="P28"/>
  <c r="D34" i="15" s="1"/>
  <c r="S27" i="14"/>
  <c r="AY26"/>
  <c r="BA26"/>
  <c r="BB25"/>
  <c r="BH23"/>
  <c r="BI23" s="1"/>
  <c r="BG23"/>
  <c r="T26"/>
  <c r="V26"/>
  <c r="AW27"/>
  <c r="AX27"/>
  <c r="W25"/>
  <c r="BC24"/>
  <c r="BF24" s="1"/>
  <c r="W93" i="13"/>
  <c r="U95"/>
  <c r="U94"/>
  <c r="K35"/>
  <c r="L31"/>
  <c r="S33"/>
  <c r="E30"/>
  <c r="F30" s="1"/>
  <c r="L32"/>
  <c r="E31"/>
  <c r="F31" s="1"/>
  <c r="D34"/>
  <c r="AP24" i="14" l="1"/>
  <c r="AQ24"/>
  <c r="AR24" s="1"/>
  <c r="F30" i="15"/>
  <c r="AL25" i="14"/>
  <c r="AO25" s="1"/>
  <c r="M31" i="15" s="1"/>
  <c r="AD28" i="14"/>
  <c r="J33" i="15"/>
  <c r="AG27" i="14"/>
  <c r="AF27"/>
  <c r="AJ26"/>
  <c r="AL26" s="1"/>
  <c r="AO26" s="1"/>
  <c r="M32" i="15" s="1"/>
  <c r="AH26" i="14"/>
  <c r="AK26" s="1"/>
  <c r="K32" i="15" s="1"/>
  <c r="AM25" i="14"/>
  <c r="AN25" s="1"/>
  <c r="Y25"/>
  <c r="G31" i="15" s="1"/>
  <c r="E31"/>
  <c r="X25" i="14"/>
  <c r="BH24"/>
  <c r="BI24" s="1"/>
  <c r="BG24"/>
  <c r="AW28"/>
  <c r="AX28"/>
  <c r="AY27"/>
  <c r="BA27"/>
  <c r="T27"/>
  <c r="V27"/>
  <c r="P29"/>
  <c r="D35" i="15" s="1"/>
  <c r="R28" i="14"/>
  <c r="S28"/>
  <c r="W26"/>
  <c r="BD25"/>
  <c r="BE25" s="1"/>
  <c r="BB26"/>
  <c r="BC26" s="1"/>
  <c r="BC25"/>
  <c r="BF25" s="1"/>
  <c r="W94" i="13"/>
  <c r="V94"/>
  <c r="V95"/>
  <c r="K36"/>
  <c r="M31"/>
  <c r="G30"/>
  <c r="G31"/>
  <c r="M32"/>
  <c r="S34"/>
  <c r="N31"/>
  <c r="D35"/>
  <c r="L31" i="15" l="1"/>
  <c r="AQ25" i="14"/>
  <c r="AR25" s="1"/>
  <c r="AP25"/>
  <c r="F31" i="15"/>
  <c r="AD29" i="14"/>
  <c r="J34" i="15"/>
  <c r="AF28" i="14"/>
  <c r="AG28"/>
  <c r="AM26"/>
  <c r="AN26" s="1"/>
  <c r="AJ27"/>
  <c r="AL27" s="1"/>
  <c r="AO27" s="1"/>
  <c r="M33" i="15" s="1"/>
  <c r="AH27" i="14"/>
  <c r="AK27" s="1"/>
  <c r="AM27" s="1"/>
  <c r="Y26"/>
  <c r="G32" i="15" s="1"/>
  <c r="E32"/>
  <c r="K33"/>
  <c r="AQ26" i="14"/>
  <c r="AR26" s="1"/>
  <c r="AP26"/>
  <c r="BH25"/>
  <c r="BI25" s="1"/>
  <c r="BG25"/>
  <c r="P30"/>
  <c r="D36" i="15" s="1"/>
  <c r="R29" i="14"/>
  <c r="S29"/>
  <c r="T28"/>
  <c r="V28"/>
  <c r="BB27"/>
  <c r="BC27" s="1"/>
  <c r="AY28"/>
  <c r="BA28"/>
  <c r="W27"/>
  <c r="AW29"/>
  <c r="AX29"/>
  <c r="X27"/>
  <c r="BF26"/>
  <c r="BD26"/>
  <c r="BE26" s="1"/>
  <c r="X26"/>
  <c r="W95" i="13"/>
  <c r="K37"/>
  <c r="N32"/>
  <c r="L34"/>
  <c r="L33"/>
  <c r="E33"/>
  <c r="F33" s="1"/>
  <c r="E32"/>
  <c r="F32" s="1"/>
  <c r="S35"/>
  <c r="D36"/>
  <c r="L32" i="15" l="1"/>
  <c r="F32"/>
  <c r="AH28" i="14"/>
  <c r="AK28" s="1"/>
  <c r="K34" i="15" s="1"/>
  <c r="AJ28" i="14"/>
  <c r="AD30"/>
  <c r="J35" i="15"/>
  <c r="AG29" i="14"/>
  <c r="AF29"/>
  <c r="AN27"/>
  <c r="L33" i="15"/>
  <c r="Y27" i="14"/>
  <c r="G33" i="15" s="1"/>
  <c r="E33"/>
  <c r="AY29" i="14"/>
  <c r="BA29"/>
  <c r="BF27"/>
  <c r="BD27"/>
  <c r="BE27" s="1"/>
  <c r="T29"/>
  <c r="V29"/>
  <c r="AQ27"/>
  <c r="AR27" s="1"/>
  <c r="AP27"/>
  <c r="AW30"/>
  <c r="AX30"/>
  <c r="P31"/>
  <c r="D37" i="15" s="1"/>
  <c r="R30" i="14"/>
  <c r="S30"/>
  <c r="BH26"/>
  <c r="BI26" s="1"/>
  <c r="BG26"/>
  <c r="BB28"/>
  <c r="BC28" s="1"/>
  <c r="W28"/>
  <c r="N34" i="13"/>
  <c r="K38"/>
  <c r="G33"/>
  <c r="G32"/>
  <c r="M33"/>
  <c r="M34"/>
  <c r="N33"/>
  <c r="S36"/>
  <c r="D37"/>
  <c r="AL28" i="14" l="1"/>
  <c r="AO28" s="1"/>
  <c r="M34" i="15" s="1"/>
  <c r="F33"/>
  <c r="AD31" i="14"/>
  <c r="J36" i="15"/>
  <c r="AF30" i="14"/>
  <c r="AG30"/>
  <c r="AJ29"/>
  <c r="AH29"/>
  <c r="AK29" s="1"/>
  <c r="AM29" s="1"/>
  <c r="AM28"/>
  <c r="AN28" s="1"/>
  <c r="Y28"/>
  <c r="G34" i="15" s="1"/>
  <c r="E34"/>
  <c r="P32" i="14"/>
  <c r="D38" i="15" s="1"/>
  <c r="R31" i="14"/>
  <c r="S31"/>
  <c r="T30"/>
  <c r="V30"/>
  <c r="AW31"/>
  <c r="AX31"/>
  <c r="BH27"/>
  <c r="BI27" s="1"/>
  <c r="BG27"/>
  <c r="X28"/>
  <c r="W29"/>
  <c r="BB29"/>
  <c r="BF28"/>
  <c r="BD28"/>
  <c r="BE28" s="1"/>
  <c r="X29"/>
  <c r="AY30"/>
  <c r="BA30"/>
  <c r="K39" i="13"/>
  <c r="E35"/>
  <c r="F35" s="1"/>
  <c r="L36"/>
  <c r="S37"/>
  <c r="L35"/>
  <c r="E34"/>
  <c r="F34" s="1"/>
  <c r="D38"/>
  <c r="AP28" i="14" l="1"/>
  <c r="L34" i="15"/>
  <c r="K35"/>
  <c r="AQ28" i="14"/>
  <c r="AR28" s="1"/>
  <c r="AL29"/>
  <c r="AO29" s="1"/>
  <c r="M35" i="15" s="1"/>
  <c r="F34"/>
  <c r="AH30" i="14"/>
  <c r="AK30" s="1"/>
  <c r="K36" i="15" s="1"/>
  <c r="AJ30" i="14"/>
  <c r="AD32"/>
  <c r="J37" i="15"/>
  <c r="AG31" i="14"/>
  <c r="AF31"/>
  <c r="Y29"/>
  <c r="G35" i="15" s="1"/>
  <c r="E35"/>
  <c r="AN29" i="14"/>
  <c r="L35" i="15"/>
  <c r="AY31" i="14"/>
  <c r="BA31"/>
  <c r="W30"/>
  <c r="X30" s="1"/>
  <c r="BH28"/>
  <c r="BI28" s="1"/>
  <c r="BG28"/>
  <c r="P33"/>
  <c r="D39" i="15" s="1"/>
  <c r="R32" i="14"/>
  <c r="S32"/>
  <c r="BB30"/>
  <c r="BC30" s="1"/>
  <c r="BD29"/>
  <c r="BE29" s="1"/>
  <c r="AW32"/>
  <c r="AX32"/>
  <c r="T31"/>
  <c r="V31"/>
  <c r="BC29"/>
  <c r="BF29" s="1"/>
  <c r="K40" i="13"/>
  <c r="M36"/>
  <c r="S38"/>
  <c r="G34"/>
  <c r="N36"/>
  <c r="M35"/>
  <c r="G35"/>
  <c r="N35"/>
  <c r="D39"/>
  <c r="AP29" i="14" l="1"/>
  <c r="AQ29"/>
  <c r="AR29" s="1"/>
  <c r="F35" i="15"/>
  <c r="AL30" i="14"/>
  <c r="AO30" s="1"/>
  <c r="M36" i="15" s="1"/>
  <c r="AD33" i="14"/>
  <c r="J38" i="15"/>
  <c r="AF32" i="14"/>
  <c r="AG32"/>
  <c r="AH31"/>
  <c r="AK31" s="1"/>
  <c r="K37" i="15" s="1"/>
  <c r="AJ31" i="14"/>
  <c r="AM30"/>
  <c r="AN30" s="1"/>
  <c r="Y30"/>
  <c r="G36" i="15" s="1"/>
  <c r="E36"/>
  <c r="BH29" i="14"/>
  <c r="BI29" s="1"/>
  <c r="BG29"/>
  <c r="AW33"/>
  <c r="AX33"/>
  <c r="AY32"/>
  <c r="BA32"/>
  <c r="R33"/>
  <c r="P34"/>
  <c r="D40" i="15" s="1"/>
  <c r="S33" i="14"/>
  <c r="T32"/>
  <c r="V32"/>
  <c r="BD30"/>
  <c r="BE30" s="1"/>
  <c r="BF30"/>
  <c r="W31"/>
  <c r="BB31"/>
  <c r="BC31" s="1"/>
  <c r="K41" i="13"/>
  <c r="E37"/>
  <c r="F37" s="1"/>
  <c r="L38"/>
  <c r="L37"/>
  <c r="E36"/>
  <c r="F36" s="1"/>
  <c r="S39"/>
  <c r="D40"/>
  <c r="AP30" i="14" l="1"/>
  <c r="AQ30"/>
  <c r="AR30" s="1"/>
  <c r="L36" i="15"/>
  <c r="F36"/>
  <c r="AL31" i="14"/>
  <c r="AO31" s="1"/>
  <c r="M37" i="15" s="1"/>
  <c r="AD34" i="14"/>
  <c r="J39" i="15"/>
  <c r="AG33" i="14"/>
  <c r="AF33"/>
  <c r="AH32"/>
  <c r="AK32" s="1"/>
  <c r="AM32" s="1"/>
  <c r="AJ32"/>
  <c r="AM31"/>
  <c r="L37" i="15" s="1"/>
  <c r="Y31" i="14"/>
  <c r="G37" i="15" s="1"/>
  <c r="E37"/>
  <c r="W32" i="14"/>
  <c r="P35"/>
  <c r="D41" i="15" s="1"/>
  <c r="R34" i="14"/>
  <c r="S34"/>
  <c r="AW34"/>
  <c r="AX34"/>
  <c r="BB32"/>
  <c r="BC32" s="1"/>
  <c r="X31"/>
  <c r="T33"/>
  <c r="V33"/>
  <c r="AY33"/>
  <c r="BA33"/>
  <c r="BH30"/>
  <c r="BI30" s="1"/>
  <c r="BG30"/>
  <c r="BD31"/>
  <c r="BE31" s="1"/>
  <c r="BF31"/>
  <c r="K42" i="13"/>
  <c r="M37"/>
  <c r="G36"/>
  <c r="N37"/>
  <c r="S40"/>
  <c r="M38"/>
  <c r="G37"/>
  <c r="N38"/>
  <c r="D41"/>
  <c r="AP31" i="14" l="1"/>
  <c r="AN31"/>
  <c r="AQ31"/>
  <c r="AR31" s="1"/>
  <c r="F37" i="15"/>
  <c r="AL32" i="14"/>
  <c r="AO32" s="1"/>
  <c r="M38" i="15" s="1"/>
  <c r="K38"/>
  <c r="AD35" i="14"/>
  <c r="J40" i="15"/>
  <c r="AF34" i="14"/>
  <c r="AG34"/>
  <c r="AJ33"/>
  <c r="AH33"/>
  <c r="AK33" s="1"/>
  <c r="K39" i="15" s="1"/>
  <c r="Y32" i="14"/>
  <c r="G38" i="15" s="1"/>
  <c r="E38"/>
  <c r="X32" i="14"/>
  <c r="AN32"/>
  <c r="L38" i="15"/>
  <c r="BB33" i="14"/>
  <c r="BC33" s="1"/>
  <c r="AY34"/>
  <c r="BA34"/>
  <c r="BH31"/>
  <c r="BI31" s="1"/>
  <c r="BG31"/>
  <c r="T34"/>
  <c r="V34"/>
  <c r="W33"/>
  <c r="P36"/>
  <c r="D42" i="15" s="1"/>
  <c r="R35" i="14"/>
  <c r="S35"/>
  <c r="BD32"/>
  <c r="BE32" s="1"/>
  <c r="BF32"/>
  <c r="AW35"/>
  <c r="AX35"/>
  <c r="K43" i="13"/>
  <c r="S41"/>
  <c r="L40"/>
  <c r="E39"/>
  <c r="F39" s="1"/>
  <c r="E38"/>
  <c r="F38" s="1"/>
  <c r="D42"/>
  <c r="AL33" i="14" l="1"/>
  <c r="AO33" s="1"/>
  <c r="M39" i="15" s="1"/>
  <c r="AQ32" i="14"/>
  <c r="AR32" s="1"/>
  <c r="AP32"/>
  <c r="F38" i="15"/>
  <c r="AM33" i="14"/>
  <c r="L39" i="15" s="1"/>
  <c r="AD36" i="14"/>
  <c r="J41" i="15"/>
  <c r="AF35" i="14"/>
  <c r="AG35"/>
  <c r="AJ34"/>
  <c r="AL34" s="1"/>
  <c r="AO34" s="1"/>
  <c r="M40" i="15" s="1"/>
  <c r="AH34" i="14"/>
  <c r="AK34" s="1"/>
  <c r="K40" i="15" s="1"/>
  <c r="Y33" i="14"/>
  <c r="G39" i="15" s="1"/>
  <c r="E39"/>
  <c r="W34" i="14"/>
  <c r="X34" s="1"/>
  <c r="P37"/>
  <c r="D43" i="15" s="1"/>
  <c r="R36" i="14"/>
  <c r="S36"/>
  <c r="BD33"/>
  <c r="BE33" s="1"/>
  <c r="BF33"/>
  <c r="AW36"/>
  <c r="AX36"/>
  <c r="T35"/>
  <c r="V35"/>
  <c r="BB34"/>
  <c r="BH32"/>
  <c r="BI32" s="1"/>
  <c r="BG32"/>
  <c r="AY35"/>
  <c r="BA35"/>
  <c r="AQ33"/>
  <c r="AR33" s="1"/>
  <c r="AM34"/>
  <c r="BC34"/>
  <c r="X33"/>
  <c r="N39" i="13"/>
  <c r="L39"/>
  <c r="K44"/>
  <c r="G38"/>
  <c r="G39"/>
  <c r="S42"/>
  <c r="M39"/>
  <c r="N40"/>
  <c r="M40"/>
  <c r="D43"/>
  <c r="AP33" i="14" l="1"/>
  <c r="AN33"/>
  <c r="F39" i="15"/>
  <c r="AD37" i="14"/>
  <c r="J42" i="15"/>
  <c r="AG36" i="14"/>
  <c r="AF36"/>
  <c r="AJ35"/>
  <c r="AL35" s="1"/>
  <c r="AH35"/>
  <c r="AK35" s="1"/>
  <c r="AM35" s="1"/>
  <c r="AN34"/>
  <c r="L40" i="15"/>
  <c r="Y34" i="14"/>
  <c r="G40" i="15" s="1"/>
  <c r="E40"/>
  <c r="T36" i="14"/>
  <c r="V36"/>
  <c r="W35"/>
  <c r="AQ34"/>
  <c r="AR34" s="1"/>
  <c r="AP34"/>
  <c r="AW37"/>
  <c r="AX37"/>
  <c r="BH33"/>
  <c r="BI33" s="1"/>
  <c r="BG33"/>
  <c r="BB35"/>
  <c r="BC35" s="1"/>
  <c r="BD34"/>
  <c r="BE34" s="1"/>
  <c r="BF34"/>
  <c r="AY36"/>
  <c r="BA36"/>
  <c r="R37"/>
  <c r="P38"/>
  <c r="D44" i="15" s="1"/>
  <c r="S37" i="14"/>
  <c r="K45" i="13"/>
  <c r="E40"/>
  <c r="F40" s="1"/>
  <c r="L42"/>
  <c r="L41"/>
  <c r="S43"/>
  <c r="E41"/>
  <c r="F41" s="1"/>
  <c r="D44"/>
  <c r="F40" i="15" l="1"/>
  <c r="K41"/>
  <c r="AO35" i="14"/>
  <c r="M41" i="15" s="1"/>
  <c r="AD38" i="14"/>
  <c r="J43" i="15"/>
  <c r="AG37" i="14"/>
  <c r="AF37"/>
  <c r="AJ36"/>
  <c r="AH36"/>
  <c r="AK36" s="1"/>
  <c r="K42" i="15" s="1"/>
  <c r="AN35" i="14"/>
  <c r="L41" i="15"/>
  <c r="Y35" i="14"/>
  <c r="G41" i="15" s="1"/>
  <c r="E41"/>
  <c r="BH34" i="14"/>
  <c r="BI34" s="1"/>
  <c r="BG34"/>
  <c r="BD35"/>
  <c r="BE35" s="1"/>
  <c r="BF35"/>
  <c r="AW38"/>
  <c r="AX38"/>
  <c r="R38"/>
  <c r="P39"/>
  <c r="D45" i="15" s="1"/>
  <c r="S38" i="14"/>
  <c r="BB36"/>
  <c r="BC36" s="1"/>
  <c r="AY37"/>
  <c r="BA37"/>
  <c r="W36"/>
  <c r="T37"/>
  <c r="V37"/>
  <c r="X35"/>
  <c r="K46" i="13"/>
  <c r="M41"/>
  <c r="M42"/>
  <c r="G40"/>
  <c r="G41"/>
  <c r="S44"/>
  <c r="N42"/>
  <c r="N41"/>
  <c r="D45"/>
  <c r="F41" i="15" l="1"/>
  <c r="AM36" i="14"/>
  <c r="L42" i="15" s="1"/>
  <c r="AL36" i="14"/>
  <c r="AO36" s="1"/>
  <c r="M42" i="15" s="1"/>
  <c r="AD39" i="14"/>
  <c r="J44" i="15"/>
  <c r="AF38" i="14"/>
  <c r="AG38"/>
  <c r="AQ35"/>
  <c r="AR35" s="1"/>
  <c r="AH37"/>
  <c r="AK37" s="1"/>
  <c r="K43" i="15" s="1"/>
  <c r="AJ37" i="14"/>
  <c r="AP35"/>
  <c r="Y36"/>
  <c r="G42" i="15" s="1"/>
  <c r="E42"/>
  <c r="AY38" i="14"/>
  <c r="BA38"/>
  <c r="T38"/>
  <c r="V38"/>
  <c r="BD36"/>
  <c r="BE36" s="1"/>
  <c r="BF36"/>
  <c r="R39"/>
  <c r="P40"/>
  <c r="D46" i="15" s="1"/>
  <c r="S39" i="14"/>
  <c r="AW39"/>
  <c r="AX39"/>
  <c r="W37"/>
  <c r="BB37"/>
  <c r="BC37" s="1"/>
  <c r="BH35"/>
  <c r="BI35" s="1"/>
  <c r="BG35"/>
  <c r="X36"/>
  <c r="K47" i="13"/>
  <c r="L43"/>
  <c r="E42"/>
  <c r="F42" s="1"/>
  <c r="E43"/>
  <c r="F43" s="1"/>
  <c r="S45"/>
  <c r="L44"/>
  <c r="D46"/>
  <c r="AM37" i="14" l="1"/>
  <c r="AN37" s="1"/>
  <c r="AL37"/>
  <c r="AO37" s="1"/>
  <c r="M43" i="15" s="1"/>
  <c r="F42"/>
  <c r="AQ36" i="14"/>
  <c r="AR36" s="1"/>
  <c r="AN36"/>
  <c r="AP36"/>
  <c r="AJ38"/>
  <c r="AH38"/>
  <c r="AK38" s="1"/>
  <c r="K44" i="15" s="1"/>
  <c r="AD40" i="14"/>
  <c r="J45" i="15"/>
  <c r="AF39" i="14"/>
  <c r="AG39"/>
  <c r="Y37"/>
  <c r="G43" i="15" s="1"/>
  <c r="E43"/>
  <c r="T39" i="14"/>
  <c r="V39"/>
  <c r="P41"/>
  <c r="D47" i="15" s="1"/>
  <c r="R40" i="14"/>
  <c r="S40"/>
  <c r="W38"/>
  <c r="X38" s="1"/>
  <c r="X37"/>
  <c r="AW40"/>
  <c r="AX40"/>
  <c r="BH36"/>
  <c r="BI36" s="1"/>
  <c r="BG36"/>
  <c r="BB38"/>
  <c r="BC38" s="1"/>
  <c r="BD37"/>
  <c r="BE37" s="1"/>
  <c r="BF37"/>
  <c r="AY39"/>
  <c r="BA39"/>
  <c r="N43" i="13"/>
  <c r="K48"/>
  <c r="G42"/>
  <c r="G43"/>
  <c r="M43"/>
  <c r="N44"/>
  <c r="M44"/>
  <c r="S46"/>
  <c r="D47"/>
  <c r="AQ37" i="14" l="1"/>
  <c r="AR37" s="1"/>
  <c r="L43" i="15"/>
  <c r="AP37" i="14"/>
  <c r="F43" i="15"/>
  <c r="AL38" i="14"/>
  <c r="AO38" s="1"/>
  <c r="M44" i="15" s="1"/>
  <c r="AD41" i="14"/>
  <c r="J46" i="15"/>
  <c r="AF40" i="14"/>
  <c r="AG40"/>
  <c r="AH39"/>
  <c r="AK39" s="1"/>
  <c r="K45" i="15" s="1"/>
  <c r="AJ39" i="14"/>
  <c r="AM38"/>
  <c r="L44" i="15" s="1"/>
  <c r="Y38" i="14"/>
  <c r="G44" i="15" s="1"/>
  <c r="E44"/>
  <c r="T40" i="14"/>
  <c r="V40"/>
  <c r="AW41"/>
  <c r="AX41"/>
  <c r="BB39"/>
  <c r="AY40"/>
  <c r="BA40"/>
  <c r="W39"/>
  <c r="BH37"/>
  <c r="BI37" s="1"/>
  <c r="BG37"/>
  <c r="BD38"/>
  <c r="BE38" s="1"/>
  <c r="BF38"/>
  <c r="P42"/>
  <c r="D48" i="15" s="1"/>
  <c r="R41" i="14"/>
  <c r="S41"/>
  <c r="K49" i="13"/>
  <c r="S47"/>
  <c r="E45"/>
  <c r="F45" s="1"/>
  <c r="L45"/>
  <c r="L46"/>
  <c r="E44"/>
  <c r="F44" s="1"/>
  <c r="D48"/>
  <c r="AN38" i="14" l="1"/>
  <c r="F44" i="15"/>
  <c r="AQ38" i="14"/>
  <c r="AR38" s="1"/>
  <c r="AL39"/>
  <c r="AO39" s="1"/>
  <c r="M45" i="15" s="1"/>
  <c r="AP38" i="14"/>
  <c r="AD42"/>
  <c r="J47" i="15"/>
  <c r="AG41" i="14"/>
  <c r="AF41"/>
  <c r="AH40"/>
  <c r="AK40" s="1"/>
  <c r="AM40" s="1"/>
  <c r="AJ40"/>
  <c r="AM39"/>
  <c r="AN39" s="1"/>
  <c r="Y39"/>
  <c r="G45" i="15" s="1"/>
  <c r="E45"/>
  <c r="L45"/>
  <c r="R42" i="14"/>
  <c r="P43"/>
  <c r="D49" i="15" s="1"/>
  <c r="S42" i="14"/>
  <c r="BD39"/>
  <c r="BE39" s="1"/>
  <c r="W40"/>
  <c r="X40" s="1"/>
  <c r="AY41"/>
  <c r="BA41"/>
  <c r="BB40"/>
  <c r="BC40" s="1"/>
  <c r="AW42"/>
  <c r="AX42"/>
  <c r="X39"/>
  <c r="T41"/>
  <c r="V41"/>
  <c r="BH38"/>
  <c r="BI38" s="1"/>
  <c r="BG38"/>
  <c r="BC39"/>
  <c r="BF39" s="1"/>
  <c r="K50" i="13"/>
  <c r="G44"/>
  <c r="M45"/>
  <c r="N45"/>
  <c r="G45"/>
  <c r="N46"/>
  <c r="M46"/>
  <c r="S48"/>
  <c r="D49"/>
  <c r="K46" i="15" l="1"/>
  <c r="F45"/>
  <c r="AP39" i="14"/>
  <c r="AL40"/>
  <c r="AO40" s="1"/>
  <c r="M46" i="15" s="1"/>
  <c r="AQ39" i="14"/>
  <c r="AR39" s="1"/>
  <c r="AD43"/>
  <c r="J48" i="15"/>
  <c r="AF42" i="14"/>
  <c r="AG42"/>
  <c r="AJ41"/>
  <c r="AH41"/>
  <c r="AK41" s="1"/>
  <c r="K47" i="15" s="1"/>
  <c r="AN40" i="14"/>
  <c r="L46" i="15"/>
  <c r="Y40" i="14"/>
  <c r="G46" i="15" s="1"/>
  <c r="E46"/>
  <c r="W41" i="14"/>
  <c r="BH39"/>
  <c r="BI39" s="1"/>
  <c r="BG39"/>
  <c r="R43"/>
  <c r="P44"/>
  <c r="D50" i="15" s="1"/>
  <c r="S43" i="14"/>
  <c r="AW43"/>
  <c r="AX43"/>
  <c r="BB41"/>
  <c r="BC41" s="1"/>
  <c r="BD40"/>
  <c r="BE40" s="1"/>
  <c r="BF40"/>
  <c r="T42"/>
  <c r="V42"/>
  <c r="AY42"/>
  <c r="BA42"/>
  <c r="K51" i="13"/>
  <c r="E46"/>
  <c r="F46" s="1"/>
  <c r="S49"/>
  <c r="L48"/>
  <c r="E47"/>
  <c r="F47" s="1"/>
  <c r="L47"/>
  <c r="D50"/>
  <c r="AQ40" i="14" l="1"/>
  <c r="AR40" s="1"/>
  <c r="F46" i="15"/>
  <c r="AP40" i="14"/>
  <c r="AL41"/>
  <c r="AO41" s="1"/>
  <c r="M47" i="15" s="1"/>
  <c r="AD44" i="14"/>
  <c r="J49" i="15"/>
  <c r="AG43" i="14"/>
  <c r="AF43"/>
  <c r="AH42"/>
  <c r="AK42" s="1"/>
  <c r="K48" i="15" s="1"/>
  <c r="AJ42" i="14"/>
  <c r="AM41"/>
  <c r="L47" i="15" s="1"/>
  <c r="Y41" i="14"/>
  <c r="G47" i="15" s="1"/>
  <c r="E47"/>
  <c r="BH40" i="14"/>
  <c r="BI40" s="1"/>
  <c r="BG40"/>
  <c r="R44"/>
  <c r="P45"/>
  <c r="D51" i="15" s="1"/>
  <c r="S44" i="14"/>
  <c r="W42"/>
  <c r="BD41"/>
  <c r="BE41" s="1"/>
  <c r="BF41"/>
  <c r="AY43"/>
  <c r="BA43"/>
  <c r="BB42"/>
  <c r="BC42" s="1"/>
  <c r="AW44"/>
  <c r="AX44"/>
  <c r="T43"/>
  <c r="V43"/>
  <c r="X41"/>
  <c r="K52" i="13"/>
  <c r="M47"/>
  <c r="L49"/>
  <c r="G46"/>
  <c r="N48"/>
  <c r="G47"/>
  <c r="M48"/>
  <c r="S50"/>
  <c r="N47"/>
  <c r="D51"/>
  <c r="AM42" i="14" l="1"/>
  <c r="AN42" s="1"/>
  <c r="AQ41"/>
  <c r="AR41" s="1"/>
  <c r="AL42"/>
  <c r="AO42" s="1"/>
  <c r="M48" i="15" s="1"/>
  <c r="F47"/>
  <c r="AN41" i="14"/>
  <c r="AP41"/>
  <c r="AD45"/>
  <c r="J50" i="15"/>
  <c r="AF44" i="14"/>
  <c r="AG44"/>
  <c r="AJ43"/>
  <c r="AL43" s="1"/>
  <c r="AO43" s="1"/>
  <c r="M49" i="15" s="1"/>
  <c r="AH43" i="14"/>
  <c r="AK43" s="1"/>
  <c r="K49" i="15" s="1"/>
  <c r="Y42" i="14"/>
  <c r="G48" i="15" s="1"/>
  <c r="E48"/>
  <c r="X42" i="14"/>
  <c r="W43"/>
  <c r="X43" s="1"/>
  <c r="AY44"/>
  <c r="BA44"/>
  <c r="AW45"/>
  <c r="AX45"/>
  <c r="BH41"/>
  <c r="BI41" s="1"/>
  <c r="BG41"/>
  <c r="BD42"/>
  <c r="BE42" s="1"/>
  <c r="BF42"/>
  <c r="T44"/>
  <c r="V44"/>
  <c r="R45"/>
  <c r="P46"/>
  <c r="D52" i="15" s="1"/>
  <c r="S45" i="14"/>
  <c r="BB43"/>
  <c r="K53" i="13"/>
  <c r="M49"/>
  <c r="S51"/>
  <c r="E49"/>
  <c r="F49" s="1"/>
  <c r="N49"/>
  <c r="E48"/>
  <c r="F48" s="1"/>
  <c r="D52"/>
  <c r="AQ42" i="14" l="1"/>
  <c r="AR42" s="1"/>
  <c r="L48" i="15"/>
  <c r="AP42" i="14"/>
  <c r="F48" i="15"/>
  <c r="AJ44" i="14"/>
  <c r="AL44" s="1"/>
  <c r="AO44" s="1"/>
  <c r="M50" i="15" s="1"/>
  <c r="AH44" i="14"/>
  <c r="AK44" s="1"/>
  <c r="K50" i="15" s="1"/>
  <c r="AM43" i="14"/>
  <c r="L49" i="15" s="1"/>
  <c r="AD46" i="14"/>
  <c r="J51" i="15"/>
  <c r="AF45" i="14"/>
  <c r="AG45"/>
  <c r="Y43"/>
  <c r="G49" i="15" s="1"/>
  <c r="E49"/>
  <c r="AQ43" i="14"/>
  <c r="AR43" s="1"/>
  <c r="AP43"/>
  <c r="BD43"/>
  <c r="BE43" s="1"/>
  <c r="AW46"/>
  <c r="AX46"/>
  <c r="T45"/>
  <c r="V45"/>
  <c r="BB44"/>
  <c r="BC44" s="1"/>
  <c r="R46"/>
  <c r="P47"/>
  <c r="D53" i="15" s="1"/>
  <c r="S46" i="14"/>
  <c r="BH42"/>
  <c r="BI42" s="1"/>
  <c r="BG42"/>
  <c r="W44"/>
  <c r="AY45"/>
  <c r="BA45"/>
  <c r="BC43"/>
  <c r="BF43" s="1"/>
  <c r="K54" i="13"/>
  <c r="G48"/>
  <c r="S52"/>
  <c r="G49"/>
  <c r="L51"/>
  <c r="D53"/>
  <c r="AN43" i="14" l="1"/>
  <c r="F49" i="15"/>
  <c r="AJ45" i="14"/>
  <c r="AH45"/>
  <c r="AK45" s="1"/>
  <c r="K51" i="15" s="1"/>
  <c r="AD47" i="14"/>
  <c r="J52" i="15"/>
  <c r="AG46" i="14"/>
  <c r="AF46"/>
  <c r="AM44"/>
  <c r="AN44" s="1"/>
  <c r="Y44"/>
  <c r="G50" i="15" s="1"/>
  <c r="E50"/>
  <c r="BH43" i="14"/>
  <c r="BI43" s="1"/>
  <c r="BG43"/>
  <c r="BF44"/>
  <c r="BD44"/>
  <c r="BE44" s="1"/>
  <c r="W45"/>
  <c r="AQ44"/>
  <c r="AR44" s="1"/>
  <c r="AP44"/>
  <c r="AY46"/>
  <c r="BA46"/>
  <c r="T46"/>
  <c r="V46"/>
  <c r="BB45"/>
  <c r="BC45" s="1"/>
  <c r="P48"/>
  <c r="D54" i="15" s="1"/>
  <c r="R47" i="14"/>
  <c r="S47"/>
  <c r="X44"/>
  <c r="L50" i="13"/>
  <c r="K55"/>
  <c r="S53"/>
  <c r="E50"/>
  <c r="F50" s="1"/>
  <c r="M51"/>
  <c r="E51"/>
  <c r="F51" s="1"/>
  <c r="L52"/>
  <c r="M50"/>
  <c r="N50"/>
  <c r="N51"/>
  <c r="D54"/>
  <c r="AL45" i="14" l="1"/>
  <c r="AO45" s="1"/>
  <c r="M51" i="15" s="1"/>
  <c r="L50"/>
  <c r="F50"/>
  <c r="AJ46" i="14"/>
  <c r="AL46" s="1"/>
  <c r="AO46" s="1"/>
  <c r="M52" i="15" s="1"/>
  <c r="AH46" i="14"/>
  <c r="AK46" s="1"/>
  <c r="K52" i="15" s="1"/>
  <c r="AD48" i="14"/>
  <c r="J53" i="15"/>
  <c r="AG47" i="14"/>
  <c r="AF47"/>
  <c r="AM45"/>
  <c r="AN45" s="1"/>
  <c r="Y45"/>
  <c r="G51" i="15" s="1"/>
  <c r="E51"/>
  <c r="X45" i="14"/>
  <c r="P49"/>
  <c r="D55" i="15" s="1"/>
  <c r="R48" i="14"/>
  <c r="S48"/>
  <c r="T47"/>
  <c r="V47"/>
  <c r="W46"/>
  <c r="BH44"/>
  <c r="BI44" s="1"/>
  <c r="BG44"/>
  <c r="BF45"/>
  <c r="BD45"/>
  <c r="BE45" s="1"/>
  <c r="AM46"/>
  <c r="BB46"/>
  <c r="BC46" s="1"/>
  <c r="K56" i="13"/>
  <c r="M52"/>
  <c r="G50"/>
  <c r="L53"/>
  <c r="G51"/>
  <c r="S54"/>
  <c r="D55"/>
  <c r="L51" i="15" l="1"/>
  <c r="F51"/>
  <c r="AH47" i="14"/>
  <c r="AK47" s="1"/>
  <c r="K53" i="15" s="1"/>
  <c r="AJ47" i="14"/>
  <c r="AP45"/>
  <c r="AD49"/>
  <c r="J54" i="15"/>
  <c r="AG48" i="14"/>
  <c r="AF48"/>
  <c r="AQ45"/>
  <c r="AR45" s="1"/>
  <c r="Y46"/>
  <c r="G52" i="15" s="1"/>
  <c r="E52"/>
  <c r="AN46" i="14"/>
  <c r="L52" i="15"/>
  <c r="AQ46" i="14"/>
  <c r="AR46" s="1"/>
  <c r="AP46"/>
  <c r="BH45"/>
  <c r="BI45" s="1"/>
  <c r="BG45"/>
  <c r="W47"/>
  <c r="R49"/>
  <c r="P50"/>
  <c r="D56" i="15" s="1"/>
  <c r="S49" i="14"/>
  <c r="BF46"/>
  <c r="BD46"/>
  <c r="BE46" s="1"/>
  <c r="T48"/>
  <c r="V48"/>
  <c r="X46"/>
  <c r="K57" i="13"/>
  <c r="N52"/>
  <c r="S55"/>
  <c r="M53"/>
  <c r="E53"/>
  <c r="F53" s="1"/>
  <c r="E52"/>
  <c r="F52" s="1"/>
  <c r="D56"/>
  <c r="AL47" i="14" l="1"/>
  <c r="AO47" s="1"/>
  <c r="M53" i="15" s="1"/>
  <c r="F52"/>
  <c r="AJ48" i="14"/>
  <c r="AH48"/>
  <c r="AK48" s="1"/>
  <c r="K54" i="15" s="1"/>
  <c r="AD50" i="14"/>
  <c r="J55" i="15"/>
  <c r="AF49" i="14"/>
  <c r="AG49"/>
  <c r="AM47"/>
  <c r="AN47" s="1"/>
  <c r="Y47"/>
  <c r="G53" i="15" s="1"/>
  <c r="E53"/>
  <c r="X47" i="14"/>
  <c r="T49"/>
  <c r="V49"/>
  <c r="P51"/>
  <c r="D57" i="15" s="1"/>
  <c r="R50" i="14"/>
  <c r="S50"/>
  <c r="W48"/>
  <c r="BH46"/>
  <c r="BI46" s="1"/>
  <c r="BG46"/>
  <c r="N53" i="13"/>
  <c r="K58"/>
  <c r="L55"/>
  <c r="G52"/>
  <c r="L54"/>
  <c r="G53"/>
  <c r="S56"/>
  <c r="D57"/>
  <c r="L53" i="15" l="1"/>
  <c r="AP47" i="14"/>
  <c r="AQ47"/>
  <c r="AR47" s="1"/>
  <c r="F53" i="15"/>
  <c r="AL48" i="14"/>
  <c r="AO48" s="1"/>
  <c r="M54" i="15" s="1"/>
  <c r="AD51" i="14"/>
  <c r="J56" i="15"/>
  <c r="AG50" i="14"/>
  <c r="AF50"/>
  <c r="AM48"/>
  <c r="L54" i="15" s="1"/>
  <c r="AH49" i="14"/>
  <c r="AK49" s="1"/>
  <c r="K55" i="15" s="1"/>
  <c r="AJ49" i="14"/>
  <c r="Y48"/>
  <c r="G54" i="15" s="1"/>
  <c r="E54"/>
  <c r="X48" i="14"/>
  <c r="P52"/>
  <c r="D58" i="15" s="1"/>
  <c r="R51" i="14"/>
  <c r="S51"/>
  <c r="T50"/>
  <c r="V50"/>
  <c r="W49"/>
  <c r="K59" i="13"/>
  <c r="N54"/>
  <c r="M55"/>
  <c r="N55"/>
  <c r="M54"/>
  <c r="L56"/>
  <c r="S57"/>
  <c r="E55"/>
  <c r="F55" s="1"/>
  <c r="E54"/>
  <c r="F54" s="1"/>
  <c r="D58"/>
  <c r="AL49" i="14" l="1"/>
  <c r="AO49" s="1"/>
  <c r="M55" i="15" s="1"/>
  <c r="AQ48" i="14"/>
  <c r="AR48" s="1"/>
  <c r="AP48"/>
  <c r="F54" i="15"/>
  <c r="AM49" i="14"/>
  <c r="AN49" s="1"/>
  <c r="AN48"/>
  <c r="AD52"/>
  <c r="J57" i="15"/>
  <c r="AF51" i="14"/>
  <c r="AG51"/>
  <c r="AJ50"/>
  <c r="AL50" s="1"/>
  <c r="AO50" s="1"/>
  <c r="M56" i="15" s="1"/>
  <c r="AH50" i="14"/>
  <c r="AK50" s="1"/>
  <c r="AM50" s="1"/>
  <c r="Y49"/>
  <c r="G55" i="15" s="1"/>
  <c r="E55"/>
  <c r="K56"/>
  <c r="X49" i="14"/>
  <c r="P53"/>
  <c r="D59" i="15" s="1"/>
  <c r="R52" i="14"/>
  <c r="S52"/>
  <c r="W50"/>
  <c r="T51"/>
  <c r="V51"/>
  <c r="K60" i="13"/>
  <c r="M56"/>
  <c r="S58"/>
  <c r="L57"/>
  <c r="G54"/>
  <c r="G55"/>
  <c r="D59"/>
  <c r="L55" i="15" l="1"/>
  <c r="AQ49" i="14"/>
  <c r="AR49" s="1"/>
  <c r="AP49"/>
  <c r="F55" i="15"/>
  <c r="AD53" i="14"/>
  <c r="J58" i="15"/>
  <c r="AF52" i="14"/>
  <c r="AG52"/>
  <c r="AJ51"/>
  <c r="AH51"/>
  <c r="AK51" s="1"/>
  <c r="K57" i="15" s="1"/>
  <c r="Y50" i="14"/>
  <c r="G56" i="15" s="1"/>
  <c r="E56"/>
  <c r="AN50" i="14"/>
  <c r="L56" i="15"/>
  <c r="W51" i="14"/>
  <c r="T52"/>
  <c r="V52"/>
  <c r="AQ50"/>
  <c r="AR50" s="1"/>
  <c r="AP50"/>
  <c r="R53"/>
  <c r="P54"/>
  <c r="D60" i="15" s="1"/>
  <c r="S53" i="14"/>
  <c r="X50"/>
  <c r="K61" i="13"/>
  <c r="N56"/>
  <c r="N57"/>
  <c r="E57"/>
  <c r="F57" s="1"/>
  <c r="E56"/>
  <c r="F56" s="1"/>
  <c r="S59"/>
  <c r="M57"/>
  <c r="D60"/>
  <c r="F56" i="15" l="1"/>
  <c r="AM51" i="14"/>
  <c r="L57" i="15" s="1"/>
  <c r="AL51" i="14"/>
  <c r="AO51" s="1"/>
  <c r="M57" i="15" s="1"/>
  <c r="AD54" i="14"/>
  <c r="J59" i="15"/>
  <c r="AG53" i="14"/>
  <c r="AF53"/>
  <c r="AJ52"/>
  <c r="AH52"/>
  <c r="AK52" s="1"/>
  <c r="K58" i="15" s="1"/>
  <c r="AN51" i="14"/>
  <c r="Y51"/>
  <c r="G57" i="15" s="1"/>
  <c r="E57"/>
  <c r="W52" i="14"/>
  <c r="T53"/>
  <c r="V53"/>
  <c r="P55"/>
  <c r="D61" i="15" s="1"/>
  <c r="R54" i="14"/>
  <c r="S54"/>
  <c r="X51"/>
  <c r="K62" i="13"/>
  <c r="G57"/>
  <c r="S60"/>
  <c r="G56"/>
  <c r="L59"/>
  <c r="D61"/>
  <c r="AL52" i="14" l="1"/>
  <c r="AO52" s="1"/>
  <c r="M58" i="15" s="1"/>
  <c r="F57"/>
  <c r="AQ51" i="14"/>
  <c r="AR51" s="1"/>
  <c r="AP51"/>
  <c r="AD55"/>
  <c r="J60" i="15"/>
  <c r="AG54" i="14"/>
  <c r="AF54"/>
  <c r="AH53"/>
  <c r="AK53" s="1"/>
  <c r="K59" i="15" s="1"/>
  <c r="AJ53" i="14"/>
  <c r="AM52"/>
  <c r="L58" i="15" s="1"/>
  <c r="Y52" i="14"/>
  <c r="G58" i="15" s="1"/>
  <c r="E58"/>
  <c r="X52" i="14"/>
  <c r="T54"/>
  <c r="V54"/>
  <c r="W53"/>
  <c r="P56"/>
  <c r="D62" i="15" s="1"/>
  <c r="R55" i="14"/>
  <c r="S55"/>
  <c r="N58" i="13"/>
  <c r="L58"/>
  <c r="K63"/>
  <c r="N59"/>
  <c r="E59"/>
  <c r="F59" s="1"/>
  <c r="S61"/>
  <c r="E58"/>
  <c r="F58" s="1"/>
  <c r="M59"/>
  <c r="M58"/>
  <c r="L60"/>
  <c r="D62"/>
  <c r="AP52" i="14" l="1"/>
  <c r="AQ52"/>
  <c r="AR52" s="1"/>
  <c r="AN52"/>
  <c r="F58" i="15"/>
  <c r="AL53" i="14"/>
  <c r="AO53" s="1"/>
  <c r="AD56"/>
  <c r="J61" i="15"/>
  <c r="AG55" i="14"/>
  <c r="AF55"/>
  <c r="AM53"/>
  <c r="L59" i="15" s="1"/>
  <c r="AJ54" i="14"/>
  <c r="AH54"/>
  <c r="AK54" s="1"/>
  <c r="K60" i="15" s="1"/>
  <c r="Y53" i="14"/>
  <c r="G59" i="15" s="1"/>
  <c r="E59"/>
  <c r="X53" i="14"/>
  <c r="T55"/>
  <c r="V55"/>
  <c r="W54"/>
  <c r="R56"/>
  <c r="P57"/>
  <c r="D63" i="15" s="1"/>
  <c r="S56" i="14"/>
  <c r="K64" i="13"/>
  <c r="M60"/>
  <c r="G58"/>
  <c r="G59"/>
  <c r="S63"/>
  <c r="S62"/>
  <c r="N60"/>
  <c r="L61"/>
  <c r="D63"/>
  <c r="AL54" i="14" l="1"/>
  <c r="AO54" s="1"/>
  <c r="M60" i="15" s="1"/>
  <c r="AM54" i="14"/>
  <c r="L60" i="15" s="1"/>
  <c r="F59"/>
  <c r="M59"/>
  <c r="AP53" i="14"/>
  <c r="AQ53"/>
  <c r="AR53" s="1"/>
  <c r="AN53"/>
  <c r="AD57"/>
  <c r="J62" i="15"/>
  <c r="AG56" i="14"/>
  <c r="AF56"/>
  <c r="AJ55"/>
  <c r="AH55"/>
  <c r="AK55" s="1"/>
  <c r="K61" i="15" s="1"/>
  <c r="Y54" i="14"/>
  <c r="G60" i="15" s="1"/>
  <c r="E60"/>
  <c r="T56" i="14"/>
  <c r="V56"/>
  <c r="W55"/>
  <c r="R57"/>
  <c r="P58"/>
  <c r="D64" i="15" s="1"/>
  <c r="S57" i="14"/>
  <c r="X55"/>
  <c r="X54"/>
  <c r="K65" i="13"/>
  <c r="M61"/>
  <c r="L62"/>
  <c r="E60"/>
  <c r="F60" s="1"/>
  <c r="E61"/>
  <c r="F61" s="1"/>
  <c r="D64"/>
  <c r="AN54" i="14" l="1"/>
  <c r="AQ54"/>
  <c r="AR54" s="1"/>
  <c r="AP54"/>
  <c r="F60" i="15"/>
  <c r="AM55" i="14"/>
  <c r="L61" i="15" s="1"/>
  <c r="AL55" i="14"/>
  <c r="AO55" s="1"/>
  <c r="M61" i="15" s="1"/>
  <c r="AH56" i="14"/>
  <c r="AK56" s="1"/>
  <c r="K62" i="15" s="1"/>
  <c r="AJ56" i="14"/>
  <c r="AD58"/>
  <c r="J63" i="15"/>
  <c r="AG57" i="14"/>
  <c r="AF57"/>
  <c r="Y55"/>
  <c r="G61" i="15" s="1"/>
  <c r="E61"/>
  <c r="T57" i="14"/>
  <c r="V57"/>
  <c r="W56"/>
  <c r="P59"/>
  <c r="D65" i="15" s="1"/>
  <c r="R58" i="14"/>
  <c r="S58"/>
  <c r="K66" i="13"/>
  <c r="N61"/>
  <c r="L63"/>
  <c r="G60"/>
  <c r="G61"/>
  <c r="M62"/>
  <c r="D65"/>
  <c r="AQ55" i="14" l="1"/>
  <c r="AR55" s="1"/>
  <c r="AP55"/>
  <c r="AL56"/>
  <c r="AO56" s="1"/>
  <c r="M62" i="15" s="1"/>
  <c r="F61"/>
  <c r="AN55" i="14"/>
  <c r="AD59"/>
  <c r="J64" i="15"/>
  <c r="AG58" i="14"/>
  <c r="AF58"/>
  <c r="AM56"/>
  <c r="AN56" s="1"/>
  <c r="AJ57"/>
  <c r="AH57"/>
  <c r="AK57" s="1"/>
  <c r="K63" i="15" s="1"/>
  <c r="Y56" i="14"/>
  <c r="G62" i="15" s="1"/>
  <c r="E62"/>
  <c r="X56" i="14"/>
  <c r="AM57"/>
  <c r="P60"/>
  <c r="D66" i="15" s="1"/>
  <c r="R59" i="14"/>
  <c r="S59"/>
  <c r="AQ56"/>
  <c r="AR56" s="1"/>
  <c r="T58"/>
  <c r="V58"/>
  <c r="W57"/>
  <c r="N62" i="13"/>
  <c r="K67"/>
  <c r="M63"/>
  <c r="E63"/>
  <c r="F63" s="1"/>
  <c r="N63"/>
  <c r="E62"/>
  <c r="F62" s="1"/>
  <c r="L64"/>
  <c r="D66"/>
  <c r="AP56" i="14" l="1"/>
  <c r="F62" i="15"/>
  <c r="AL57" i="14"/>
  <c r="AO57" s="1"/>
  <c r="M63" i="15" s="1"/>
  <c r="AD60" i="14"/>
  <c r="J65" i="15"/>
  <c r="AG59" i="14"/>
  <c r="AF59"/>
  <c r="L62" i="15"/>
  <c r="AH58" i="14"/>
  <c r="AK58" s="1"/>
  <c r="K64" i="15" s="1"/>
  <c r="AJ58" i="14"/>
  <c r="Y57"/>
  <c r="G63" i="15" s="1"/>
  <c r="E63"/>
  <c r="AN57" i="14"/>
  <c r="L63" i="15"/>
  <c r="X57" i="14"/>
  <c r="W58"/>
  <c r="R60"/>
  <c r="P61"/>
  <c r="D67" i="15" s="1"/>
  <c r="S60" i="14"/>
  <c r="T59"/>
  <c r="V59"/>
  <c r="K68" i="13"/>
  <c r="N64"/>
  <c r="M64"/>
  <c r="L65"/>
  <c r="G62"/>
  <c r="G63"/>
  <c r="D67"/>
  <c r="AQ57" i="14" l="1"/>
  <c r="AR57" s="1"/>
  <c r="AP57"/>
  <c r="AL58"/>
  <c r="AO58" s="1"/>
  <c r="M64" i="15" s="1"/>
  <c r="F63"/>
  <c r="AD61" i="14"/>
  <c r="J66" i="15"/>
  <c r="AG60" i="14"/>
  <c r="AF60"/>
  <c r="AH59"/>
  <c r="AK59" s="1"/>
  <c r="K65" i="15" s="1"/>
  <c r="AJ59" i="14"/>
  <c r="AM58"/>
  <c r="AN58" s="1"/>
  <c r="Y58"/>
  <c r="G64" i="15" s="1"/>
  <c r="E64"/>
  <c r="T60" i="14"/>
  <c r="V60"/>
  <c r="R61"/>
  <c r="P62"/>
  <c r="D68" i="15" s="1"/>
  <c r="S61" i="14"/>
  <c r="W59"/>
  <c r="X58"/>
  <c r="K69" i="13"/>
  <c r="N65"/>
  <c r="E65"/>
  <c r="F65" s="1"/>
  <c r="E64"/>
  <c r="F64" s="1"/>
  <c r="M65"/>
  <c r="D68"/>
  <c r="L64" i="15" l="1"/>
  <c r="AP58" i="14"/>
  <c r="AM59"/>
  <c r="AN59" s="1"/>
  <c r="AL59"/>
  <c r="AO59" s="1"/>
  <c r="M65" i="15" s="1"/>
  <c r="AQ58" i="14"/>
  <c r="AR58" s="1"/>
  <c r="F64" i="15"/>
  <c r="AD62" i="14"/>
  <c r="J67" i="15"/>
  <c r="AF61" i="14"/>
  <c r="AG61"/>
  <c r="AJ60"/>
  <c r="AH60"/>
  <c r="AK60" s="1"/>
  <c r="K66" i="15" s="1"/>
  <c r="Y59" i="14"/>
  <c r="G65" i="15" s="1"/>
  <c r="E65"/>
  <c r="P63" i="14"/>
  <c r="D69" i="15" s="1"/>
  <c r="R62" i="14"/>
  <c r="S62"/>
  <c r="W60"/>
  <c r="T61"/>
  <c r="V61"/>
  <c r="X59"/>
  <c r="L68" i="13"/>
  <c r="K70"/>
  <c r="L66"/>
  <c r="G64"/>
  <c r="G65"/>
  <c r="L67"/>
  <c r="D69"/>
  <c r="AP59" i="14" l="1"/>
  <c r="AQ59"/>
  <c r="AR59" s="1"/>
  <c r="L65" i="15"/>
  <c r="F65"/>
  <c r="AM60" i="14"/>
  <c r="AN60" s="1"/>
  <c r="AL60"/>
  <c r="AO60" s="1"/>
  <c r="M66" i="15" s="1"/>
  <c r="AD63" i="14"/>
  <c r="J68" i="15"/>
  <c r="AF62" i="14"/>
  <c r="AG62"/>
  <c r="AH61"/>
  <c r="AK61" s="1"/>
  <c r="K67" i="15" s="1"/>
  <c r="AJ61" i="14"/>
  <c r="Y60"/>
  <c r="G66" i="15" s="1"/>
  <c r="E66"/>
  <c r="W61" i="14"/>
  <c r="P64"/>
  <c r="D70" i="15" s="1"/>
  <c r="R63" i="14"/>
  <c r="S63"/>
  <c r="T62"/>
  <c r="V62"/>
  <c r="X60"/>
  <c r="N68" i="13"/>
  <c r="M68"/>
  <c r="K71"/>
  <c r="L69"/>
  <c r="E66"/>
  <c r="F66" s="1"/>
  <c r="E67"/>
  <c r="F67" s="1"/>
  <c r="M66"/>
  <c r="M67"/>
  <c r="N66"/>
  <c r="N67"/>
  <c r="D70"/>
  <c r="AP60" i="14" l="1"/>
  <c r="L66" i="15"/>
  <c r="AQ60" i="14"/>
  <c r="AR60" s="1"/>
  <c r="AL61"/>
  <c r="AO61" s="1"/>
  <c r="M67" i="15" s="1"/>
  <c r="F66"/>
  <c r="AD64" i="14"/>
  <c r="J69" i="15"/>
  <c r="AF63" i="14"/>
  <c r="AG63"/>
  <c r="AJ62"/>
  <c r="AH62"/>
  <c r="AK62" s="1"/>
  <c r="AM62" s="1"/>
  <c r="AM61"/>
  <c r="AN61" s="1"/>
  <c r="Y61"/>
  <c r="G67" i="15" s="1"/>
  <c r="E67"/>
  <c r="W62" i="14"/>
  <c r="X62" s="1"/>
  <c r="R64"/>
  <c r="P65"/>
  <c r="D71" i="15" s="1"/>
  <c r="S64" i="14"/>
  <c r="T63"/>
  <c r="V63"/>
  <c r="X61"/>
  <c r="M69" i="13"/>
  <c r="N69"/>
  <c r="L70"/>
  <c r="K72"/>
  <c r="G67"/>
  <c r="G66"/>
  <c r="D71"/>
  <c r="AQ61" i="14" l="1"/>
  <c r="AR61" s="1"/>
  <c r="AP61"/>
  <c r="L67" i="15"/>
  <c r="F67"/>
  <c r="K68"/>
  <c r="AL62" i="14"/>
  <c r="AO62" s="1"/>
  <c r="AD65"/>
  <c r="J70" i="15"/>
  <c r="AG64" i="14"/>
  <c r="AF64"/>
  <c r="AJ63"/>
  <c r="AH63"/>
  <c r="AK63" s="1"/>
  <c r="K69" i="15" s="1"/>
  <c r="AN62" i="14"/>
  <c r="L68" i="15"/>
  <c r="Y62" i="14"/>
  <c r="G68" i="15" s="1"/>
  <c r="E68"/>
  <c r="T64" i="14"/>
  <c r="V64"/>
  <c r="P66"/>
  <c r="D72" i="15" s="1"/>
  <c r="R65" i="14"/>
  <c r="S65"/>
  <c r="W63"/>
  <c r="M70" i="13"/>
  <c r="L71"/>
  <c r="K73"/>
  <c r="N70"/>
  <c r="E69"/>
  <c r="F69" s="1"/>
  <c r="E68"/>
  <c r="F68" s="1"/>
  <c r="D72"/>
  <c r="AM63" i="14" l="1"/>
  <c r="L69" i="15" s="1"/>
  <c r="AL63" i="14"/>
  <c r="AO63" s="1"/>
  <c r="M69" i="15" s="1"/>
  <c r="F68"/>
  <c r="M68"/>
  <c r="AP62" i="14"/>
  <c r="AJ64"/>
  <c r="AH64"/>
  <c r="AK64" s="1"/>
  <c r="AM64" s="1"/>
  <c r="AD66"/>
  <c r="J71" i="15"/>
  <c r="AG65" i="14"/>
  <c r="AF65"/>
  <c r="AQ62"/>
  <c r="AR62" s="1"/>
  <c r="Y63"/>
  <c r="G69" i="15" s="1"/>
  <c r="E69"/>
  <c r="AN63" i="14"/>
  <c r="W64"/>
  <c r="X64" s="1"/>
  <c r="R66"/>
  <c r="P67"/>
  <c r="D73" i="15" s="1"/>
  <c r="S66" i="14"/>
  <c r="T65"/>
  <c r="V65"/>
  <c r="X63"/>
  <c r="N71" i="13"/>
  <c r="L72"/>
  <c r="M71"/>
  <c r="K74"/>
  <c r="G68"/>
  <c r="G69"/>
  <c r="D73"/>
  <c r="AQ63" i="14" l="1"/>
  <c r="AR63" s="1"/>
  <c r="AP63"/>
  <c r="F69" i="15"/>
  <c r="K70"/>
  <c r="AL64" i="14"/>
  <c r="AO64" s="1"/>
  <c r="M70" i="15" s="1"/>
  <c r="AD67" i="14"/>
  <c r="J72" i="15"/>
  <c r="AG66" i="14"/>
  <c r="AF66"/>
  <c r="AJ65"/>
  <c r="AH65"/>
  <c r="AK65" s="1"/>
  <c r="K71" i="15" s="1"/>
  <c r="AN64" i="14"/>
  <c r="L70" i="15"/>
  <c r="Y64" i="14"/>
  <c r="G70" i="15" s="1"/>
  <c r="E70"/>
  <c r="W65" i="14"/>
  <c r="T66"/>
  <c r="V66"/>
  <c r="P68"/>
  <c r="D74" i="15" s="1"/>
  <c r="R67" i="14"/>
  <c r="S67"/>
  <c r="N72" i="13"/>
  <c r="M72"/>
  <c r="L73"/>
  <c r="K75"/>
  <c r="E71"/>
  <c r="F71" s="1"/>
  <c r="E70"/>
  <c r="F70" s="1"/>
  <c r="D74"/>
  <c r="AM65" i="14" l="1"/>
  <c r="L71" i="15" s="1"/>
  <c r="AL65" i="14"/>
  <c r="AO65" s="1"/>
  <c r="M71" i="15" s="1"/>
  <c r="F70"/>
  <c r="AQ64" i="14"/>
  <c r="AR64" s="1"/>
  <c r="AP64"/>
  <c r="AD68"/>
  <c r="J73" i="15"/>
  <c r="AG67" i="14"/>
  <c r="AF67"/>
  <c r="AH66"/>
  <c r="AK66" s="1"/>
  <c r="K72" i="15" s="1"/>
  <c r="AJ66" i="14"/>
  <c r="Y65"/>
  <c r="G71" i="15" s="1"/>
  <c r="E71"/>
  <c r="X65" i="14"/>
  <c r="P69"/>
  <c r="D75" i="15" s="1"/>
  <c r="R68" i="14"/>
  <c r="S68"/>
  <c r="W66"/>
  <c r="T67"/>
  <c r="V67"/>
  <c r="N73" i="13"/>
  <c r="K76"/>
  <c r="L74"/>
  <c r="M74"/>
  <c r="M73"/>
  <c r="G70"/>
  <c r="G71"/>
  <c r="D75"/>
  <c r="AN65" i="14" l="1"/>
  <c r="AQ65"/>
  <c r="AR65" s="1"/>
  <c r="AP65"/>
  <c r="F71" i="15"/>
  <c r="AD69" i="14"/>
  <c r="J74" i="15"/>
  <c r="AG68" i="14"/>
  <c r="AF68"/>
  <c r="AM66"/>
  <c r="AN66" s="1"/>
  <c r="AL66"/>
  <c r="AO66" s="1"/>
  <c r="AJ67"/>
  <c r="AH67"/>
  <c r="AK67" s="1"/>
  <c r="K73" i="15" s="1"/>
  <c r="Y66" i="14"/>
  <c r="G72" i="15" s="1"/>
  <c r="E72"/>
  <c r="X66" i="14"/>
  <c r="R69"/>
  <c r="P70"/>
  <c r="D76" i="15" s="1"/>
  <c r="S69" i="14"/>
  <c r="W67"/>
  <c r="T68"/>
  <c r="V68"/>
  <c r="N74" i="13"/>
  <c r="L75"/>
  <c r="K77"/>
  <c r="E73"/>
  <c r="F73" s="1"/>
  <c r="E72"/>
  <c r="F72" s="1"/>
  <c r="D76"/>
  <c r="L72" i="15" l="1"/>
  <c r="M72"/>
  <c r="AQ66" i="14"/>
  <c r="AR66" s="1"/>
  <c r="F72" i="15"/>
  <c r="AL67" i="14"/>
  <c r="AO67" s="1"/>
  <c r="M73" i="15" s="1"/>
  <c r="AP66" i="14"/>
  <c r="AM67"/>
  <c r="L73" i="15" s="1"/>
  <c r="J75"/>
  <c r="AF69" i="14"/>
  <c r="AG69"/>
  <c r="AJ68"/>
  <c r="AH68"/>
  <c r="AK68" s="1"/>
  <c r="K74" i="15" s="1"/>
  <c r="Y67" i="14"/>
  <c r="G73" i="15" s="1"/>
  <c r="E73"/>
  <c r="W68" i="14"/>
  <c r="T69"/>
  <c r="V69"/>
  <c r="X67"/>
  <c r="R70"/>
  <c r="P71"/>
  <c r="D77" i="15" s="1"/>
  <c r="S70" i="14"/>
  <c r="N75" i="13"/>
  <c r="K78"/>
  <c r="M75"/>
  <c r="L76"/>
  <c r="G72"/>
  <c r="G73"/>
  <c r="D77"/>
  <c r="AN67" i="14" l="1"/>
  <c r="AQ67"/>
  <c r="AR67" s="1"/>
  <c r="AP67"/>
  <c r="F73" i="15"/>
  <c r="AL68" i="14"/>
  <c r="AO68" s="1"/>
  <c r="M74" i="15" s="1"/>
  <c r="AM68" i="14"/>
  <c r="AN68" s="1"/>
  <c r="AH69"/>
  <c r="AK69" s="1"/>
  <c r="K75" i="15" s="1"/>
  <c r="AJ69" i="14"/>
  <c r="Y68"/>
  <c r="G74" i="15" s="1"/>
  <c r="E74"/>
  <c r="X68" i="14"/>
  <c r="P72"/>
  <c r="D78" i="15" s="1"/>
  <c r="R71" i="14"/>
  <c r="S71"/>
  <c r="W69"/>
  <c r="T70"/>
  <c r="V70"/>
  <c r="K79" i="13"/>
  <c r="M76"/>
  <c r="N76"/>
  <c r="L77"/>
  <c r="E74"/>
  <c r="F74" s="1"/>
  <c r="E75"/>
  <c r="F75" s="1"/>
  <c r="D78"/>
  <c r="AM69" i="14" l="1"/>
  <c r="AN69" s="1"/>
  <c r="L74" i="15"/>
  <c r="AL69" i="14"/>
  <c r="AO69" s="1"/>
  <c r="M75" i="15" s="1"/>
  <c r="AQ68" i="14"/>
  <c r="AR68" s="1"/>
  <c r="F74" i="15"/>
  <c r="AP68" i="14"/>
  <c r="Y69"/>
  <c r="G75" i="15" s="1"/>
  <c r="E75"/>
  <c r="P73" i="14"/>
  <c r="D79" i="15" s="1"/>
  <c r="R72" i="14"/>
  <c r="S72"/>
  <c r="W70"/>
  <c r="T71"/>
  <c r="V71"/>
  <c r="X69"/>
  <c r="N77" i="13"/>
  <c r="M77"/>
  <c r="K80"/>
  <c r="G75"/>
  <c r="G74"/>
  <c r="D79"/>
  <c r="L75" i="15" l="1"/>
  <c r="F75"/>
  <c r="AQ69" i="14"/>
  <c r="AR69" s="1"/>
  <c r="AP69"/>
  <c r="Y70"/>
  <c r="G76" i="15" s="1"/>
  <c r="E76"/>
  <c r="R73" i="14"/>
  <c r="P74"/>
  <c r="D80" i="15" s="1"/>
  <c r="S73" i="14"/>
  <c r="W71"/>
  <c r="T72"/>
  <c r="V72"/>
  <c r="X70"/>
  <c r="N79" i="13"/>
  <c r="L78"/>
  <c r="L79"/>
  <c r="K81"/>
  <c r="E76"/>
  <c r="F76" s="1"/>
  <c r="E77"/>
  <c r="F77" s="1"/>
  <c r="D80"/>
  <c r="F76" i="15" l="1"/>
  <c r="Y71" i="14"/>
  <c r="G77" i="15" s="1"/>
  <c r="E77"/>
  <c r="W72" i="14"/>
  <c r="X72" s="1"/>
  <c r="T73"/>
  <c r="V73"/>
  <c r="X71"/>
  <c r="R74"/>
  <c r="P75"/>
  <c r="D81" i="15" s="1"/>
  <c r="S74" i="14"/>
  <c r="N78" i="13"/>
  <c r="M79"/>
  <c r="M78"/>
  <c r="K82"/>
  <c r="L80"/>
  <c r="G77"/>
  <c r="G76"/>
  <c r="D81"/>
  <c r="F77" i="15" l="1"/>
  <c r="Y72" i="14"/>
  <c r="G78" i="15" s="1"/>
  <c r="E78"/>
  <c r="P76" i="14"/>
  <c r="D82" i="15" s="1"/>
  <c r="R75" i="14"/>
  <c r="S75"/>
  <c r="T74"/>
  <c r="V74"/>
  <c r="W73"/>
  <c r="X73" s="1"/>
  <c r="M80" i="13"/>
  <c r="N80"/>
  <c r="K83"/>
  <c r="L81"/>
  <c r="E79"/>
  <c r="F79" s="1"/>
  <c r="E78"/>
  <c r="F78" s="1"/>
  <c r="D82"/>
  <c r="F78" i="15" l="1"/>
  <c r="Y73" i="14"/>
  <c r="G79" i="15" s="1"/>
  <c r="E79"/>
  <c r="W74" i="14"/>
  <c r="P77"/>
  <c r="D83" i="15" s="1"/>
  <c r="R76" i="14"/>
  <c r="S76"/>
  <c r="T75"/>
  <c r="V75"/>
  <c r="N81" i="13"/>
  <c r="M81"/>
  <c r="K84"/>
  <c r="L82"/>
  <c r="M82"/>
  <c r="G78"/>
  <c r="G79"/>
  <c r="D83"/>
  <c r="F79" i="15" l="1"/>
  <c r="Y74" i="14"/>
  <c r="G80" i="15" s="1"/>
  <c r="E80"/>
  <c r="X74" i="14"/>
  <c r="R77"/>
  <c r="P78"/>
  <c r="D84" i="15" s="1"/>
  <c r="S77" i="14"/>
  <c r="W75"/>
  <c r="T76"/>
  <c r="V76"/>
  <c r="N82" i="13"/>
  <c r="L83"/>
  <c r="K85"/>
  <c r="E81"/>
  <c r="F81" s="1"/>
  <c r="E80"/>
  <c r="F80" s="1"/>
  <c r="D84"/>
  <c r="F80" i="15" l="1"/>
  <c r="Y75" i="14"/>
  <c r="G81" i="15" s="1"/>
  <c r="E81"/>
  <c r="X75" i="14"/>
  <c r="W76"/>
  <c r="X76" s="1"/>
  <c r="T77"/>
  <c r="V77"/>
  <c r="R78"/>
  <c r="P79"/>
  <c r="D85" i="15" s="1"/>
  <c r="S78" i="14"/>
  <c r="K86" i="13"/>
  <c r="N83"/>
  <c r="M83"/>
  <c r="L84"/>
  <c r="G80"/>
  <c r="G81"/>
  <c r="D85"/>
  <c r="F81" i="15" l="1"/>
  <c r="Y76" i="14"/>
  <c r="G82" i="15" s="1"/>
  <c r="E82"/>
  <c r="T78" i="14"/>
  <c r="V78"/>
  <c r="P80"/>
  <c r="D86" i="15" s="1"/>
  <c r="R79" i="14"/>
  <c r="S79"/>
  <c r="W77"/>
  <c r="M84" i="13"/>
  <c r="K87"/>
  <c r="L85"/>
  <c r="N84"/>
  <c r="E83"/>
  <c r="F83" s="1"/>
  <c r="E82"/>
  <c r="F82" s="1"/>
  <c r="D86"/>
  <c r="F82" i="15" l="1"/>
  <c r="Y77" i="14"/>
  <c r="G83" i="15" s="1"/>
  <c r="E83"/>
  <c r="T79" i="14"/>
  <c r="V79"/>
  <c r="W78"/>
  <c r="P81"/>
  <c r="D87" i="15" s="1"/>
  <c r="R80" i="14"/>
  <c r="S80"/>
  <c r="X77"/>
  <c r="M85" i="13"/>
  <c r="K88"/>
  <c r="L86"/>
  <c r="M86"/>
  <c r="N85"/>
  <c r="G82"/>
  <c r="G83"/>
  <c r="D87"/>
  <c r="F83" i="15" l="1"/>
  <c r="Y78" i="14"/>
  <c r="G84" i="15" s="1"/>
  <c r="E84"/>
  <c r="R81" i="14"/>
  <c r="P82"/>
  <c r="D88" i="15" s="1"/>
  <c r="S81" i="14"/>
  <c r="X78"/>
  <c r="W79"/>
  <c r="T80"/>
  <c r="V80"/>
  <c r="L87" i="13"/>
  <c r="N86"/>
  <c r="M87"/>
  <c r="K89"/>
  <c r="E84"/>
  <c r="F84" s="1"/>
  <c r="E85"/>
  <c r="F85" s="1"/>
  <c r="D88"/>
  <c r="F84" i="15" l="1"/>
  <c r="Y79" i="14"/>
  <c r="G85" i="15" s="1"/>
  <c r="E85"/>
  <c r="T81" i="14"/>
  <c r="V81"/>
  <c r="R82"/>
  <c r="P83"/>
  <c r="D89" i="15" s="1"/>
  <c r="S82" i="14"/>
  <c r="W80"/>
  <c r="X79"/>
  <c r="L88" i="13"/>
  <c r="K90"/>
  <c r="N87"/>
  <c r="G85"/>
  <c r="G84"/>
  <c r="D89"/>
  <c r="F85" i="15" l="1"/>
  <c r="Y80" i="14"/>
  <c r="G86" i="15" s="1"/>
  <c r="E86"/>
  <c r="P84" i="14"/>
  <c r="D90" i="15" s="1"/>
  <c r="R83" i="14"/>
  <c r="S83"/>
  <c r="W81"/>
  <c r="X81" s="1"/>
  <c r="X80"/>
  <c r="T82"/>
  <c r="V82"/>
  <c r="N88" i="13"/>
  <c r="L89"/>
  <c r="K91"/>
  <c r="M88"/>
  <c r="E87"/>
  <c r="F87" s="1"/>
  <c r="E86"/>
  <c r="F86" s="1"/>
  <c r="D90"/>
  <c r="F86" i="15" l="1"/>
  <c r="Y81" i="14"/>
  <c r="G87" i="15" s="1"/>
  <c r="E87"/>
  <c r="P85" i="14"/>
  <c r="D91" i="15" s="1"/>
  <c r="R84" i="14"/>
  <c r="S84"/>
  <c r="W82"/>
  <c r="T83"/>
  <c r="V83"/>
  <c r="L91" i="13"/>
  <c r="N89"/>
  <c r="M89"/>
  <c r="K92"/>
  <c r="L90"/>
  <c r="M90"/>
  <c r="G86"/>
  <c r="G87"/>
  <c r="D91"/>
  <c r="F87" i="15" l="1"/>
  <c r="Y82" i="14"/>
  <c r="G88" i="15" s="1"/>
  <c r="E88"/>
  <c r="W83" i="14"/>
  <c r="X83" s="1"/>
  <c r="R85"/>
  <c r="P86"/>
  <c r="D92" i="15" s="1"/>
  <c r="S85" i="14"/>
  <c r="T84"/>
  <c r="V84"/>
  <c r="X82"/>
  <c r="M91" i="13"/>
  <c r="K93"/>
  <c r="N90"/>
  <c r="E89"/>
  <c r="F89" s="1"/>
  <c r="E88"/>
  <c r="F88" s="1"/>
  <c r="D92"/>
  <c r="F88" i="15" l="1"/>
  <c r="Y83" i="14"/>
  <c r="G89" i="15" s="1"/>
  <c r="E89"/>
  <c r="W84" i="14"/>
  <c r="X84" s="1"/>
  <c r="T85"/>
  <c r="V85"/>
  <c r="R86"/>
  <c r="P87"/>
  <c r="D93" i="15" s="1"/>
  <c r="S86" i="14"/>
  <c r="N91" i="13"/>
  <c r="L92"/>
  <c r="K94"/>
  <c r="G88"/>
  <c r="G89"/>
  <c r="D93"/>
  <c r="F89" i="15" l="1"/>
  <c r="Y84" i="14"/>
  <c r="G90" i="15" s="1"/>
  <c r="E90"/>
  <c r="P88" i="14"/>
  <c r="R87"/>
  <c r="S87"/>
  <c r="W85"/>
  <c r="T86"/>
  <c r="V86"/>
  <c r="K95" i="13"/>
  <c r="N92"/>
  <c r="M92"/>
  <c r="L93"/>
  <c r="E91"/>
  <c r="F91" s="1"/>
  <c r="E90"/>
  <c r="F90" s="1"/>
  <c r="D94"/>
  <c r="F90" i="15" l="1"/>
  <c r="D94"/>
  <c r="R88" i="14"/>
  <c r="S88"/>
  <c r="Y85"/>
  <c r="G91" i="15" s="1"/>
  <c r="E91"/>
  <c r="T87" i="14"/>
  <c r="V87"/>
  <c r="W86"/>
  <c r="X85"/>
  <c r="M93" i="13"/>
  <c r="L94"/>
  <c r="M94"/>
  <c r="N93"/>
  <c r="G90"/>
  <c r="G91"/>
  <c r="F91" i="15" l="1"/>
  <c r="T88" i="14"/>
  <c r="W88" s="1"/>
  <c r="Y88" s="1"/>
  <c r="V88"/>
  <c r="X88" s="1"/>
  <c r="Y86"/>
  <c r="G92" i="15" s="1"/>
  <c r="E92"/>
  <c r="X86" i="14"/>
  <c r="W87"/>
  <c r="L95" i="13"/>
  <c r="N94"/>
  <c r="E93"/>
  <c r="F93" s="1"/>
  <c r="E92"/>
  <c r="F92" s="1"/>
  <c r="F92" i="15" l="1"/>
  <c r="Y87" i="14"/>
  <c r="G93" i="15" s="1"/>
  <c r="E93"/>
  <c r="X87" i="14"/>
  <c r="N95" i="13"/>
  <c r="M95"/>
  <c r="G92"/>
  <c r="G93"/>
  <c r="F93" i="15" l="1"/>
  <c r="G94"/>
  <c r="E94"/>
  <c r="E94" i="13"/>
  <c r="F94" s="1"/>
  <c r="F94" i="15" l="1"/>
  <c r="G94" i="13"/>
</calcChain>
</file>

<file path=xl/sharedStrings.xml><?xml version="1.0" encoding="utf-8"?>
<sst xmlns="http://schemas.openxmlformats.org/spreadsheetml/2006/main" count="240" uniqueCount="123">
  <si>
    <t>Rw</t>
  </si>
  <si>
    <t>Ом</t>
  </si>
  <si>
    <t>В</t>
  </si>
  <si>
    <t>Вт</t>
  </si>
  <si>
    <t>λ</t>
  </si>
  <si>
    <t>м</t>
  </si>
  <si>
    <t>γ</t>
  </si>
  <si>
    <t xml:space="preserve"> </t>
  </si>
  <si>
    <t>f</t>
  </si>
  <si>
    <t>кГц</t>
  </si>
  <si>
    <t>дБ</t>
  </si>
  <si>
    <t>R</t>
  </si>
  <si>
    <t>β</t>
  </si>
  <si>
    <t>Ω</t>
  </si>
  <si>
    <t>ср</t>
  </si>
  <si>
    <t>Па</t>
  </si>
  <si>
    <t>р</t>
  </si>
  <si>
    <t>η</t>
  </si>
  <si>
    <t>УЭ</t>
  </si>
  <si>
    <t>τ</t>
  </si>
  <si>
    <t>мкс</t>
  </si>
  <si>
    <t>Гц</t>
  </si>
  <si>
    <t>Па*м/В</t>
  </si>
  <si>
    <t>d</t>
  </si>
  <si>
    <t>Urms</t>
  </si>
  <si>
    <t>Pat</t>
  </si>
  <si>
    <t>мкВ/Па</t>
  </si>
  <si>
    <t>МГ</t>
  </si>
  <si>
    <t>СГ</t>
  </si>
  <si>
    <t>БГ</t>
  </si>
  <si>
    <t>град.</t>
  </si>
  <si>
    <t>Амплитуда ЗИ rms</t>
  </si>
  <si>
    <t>Длина волны</t>
  </si>
  <si>
    <t>Электрическая мощность</t>
  </si>
  <si>
    <t>Скорость звука</t>
  </si>
  <si>
    <t>с</t>
  </si>
  <si>
    <t>м/с</t>
  </si>
  <si>
    <t>Длительность ЗИ</t>
  </si>
  <si>
    <t>Полоса пропускания приемника</t>
  </si>
  <si>
    <t>su</t>
  </si>
  <si>
    <t>Su</t>
  </si>
  <si>
    <t>Шаг ВРУ</t>
  </si>
  <si>
    <t>mu</t>
  </si>
  <si>
    <t>Глубина</t>
  </si>
  <si>
    <t>20lgR</t>
  </si>
  <si>
    <t>2βR</t>
  </si>
  <si>
    <t>Ввод исходных данных</t>
  </si>
  <si>
    <t>Частота</t>
  </si>
  <si>
    <t>Импеданс</t>
  </si>
  <si>
    <t>Диаметр</t>
  </si>
  <si>
    <t>Радиус</t>
  </si>
  <si>
    <t xml:space="preserve">r </t>
  </si>
  <si>
    <t>ϕ3dB</t>
  </si>
  <si>
    <t>ХН</t>
  </si>
  <si>
    <t>Чувствительность</t>
  </si>
  <si>
    <t>Излучение</t>
  </si>
  <si>
    <t>Прием</t>
  </si>
  <si>
    <t>Амплитуда ЗИ</t>
  </si>
  <si>
    <t>Uзи</t>
  </si>
  <si>
    <t xml:space="preserve">Плотность </t>
  </si>
  <si>
    <t>ρw</t>
  </si>
  <si>
    <t>кг/м³</t>
  </si>
  <si>
    <t>Диапазоны</t>
  </si>
  <si>
    <r>
      <t xml:space="preserve">Давление шумовой помехи (f=1 кГц </t>
    </r>
    <r>
      <rPr>
        <sz val="11"/>
        <color theme="1"/>
        <rFont val="Calibri"/>
        <family val="2"/>
        <charset val="204"/>
      </rPr>
      <t>Δf=</t>
    </r>
    <r>
      <rPr>
        <sz val="11"/>
        <color theme="1"/>
        <rFont val="Calibri"/>
        <family val="2"/>
        <charset val="204"/>
        <scheme val="minor"/>
      </rPr>
      <t>1 Гц)</t>
    </r>
  </si>
  <si>
    <t>Δfпр</t>
  </si>
  <si>
    <t>Сила дна (Bottom scattering strenght)</t>
  </si>
  <si>
    <t>Sb</t>
  </si>
  <si>
    <r>
      <t xml:space="preserve"> </t>
    </r>
    <r>
      <rPr>
        <sz val="11"/>
        <color theme="1"/>
        <rFont val="Calibri"/>
        <family val="2"/>
        <charset val="204"/>
      </rPr>
      <t>Δtwg</t>
    </r>
  </si>
  <si>
    <t>Промежуточный расчет</t>
  </si>
  <si>
    <t>Торп</t>
  </si>
  <si>
    <t>Хребтов</t>
  </si>
  <si>
    <t>Коэфф.затухания</t>
  </si>
  <si>
    <t>Коэфф. Концентр.</t>
  </si>
  <si>
    <t>Показатель направл.</t>
  </si>
  <si>
    <t>ПН (DI)</t>
  </si>
  <si>
    <t>КПД</t>
  </si>
  <si>
    <t>Предельная глубина для τ (Long pulse regime)</t>
  </si>
  <si>
    <t>Расчетная длительность для заданного диапазона</t>
  </si>
  <si>
    <t>τ расч.</t>
  </si>
  <si>
    <t>Pet</t>
  </si>
  <si>
    <t>Акустическая мощность</t>
  </si>
  <si>
    <t>10lgψ</t>
  </si>
  <si>
    <t>10lgΦ</t>
  </si>
  <si>
    <t>Телесный угол</t>
  </si>
  <si>
    <t>*Расчет по Урик</t>
  </si>
  <si>
    <t>Эквивалентный угол ХН*</t>
  </si>
  <si>
    <t>10lgΩ</t>
  </si>
  <si>
    <t>Уровень шумовой помехи на f=1 кГц Δf=1 Гц</t>
  </si>
  <si>
    <t>Уровень шумовой помехи на f=</t>
  </si>
  <si>
    <t>кГц Δf=1 Гц</t>
  </si>
  <si>
    <t>кГц     Δf=</t>
  </si>
  <si>
    <t>Уровень шума УП-ПН</t>
  </si>
  <si>
    <t>Шаг ВРУ в метрах</t>
  </si>
  <si>
    <t>дБ re В мкПа</t>
  </si>
  <si>
    <t>дБ re  мкПа В⁻¹</t>
  </si>
  <si>
    <t>дБ re 1 ср</t>
  </si>
  <si>
    <t>УИ*</t>
  </si>
  <si>
    <t>по Su</t>
  </si>
  <si>
    <t xml:space="preserve">*расчет </t>
  </si>
  <si>
    <t>КУ</t>
  </si>
  <si>
    <t>ПР</t>
  </si>
  <si>
    <t>Urms мВ</t>
  </si>
  <si>
    <t>Uампл мВ</t>
  </si>
  <si>
    <t>УИ</t>
  </si>
  <si>
    <t>КУ2</t>
  </si>
  <si>
    <t>Uампл2 мВ</t>
  </si>
  <si>
    <t>КУ50 мВ</t>
  </si>
  <si>
    <t>Uампл 50мВ</t>
  </si>
  <si>
    <t>КУ1</t>
  </si>
  <si>
    <t>КУ 50 мВ</t>
  </si>
  <si>
    <t>ХК.01</t>
  </si>
  <si>
    <t>50 кГц</t>
  </si>
  <si>
    <t>коэффициент усиления для компенсации потерь на распостранение</t>
  </si>
  <si>
    <t>коэффициент усиления для пересечения уровня 50 мВ</t>
  </si>
  <si>
    <t>коэффициент усиления                                  приведенный к КУ1</t>
  </si>
  <si>
    <t>КУ2 99 мВ</t>
  </si>
  <si>
    <t>К2</t>
  </si>
  <si>
    <t>КУ2 200 мВ</t>
  </si>
  <si>
    <t>КУ2 200мВ</t>
  </si>
  <si>
    <t>КУтр</t>
  </si>
  <si>
    <r>
      <t>КУ</t>
    </r>
    <r>
      <rPr>
        <b/>
        <sz val="11"/>
        <color theme="1"/>
        <rFont val="Calibri"/>
        <family val="2"/>
        <charset val="204"/>
      </rPr>
      <t>'</t>
    </r>
  </si>
  <si>
    <t>К3</t>
  </si>
  <si>
    <r>
      <t>sqrtКУ</t>
    </r>
    <r>
      <rPr>
        <b/>
        <sz val="11"/>
        <color theme="1"/>
        <rFont val="Calibri"/>
        <family val="2"/>
        <charset val="204"/>
      </rPr>
      <t>'</t>
    </r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</si>
</sst>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"/>
    <numFmt numFmtId="166" formatCode="0.000"/>
    <numFmt numFmtId="167" formatCode="0.00000"/>
  </numFmts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0">
    <xf numFmtId="0" fontId="0" fillId="0" borderId="0" xfId="0"/>
    <xf numFmtId="166" fontId="0" fillId="0" borderId="0" xfId="0" applyNumberFormat="1" applyAlignment="1">
      <alignment horizontal="center" vertical="center"/>
    </xf>
    <xf numFmtId="0" fontId="0" fillId="0" borderId="1" xfId="0" applyBorder="1"/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0" borderId="0" xfId="0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0" borderId="0" xfId="0" applyFill="1" applyBorder="1"/>
    <xf numFmtId="0" fontId="0" fillId="4" borderId="1" xfId="0" applyFill="1" applyBorder="1"/>
    <xf numFmtId="0" fontId="0" fillId="0" borderId="0" xfId="0" applyFill="1" applyBorder="1" applyAlignment="1">
      <alignment horizontal="center"/>
    </xf>
    <xf numFmtId="0" fontId="2" fillId="4" borderId="1" xfId="0" applyFont="1" applyFill="1" applyBorder="1"/>
    <xf numFmtId="0" fontId="0" fillId="0" borderId="1" xfId="0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1" xfId="0" applyFill="1" applyBorder="1"/>
    <xf numFmtId="1" fontId="1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7" fontId="0" fillId="0" borderId="0" xfId="0" applyNumberFormat="1"/>
    <xf numFmtId="0" fontId="0" fillId="0" borderId="0" xfId="0" applyBorder="1"/>
    <xf numFmtId="2" fontId="0" fillId="0" borderId="1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6" fontId="1" fillId="7" borderId="16" xfId="0" applyNumberFormat="1" applyFont="1" applyFill="1" applyBorder="1"/>
    <xf numFmtId="167" fontId="0" fillId="0" borderId="0" xfId="0" applyNumberFormat="1" applyBorder="1"/>
    <xf numFmtId="166" fontId="0" fillId="0" borderId="0" xfId="0" applyNumberFormat="1" applyBorder="1" applyAlignment="1">
      <alignment horizontal="center" vertical="center"/>
    </xf>
    <xf numFmtId="0" fontId="0" fillId="3" borderId="0" xfId="0" applyFill="1" applyBorder="1"/>
    <xf numFmtId="0" fontId="0" fillId="0" borderId="0" xfId="0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/>
    <xf numFmtId="2" fontId="2" fillId="0" borderId="19" xfId="0" applyNumberFormat="1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9" xfId="0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6" fontId="1" fillId="7" borderId="16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/>
    </xf>
    <xf numFmtId="166" fontId="5" fillId="8" borderId="1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1" fillId="4" borderId="2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 vertical="center"/>
    </xf>
    <xf numFmtId="166" fontId="1" fillId="4" borderId="8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 vertical="center"/>
    </xf>
    <xf numFmtId="166" fontId="1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164" fontId="7" fillId="0" borderId="0" xfId="0" applyNumberFormat="1" applyFont="1"/>
    <xf numFmtId="164" fontId="7" fillId="0" borderId="0" xfId="0" applyNumberFormat="1" applyFont="1" applyBorder="1"/>
    <xf numFmtId="164" fontId="0" fillId="0" borderId="9" xfId="0" applyNumberFormat="1" applyBorder="1" applyAlignment="1">
      <alignment horizontal="center" vertical="center"/>
    </xf>
    <xf numFmtId="166" fontId="1" fillId="0" borderId="0" xfId="0" applyNumberFormat="1" applyFont="1" applyFill="1" applyBorder="1"/>
    <xf numFmtId="2" fontId="0" fillId="0" borderId="0" xfId="0" applyNumberFormat="1" applyFill="1" applyBorder="1"/>
    <xf numFmtId="165" fontId="0" fillId="0" borderId="0" xfId="0" applyNumberFormat="1" applyFill="1" applyBorder="1"/>
    <xf numFmtId="166" fontId="5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166" fontId="1" fillId="3" borderId="8" xfId="0" applyNumberFormat="1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166" fontId="1" fillId="5" borderId="8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ПР МГ</c:v>
          </c:tx>
          <c:marker>
            <c:symbol val="none"/>
          </c:marker>
          <c:trendline>
            <c:trendlineType val="log"/>
            <c:dispEq val="1"/>
            <c:trendlineLbl>
              <c:layout/>
              <c:numFmt formatCode="General" sourceLinked="0"/>
            </c:trendlineLbl>
          </c:trendline>
          <c:xVal>
            <c:numRef>
              <c:f>'50 кГц маломер '!$P$4:$P$88</c:f>
              <c:numCache>
                <c:formatCode>General</c:formatCode>
                <c:ptCount val="85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>
                  <c:v>2.375</c:v>
                </c:pt>
                <c:pt idx="6">
                  <c:v>2.75</c:v>
                </c:pt>
                <c:pt idx="7">
                  <c:v>3.125</c:v>
                </c:pt>
                <c:pt idx="8">
                  <c:v>3.5</c:v>
                </c:pt>
                <c:pt idx="9">
                  <c:v>3.875</c:v>
                </c:pt>
                <c:pt idx="10">
                  <c:v>4.25</c:v>
                </c:pt>
                <c:pt idx="11">
                  <c:v>4.625</c:v>
                </c:pt>
                <c:pt idx="12">
                  <c:v>5</c:v>
                </c:pt>
                <c:pt idx="13">
                  <c:v>5.375</c:v>
                </c:pt>
                <c:pt idx="14">
                  <c:v>5.75</c:v>
                </c:pt>
                <c:pt idx="15">
                  <c:v>6.125</c:v>
                </c:pt>
                <c:pt idx="16">
                  <c:v>6.5</c:v>
                </c:pt>
                <c:pt idx="17">
                  <c:v>6.875</c:v>
                </c:pt>
                <c:pt idx="18">
                  <c:v>7.25</c:v>
                </c:pt>
                <c:pt idx="19">
                  <c:v>7.625</c:v>
                </c:pt>
                <c:pt idx="20">
                  <c:v>8</c:v>
                </c:pt>
                <c:pt idx="21">
                  <c:v>8.375</c:v>
                </c:pt>
                <c:pt idx="22">
                  <c:v>8.75</c:v>
                </c:pt>
                <c:pt idx="23">
                  <c:v>9.125</c:v>
                </c:pt>
                <c:pt idx="24">
                  <c:v>9.5</c:v>
                </c:pt>
                <c:pt idx="25">
                  <c:v>9.875</c:v>
                </c:pt>
                <c:pt idx="26">
                  <c:v>10.25</c:v>
                </c:pt>
                <c:pt idx="27">
                  <c:v>10.625</c:v>
                </c:pt>
                <c:pt idx="28">
                  <c:v>11</c:v>
                </c:pt>
                <c:pt idx="29">
                  <c:v>11.375</c:v>
                </c:pt>
                <c:pt idx="30">
                  <c:v>11.75</c:v>
                </c:pt>
                <c:pt idx="31">
                  <c:v>12.125</c:v>
                </c:pt>
                <c:pt idx="32">
                  <c:v>12.5</c:v>
                </c:pt>
                <c:pt idx="33">
                  <c:v>12.875</c:v>
                </c:pt>
                <c:pt idx="34">
                  <c:v>13.25</c:v>
                </c:pt>
                <c:pt idx="35">
                  <c:v>13.625</c:v>
                </c:pt>
                <c:pt idx="36">
                  <c:v>14</c:v>
                </c:pt>
                <c:pt idx="37">
                  <c:v>14.375</c:v>
                </c:pt>
                <c:pt idx="38">
                  <c:v>14.75</c:v>
                </c:pt>
                <c:pt idx="39">
                  <c:v>15.125</c:v>
                </c:pt>
                <c:pt idx="40">
                  <c:v>15.5</c:v>
                </c:pt>
                <c:pt idx="41">
                  <c:v>15.875</c:v>
                </c:pt>
                <c:pt idx="42">
                  <c:v>16.25</c:v>
                </c:pt>
                <c:pt idx="43">
                  <c:v>16.625</c:v>
                </c:pt>
                <c:pt idx="44">
                  <c:v>17</c:v>
                </c:pt>
                <c:pt idx="45">
                  <c:v>17.375</c:v>
                </c:pt>
                <c:pt idx="46">
                  <c:v>17.75</c:v>
                </c:pt>
                <c:pt idx="47">
                  <c:v>18.125</c:v>
                </c:pt>
                <c:pt idx="48">
                  <c:v>18.5</c:v>
                </c:pt>
                <c:pt idx="49">
                  <c:v>18.875</c:v>
                </c:pt>
                <c:pt idx="50">
                  <c:v>19.25</c:v>
                </c:pt>
                <c:pt idx="51">
                  <c:v>19.625</c:v>
                </c:pt>
                <c:pt idx="52">
                  <c:v>20</c:v>
                </c:pt>
                <c:pt idx="53">
                  <c:v>20.375</c:v>
                </c:pt>
                <c:pt idx="54">
                  <c:v>20.75</c:v>
                </c:pt>
                <c:pt idx="55">
                  <c:v>21.125</c:v>
                </c:pt>
                <c:pt idx="56">
                  <c:v>21.5</c:v>
                </c:pt>
                <c:pt idx="57">
                  <c:v>21.875</c:v>
                </c:pt>
                <c:pt idx="58">
                  <c:v>22.25</c:v>
                </c:pt>
                <c:pt idx="59">
                  <c:v>22.625</c:v>
                </c:pt>
                <c:pt idx="60">
                  <c:v>23</c:v>
                </c:pt>
                <c:pt idx="61">
                  <c:v>23.375</c:v>
                </c:pt>
                <c:pt idx="62">
                  <c:v>23.75</c:v>
                </c:pt>
                <c:pt idx="63">
                  <c:v>24.125</c:v>
                </c:pt>
                <c:pt idx="64">
                  <c:v>24.5</c:v>
                </c:pt>
                <c:pt idx="65">
                  <c:v>24.875</c:v>
                </c:pt>
                <c:pt idx="66">
                  <c:v>25.25</c:v>
                </c:pt>
                <c:pt idx="67">
                  <c:v>25.625</c:v>
                </c:pt>
                <c:pt idx="68">
                  <c:v>26</c:v>
                </c:pt>
                <c:pt idx="69">
                  <c:v>26.375</c:v>
                </c:pt>
                <c:pt idx="70">
                  <c:v>26.75</c:v>
                </c:pt>
                <c:pt idx="71">
                  <c:v>27.125</c:v>
                </c:pt>
                <c:pt idx="72">
                  <c:v>27.5</c:v>
                </c:pt>
                <c:pt idx="73">
                  <c:v>27.875</c:v>
                </c:pt>
                <c:pt idx="74">
                  <c:v>28.25</c:v>
                </c:pt>
                <c:pt idx="75">
                  <c:v>28.625</c:v>
                </c:pt>
                <c:pt idx="76">
                  <c:v>29</c:v>
                </c:pt>
                <c:pt idx="77">
                  <c:v>29.375</c:v>
                </c:pt>
                <c:pt idx="78">
                  <c:v>29.75</c:v>
                </c:pt>
                <c:pt idx="79">
                  <c:v>30.125</c:v>
                </c:pt>
                <c:pt idx="80">
                  <c:v>30.5</c:v>
                </c:pt>
                <c:pt idx="81">
                  <c:v>30.875</c:v>
                </c:pt>
                <c:pt idx="82">
                  <c:v>31.25</c:v>
                </c:pt>
                <c:pt idx="83">
                  <c:v>31.625</c:v>
                </c:pt>
                <c:pt idx="84">
                  <c:v>32</c:v>
                </c:pt>
              </c:numCache>
            </c:numRef>
          </c:xVal>
          <c:yVal>
            <c:numRef>
              <c:f>'50 кГц маломер '!$T$4:$T$88</c:f>
              <c:numCache>
                <c:formatCode>0.00</c:formatCode>
                <c:ptCount val="85"/>
                <c:pt idx="0">
                  <c:v>-6.0030732905953643</c:v>
                </c:pt>
                <c:pt idx="1">
                  <c:v>-1.1291673498562806</c:v>
                </c:pt>
                <c:pt idx="2">
                  <c:v>1.9820168168717773</c:v>
                </c:pt>
                <c:pt idx="3">
                  <c:v>4.2740288300217077</c:v>
                </c:pt>
                <c:pt idx="4">
                  <c:v>6.0907064040166627</c:v>
                </c:pt>
                <c:pt idx="5">
                  <c:v>7.5965237369679404</c:v>
                </c:pt>
                <c:pt idx="6">
                  <c:v>8.8830503013686819</c:v>
                </c:pt>
                <c:pt idx="7">
                  <c:v>10.006541825378502</c:v>
                </c:pt>
                <c:pt idx="8">
                  <c:v>11.004047245795331</c:v>
                </c:pt>
                <c:pt idx="9">
                  <c:v>11.901265462649596</c:v>
                </c:pt>
                <c:pt idx="10">
                  <c:v>12.716754893822436</c:v>
                </c:pt>
                <c:pt idx="11">
                  <c:v>13.46435600133043</c:v>
                </c:pt>
                <c:pt idx="12">
                  <c:v>14.154666313562974</c:v>
                </c:pt>
                <c:pt idx="13">
                  <c:v>14.79598056560865</c:v>
                </c:pt>
                <c:pt idx="14">
                  <c:v>15.394913054661595</c:v>
                </c:pt>
                <c:pt idx="15">
                  <c:v>15.956822988613583</c:v>
                </c:pt>
                <c:pt idx="16">
                  <c:v>16.486113227752487</c:v>
                </c:pt>
                <c:pt idx="17">
                  <c:v>16.986445111954573</c:v>
                </c:pt>
                <c:pt idx="18">
                  <c:v>17.460896160341637</c:v>
                </c:pt>
                <c:pt idx="19">
                  <c:v>17.912077956311432</c:v>
                </c:pt>
                <c:pt idx="20">
                  <c:v>18.342225702787026</c:v>
                </c:pt>
                <c:pt idx="21">
                  <c:v>18.753267244139003</c:v>
                </c:pt>
                <c:pt idx="22">
                  <c:v>19.146876957420812</c:v>
                </c:pt>
                <c:pt idx="23">
                  <c:v>19.524518326557985</c:v>
                </c:pt>
                <c:pt idx="24">
                  <c:v>19.887477936777888</c:v>
                </c:pt>
                <c:pt idx="25">
                  <c:v>20.236892883984087</c:v>
                </c:pt>
                <c:pt idx="26">
                  <c:v>20.573773072862785</c:v>
                </c:pt>
                <c:pt idx="27">
                  <c:v>20.899019506487498</c:v>
                </c:pt>
                <c:pt idx="28">
                  <c:v>21.213439402218217</c:v>
                </c:pt>
                <c:pt idx="29">
                  <c:v>21.517758772649909</c:v>
                </c:pt>
                <c:pt idx="30">
                  <c:v>21.812632965235203</c:v>
                </c:pt>
                <c:pt idx="31">
                  <c:v>22.098655545579323</c:v>
                </c:pt>
                <c:pt idx="32">
                  <c:v>22.37636582726762</c:v>
                </c:pt>
                <c:pt idx="33">
                  <c:v>22.64625528838426</c:v>
                </c:pt>
                <c:pt idx="34">
                  <c:v>22.908773066589415</c:v>
                </c:pt>
                <c:pt idx="35">
                  <c:v>23.164330687119676</c:v>
                </c:pt>
                <c:pt idx="36">
                  <c:v>23.413306148724029</c:v>
                </c:pt>
                <c:pt idx="37">
                  <c:v>23.656047469405827</c:v>
                </c:pt>
                <c:pt idx="38">
                  <c:v>23.892875775469296</c:v>
                </c:pt>
                <c:pt idx="39">
                  <c:v>24.124088002688985</c:v>
                </c:pt>
                <c:pt idx="40">
                  <c:v>24.349959266617876</c:v>
                </c:pt>
                <c:pt idx="41">
                  <c:v>24.57074494950551</c:v>
                </c:pt>
                <c:pt idx="42">
                  <c:v>24.786682543536301</c:v>
                </c:pt>
                <c:pt idx="43">
                  <c:v>24.997993283754475</c:v>
                </c:pt>
                <c:pt idx="44">
                  <c:v>25.204883598830307</c:v>
                </c:pt>
                <c:pt idx="45">
                  <c:v>25.407546403521049</c:v>
                </c:pt>
                <c:pt idx="46">
                  <c:v>25.606162253113474</c:v>
                </c:pt>
                <c:pt idx="47">
                  <c:v>25.800900377165039</c:v>
                </c:pt>
                <c:pt idx="48">
                  <c:v>25.991919607377881</c:v>
                </c:pt>
                <c:pt idx="49">
                  <c:v>26.179369212355319</c:v>
                </c:pt>
                <c:pt idx="50">
                  <c:v>26.363389650234389</c:v>
                </c:pt>
                <c:pt idx="51">
                  <c:v>26.544113248702995</c:v>
                </c:pt>
                <c:pt idx="52">
                  <c:v>26.721664820650009</c:v>
                </c:pt>
                <c:pt idx="53">
                  <c:v>26.896162222623865</c:v>
                </c:pt>
                <c:pt idx="54">
                  <c:v>27.067716862359003</c:v>
                </c:pt>
                <c:pt idx="55">
                  <c:v>27.236434160844567</c:v>
                </c:pt>
                <c:pt idx="56">
                  <c:v>27.402413973735275</c:v>
                </c:pt>
                <c:pt idx="57">
                  <c:v>27.565750976323375</c:v>
                </c:pt>
                <c:pt idx="58">
                  <c:v>27.72653501578856</c:v>
                </c:pt>
                <c:pt idx="59">
                  <c:v>27.884851434007569</c:v>
                </c:pt>
                <c:pt idx="60">
                  <c:v>28.040781363827801</c:v>
                </c:pt>
                <c:pt idx="61">
                  <c:v>28.194402001380247</c:v>
                </c:pt>
                <c:pt idx="62">
                  <c:v>28.345786856720039</c:v>
                </c:pt>
                <c:pt idx="63">
                  <c:v>28.49500598483213</c:v>
                </c:pt>
                <c:pt idx="64">
                  <c:v>28.642126198819369</c:v>
                </c:pt>
                <c:pt idx="65">
                  <c:v>28.787211266897177</c:v>
                </c:pt>
                <c:pt idx="66">
                  <c:v>28.930322094648716</c:v>
                </c:pt>
                <c:pt idx="67">
                  <c:v>29.071516893844517</c:v>
                </c:pt>
                <c:pt idx="68">
                  <c:v>29.210851338997863</c:v>
                </c:pt>
                <c:pt idx="69">
                  <c:v>29.348378712709678</c:v>
                </c:pt>
                <c:pt idx="70">
                  <c:v>29.484150040752834</c:v>
                </c:pt>
                <c:pt idx="71">
                  <c:v>29.618214217752808</c:v>
                </c:pt>
                <c:pt idx="72">
                  <c:v>29.750618124239534</c:v>
                </c:pt>
                <c:pt idx="73">
                  <c:v>29.881406735771815</c:v>
                </c:pt>
                <c:pt idx="74">
                  <c:v>30.010623224769819</c:v>
                </c:pt>
                <c:pt idx="75">
                  <c:v>30.138309055632753</c:v>
                </c:pt>
                <c:pt idx="76">
                  <c:v>30.264504073666178</c:v>
                </c:pt>
                <c:pt idx="77">
                  <c:v>30.38924658829611</c:v>
                </c:pt>
                <c:pt idx="78">
                  <c:v>30.512573451004815</c:v>
                </c:pt>
                <c:pt idx="79">
                  <c:v>30.634520128385137</c:v>
                </c:pt>
                <c:pt idx="80">
                  <c:v>30.755120770675553</c:v>
                </c:pt>
                <c:pt idx="81">
                  <c:v>30.874408276107474</c:v>
                </c:pt>
                <c:pt idx="82">
                  <c:v>30.992414351368105</c:v>
                </c:pt>
                <c:pt idx="83">
                  <c:v>31.109169568456913</c:v>
                </c:pt>
                <c:pt idx="84">
                  <c:v>31.224703418190739</c:v>
                </c:pt>
              </c:numCache>
            </c:numRef>
          </c:yVal>
          <c:smooth val="1"/>
        </c:ser>
        <c:ser>
          <c:idx val="1"/>
          <c:order val="1"/>
          <c:tx>
            <c:v>ПР СГ</c:v>
          </c:tx>
          <c:marker>
            <c:symbol val="none"/>
          </c:marker>
          <c:trendline>
            <c:trendlineType val="log"/>
            <c:dispEq val="1"/>
            <c:trendlineLbl>
              <c:layout/>
              <c:numFmt formatCode="General" sourceLinked="0"/>
            </c:trendlineLbl>
          </c:trendline>
          <c:xVal>
            <c:numRef>
              <c:f>'50 кГц маломер '!$AD$9:$AD$41</c:f>
              <c:numCache>
                <c:formatCode>General</c:formatCode>
                <c:ptCount val="33"/>
                <c:pt idx="0">
                  <c:v>29</c:v>
                </c:pt>
                <c:pt idx="1">
                  <c:v>32.75</c:v>
                </c:pt>
                <c:pt idx="2">
                  <c:v>36.5</c:v>
                </c:pt>
                <c:pt idx="3">
                  <c:v>40.25</c:v>
                </c:pt>
                <c:pt idx="4">
                  <c:v>44</c:v>
                </c:pt>
                <c:pt idx="5">
                  <c:v>47.75</c:v>
                </c:pt>
                <c:pt idx="6">
                  <c:v>51.5</c:v>
                </c:pt>
                <c:pt idx="7">
                  <c:v>55.25</c:v>
                </c:pt>
                <c:pt idx="8">
                  <c:v>59</c:v>
                </c:pt>
                <c:pt idx="9">
                  <c:v>62.75</c:v>
                </c:pt>
                <c:pt idx="10">
                  <c:v>66.5</c:v>
                </c:pt>
                <c:pt idx="11">
                  <c:v>70.25</c:v>
                </c:pt>
                <c:pt idx="12">
                  <c:v>74</c:v>
                </c:pt>
                <c:pt idx="13">
                  <c:v>77.75</c:v>
                </c:pt>
                <c:pt idx="14">
                  <c:v>81.5</c:v>
                </c:pt>
                <c:pt idx="15">
                  <c:v>85.25</c:v>
                </c:pt>
                <c:pt idx="16">
                  <c:v>89</c:v>
                </c:pt>
                <c:pt idx="17">
                  <c:v>92.75</c:v>
                </c:pt>
                <c:pt idx="18">
                  <c:v>96.5</c:v>
                </c:pt>
                <c:pt idx="19">
                  <c:v>100.25</c:v>
                </c:pt>
                <c:pt idx="20">
                  <c:v>104</c:v>
                </c:pt>
                <c:pt idx="21">
                  <c:v>107.75</c:v>
                </c:pt>
                <c:pt idx="22">
                  <c:v>111.5</c:v>
                </c:pt>
                <c:pt idx="23">
                  <c:v>115.25</c:v>
                </c:pt>
                <c:pt idx="24">
                  <c:v>119</c:v>
                </c:pt>
                <c:pt idx="25">
                  <c:v>122.75</c:v>
                </c:pt>
                <c:pt idx="26">
                  <c:v>126.5</c:v>
                </c:pt>
                <c:pt idx="27">
                  <c:v>130.25</c:v>
                </c:pt>
                <c:pt idx="28">
                  <c:v>134</c:v>
                </c:pt>
                <c:pt idx="29">
                  <c:v>137.75</c:v>
                </c:pt>
                <c:pt idx="30">
                  <c:v>141.5</c:v>
                </c:pt>
                <c:pt idx="31">
                  <c:v>145.25</c:v>
                </c:pt>
                <c:pt idx="32">
                  <c:v>149</c:v>
                </c:pt>
              </c:numCache>
            </c:numRef>
          </c:xVal>
          <c:yVal>
            <c:numRef>
              <c:f>'50 кГц маломер '!$AH$9:$AH$41</c:f>
              <c:numCache>
                <c:formatCode>0.00</c:formatCode>
                <c:ptCount val="33"/>
                <c:pt idx="0">
                  <c:v>30.264504073666178</c:v>
                </c:pt>
                <c:pt idx="1">
                  <c:v>31.452219872375046</c:v>
                </c:pt>
                <c:pt idx="2">
                  <c:v>32.525300745080443</c:v>
                </c:pt>
                <c:pt idx="3">
                  <c:v>33.506210820160646</c:v>
                </c:pt>
                <c:pt idx="4">
                  <c:v>34.411396325938597</c:v>
                </c:pt>
                <c:pt idx="5">
                  <c:v>35.253259984742101</c:v>
                </c:pt>
                <c:pt idx="6">
                  <c:v>36.041386717302558</c:v>
                </c:pt>
                <c:pt idx="7">
                  <c:v>36.783337453753653</c:v>
                </c:pt>
                <c:pt idx="8">
                  <c:v>37.485181709585525</c:v>
                </c:pt>
                <c:pt idx="9">
                  <c:v>38.151865749936093</c:v>
                </c:pt>
                <c:pt idx="10">
                  <c:v>38.787473723068622</c:v>
                </c:pt>
                <c:pt idx="11">
                  <c:v>39.395417058680835</c:v>
                </c:pt>
                <c:pt idx="12">
                  <c:v>39.978574551889949</c:v>
                </c:pt>
                <c:pt idx="13">
                  <c:v>40.539397781379876</c:v>
                </c:pt>
                <c:pt idx="14">
                  <c:v>41.079991672333847</c:v>
                </c:pt>
                <c:pt idx="15">
                  <c:v>41.602176920956971</c:v>
                </c:pt>
                <c:pt idx="16">
                  <c:v>42.107538970696474</c:v>
                </c:pt>
                <c:pt idx="17">
                  <c:v>42.597466873671827</c:v>
                </c:pt>
                <c:pt idx="18">
                  <c:v>43.073184444937965</c:v>
                </c:pt>
                <c:pt idx="19">
                  <c:v>43.535775474038459</c:v>
                </c:pt>
                <c:pt idx="20">
                  <c:v>43.986204304301609</c:v>
                </c:pt>
                <c:pt idx="21">
                  <c:v>44.425332765113332</c:v>
                </c:pt>
                <c:pt idx="22">
                  <c:v>44.853934206273479</c:v>
                </c:pt>
                <c:pt idx="23">
                  <c:v>45.272705209955561</c:v>
                </c:pt>
                <c:pt idx="24">
                  <c:v>45.682275426704408</c:v>
                </c:pt>
                <c:pt idx="25">
                  <c:v>46.08321588488586</c:v>
                </c:pt>
                <c:pt idx="26">
                  <c:v>46.476046049354423</c:v>
                </c:pt>
                <c:pt idx="27">
                  <c:v>46.861239848680881</c:v>
                </c:pt>
                <c:pt idx="28">
                  <c:v>47.239230846677735</c:v>
                </c:pt>
                <c:pt idx="29">
                  <c:v>47.61041669998999</c:v>
                </c:pt>
                <c:pt idx="30">
                  <c:v>47.975163016851653</c:v>
                </c:pt>
                <c:pt idx="31">
                  <c:v>48.333806711024785</c:v>
                </c:pt>
                <c:pt idx="32">
                  <c:v>48.686658928154849</c:v>
                </c:pt>
              </c:numCache>
            </c:numRef>
          </c:yVal>
          <c:smooth val="1"/>
        </c:ser>
        <c:ser>
          <c:idx val="2"/>
          <c:order val="2"/>
          <c:tx>
            <c:v>ПР БГ</c:v>
          </c:tx>
          <c:marker>
            <c:symbol val="none"/>
          </c:marker>
          <c:trendline>
            <c:trendlineType val="movingAvg"/>
            <c:period val="2"/>
          </c:trendline>
          <c:xVal>
            <c:numRef>
              <c:f>'50 кГц маломер '!$AU$6:$AU$57</c:f>
              <c:numCache>
                <c:formatCode>General</c:formatCode>
                <c:ptCount val="52"/>
                <c:pt idx="0">
                  <c:v>87.5</c:v>
                </c:pt>
                <c:pt idx="1">
                  <c:v>106.25</c:v>
                </c:pt>
                <c:pt idx="2">
                  <c:v>125</c:v>
                </c:pt>
                <c:pt idx="3">
                  <c:v>143.75</c:v>
                </c:pt>
                <c:pt idx="4">
                  <c:v>162.5</c:v>
                </c:pt>
                <c:pt idx="5">
                  <c:v>181.25</c:v>
                </c:pt>
                <c:pt idx="6">
                  <c:v>200</c:v>
                </c:pt>
                <c:pt idx="7">
                  <c:v>218.75</c:v>
                </c:pt>
                <c:pt idx="8">
                  <c:v>237.5</c:v>
                </c:pt>
                <c:pt idx="9">
                  <c:v>256.25</c:v>
                </c:pt>
                <c:pt idx="10">
                  <c:v>275</c:v>
                </c:pt>
                <c:pt idx="11">
                  <c:v>293.75</c:v>
                </c:pt>
                <c:pt idx="12">
                  <c:v>312.5</c:v>
                </c:pt>
                <c:pt idx="13">
                  <c:v>331.25</c:v>
                </c:pt>
                <c:pt idx="14">
                  <c:v>350</c:v>
                </c:pt>
                <c:pt idx="15">
                  <c:v>368.75</c:v>
                </c:pt>
                <c:pt idx="16">
                  <c:v>387.5</c:v>
                </c:pt>
                <c:pt idx="17">
                  <c:v>406.25</c:v>
                </c:pt>
                <c:pt idx="18">
                  <c:v>425</c:v>
                </c:pt>
                <c:pt idx="19">
                  <c:v>443.75</c:v>
                </c:pt>
                <c:pt idx="20">
                  <c:v>462.5</c:v>
                </c:pt>
                <c:pt idx="21">
                  <c:v>481.25</c:v>
                </c:pt>
                <c:pt idx="22">
                  <c:v>500</c:v>
                </c:pt>
                <c:pt idx="23">
                  <c:v>518.75</c:v>
                </c:pt>
                <c:pt idx="24">
                  <c:v>537.5</c:v>
                </c:pt>
                <c:pt idx="25">
                  <c:v>556.25</c:v>
                </c:pt>
                <c:pt idx="26">
                  <c:v>575</c:v>
                </c:pt>
                <c:pt idx="27">
                  <c:v>593.75</c:v>
                </c:pt>
                <c:pt idx="28">
                  <c:v>612.5</c:v>
                </c:pt>
                <c:pt idx="29">
                  <c:v>631.25</c:v>
                </c:pt>
                <c:pt idx="30">
                  <c:v>650</c:v>
                </c:pt>
                <c:pt idx="31">
                  <c:v>668.75</c:v>
                </c:pt>
                <c:pt idx="32">
                  <c:v>687.5</c:v>
                </c:pt>
                <c:pt idx="33">
                  <c:v>706.25</c:v>
                </c:pt>
                <c:pt idx="34">
                  <c:v>725</c:v>
                </c:pt>
                <c:pt idx="35">
                  <c:v>743.75</c:v>
                </c:pt>
                <c:pt idx="36">
                  <c:v>762.5</c:v>
                </c:pt>
                <c:pt idx="37">
                  <c:v>781.25</c:v>
                </c:pt>
                <c:pt idx="38">
                  <c:v>800</c:v>
                </c:pt>
                <c:pt idx="39">
                  <c:v>818.75</c:v>
                </c:pt>
                <c:pt idx="40">
                  <c:v>837.5</c:v>
                </c:pt>
              </c:numCache>
            </c:numRef>
          </c:xVal>
          <c:yVal>
            <c:numRef>
              <c:f>'50 кГц маломер '!$AY$6:$AY$57</c:f>
              <c:numCache>
                <c:formatCode>General</c:formatCode>
                <c:ptCount val="52"/>
                <c:pt idx="0">
                  <c:v>41.907320030191698</c:v>
                </c:pt>
                <c:pt idx="1">
                  <c:v>44.250986094852152</c:v>
                </c:pt>
                <c:pt idx="2">
                  <c:v>46.31985593122603</c:v>
                </c:pt>
                <c:pt idx="3">
                  <c:v>48.191061088958008</c:v>
                </c:pt>
                <c:pt idx="4">
                  <c:v>49.913219678682246</c:v>
                </c:pt>
                <c:pt idx="5">
                  <c:v>51.518961027904751</c:v>
                </c:pt>
                <c:pt idx="6">
                  <c:v>53.031248986983478</c:v>
                </c:pt>
                <c:pt idx="7">
                  <c:v>54.466858658250601</c:v>
                </c:pt>
                <c:pt idx="8">
                  <c:v>55.838418054241032</c:v>
                </c:pt>
                <c:pt idx="9">
                  <c:v>57.155671606959274</c:v>
                </c:pt>
                <c:pt idx="10">
                  <c:v>58.426296352948057</c:v>
                </c:pt>
                <c:pt idx="11">
                  <c:v>59.656448332598387</c:v>
                </c:pt>
                <c:pt idx="12">
                  <c:v>60.851139611264152</c:v>
                </c:pt>
                <c:pt idx="13">
                  <c:v>62.014505267219285</c:v>
                </c:pt>
                <c:pt idx="14">
                  <c:v>63.149996765987254</c:v>
                </c:pt>
                <c:pt idx="15">
                  <c:v>64.260524809365862</c:v>
                </c:pt>
                <c:pt idx="16">
                  <c:v>65.34856671714779</c:v>
                </c:pt>
                <c:pt idx="17">
                  <c:v>66.416248410699566</c:v>
                </c:pt>
                <c:pt idx="18">
                  <c:v>67.46540788262692</c:v>
                </c:pt>
                <c:pt idx="19">
                  <c:v>68.497644953543428</c:v>
                </c:pt>
                <c:pt idx="20">
                  <c:v>69.51436072444119</c:v>
                </c:pt>
                <c:pt idx="21">
                  <c:v>70.516789183931039</c:v>
                </c:pt>
                <c:pt idx="22">
                  <c:v>71.50602277098001</c:v>
                </c:pt>
                <c:pt idx="23">
                  <c:v>72.483033229322359</c:v>
                </c:pt>
                <c:pt idx="24">
                  <c:v>73.448688757331965</c:v>
                </c:pt>
                <c:pt idx="25">
                  <c:v>74.403768216018591</c:v>
                </c:pt>
                <c:pt idx="26">
                  <c:v>75.348972980691187</c:v>
                </c:pt>
                <c:pt idx="27">
                  <c:v>76.28493689021677</c:v>
                </c:pt>
                <c:pt idx="28">
                  <c:v>77.212234648949448</c:v>
                </c:pt>
                <c:pt idx="29">
                  <c:v>78.131388961412142</c:v>
                </c:pt>
                <c:pt idx="30">
                  <c:v>79.04287662239463</c:v>
                </c:pt>
                <c:pt idx="31">
                  <c:v>79.947133740782945</c:v>
                </c:pt>
                <c:pt idx="32">
                  <c:v>80.844560240903007</c:v>
                </c:pt>
                <c:pt idx="33">
                  <c:v>81.735523758066634</c:v>
                </c:pt>
                <c:pt idx="34">
                  <c:v>82.62036302359634</c:v>
                </c:pt>
                <c:pt idx="35">
                  <c:v>83.499390817568326</c:v>
                </c:pt>
                <c:pt idx="36">
                  <c:v>84.372896553872408</c:v>
                </c:pt>
                <c:pt idx="37">
                  <c:v>85.241148551198307</c:v>
                </c:pt>
                <c:pt idx="38">
                  <c:v>86.104396034654286</c:v>
                </c:pt>
                <c:pt idx="39">
                  <c:v>86.962870905471931</c:v>
                </c:pt>
                <c:pt idx="40">
                  <c:v>87.816789310312544</c:v>
                </c:pt>
              </c:numCache>
            </c:numRef>
          </c:yVal>
          <c:smooth val="1"/>
        </c:ser>
        <c:axId val="100417920"/>
        <c:axId val="100419456"/>
      </c:scatterChart>
      <c:valAx>
        <c:axId val="100417920"/>
        <c:scaling>
          <c:orientation val="minMax"/>
        </c:scaling>
        <c:axPos val="b"/>
        <c:numFmt formatCode="General" sourceLinked="1"/>
        <c:tickLblPos val="nextTo"/>
        <c:crossAx val="100419456"/>
        <c:crosses val="autoZero"/>
        <c:crossBetween val="midCat"/>
      </c:valAx>
      <c:valAx>
        <c:axId val="100419456"/>
        <c:scaling>
          <c:orientation val="minMax"/>
        </c:scaling>
        <c:axPos val="l"/>
        <c:majorGridlines/>
        <c:numFmt formatCode="0.00" sourceLinked="1"/>
        <c:tickLblPos val="nextTo"/>
        <c:crossAx val="100417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КУ МГ</c:v>
          </c:tx>
          <c:xVal>
            <c:numRef>
              <c:f>'50 кГц маломер '!$P$4:$P$88</c:f>
              <c:numCache>
                <c:formatCode>General</c:formatCode>
                <c:ptCount val="85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>
                  <c:v>2.375</c:v>
                </c:pt>
                <c:pt idx="6">
                  <c:v>2.75</c:v>
                </c:pt>
                <c:pt idx="7">
                  <c:v>3.125</c:v>
                </c:pt>
                <c:pt idx="8">
                  <c:v>3.5</c:v>
                </c:pt>
                <c:pt idx="9">
                  <c:v>3.875</c:v>
                </c:pt>
                <c:pt idx="10">
                  <c:v>4.25</c:v>
                </c:pt>
                <c:pt idx="11">
                  <c:v>4.625</c:v>
                </c:pt>
                <c:pt idx="12">
                  <c:v>5</c:v>
                </c:pt>
                <c:pt idx="13">
                  <c:v>5.375</c:v>
                </c:pt>
                <c:pt idx="14">
                  <c:v>5.75</c:v>
                </c:pt>
                <c:pt idx="15">
                  <c:v>6.125</c:v>
                </c:pt>
                <c:pt idx="16">
                  <c:v>6.5</c:v>
                </c:pt>
                <c:pt idx="17">
                  <c:v>6.875</c:v>
                </c:pt>
                <c:pt idx="18">
                  <c:v>7.25</c:v>
                </c:pt>
                <c:pt idx="19">
                  <c:v>7.625</c:v>
                </c:pt>
                <c:pt idx="20">
                  <c:v>8</c:v>
                </c:pt>
                <c:pt idx="21">
                  <c:v>8.375</c:v>
                </c:pt>
                <c:pt idx="22">
                  <c:v>8.75</c:v>
                </c:pt>
                <c:pt idx="23">
                  <c:v>9.125</c:v>
                </c:pt>
                <c:pt idx="24">
                  <c:v>9.5</c:v>
                </c:pt>
                <c:pt idx="25">
                  <c:v>9.875</c:v>
                </c:pt>
                <c:pt idx="26">
                  <c:v>10.25</c:v>
                </c:pt>
                <c:pt idx="27">
                  <c:v>10.625</c:v>
                </c:pt>
                <c:pt idx="28">
                  <c:v>11</c:v>
                </c:pt>
                <c:pt idx="29">
                  <c:v>11.375</c:v>
                </c:pt>
                <c:pt idx="30">
                  <c:v>11.75</c:v>
                </c:pt>
                <c:pt idx="31">
                  <c:v>12.125</c:v>
                </c:pt>
                <c:pt idx="32">
                  <c:v>12.5</c:v>
                </c:pt>
                <c:pt idx="33">
                  <c:v>12.875</c:v>
                </c:pt>
                <c:pt idx="34">
                  <c:v>13.25</c:v>
                </c:pt>
                <c:pt idx="35">
                  <c:v>13.625</c:v>
                </c:pt>
                <c:pt idx="36">
                  <c:v>14</c:v>
                </c:pt>
                <c:pt idx="37">
                  <c:v>14.375</c:v>
                </c:pt>
                <c:pt idx="38">
                  <c:v>14.75</c:v>
                </c:pt>
                <c:pt idx="39">
                  <c:v>15.125</c:v>
                </c:pt>
                <c:pt idx="40">
                  <c:v>15.5</c:v>
                </c:pt>
                <c:pt idx="41">
                  <c:v>15.875</c:v>
                </c:pt>
                <c:pt idx="42">
                  <c:v>16.25</c:v>
                </c:pt>
                <c:pt idx="43">
                  <c:v>16.625</c:v>
                </c:pt>
                <c:pt idx="44">
                  <c:v>17</c:v>
                </c:pt>
                <c:pt idx="45">
                  <c:v>17.375</c:v>
                </c:pt>
                <c:pt idx="46">
                  <c:v>17.75</c:v>
                </c:pt>
                <c:pt idx="47">
                  <c:v>18.125</c:v>
                </c:pt>
                <c:pt idx="48">
                  <c:v>18.5</c:v>
                </c:pt>
                <c:pt idx="49">
                  <c:v>18.875</c:v>
                </c:pt>
                <c:pt idx="50">
                  <c:v>19.25</c:v>
                </c:pt>
                <c:pt idx="51">
                  <c:v>19.625</c:v>
                </c:pt>
                <c:pt idx="52">
                  <c:v>20</c:v>
                </c:pt>
                <c:pt idx="53">
                  <c:v>20.375</c:v>
                </c:pt>
                <c:pt idx="54">
                  <c:v>20.75</c:v>
                </c:pt>
                <c:pt idx="55">
                  <c:v>21.125</c:v>
                </c:pt>
                <c:pt idx="56">
                  <c:v>21.5</c:v>
                </c:pt>
                <c:pt idx="57">
                  <c:v>21.875</c:v>
                </c:pt>
                <c:pt idx="58">
                  <c:v>22.25</c:v>
                </c:pt>
                <c:pt idx="59">
                  <c:v>22.625</c:v>
                </c:pt>
                <c:pt idx="60">
                  <c:v>23</c:v>
                </c:pt>
                <c:pt idx="61">
                  <c:v>23.375</c:v>
                </c:pt>
                <c:pt idx="62">
                  <c:v>23.75</c:v>
                </c:pt>
                <c:pt idx="63">
                  <c:v>24.125</c:v>
                </c:pt>
                <c:pt idx="64">
                  <c:v>24.5</c:v>
                </c:pt>
                <c:pt idx="65">
                  <c:v>24.875</c:v>
                </c:pt>
                <c:pt idx="66">
                  <c:v>25.25</c:v>
                </c:pt>
                <c:pt idx="67">
                  <c:v>25.625</c:v>
                </c:pt>
                <c:pt idx="68">
                  <c:v>26</c:v>
                </c:pt>
                <c:pt idx="69">
                  <c:v>26.375</c:v>
                </c:pt>
                <c:pt idx="70">
                  <c:v>26.75</c:v>
                </c:pt>
                <c:pt idx="71">
                  <c:v>27.125</c:v>
                </c:pt>
                <c:pt idx="72">
                  <c:v>27.5</c:v>
                </c:pt>
                <c:pt idx="73">
                  <c:v>27.875</c:v>
                </c:pt>
                <c:pt idx="74">
                  <c:v>28.25</c:v>
                </c:pt>
                <c:pt idx="75">
                  <c:v>28.625</c:v>
                </c:pt>
                <c:pt idx="76">
                  <c:v>29</c:v>
                </c:pt>
                <c:pt idx="77">
                  <c:v>29.375</c:v>
                </c:pt>
                <c:pt idx="78">
                  <c:v>29.75</c:v>
                </c:pt>
                <c:pt idx="79">
                  <c:v>30.125</c:v>
                </c:pt>
                <c:pt idx="80">
                  <c:v>30.5</c:v>
                </c:pt>
                <c:pt idx="81">
                  <c:v>30.875</c:v>
                </c:pt>
                <c:pt idx="82">
                  <c:v>31.25</c:v>
                </c:pt>
                <c:pt idx="83">
                  <c:v>31.625</c:v>
                </c:pt>
                <c:pt idx="84">
                  <c:v>32</c:v>
                </c:pt>
              </c:numCache>
            </c:numRef>
          </c:xVal>
          <c:yVal>
            <c:numRef>
              <c:f>'50 кГц маломер '!$W$4:$W$88</c:f>
              <c:numCache>
                <c:formatCode>0.000</c:formatCode>
                <c:ptCount val="85"/>
                <c:pt idx="0">
                  <c:v>0.50100993209453792</c:v>
                </c:pt>
                <c:pt idx="1">
                  <c:v>0.8780952593725766</c:v>
                </c:pt>
                <c:pt idx="2">
                  <c:v>1.2563216409606748</c:v>
                </c:pt>
                <c:pt idx="3">
                  <c:v>1.6356916682060703</c:v>
                </c:pt>
                <c:pt idx="4">
                  <c:v>2.0162079376879709</c:v>
                </c:pt>
                <c:pt idx="5">
                  <c:v>2.3978730512274584</c:v>
                </c:pt>
                <c:pt idx="6">
                  <c:v>2.7806896158974119</c:v>
                </c:pt>
                <c:pt idx="7">
                  <c:v>3.1646602440324454</c:v>
                </c:pt>
                <c:pt idx="8">
                  <c:v>3.5497875532388679</c:v>
                </c:pt>
                <c:pt idx="9">
                  <c:v>3.9360741664046568</c:v>
                </c:pt>
                <c:pt idx="10">
                  <c:v>4.3235227117094555</c:v>
                </c:pt>
                <c:pt idx="11">
                  <c:v>4.7121358226345862</c:v>
                </c:pt>
                <c:pt idx="12">
                  <c:v>5.1019161379730713</c:v>
                </c:pt>
                <c:pt idx="13">
                  <c:v>5.4928663018396948</c:v>
                </c:pt>
                <c:pt idx="14">
                  <c:v>5.8849889636810646</c:v>
                </c:pt>
                <c:pt idx="15">
                  <c:v>6.2782867782856924</c:v>
                </c:pt>
                <c:pt idx="16">
                  <c:v>6.6727624057941028</c:v>
                </c:pt>
                <c:pt idx="17">
                  <c:v>7.0684185117089564</c:v>
                </c:pt>
                <c:pt idx="18">
                  <c:v>7.4652577669051903</c:v>
                </c:pt>
                <c:pt idx="19">
                  <c:v>7.863282847640173</c:v>
                </c:pt>
                <c:pt idx="20">
                  <c:v>8.2624964355638664</c:v>
                </c:pt>
                <c:pt idx="21">
                  <c:v>8.6629012177290683</c:v>
                </c:pt>
                <c:pt idx="22">
                  <c:v>9.0644998866015829</c:v>
                </c:pt>
                <c:pt idx="23">
                  <c:v>9.4672951400704495</c:v>
                </c:pt>
                <c:pt idx="24">
                  <c:v>9.8712896814582454</c:v>
                </c:pt>
                <c:pt idx="25">
                  <c:v>10.276486219531302</c:v>
                </c:pt>
                <c:pt idx="26">
                  <c:v>10.682887468510003</c:v>
                </c:pt>
                <c:pt idx="27">
                  <c:v>11.090496148079124</c:v>
                </c:pt>
                <c:pt idx="28">
                  <c:v>11.499314983398145</c:v>
                </c:pt>
                <c:pt idx="29">
                  <c:v>11.909346705111545</c:v>
                </c:pt>
                <c:pt idx="30">
                  <c:v>12.320594049359229</c:v>
                </c:pt>
                <c:pt idx="31">
                  <c:v>12.733059757786917</c:v>
                </c:pt>
                <c:pt idx="32">
                  <c:v>13.14674657755647</c:v>
                </c:pt>
                <c:pt idx="33">
                  <c:v>13.561657261356387</c:v>
                </c:pt>
                <c:pt idx="34">
                  <c:v>13.977794567412202</c:v>
                </c:pt>
                <c:pt idx="35">
                  <c:v>14.395161259496955</c:v>
                </c:pt>
                <c:pt idx="36">
                  <c:v>14.81376010694167</c:v>
                </c:pt>
                <c:pt idx="37">
                  <c:v>15.233593884645856</c:v>
                </c:pt>
                <c:pt idx="38">
                  <c:v>15.654665373087994</c:v>
                </c:pt>
                <c:pt idx="39">
                  <c:v>16.076977358336098</c:v>
                </c:pt>
                <c:pt idx="40">
                  <c:v>16.500532632058277</c:v>
                </c:pt>
                <c:pt idx="41">
                  <c:v>16.925333991533279</c:v>
                </c:pt>
                <c:pt idx="42">
                  <c:v>17.351384239661094</c:v>
                </c:pt>
                <c:pt idx="43">
                  <c:v>17.778686184973562</c:v>
                </c:pt>
                <c:pt idx="44">
                  <c:v>18.207242641645031</c:v>
                </c:pt>
                <c:pt idx="45">
                  <c:v>18.637056429502938</c:v>
                </c:pt>
                <c:pt idx="46">
                  <c:v>19.068130374038574</c:v>
                </c:pt>
                <c:pt idx="47">
                  <c:v>19.500467306417661</c:v>
                </c:pt>
                <c:pt idx="48">
                  <c:v>19.93407006349117</c:v>
                </c:pt>
                <c:pt idx="49">
                  <c:v>20.368941487805987</c:v>
                </c:pt>
                <c:pt idx="50">
                  <c:v>20.805084427615625</c:v>
                </c:pt>
                <c:pt idx="51">
                  <c:v>21.242501736891054</c:v>
                </c:pt>
                <c:pt idx="52">
                  <c:v>21.681196275331491</c:v>
                </c:pt>
                <c:pt idx="53">
                  <c:v>22.121170908375142</c:v>
                </c:pt>
                <c:pt idx="54">
                  <c:v>22.562428507210083</c:v>
                </c:pt>
                <c:pt idx="55">
                  <c:v>23.004971948785073</c:v>
                </c:pt>
                <c:pt idx="56">
                  <c:v>23.44880411582044</c:v>
                </c:pt>
                <c:pt idx="57">
                  <c:v>23.893927896818894</c:v>
                </c:pt>
                <c:pt idx="58">
                  <c:v>24.340346186076587</c:v>
                </c:pt>
                <c:pt idx="59">
                  <c:v>24.78806188369386</c:v>
                </c:pt>
                <c:pt idx="60">
                  <c:v>25.237077895586268</c:v>
                </c:pt>
                <c:pt idx="61">
                  <c:v>25.687397133495569</c:v>
                </c:pt>
                <c:pt idx="62">
                  <c:v>26.139022515000629</c:v>
                </c:pt>
                <c:pt idx="63">
                  <c:v>26.591956963528514</c:v>
                </c:pt>
                <c:pt idx="64">
                  <c:v>27.046203408365432</c:v>
                </c:pt>
                <c:pt idx="65">
                  <c:v>27.501764784667834</c:v>
                </c:pt>
                <c:pt idx="66">
                  <c:v>27.95864403347343</c:v>
                </c:pt>
                <c:pt idx="67">
                  <c:v>28.416844101712272</c:v>
                </c:pt>
                <c:pt idx="68">
                  <c:v>28.876367942217954</c:v>
                </c:pt>
                <c:pt idx="69">
                  <c:v>29.33721851373857</c:v>
                </c:pt>
                <c:pt idx="70">
                  <c:v>29.79939878094795</c:v>
                </c:pt>
                <c:pt idx="71">
                  <c:v>30.262911714456934</c:v>
                </c:pt>
                <c:pt idx="72">
                  <c:v>30.727760290824254</c:v>
                </c:pt>
                <c:pt idx="73">
                  <c:v>31.193947492568039</c:v>
                </c:pt>
                <c:pt idx="74">
                  <c:v>31.661476308176923</c:v>
                </c:pt>
                <c:pt idx="75">
                  <c:v>32.130349732121196</c:v>
                </c:pt>
                <c:pt idx="76">
                  <c:v>32.600570764864223</c:v>
                </c:pt>
                <c:pt idx="77">
                  <c:v>33.072142412873688</c:v>
                </c:pt>
                <c:pt idx="78">
                  <c:v>33.545067688632784</c:v>
                </c:pt>
                <c:pt idx="79">
                  <c:v>34.019349610651702</c:v>
                </c:pt>
                <c:pt idx="80">
                  <c:v>34.494991203478861</c:v>
                </c:pt>
                <c:pt idx="81">
                  <c:v>34.971995497712314</c:v>
                </c:pt>
                <c:pt idx="82">
                  <c:v>35.450365530011183</c:v>
                </c:pt>
                <c:pt idx="83">
                  <c:v>35.930104343107004</c:v>
                </c:pt>
                <c:pt idx="84">
                  <c:v>36.411214985815093</c:v>
                </c:pt>
              </c:numCache>
            </c:numRef>
          </c:yVal>
          <c:smooth val="1"/>
        </c:ser>
        <c:ser>
          <c:idx val="1"/>
          <c:order val="1"/>
          <c:tx>
            <c:v>КУ СГ</c:v>
          </c:tx>
          <c:xVal>
            <c:numRef>
              <c:f>'50 кГц маломер '!$AD$4:$AD$89</c:f>
              <c:numCache>
                <c:formatCode>General</c:formatCode>
                <c:ptCount val="86"/>
                <c:pt idx="0">
                  <c:v>10.25</c:v>
                </c:pt>
                <c:pt idx="1">
                  <c:v>14</c:v>
                </c:pt>
                <c:pt idx="2">
                  <c:v>17.75</c:v>
                </c:pt>
                <c:pt idx="3">
                  <c:v>21.5</c:v>
                </c:pt>
                <c:pt idx="4">
                  <c:v>25.25</c:v>
                </c:pt>
                <c:pt idx="5">
                  <c:v>29</c:v>
                </c:pt>
                <c:pt idx="6">
                  <c:v>32.75</c:v>
                </c:pt>
                <c:pt idx="7">
                  <c:v>36.5</c:v>
                </c:pt>
                <c:pt idx="8">
                  <c:v>40.25</c:v>
                </c:pt>
                <c:pt idx="9">
                  <c:v>44</c:v>
                </c:pt>
                <c:pt idx="10">
                  <c:v>47.75</c:v>
                </c:pt>
                <c:pt idx="11">
                  <c:v>51.5</c:v>
                </c:pt>
                <c:pt idx="12">
                  <c:v>55.25</c:v>
                </c:pt>
                <c:pt idx="13">
                  <c:v>59</c:v>
                </c:pt>
                <c:pt idx="14">
                  <c:v>62.75</c:v>
                </c:pt>
                <c:pt idx="15">
                  <c:v>66.5</c:v>
                </c:pt>
                <c:pt idx="16">
                  <c:v>70.25</c:v>
                </c:pt>
                <c:pt idx="17">
                  <c:v>74</c:v>
                </c:pt>
                <c:pt idx="18">
                  <c:v>77.75</c:v>
                </c:pt>
                <c:pt idx="19">
                  <c:v>81.5</c:v>
                </c:pt>
                <c:pt idx="20">
                  <c:v>85.25</c:v>
                </c:pt>
                <c:pt idx="21">
                  <c:v>89</c:v>
                </c:pt>
                <c:pt idx="22">
                  <c:v>92.75</c:v>
                </c:pt>
                <c:pt idx="23">
                  <c:v>96.5</c:v>
                </c:pt>
                <c:pt idx="24">
                  <c:v>100.25</c:v>
                </c:pt>
                <c:pt idx="25">
                  <c:v>104</c:v>
                </c:pt>
                <c:pt idx="26">
                  <c:v>107.75</c:v>
                </c:pt>
                <c:pt idx="27">
                  <c:v>111.5</c:v>
                </c:pt>
                <c:pt idx="28">
                  <c:v>115.25</c:v>
                </c:pt>
                <c:pt idx="29">
                  <c:v>119</c:v>
                </c:pt>
                <c:pt idx="30">
                  <c:v>122.75</c:v>
                </c:pt>
                <c:pt idx="31">
                  <c:v>126.5</c:v>
                </c:pt>
                <c:pt idx="32">
                  <c:v>130.25</c:v>
                </c:pt>
                <c:pt idx="33">
                  <c:v>134</c:v>
                </c:pt>
                <c:pt idx="34">
                  <c:v>137.75</c:v>
                </c:pt>
                <c:pt idx="35">
                  <c:v>141.5</c:v>
                </c:pt>
                <c:pt idx="36">
                  <c:v>145.25</c:v>
                </c:pt>
                <c:pt idx="37">
                  <c:v>149</c:v>
                </c:pt>
                <c:pt idx="38">
                  <c:v>152.75</c:v>
                </c:pt>
                <c:pt idx="39">
                  <c:v>156.5</c:v>
                </c:pt>
                <c:pt idx="40">
                  <c:v>160.25</c:v>
                </c:pt>
                <c:pt idx="41">
                  <c:v>164</c:v>
                </c:pt>
                <c:pt idx="42">
                  <c:v>167.75</c:v>
                </c:pt>
                <c:pt idx="43">
                  <c:v>171.5</c:v>
                </c:pt>
                <c:pt idx="44">
                  <c:v>175.25</c:v>
                </c:pt>
                <c:pt idx="45">
                  <c:v>179</c:v>
                </c:pt>
                <c:pt idx="46">
                  <c:v>182.75</c:v>
                </c:pt>
                <c:pt idx="47">
                  <c:v>186.5</c:v>
                </c:pt>
                <c:pt idx="48">
                  <c:v>190.25</c:v>
                </c:pt>
                <c:pt idx="49">
                  <c:v>194</c:v>
                </c:pt>
                <c:pt idx="50">
                  <c:v>197.75</c:v>
                </c:pt>
                <c:pt idx="51">
                  <c:v>201.5</c:v>
                </c:pt>
                <c:pt idx="52">
                  <c:v>205.25</c:v>
                </c:pt>
                <c:pt idx="53">
                  <c:v>209</c:v>
                </c:pt>
                <c:pt idx="54">
                  <c:v>212.75</c:v>
                </c:pt>
                <c:pt idx="55">
                  <c:v>216.5</c:v>
                </c:pt>
                <c:pt idx="56">
                  <c:v>220.25</c:v>
                </c:pt>
                <c:pt idx="57">
                  <c:v>224</c:v>
                </c:pt>
                <c:pt idx="58">
                  <c:v>227.75</c:v>
                </c:pt>
                <c:pt idx="59">
                  <c:v>231.5</c:v>
                </c:pt>
                <c:pt idx="60">
                  <c:v>235.25</c:v>
                </c:pt>
                <c:pt idx="61">
                  <c:v>239</c:v>
                </c:pt>
                <c:pt idx="62">
                  <c:v>242.75</c:v>
                </c:pt>
                <c:pt idx="63">
                  <c:v>246.5</c:v>
                </c:pt>
                <c:pt idx="64">
                  <c:v>250.25</c:v>
                </c:pt>
                <c:pt idx="65">
                  <c:v>254</c:v>
                </c:pt>
              </c:numCache>
            </c:numRef>
          </c:xVal>
          <c:yVal>
            <c:numRef>
              <c:f>'50 кГц маломер '!$AK$4:$AK$89</c:f>
              <c:numCache>
                <c:formatCode>0.000</c:formatCode>
                <c:ptCount val="86"/>
                <c:pt idx="0">
                  <c:v>10.682887468510003</c:v>
                </c:pt>
                <c:pt idx="1">
                  <c:v>14.81376010694167</c:v>
                </c:pt>
                <c:pt idx="2">
                  <c:v>19.068130374038574</c:v>
                </c:pt>
                <c:pt idx="3">
                  <c:v>23.44880411582044</c:v>
                </c:pt>
                <c:pt idx="4">
                  <c:v>27.95864403347343</c:v>
                </c:pt>
                <c:pt idx="5">
                  <c:v>32.600570764864223</c:v>
                </c:pt>
                <c:pt idx="6">
                  <c:v>37.377563985817631</c:v>
                </c:pt>
                <c:pt idx="7">
                  <c:v>42.292663531508239</c:v>
                </c:pt>
                <c:pt idx="8">
                  <c:v>47.348970538324807</c:v>
                </c:pt>
                <c:pt idx="9">
                  <c:v>52.549648606569122</c:v>
                </c:pt>
                <c:pt idx="10">
                  <c:v>57.897924984361254</c:v>
                </c:pt>
                <c:pt idx="11">
                  <c:v>63.39709177312568</c:v>
                </c:pt>
                <c:pt idx="12">
                  <c:v>69.050507155043292</c:v>
                </c:pt>
                <c:pt idx="13">
                  <c:v>74.861596642856085</c:v>
                </c:pt>
                <c:pt idx="14">
                  <c:v>80.833854352423515</c:v>
                </c:pt>
                <c:pt idx="15">
                  <c:v>86.970844298433107</c:v>
                </c:pt>
                <c:pt idx="16">
                  <c:v>93.276201713673075</c:v>
                </c:pt>
                <c:pt idx="17">
                  <c:v>99.753634392288589</c:v>
                </c:pt>
                <c:pt idx="18">
                  <c:v>106.40692405744318</c:v>
                </c:pt>
                <c:pt idx="19">
                  <c:v>113.23992775381741</c:v>
                </c:pt>
                <c:pt idx="20">
                  <c:v>120.25657926538638</c:v>
                </c:pt>
                <c:pt idx="21">
                  <c:v>127.46089055892068</c:v>
                </c:pt>
                <c:pt idx="22">
                  <c:v>134.85695325366706</c:v>
                </c:pt>
                <c:pt idx="23">
                  <c:v>142.44894011767263</c:v>
                </c:pt>
                <c:pt idx="24">
                  <c:v>150.24110659121911</c:v>
                </c:pt>
                <c:pt idx="25">
                  <c:v>158.23779233785226</c:v>
                </c:pt>
                <c:pt idx="26">
                  <c:v>166.4434228234889</c:v>
                </c:pt>
                <c:pt idx="27">
                  <c:v>174.86251092409839</c:v>
                </c:pt>
                <c:pt idx="28">
                  <c:v>183.49965856246465</c:v>
                </c:pt>
                <c:pt idx="29">
                  <c:v>192.35955837453807</c:v>
                </c:pt>
                <c:pt idx="30">
                  <c:v>201.44699540590526</c:v>
                </c:pt>
                <c:pt idx="31">
                  <c:v>210.76684883890027</c:v>
                </c:pt>
                <c:pt idx="32">
                  <c:v>220.32409375090228</c:v>
                </c:pt>
                <c:pt idx="33">
                  <c:v>230.12380290436772</c:v>
                </c:pt>
                <c:pt idx="34">
                  <c:v>240.17114856915802</c:v>
                </c:pt>
                <c:pt idx="35">
                  <c:v>250.47140437772447</c:v>
                </c:pt>
                <c:pt idx="36">
                  <c:v>261.0299472137408</c:v>
                </c:pt>
                <c:pt idx="37">
                  <c:v>271.85225913475927</c:v>
                </c:pt>
                <c:pt idx="38">
                  <c:v>282.94392932949626</c:v>
                </c:pt>
                <c:pt idx="39">
                  <c:v>294.31065611035615</c:v>
                </c:pt>
                <c:pt idx="40">
                  <c:v>305.9582489418122</c:v>
                </c:pt>
                <c:pt idx="41">
                  <c:v>317.89263050526762</c:v>
                </c:pt>
                <c:pt idx="42">
                  <c:v>330.11983880105436</c:v>
                </c:pt>
                <c:pt idx="43">
                  <c:v>342.6460292882042</c:v>
                </c:pt>
                <c:pt idx="44">
                  <c:v>355.47747706266483</c:v>
                </c:pt>
                <c:pt idx="45">
                  <c:v>368.62057907463816</c:v>
                </c:pt>
                <c:pt idx="46">
                  <c:v>382.08185638571524</c:v>
                </c:pt>
                <c:pt idx="47">
                  <c:v>395.8679564665228</c:v>
                </c:pt>
                <c:pt idx="48">
                  <c:v>409.98565553557791</c:v>
                </c:pt>
                <c:pt idx="49">
                  <c:v>424.44186094008211</c:v>
                </c:pt>
                <c:pt idx="50">
                  <c:v>439.24361357938284</c:v>
                </c:pt>
                <c:pt idx="51">
                  <c:v>454.39809037185614</c:v>
                </c:pt>
                <c:pt idx="52">
                  <c:v>469.91260676597005</c:v>
                </c:pt>
                <c:pt idx="53">
                  <c:v>485.79461929630327</c:v>
                </c:pt>
                <c:pt idx="54">
                  <c:v>502.05172818529303</c:v>
                </c:pt>
                <c:pt idx="55">
                  <c:v>518.69167999154149</c:v>
                </c:pt>
                <c:pt idx="56">
                  <c:v>535.7223703054641</c:v>
                </c:pt>
                <c:pt idx="57">
                  <c:v>553.15184649312584</c:v>
                </c:pt>
                <c:pt idx="58">
                  <c:v>570.98831048910824</c:v>
                </c:pt>
                <c:pt idx="59">
                  <c:v>589.24012163925454</c:v>
                </c:pt>
                <c:pt idx="60">
                  <c:v>607.91579959417118</c:v>
                </c:pt>
                <c:pt idx="61">
                  <c:v>627.02402725437844</c:v>
                </c:pt>
                <c:pt idx="62">
                  <c:v>646.57365376799999</c:v>
                </c:pt>
                <c:pt idx="63">
                  <c:v>666.57369758190953</c:v>
                </c:pt>
                <c:pt idx="64">
                  <c:v>687.03334954729223</c:v>
                </c:pt>
                <c:pt idx="65">
                  <c:v>707.96197608052898</c:v>
                </c:pt>
              </c:numCache>
            </c:numRef>
          </c:yVal>
          <c:smooth val="1"/>
        </c:ser>
        <c:axId val="100445568"/>
        <c:axId val="100459648"/>
      </c:scatterChart>
      <c:valAx>
        <c:axId val="100445568"/>
        <c:scaling>
          <c:orientation val="minMax"/>
        </c:scaling>
        <c:axPos val="b"/>
        <c:numFmt formatCode="General" sourceLinked="1"/>
        <c:tickLblPos val="nextTo"/>
        <c:crossAx val="100459648"/>
        <c:crosses val="autoZero"/>
        <c:crossBetween val="midCat"/>
      </c:valAx>
      <c:valAx>
        <c:axId val="100459648"/>
        <c:scaling>
          <c:orientation val="minMax"/>
        </c:scaling>
        <c:axPos val="l"/>
        <c:majorGridlines/>
        <c:numFmt formatCode="0.000" sourceLinked="1"/>
        <c:tickLblPos val="nextTo"/>
        <c:crossAx val="1004455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79</xdr:row>
      <xdr:rowOff>137160</xdr:rowOff>
    </xdr:from>
    <xdr:to>
      <xdr:col>1</xdr:col>
      <xdr:colOff>505460</xdr:colOff>
      <xdr:row>82</xdr:row>
      <xdr:rowOff>83820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77800" y="14599920"/>
          <a:ext cx="937260" cy="4953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546100</xdr:colOff>
      <xdr:row>80</xdr:row>
      <xdr:rowOff>38100</xdr:rowOff>
    </xdr:from>
    <xdr:to>
      <xdr:col>6</xdr:col>
      <xdr:colOff>363220</xdr:colOff>
      <xdr:row>82</xdr:row>
      <xdr:rowOff>165100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710180" y="14683740"/>
          <a:ext cx="1935480" cy="492760"/>
        </a:xfrm>
        <a:prstGeom prst="rect">
          <a:avLst/>
        </a:prstGeom>
        <a:noFill/>
      </xdr:spPr>
    </xdr:pic>
    <xdr:clientData/>
  </xdr:twoCellAnchor>
  <xdr:twoCellAnchor>
    <xdr:from>
      <xdr:col>1</xdr:col>
      <xdr:colOff>850900</xdr:colOff>
      <xdr:row>80</xdr:row>
      <xdr:rowOff>25400</xdr:rowOff>
    </xdr:from>
    <xdr:to>
      <xdr:col>3</xdr:col>
      <xdr:colOff>149860</xdr:colOff>
      <xdr:row>82</xdr:row>
      <xdr:rowOff>147320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60500" y="14671040"/>
          <a:ext cx="853440" cy="4876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152398</xdr:rowOff>
    </xdr:from>
    <xdr:to>
      <xdr:col>6</xdr:col>
      <xdr:colOff>271815</xdr:colOff>
      <xdr:row>97</xdr:row>
      <xdr:rowOff>35008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36941" t="42946" r="31842" b="28482"/>
        <a:stretch>
          <a:fillRect/>
        </a:stretch>
      </xdr:blipFill>
      <xdr:spPr bwMode="auto">
        <a:xfrm>
          <a:off x="0" y="15346678"/>
          <a:ext cx="4554255" cy="24429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69</xdr:col>
      <xdr:colOff>590550</xdr:colOff>
      <xdr:row>43</xdr:row>
      <xdr:rowOff>31750</xdr:rowOff>
    </xdr:from>
    <xdr:to>
      <xdr:col>85</xdr:col>
      <xdr:colOff>184150</xdr:colOff>
      <xdr:row>74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379270</xdr:colOff>
      <xdr:row>99</xdr:row>
      <xdr:rowOff>173566</xdr:rowOff>
    </xdr:from>
    <xdr:to>
      <xdr:col>57</xdr:col>
      <xdr:colOff>655320</xdr:colOff>
      <xdr:row>167</xdr:row>
      <xdr:rowOff>121920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9\Public\&#1044;&#1091;&#1073;%20&#1052;.&#1057;\&#1093;&#1082;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2">
          <cell r="I2">
            <v>185.28974668645611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AI96"/>
  <sheetViews>
    <sheetView topLeftCell="A13" zoomScale="60" zoomScaleNormal="60" workbookViewId="0">
      <selection activeCell="P57" sqref="P57"/>
    </sheetView>
  </sheetViews>
  <sheetFormatPr defaultRowHeight="14.4"/>
  <cols>
    <col min="3" max="5" width="8.88671875" style="55"/>
    <col min="6" max="6" width="10" style="55" customWidth="1"/>
    <col min="7" max="7" width="8.88671875" style="55"/>
    <col min="8" max="8" width="8.88671875" style="12"/>
    <col min="13" max="13" width="10.77734375" customWidth="1"/>
    <col min="15" max="17" width="8.88671875" style="91"/>
    <col min="22" max="22" width="10.21875" customWidth="1"/>
  </cols>
  <sheetData>
    <row r="3" spans="3:24">
      <c r="C3" s="73" t="s">
        <v>110</v>
      </c>
      <c r="D3" s="73" t="s">
        <v>111</v>
      </c>
      <c r="E3" s="73" t="s">
        <v>58</v>
      </c>
      <c r="F3" s="73" t="e">
        <f>#REF!</f>
        <v>#REF!</v>
      </c>
      <c r="G3" s="73" t="s">
        <v>2</v>
      </c>
      <c r="H3" s="85"/>
      <c r="J3" s="73" t="s">
        <v>110</v>
      </c>
      <c r="K3" s="73" t="s">
        <v>111</v>
      </c>
      <c r="L3" s="73" t="s">
        <v>58</v>
      </c>
      <c r="M3" s="73" t="e">
        <f>#REF!</f>
        <v>#REF!</v>
      </c>
      <c r="N3" s="73" t="s">
        <v>2</v>
      </c>
      <c r="O3" s="85"/>
      <c r="P3" s="85"/>
      <c r="Q3" s="85"/>
      <c r="S3" s="73" t="str">
        <f>J3</f>
        <v>ХК.01</v>
      </c>
      <c r="T3" s="73" t="str">
        <f>K3</f>
        <v>50 кГц</v>
      </c>
      <c r="U3" s="73" t="str">
        <f>L3</f>
        <v>Uзи</v>
      </c>
      <c r="V3" s="73" t="e">
        <f>#REF!</f>
        <v>#REF!</v>
      </c>
      <c r="W3" s="73" t="str">
        <f>N3</f>
        <v>В</v>
      </c>
    </row>
    <row r="4" spans="3:24">
      <c r="C4" s="73" t="s">
        <v>41</v>
      </c>
      <c r="D4" s="73" t="e">
        <f>#REF!</f>
        <v>#REF!</v>
      </c>
      <c r="E4" s="73" t="s">
        <v>20</v>
      </c>
      <c r="F4" s="73" t="e">
        <f>#REF!</f>
        <v>#REF!</v>
      </c>
      <c r="G4" s="73" t="s">
        <v>5</v>
      </c>
      <c r="H4" s="85"/>
      <c r="J4" s="73" t="str">
        <f>C4</f>
        <v>Шаг ВРУ</v>
      </c>
      <c r="K4" s="73" t="e">
        <f>#REF!</f>
        <v>#REF!</v>
      </c>
      <c r="L4" s="73" t="str">
        <f>E4</f>
        <v>мкс</v>
      </c>
      <c r="M4" s="73" t="e">
        <f>#REF!</f>
        <v>#REF!</v>
      </c>
      <c r="N4" s="73" t="str">
        <f>G4</f>
        <v>м</v>
      </c>
      <c r="O4" s="85"/>
      <c r="P4" s="85"/>
      <c r="Q4" s="85"/>
      <c r="S4" s="73" t="str">
        <f>J4</f>
        <v>Шаг ВРУ</v>
      </c>
      <c r="T4" s="73" t="e">
        <f>#REF!</f>
        <v>#REF!</v>
      </c>
      <c r="U4" s="73" t="str">
        <f>L4</f>
        <v>мкс</v>
      </c>
      <c r="V4" s="73" t="e">
        <f>#REF!</f>
        <v>#REF!</v>
      </c>
      <c r="W4" s="73" t="str">
        <f>N4</f>
        <v>м</v>
      </c>
    </row>
    <row r="5" spans="3:24" ht="48" customHeight="1">
      <c r="C5" s="73" t="s">
        <v>108</v>
      </c>
      <c r="D5" s="153" t="s">
        <v>112</v>
      </c>
      <c r="E5" s="153"/>
      <c r="F5" s="153"/>
      <c r="G5" s="153"/>
      <c r="H5" s="86"/>
      <c r="J5" s="73" t="str">
        <f>C5</f>
        <v>КУ1</v>
      </c>
      <c r="K5" s="154" t="str">
        <f>D5</f>
        <v>коэффициент усиления для компенсации потерь на распостранение</v>
      </c>
      <c r="L5" s="154"/>
      <c r="M5" s="154"/>
      <c r="N5" s="154"/>
      <c r="O5" s="90"/>
      <c r="P5" s="90"/>
      <c r="Q5" s="90"/>
      <c r="S5" s="73" t="str">
        <f>J5</f>
        <v>КУ1</v>
      </c>
      <c r="T5" s="152" t="str">
        <f>K5</f>
        <v>коэффициент усиления для компенсации потерь на распостранение</v>
      </c>
      <c r="U5" s="152"/>
      <c r="V5" s="152"/>
      <c r="W5" s="152"/>
    </row>
    <row r="6" spans="3:24" ht="30.6" customHeight="1">
      <c r="C6" s="73" t="s">
        <v>104</v>
      </c>
      <c r="D6" s="152" t="s">
        <v>114</v>
      </c>
      <c r="E6" s="153"/>
      <c r="F6" s="153"/>
      <c r="G6" s="153"/>
      <c r="H6" s="86"/>
      <c r="J6" s="73" t="str">
        <f>C6</f>
        <v>КУ2</v>
      </c>
      <c r="K6" s="154" t="str">
        <f>D6</f>
        <v>коэффициент усиления                                  приведенный к КУ1</v>
      </c>
      <c r="L6" s="154"/>
      <c r="M6" s="154"/>
      <c r="N6" s="154"/>
      <c r="O6" s="90"/>
      <c r="P6" s="90"/>
      <c r="Q6" s="90"/>
      <c r="S6" s="73" t="str">
        <f>J6</f>
        <v>КУ2</v>
      </c>
      <c r="T6" s="152" t="str">
        <f>K6</f>
        <v>коэффициент усиления                                  приведенный к КУ1</v>
      </c>
      <c r="U6" s="152"/>
      <c r="V6" s="152"/>
      <c r="W6" s="152"/>
    </row>
    <row r="7" spans="3:24" ht="30" customHeight="1">
      <c r="C7" s="73" t="s">
        <v>109</v>
      </c>
      <c r="D7" s="153" t="s">
        <v>113</v>
      </c>
      <c r="E7" s="153"/>
      <c r="F7" s="153"/>
      <c r="G7" s="153"/>
      <c r="H7" s="86"/>
      <c r="J7" s="73" t="str">
        <f>C7</f>
        <v>КУ 50 мВ</v>
      </c>
      <c r="K7" s="154" t="str">
        <f>D7</f>
        <v>коэффициент усиления для пересечения уровня 50 мВ</v>
      </c>
      <c r="L7" s="154"/>
      <c r="M7" s="154"/>
      <c r="N7" s="154"/>
      <c r="O7" s="90"/>
      <c r="P7" s="90"/>
      <c r="Q7" s="90"/>
      <c r="S7" s="73" t="str">
        <f>J7</f>
        <v>КУ 50 мВ</v>
      </c>
      <c r="T7" s="152" t="str">
        <f>K7</f>
        <v>коэффициент усиления для пересечения уровня 50 мВ</v>
      </c>
      <c r="U7" s="152"/>
      <c r="V7" s="152"/>
      <c r="W7" s="152"/>
    </row>
    <row r="8" spans="3:24" ht="21">
      <c r="C8" s="149" t="s">
        <v>27</v>
      </c>
      <c r="D8" s="150"/>
      <c r="E8" s="150"/>
      <c r="F8" s="150"/>
      <c r="G8" s="150"/>
      <c r="J8" s="151" t="s">
        <v>28</v>
      </c>
      <c r="K8" s="151"/>
      <c r="L8" s="151"/>
      <c r="M8" s="151"/>
      <c r="N8" s="151"/>
      <c r="S8" s="151" t="s">
        <v>29</v>
      </c>
      <c r="T8" s="151"/>
      <c r="U8" s="151"/>
      <c r="V8" s="151"/>
      <c r="W8" s="151"/>
    </row>
    <row r="9" spans="3:24" ht="15" thickBot="1">
      <c r="C9" s="80" t="e">
        <f>#REF!</f>
        <v>#REF!</v>
      </c>
      <c r="D9" s="81" t="s">
        <v>43</v>
      </c>
      <c r="E9" s="82" t="s">
        <v>108</v>
      </c>
      <c r="F9" s="104" t="s">
        <v>115</v>
      </c>
      <c r="G9" s="94" t="s">
        <v>109</v>
      </c>
      <c r="H9" s="87"/>
      <c r="I9" s="42"/>
      <c r="J9" s="80" t="e">
        <f>C9</f>
        <v>#REF!</v>
      </c>
      <c r="K9" s="81" t="s">
        <v>43</v>
      </c>
      <c r="L9" s="82" t="s">
        <v>108</v>
      </c>
      <c r="M9" s="104" t="s">
        <v>115</v>
      </c>
      <c r="N9" s="94" t="s">
        <v>109</v>
      </c>
      <c r="O9" s="87"/>
      <c r="P9" s="87"/>
      <c r="Q9" s="87"/>
      <c r="R9" s="42"/>
      <c r="S9" s="80" t="e">
        <f>J9</f>
        <v>#REF!</v>
      </c>
      <c r="T9" s="83" t="str">
        <f>K9</f>
        <v>Глубина</v>
      </c>
      <c r="U9" s="84" t="str">
        <f>L9</f>
        <v>КУ1</v>
      </c>
      <c r="V9" s="102" t="str">
        <f>M9</f>
        <v>КУ2 99 мВ</v>
      </c>
      <c r="W9" s="92" t="str">
        <f>N9</f>
        <v>КУ 50 мВ</v>
      </c>
      <c r="X9" s="42"/>
    </row>
    <row r="10" spans="3:24" ht="15" thickTop="1">
      <c r="C10" s="74" t="e">
        <f>#REF!</f>
        <v>#REF!</v>
      </c>
      <c r="D10" s="75" t="e">
        <f>#REF!</f>
        <v>#REF!</v>
      </c>
      <c r="E10" s="78" t="e">
        <f>#REF!</f>
        <v>#REF!</v>
      </c>
      <c r="F10" s="105" t="e">
        <f>E10</f>
        <v>#REF!</v>
      </c>
      <c r="G10" s="95" t="e">
        <f>#REF!</f>
        <v>#REF!</v>
      </c>
      <c r="H10" s="88"/>
      <c r="I10" s="42"/>
      <c r="J10" s="76" t="e">
        <f>#REF!</f>
        <v>#REF!</v>
      </c>
      <c r="K10" s="77" t="e">
        <f>#REF!</f>
        <v>#REF!</v>
      </c>
      <c r="L10" s="78" t="e">
        <f>#REF!</f>
        <v>#REF!</v>
      </c>
      <c r="M10" s="105" t="e">
        <f>#REF!</f>
        <v>#REF!</v>
      </c>
      <c r="N10" s="95" t="e">
        <f>#REF!</f>
        <v>#REF!</v>
      </c>
      <c r="O10" s="88"/>
      <c r="P10" s="88"/>
      <c r="Q10" s="88"/>
      <c r="R10" s="42"/>
      <c r="S10" s="74" t="e">
        <f>#REF!</f>
        <v>#REF!</v>
      </c>
      <c r="T10" s="77" t="e">
        <f>#REF!</f>
        <v>#REF!</v>
      </c>
      <c r="U10" s="79" t="e">
        <f>#REF!</f>
        <v>#REF!</v>
      </c>
      <c r="V10" s="103" t="e">
        <f>#REF!</f>
        <v>#REF!</v>
      </c>
      <c r="W10" s="93" t="e">
        <f>#REF!</f>
        <v>#REF!</v>
      </c>
      <c r="X10" s="42"/>
    </row>
    <row r="11" spans="3:24">
      <c r="C11" s="74" t="e">
        <f>#REF!</f>
        <v>#REF!</v>
      </c>
      <c r="D11" s="75" t="e">
        <f>#REF!</f>
        <v>#REF!</v>
      </c>
      <c r="E11" s="78" t="e">
        <f>#REF!</f>
        <v>#REF!</v>
      </c>
      <c r="F11" s="105" t="e">
        <f t="shared" ref="F11:F74" si="0">E11</f>
        <v>#REF!</v>
      </c>
      <c r="G11" s="95" t="e">
        <f>#REF!</f>
        <v>#REF!</v>
      </c>
      <c r="H11" s="88"/>
      <c r="I11" s="42"/>
      <c r="J11" s="76" t="e">
        <f>#REF!</f>
        <v>#REF!</v>
      </c>
      <c r="K11" s="77" t="e">
        <f>#REF!</f>
        <v>#REF!</v>
      </c>
      <c r="L11" s="78" t="e">
        <f>#REF!</f>
        <v>#REF!</v>
      </c>
      <c r="M11" s="105" t="e">
        <f>#REF!</f>
        <v>#REF!</v>
      </c>
      <c r="N11" s="95" t="e">
        <f>#REF!</f>
        <v>#REF!</v>
      </c>
      <c r="O11" s="88"/>
      <c r="P11" s="88"/>
      <c r="Q11" s="88"/>
      <c r="R11" s="42"/>
      <c r="S11" s="74" t="e">
        <f>#REF!</f>
        <v>#REF!</v>
      </c>
      <c r="T11" s="77" t="e">
        <f>#REF!</f>
        <v>#REF!</v>
      </c>
      <c r="U11" s="79" t="e">
        <f>#REF!</f>
        <v>#REF!</v>
      </c>
      <c r="V11" s="103" t="e">
        <f>#REF!</f>
        <v>#REF!</v>
      </c>
      <c r="W11" s="93" t="e">
        <f>#REF!</f>
        <v>#REF!</v>
      </c>
      <c r="X11" s="42"/>
    </row>
    <row r="12" spans="3:24">
      <c r="C12" s="74" t="e">
        <f>#REF!</f>
        <v>#REF!</v>
      </c>
      <c r="D12" s="75" t="e">
        <f>#REF!</f>
        <v>#REF!</v>
      </c>
      <c r="E12" s="78" t="e">
        <f>#REF!</f>
        <v>#REF!</v>
      </c>
      <c r="F12" s="105" t="e">
        <f t="shared" si="0"/>
        <v>#REF!</v>
      </c>
      <c r="G12" s="95" t="e">
        <f>#REF!</f>
        <v>#REF!</v>
      </c>
      <c r="H12" s="88"/>
      <c r="I12" s="42"/>
      <c r="J12" s="76" t="e">
        <f>#REF!</f>
        <v>#REF!</v>
      </c>
      <c r="K12" s="77" t="e">
        <f>#REF!</f>
        <v>#REF!</v>
      </c>
      <c r="L12" s="78" t="e">
        <f>#REF!</f>
        <v>#REF!</v>
      </c>
      <c r="M12" s="105" t="e">
        <f>#REF!</f>
        <v>#REF!</v>
      </c>
      <c r="N12" s="95" t="e">
        <f>#REF!</f>
        <v>#REF!</v>
      </c>
      <c r="O12" s="88"/>
      <c r="P12" s="88"/>
      <c r="Q12" s="88"/>
      <c r="R12" s="42"/>
      <c r="S12" s="74" t="e">
        <f>#REF!</f>
        <v>#REF!</v>
      </c>
      <c r="T12" s="77" t="e">
        <f>#REF!</f>
        <v>#REF!</v>
      </c>
      <c r="U12" s="79" t="e">
        <f>#REF!</f>
        <v>#REF!</v>
      </c>
      <c r="V12" s="103" t="e">
        <f>#REF!</f>
        <v>#REF!</v>
      </c>
      <c r="W12" s="93" t="e">
        <f>#REF!</f>
        <v>#REF!</v>
      </c>
      <c r="X12" s="42"/>
    </row>
    <row r="13" spans="3:24">
      <c r="C13" s="74" t="e">
        <f>#REF!</f>
        <v>#REF!</v>
      </c>
      <c r="D13" s="75" t="e">
        <f>#REF!</f>
        <v>#REF!</v>
      </c>
      <c r="E13" s="78" t="e">
        <f>#REF!</f>
        <v>#REF!</v>
      </c>
      <c r="F13" s="105" t="e">
        <f t="shared" si="0"/>
        <v>#REF!</v>
      </c>
      <c r="G13" s="95" t="e">
        <f>#REF!</f>
        <v>#REF!</v>
      </c>
      <c r="H13" s="88"/>
      <c r="I13" s="42"/>
      <c r="J13" s="76" t="e">
        <f>#REF!</f>
        <v>#REF!</v>
      </c>
      <c r="K13" s="77" t="e">
        <f>#REF!</f>
        <v>#REF!</v>
      </c>
      <c r="L13" s="78" t="e">
        <f>#REF!</f>
        <v>#REF!</v>
      </c>
      <c r="M13" s="105" t="e">
        <f>#REF!</f>
        <v>#REF!</v>
      </c>
      <c r="N13" s="95" t="e">
        <f>#REF!</f>
        <v>#REF!</v>
      </c>
      <c r="O13" s="88"/>
      <c r="P13" s="88"/>
      <c r="Q13" s="88"/>
      <c r="R13" s="42"/>
      <c r="S13" s="74" t="e">
        <f>#REF!</f>
        <v>#REF!</v>
      </c>
      <c r="T13" s="77" t="e">
        <f>#REF!</f>
        <v>#REF!</v>
      </c>
      <c r="U13" s="79" t="e">
        <f>#REF!</f>
        <v>#REF!</v>
      </c>
      <c r="V13" s="103" t="e">
        <f>#REF!</f>
        <v>#REF!</v>
      </c>
      <c r="W13" s="93" t="e">
        <f>#REF!</f>
        <v>#REF!</v>
      </c>
      <c r="X13" s="42"/>
    </row>
    <row r="14" spans="3:24">
      <c r="C14" s="74" t="e">
        <f>#REF!</f>
        <v>#REF!</v>
      </c>
      <c r="D14" s="75" t="e">
        <f>#REF!</f>
        <v>#REF!</v>
      </c>
      <c r="E14" s="78" t="e">
        <f>#REF!</f>
        <v>#REF!</v>
      </c>
      <c r="F14" s="105" t="e">
        <f t="shared" si="0"/>
        <v>#REF!</v>
      </c>
      <c r="G14" s="95" t="e">
        <f>#REF!</f>
        <v>#REF!</v>
      </c>
      <c r="H14" s="88"/>
      <c r="I14" s="42"/>
      <c r="J14" s="76" t="e">
        <f>#REF!</f>
        <v>#REF!</v>
      </c>
      <c r="K14" s="77" t="e">
        <f>#REF!</f>
        <v>#REF!</v>
      </c>
      <c r="L14" s="78" t="e">
        <f>#REF!</f>
        <v>#REF!</v>
      </c>
      <c r="M14" s="105" t="e">
        <f>#REF!</f>
        <v>#REF!</v>
      </c>
      <c r="N14" s="95" t="e">
        <f>#REF!</f>
        <v>#REF!</v>
      </c>
      <c r="O14" s="88"/>
      <c r="P14" s="88"/>
      <c r="Q14" s="88"/>
      <c r="R14" s="42"/>
      <c r="S14" s="74" t="e">
        <f>#REF!</f>
        <v>#REF!</v>
      </c>
      <c r="T14" s="77" t="e">
        <f>#REF!</f>
        <v>#REF!</v>
      </c>
      <c r="U14" s="79" t="e">
        <f>#REF!</f>
        <v>#REF!</v>
      </c>
      <c r="V14" s="103" t="e">
        <f>#REF!</f>
        <v>#REF!</v>
      </c>
      <c r="W14" s="93" t="e">
        <f>#REF!</f>
        <v>#REF!</v>
      </c>
      <c r="X14" s="42"/>
    </row>
    <row r="15" spans="3:24">
      <c r="C15" s="74" t="e">
        <f>#REF!</f>
        <v>#REF!</v>
      </c>
      <c r="D15" s="75" t="e">
        <f>#REF!</f>
        <v>#REF!</v>
      </c>
      <c r="E15" s="78" t="e">
        <f>#REF!</f>
        <v>#REF!</v>
      </c>
      <c r="F15" s="105" t="e">
        <f t="shared" si="0"/>
        <v>#REF!</v>
      </c>
      <c r="G15" s="95" t="e">
        <f>#REF!</f>
        <v>#REF!</v>
      </c>
      <c r="H15" s="88"/>
      <c r="I15" s="42"/>
      <c r="J15" s="76" t="e">
        <f>#REF!</f>
        <v>#REF!</v>
      </c>
      <c r="K15" s="77" t="e">
        <f>#REF!</f>
        <v>#REF!</v>
      </c>
      <c r="L15" s="78" t="e">
        <f>#REF!</f>
        <v>#REF!</v>
      </c>
      <c r="M15" s="105" t="e">
        <f>#REF!</f>
        <v>#REF!</v>
      </c>
      <c r="N15" s="95" t="e">
        <f>#REF!</f>
        <v>#REF!</v>
      </c>
      <c r="O15" s="88"/>
      <c r="P15" s="88"/>
      <c r="Q15" s="88"/>
      <c r="R15" s="42"/>
      <c r="S15" s="74" t="e">
        <f>#REF!</f>
        <v>#REF!</v>
      </c>
      <c r="T15" s="77" t="e">
        <f>#REF!</f>
        <v>#REF!</v>
      </c>
      <c r="U15" s="79" t="e">
        <f>#REF!</f>
        <v>#REF!</v>
      </c>
      <c r="V15" s="103" t="e">
        <f>#REF!</f>
        <v>#REF!</v>
      </c>
      <c r="W15" s="93" t="e">
        <f>#REF!</f>
        <v>#REF!</v>
      </c>
      <c r="X15" s="42"/>
    </row>
    <row r="16" spans="3:24">
      <c r="C16" s="74" t="e">
        <f>#REF!</f>
        <v>#REF!</v>
      </c>
      <c r="D16" s="75" t="e">
        <f>#REF!</f>
        <v>#REF!</v>
      </c>
      <c r="E16" s="78" t="e">
        <f>#REF!</f>
        <v>#REF!</v>
      </c>
      <c r="F16" s="105" t="e">
        <f t="shared" si="0"/>
        <v>#REF!</v>
      </c>
      <c r="G16" s="95" t="e">
        <f>#REF!</f>
        <v>#REF!</v>
      </c>
      <c r="H16" s="88"/>
      <c r="I16" s="42"/>
      <c r="J16" s="76" t="e">
        <f>#REF!</f>
        <v>#REF!</v>
      </c>
      <c r="K16" s="77" t="e">
        <f>#REF!</f>
        <v>#REF!</v>
      </c>
      <c r="L16" s="78" t="e">
        <f>#REF!</f>
        <v>#REF!</v>
      </c>
      <c r="M16" s="105" t="e">
        <f>#REF!</f>
        <v>#REF!</v>
      </c>
      <c r="N16" s="95" t="e">
        <f>#REF!</f>
        <v>#REF!</v>
      </c>
      <c r="O16" s="88"/>
      <c r="P16" s="88"/>
      <c r="Q16" s="88"/>
      <c r="R16" s="42"/>
      <c r="S16" s="74" t="e">
        <f>#REF!</f>
        <v>#REF!</v>
      </c>
      <c r="T16" s="77" t="e">
        <f>#REF!</f>
        <v>#REF!</v>
      </c>
      <c r="U16" s="79" t="e">
        <f>#REF!</f>
        <v>#REF!</v>
      </c>
      <c r="V16" s="103" t="e">
        <f>#REF!</f>
        <v>#REF!</v>
      </c>
      <c r="W16" s="93" t="e">
        <f>#REF!</f>
        <v>#REF!</v>
      </c>
      <c r="X16" s="42"/>
    </row>
    <row r="17" spans="3:35">
      <c r="C17" s="74" t="e">
        <f>#REF!</f>
        <v>#REF!</v>
      </c>
      <c r="D17" s="75" t="e">
        <f>#REF!</f>
        <v>#REF!</v>
      </c>
      <c r="E17" s="78" t="e">
        <f>#REF!</f>
        <v>#REF!</v>
      </c>
      <c r="F17" s="105" t="e">
        <f t="shared" si="0"/>
        <v>#REF!</v>
      </c>
      <c r="G17" s="95" t="e">
        <f>#REF!</f>
        <v>#REF!</v>
      </c>
      <c r="H17" s="88"/>
      <c r="I17" s="42"/>
      <c r="J17" s="76" t="e">
        <f>#REF!</f>
        <v>#REF!</v>
      </c>
      <c r="K17" s="77" t="e">
        <f>#REF!</f>
        <v>#REF!</v>
      </c>
      <c r="L17" s="78" t="e">
        <f>#REF!</f>
        <v>#REF!</v>
      </c>
      <c r="M17" s="105" t="e">
        <f>#REF!</f>
        <v>#REF!</v>
      </c>
      <c r="N17" s="95" t="e">
        <f>#REF!</f>
        <v>#REF!</v>
      </c>
      <c r="O17" s="88"/>
      <c r="P17" s="88"/>
      <c r="Q17" s="88"/>
      <c r="R17" s="42"/>
      <c r="S17" s="74" t="e">
        <f>#REF!</f>
        <v>#REF!</v>
      </c>
      <c r="T17" s="77" t="e">
        <f>#REF!</f>
        <v>#REF!</v>
      </c>
      <c r="U17" s="79" t="e">
        <f>#REF!</f>
        <v>#REF!</v>
      </c>
      <c r="V17" s="103" t="e">
        <f>#REF!</f>
        <v>#REF!</v>
      </c>
      <c r="W17" s="93" t="e">
        <f>#REF!</f>
        <v>#REF!</v>
      </c>
      <c r="X17" s="42"/>
    </row>
    <row r="18" spans="3:35">
      <c r="C18" s="74" t="e">
        <f>#REF!</f>
        <v>#REF!</v>
      </c>
      <c r="D18" s="75" t="e">
        <f>#REF!</f>
        <v>#REF!</v>
      </c>
      <c r="E18" s="78" t="e">
        <f>#REF!</f>
        <v>#REF!</v>
      </c>
      <c r="F18" s="105" t="e">
        <f t="shared" si="0"/>
        <v>#REF!</v>
      </c>
      <c r="G18" s="95" t="e">
        <f>#REF!</f>
        <v>#REF!</v>
      </c>
      <c r="H18" s="88"/>
      <c r="I18" s="42"/>
      <c r="J18" s="76" t="e">
        <f>#REF!</f>
        <v>#REF!</v>
      </c>
      <c r="K18" s="77" t="e">
        <f>#REF!</f>
        <v>#REF!</v>
      </c>
      <c r="L18" s="78" t="e">
        <f>#REF!</f>
        <v>#REF!</v>
      </c>
      <c r="M18" s="105" t="e">
        <f>#REF!</f>
        <v>#REF!</v>
      </c>
      <c r="N18" s="95" t="e">
        <f>#REF!</f>
        <v>#REF!</v>
      </c>
      <c r="O18" s="88"/>
      <c r="P18" s="88"/>
      <c r="Q18" s="88"/>
      <c r="R18" s="42"/>
      <c r="S18" s="74" t="e">
        <f>#REF!</f>
        <v>#REF!</v>
      </c>
      <c r="T18" s="77" t="e">
        <f>#REF!</f>
        <v>#REF!</v>
      </c>
      <c r="U18" s="79" t="e">
        <f>#REF!</f>
        <v>#REF!</v>
      </c>
      <c r="V18" s="103" t="e">
        <f>#REF!</f>
        <v>#REF!</v>
      </c>
      <c r="W18" s="93" t="e">
        <f>#REF!</f>
        <v>#REF!</v>
      </c>
      <c r="X18" s="42"/>
    </row>
    <row r="19" spans="3:35">
      <c r="C19" s="74" t="e">
        <f>#REF!</f>
        <v>#REF!</v>
      </c>
      <c r="D19" s="75" t="e">
        <f>#REF!</f>
        <v>#REF!</v>
      </c>
      <c r="E19" s="78" t="e">
        <f>#REF!</f>
        <v>#REF!</v>
      </c>
      <c r="F19" s="105" t="e">
        <f t="shared" si="0"/>
        <v>#REF!</v>
      </c>
      <c r="G19" s="95" t="e">
        <f>#REF!</f>
        <v>#REF!</v>
      </c>
      <c r="H19" s="88"/>
      <c r="I19" s="42"/>
      <c r="J19" s="76" t="e">
        <f>#REF!</f>
        <v>#REF!</v>
      </c>
      <c r="K19" s="77" t="e">
        <f>#REF!</f>
        <v>#REF!</v>
      </c>
      <c r="L19" s="78" t="e">
        <f>#REF!</f>
        <v>#REF!</v>
      </c>
      <c r="M19" s="105" t="e">
        <f>#REF!</f>
        <v>#REF!</v>
      </c>
      <c r="N19" s="95" t="e">
        <f>#REF!</f>
        <v>#REF!</v>
      </c>
      <c r="O19" s="88"/>
      <c r="P19" s="88"/>
      <c r="Q19" s="88"/>
      <c r="R19" s="42"/>
      <c r="S19" s="74" t="e">
        <f>#REF!</f>
        <v>#REF!</v>
      </c>
      <c r="T19" s="77" t="e">
        <f>#REF!</f>
        <v>#REF!</v>
      </c>
      <c r="U19" s="79" t="e">
        <f>#REF!</f>
        <v>#REF!</v>
      </c>
      <c r="V19" s="103" t="e">
        <f>#REF!</f>
        <v>#REF!</v>
      </c>
      <c r="W19" s="93" t="e">
        <f>#REF!</f>
        <v>#REF!</v>
      </c>
      <c r="X19" s="42"/>
    </row>
    <row r="20" spans="3:35">
      <c r="C20" s="74" t="e">
        <f>#REF!</f>
        <v>#REF!</v>
      </c>
      <c r="D20" s="75" t="e">
        <f>#REF!</f>
        <v>#REF!</v>
      </c>
      <c r="E20" s="78" t="e">
        <f>#REF!</f>
        <v>#REF!</v>
      </c>
      <c r="F20" s="105" t="e">
        <f t="shared" si="0"/>
        <v>#REF!</v>
      </c>
      <c r="G20" s="95" t="e">
        <f>#REF!</f>
        <v>#REF!</v>
      </c>
      <c r="H20" s="88"/>
      <c r="I20" s="42"/>
      <c r="J20" s="76" t="e">
        <f>#REF!</f>
        <v>#REF!</v>
      </c>
      <c r="K20" s="77" t="e">
        <f>#REF!</f>
        <v>#REF!</v>
      </c>
      <c r="L20" s="78" t="e">
        <f>#REF!</f>
        <v>#REF!</v>
      </c>
      <c r="M20" s="105" t="e">
        <f>#REF!</f>
        <v>#REF!</v>
      </c>
      <c r="N20" s="95" t="e">
        <f>#REF!</f>
        <v>#REF!</v>
      </c>
      <c r="O20" s="88"/>
      <c r="P20" s="88"/>
      <c r="Q20" s="88"/>
      <c r="R20" s="42"/>
      <c r="S20" s="74" t="e">
        <f>#REF!</f>
        <v>#REF!</v>
      </c>
      <c r="T20" s="77" t="e">
        <f>#REF!</f>
        <v>#REF!</v>
      </c>
      <c r="U20" s="79" t="e">
        <f>#REF!</f>
        <v>#REF!</v>
      </c>
      <c r="V20" s="103" t="e">
        <f>#REF!</f>
        <v>#REF!</v>
      </c>
      <c r="W20" s="93" t="e">
        <f>#REF!</f>
        <v>#REF!</v>
      </c>
      <c r="X20" s="42"/>
    </row>
    <row r="21" spans="3:35">
      <c r="C21" s="74" t="e">
        <f>#REF!</f>
        <v>#REF!</v>
      </c>
      <c r="D21" s="75" t="e">
        <f>#REF!</f>
        <v>#REF!</v>
      </c>
      <c r="E21" s="78" t="e">
        <f>#REF!</f>
        <v>#REF!</v>
      </c>
      <c r="F21" s="105" t="e">
        <f t="shared" si="0"/>
        <v>#REF!</v>
      </c>
      <c r="G21" s="95" t="e">
        <f>#REF!</f>
        <v>#REF!</v>
      </c>
      <c r="H21" s="88"/>
      <c r="I21" s="42"/>
      <c r="J21" s="76" t="e">
        <f>#REF!</f>
        <v>#REF!</v>
      </c>
      <c r="K21" s="77" t="e">
        <f>#REF!</f>
        <v>#REF!</v>
      </c>
      <c r="L21" s="78" t="e">
        <f>#REF!</f>
        <v>#REF!</v>
      </c>
      <c r="M21" s="105" t="e">
        <f>#REF!</f>
        <v>#REF!</v>
      </c>
      <c r="N21" s="95" t="e">
        <f>#REF!</f>
        <v>#REF!</v>
      </c>
      <c r="O21" s="88"/>
      <c r="P21" s="88"/>
      <c r="Q21" s="88"/>
      <c r="R21" s="42"/>
      <c r="S21" s="74" t="e">
        <f>#REF!</f>
        <v>#REF!</v>
      </c>
      <c r="T21" s="77" t="e">
        <f>#REF!</f>
        <v>#REF!</v>
      </c>
      <c r="U21" s="79" t="e">
        <f>#REF!</f>
        <v>#REF!</v>
      </c>
      <c r="V21" s="103" t="e">
        <f>#REF!</f>
        <v>#REF!</v>
      </c>
      <c r="W21" s="93" t="e">
        <f>#REF!</f>
        <v>#REF!</v>
      </c>
      <c r="X21" s="42"/>
    </row>
    <row r="22" spans="3:35">
      <c r="C22" s="74" t="e">
        <f>#REF!</f>
        <v>#REF!</v>
      </c>
      <c r="D22" s="75" t="e">
        <f>#REF!</f>
        <v>#REF!</v>
      </c>
      <c r="E22" s="78" t="e">
        <f>#REF!</f>
        <v>#REF!</v>
      </c>
      <c r="F22" s="105" t="e">
        <f t="shared" si="0"/>
        <v>#REF!</v>
      </c>
      <c r="G22" s="95" t="e">
        <f>#REF!</f>
        <v>#REF!</v>
      </c>
      <c r="H22" s="88"/>
      <c r="I22" s="42"/>
      <c r="J22" s="76" t="e">
        <f>#REF!</f>
        <v>#REF!</v>
      </c>
      <c r="K22" s="77" t="e">
        <f>#REF!</f>
        <v>#REF!</v>
      </c>
      <c r="L22" s="78" t="e">
        <f>#REF!</f>
        <v>#REF!</v>
      </c>
      <c r="M22" s="105" t="e">
        <f>#REF!</f>
        <v>#REF!</v>
      </c>
      <c r="N22" s="95" t="e">
        <f>#REF!</f>
        <v>#REF!</v>
      </c>
      <c r="O22" s="88"/>
      <c r="P22" s="88"/>
      <c r="Q22" s="88"/>
      <c r="R22" s="42"/>
      <c r="S22" s="74" t="e">
        <f>#REF!</f>
        <v>#REF!</v>
      </c>
      <c r="T22" s="77" t="e">
        <f>#REF!</f>
        <v>#REF!</v>
      </c>
      <c r="U22" s="79" t="e">
        <f>#REF!</f>
        <v>#REF!</v>
      </c>
      <c r="V22" s="103" t="e">
        <f>#REF!</f>
        <v>#REF!</v>
      </c>
      <c r="W22" s="93" t="e">
        <f>#REF!</f>
        <v>#REF!</v>
      </c>
      <c r="X22" s="42"/>
    </row>
    <row r="23" spans="3:35">
      <c r="C23" s="74" t="e">
        <f>#REF!</f>
        <v>#REF!</v>
      </c>
      <c r="D23" s="75" t="e">
        <f>#REF!</f>
        <v>#REF!</v>
      </c>
      <c r="E23" s="78" t="e">
        <f>#REF!</f>
        <v>#REF!</v>
      </c>
      <c r="F23" s="105" t="e">
        <f t="shared" si="0"/>
        <v>#REF!</v>
      </c>
      <c r="G23" s="95" t="e">
        <f>#REF!</f>
        <v>#REF!</v>
      </c>
      <c r="H23" s="88"/>
      <c r="I23" s="42"/>
      <c r="J23" s="76" t="e">
        <f>#REF!</f>
        <v>#REF!</v>
      </c>
      <c r="K23" s="77" t="e">
        <f>#REF!</f>
        <v>#REF!</v>
      </c>
      <c r="L23" s="78" t="e">
        <f>#REF!</f>
        <v>#REF!</v>
      </c>
      <c r="M23" s="105" t="e">
        <f>#REF!</f>
        <v>#REF!</v>
      </c>
      <c r="N23" s="95" t="e">
        <f>#REF!</f>
        <v>#REF!</v>
      </c>
      <c r="O23" s="88"/>
      <c r="P23" s="88"/>
      <c r="Q23" s="88"/>
      <c r="R23" s="42"/>
      <c r="S23" s="74" t="e">
        <f>#REF!</f>
        <v>#REF!</v>
      </c>
      <c r="T23" s="77" t="e">
        <f>#REF!</f>
        <v>#REF!</v>
      </c>
      <c r="U23" s="79" t="e">
        <f>#REF!</f>
        <v>#REF!</v>
      </c>
      <c r="V23" s="103" t="e">
        <f>#REF!</f>
        <v>#REF!</v>
      </c>
      <c r="W23" s="93" t="e">
        <f>#REF!</f>
        <v>#REF!</v>
      </c>
      <c r="X23" s="42"/>
    </row>
    <row r="24" spans="3:35">
      <c r="C24" s="74" t="e">
        <f>#REF!</f>
        <v>#REF!</v>
      </c>
      <c r="D24" s="75" t="e">
        <f>#REF!</f>
        <v>#REF!</v>
      </c>
      <c r="E24" s="78" t="e">
        <f>#REF!</f>
        <v>#REF!</v>
      </c>
      <c r="F24" s="105" t="e">
        <f t="shared" si="0"/>
        <v>#REF!</v>
      </c>
      <c r="G24" s="95" t="e">
        <f>#REF!</f>
        <v>#REF!</v>
      </c>
      <c r="H24" s="88"/>
      <c r="I24" s="42"/>
      <c r="J24" s="76" t="e">
        <f>#REF!</f>
        <v>#REF!</v>
      </c>
      <c r="K24" s="77" t="e">
        <f>#REF!</f>
        <v>#REF!</v>
      </c>
      <c r="L24" s="78" t="e">
        <f>#REF!</f>
        <v>#REF!</v>
      </c>
      <c r="M24" s="105" t="e">
        <f>#REF!</f>
        <v>#REF!</v>
      </c>
      <c r="N24" s="95" t="e">
        <f>#REF!</f>
        <v>#REF!</v>
      </c>
      <c r="O24" s="88"/>
      <c r="P24" s="88"/>
      <c r="Q24" s="88"/>
      <c r="R24" s="42"/>
      <c r="S24" s="74" t="e">
        <f>#REF!</f>
        <v>#REF!</v>
      </c>
      <c r="T24" s="77" t="e">
        <f>#REF!</f>
        <v>#REF!</v>
      </c>
      <c r="U24" s="79" t="e">
        <f>#REF!</f>
        <v>#REF!</v>
      </c>
      <c r="V24" s="103" t="e">
        <f>#REF!</f>
        <v>#REF!</v>
      </c>
      <c r="W24" s="93" t="e">
        <f>#REF!</f>
        <v>#REF!</v>
      </c>
      <c r="X24" s="42"/>
      <c r="AI24" t="s">
        <v>7</v>
      </c>
    </row>
    <row r="25" spans="3:35">
      <c r="C25" s="74" t="e">
        <f>#REF!</f>
        <v>#REF!</v>
      </c>
      <c r="D25" s="75" t="e">
        <f>#REF!</f>
        <v>#REF!</v>
      </c>
      <c r="E25" s="78" t="e">
        <f>#REF!</f>
        <v>#REF!</v>
      </c>
      <c r="F25" s="105" t="e">
        <f t="shared" si="0"/>
        <v>#REF!</v>
      </c>
      <c r="G25" s="95" t="e">
        <f>#REF!</f>
        <v>#REF!</v>
      </c>
      <c r="H25" s="88"/>
      <c r="I25" s="42"/>
      <c r="J25" s="76" t="e">
        <f>#REF!</f>
        <v>#REF!</v>
      </c>
      <c r="K25" s="77" t="e">
        <f>#REF!</f>
        <v>#REF!</v>
      </c>
      <c r="L25" s="78" t="e">
        <f>#REF!</f>
        <v>#REF!</v>
      </c>
      <c r="M25" s="105" t="e">
        <f>#REF!</f>
        <v>#REF!</v>
      </c>
      <c r="N25" s="95" t="e">
        <f>#REF!</f>
        <v>#REF!</v>
      </c>
      <c r="O25" s="88"/>
      <c r="P25" s="88"/>
      <c r="Q25" s="88"/>
      <c r="R25" s="42"/>
      <c r="S25" s="74" t="e">
        <f>#REF!</f>
        <v>#REF!</v>
      </c>
      <c r="T25" s="77" t="e">
        <f>#REF!</f>
        <v>#REF!</v>
      </c>
      <c r="U25" s="79" t="e">
        <f>#REF!</f>
        <v>#REF!</v>
      </c>
      <c r="V25" s="103" t="e">
        <f>#REF!</f>
        <v>#REF!</v>
      </c>
      <c r="W25" s="93" t="e">
        <f>#REF!</f>
        <v>#REF!</v>
      </c>
      <c r="X25" s="42"/>
    </row>
    <row r="26" spans="3:35">
      <c r="C26" s="74" t="e">
        <f>#REF!</f>
        <v>#REF!</v>
      </c>
      <c r="D26" s="75" t="e">
        <f>#REF!</f>
        <v>#REF!</v>
      </c>
      <c r="E26" s="78" t="e">
        <f>#REF!</f>
        <v>#REF!</v>
      </c>
      <c r="F26" s="105" t="e">
        <f t="shared" si="0"/>
        <v>#REF!</v>
      </c>
      <c r="G26" s="95" t="e">
        <f>#REF!</f>
        <v>#REF!</v>
      </c>
      <c r="H26" s="88"/>
      <c r="I26" s="42"/>
      <c r="J26" s="76" t="e">
        <f>#REF!</f>
        <v>#REF!</v>
      </c>
      <c r="K26" s="77" t="e">
        <f>#REF!</f>
        <v>#REF!</v>
      </c>
      <c r="L26" s="78" t="e">
        <f>#REF!</f>
        <v>#REF!</v>
      </c>
      <c r="M26" s="105" t="e">
        <f>#REF!</f>
        <v>#REF!</v>
      </c>
      <c r="N26" s="95" t="e">
        <f>#REF!</f>
        <v>#REF!</v>
      </c>
      <c r="O26" s="88"/>
      <c r="P26" s="88"/>
      <c r="Q26" s="88"/>
      <c r="R26" s="42"/>
      <c r="S26" s="74" t="e">
        <f>#REF!</f>
        <v>#REF!</v>
      </c>
      <c r="T26" s="77" t="e">
        <f>#REF!</f>
        <v>#REF!</v>
      </c>
      <c r="U26" s="79" t="e">
        <f>#REF!</f>
        <v>#REF!</v>
      </c>
      <c r="V26" s="103" t="e">
        <f>#REF!</f>
        <v>#REF!</v>
      </c>
      <c r="W26" s="93" t="e">
        <f>#REF!</f>
        <v>#REF!</v>
      </c>
      <c r="X26" s="42"/>
    </row>
    <row r="27" spans="3:35">
      <c r="C27" s="74" t="e">
        <f>#REF!</f>
        <v>#REF!</v>
      </c>
      <c r="D27" s="75" t="e">
        <f>#REF!</f>
        <v>#REF!</v>
      </c>
      <c r="E27" s="78" t="e">
        <f>#REF!</f>
        <v>#REF!</v>
      </c>
      <c r="F27" s="105" t="e">
        <f t="shared" si="0"/>
        <v>#REF!</v>
      </c>
      <c r="G27" s="95" t="e">
        <f>#REF!</f>
        <v>#REF!</v>
      </c>
      <c r="H27" s="88"/>
      <c r="I27" s="42"/>
      <c r="J27" s="76" t="e">
        <f>#REF!</f>
        <v>#REF!</v>
      </c>
      <c r="K27" s="77" t="e">
        <f>#REF!</f>
        <v>#REF!</v>
      </c>
      <c r="L27" s="78" t="e">
        <f>#REF!</f>
        <v>#REF!</v>
      </c>
      <c r="M27" s="105" t="e">
        <f>#REF!</f>
        <v>#REF!</v>
      </c>
      <c r="N27" s="95" t="e">
        <f>#REF!</f>
        <v>#REF!</v>
      </c>
      <c r="O27" s="88"/>
      <c r="P27" s="88"/>
      <c r="Q27" s="88"/>
      <c r="R27" s="42"/>
      <c r="S27" s="74" t="e">
        <f>#REF!</f>
        <v>#REF!</v>
      </c>
      <c r="T27" s="77" t="e">
        <f>#REF!</f>
        <v>#REF!</v>
      </c>
      <c r="U27" s="79" t="e">
        <f>#REF!</f>
        <v>#REF!</v>
      </c>
      <c r="V27" s="103" t="e">
        <f>#REF!</f>
        <v>#REF!</v>
      </c>
      <c r="W27" s="93" t="e">
        <f>#REF!</f>
        <v>#REF!</v>
      </c>
      <c r="X27" s="42"/>
    </row>
    <row r="28" spans="3:35">
      <c r="C28" s="74" t="e">
        <f>#REF!</f>
        <v>#REF!</v>
      </c>
      <c r="D28" s="75" t="e">
        <f>#REF!</f>
        <v>#REF!</v>
      </c>
      <c r="E28" s="78" t="e">
        <f>#REF!</f>
        <v>#REF!</v>
      </c>
      <c r="F28" s="105" t="e">
        <f t="shared" si="0"/>
        <v>#REF!</v>
      </c>
      <c r="G28" s="95" t="e">
        <f>#REF!</f>
        <v>#REF!</v>
      </c>
      <c r="H28" s="88"/>
      <c r="I28" s="42"/>
      <c r="J28" s="76" t="e">
        <f>#REF!</f>
        <v>#REF!</v>
      </c>
      <c r="K28" s="77" t="e">
        <f>#REF!</f>
        <v>#REF!</v>
      </c>
      <c r="L28" s="78" t="e">
        <f>#REF!</f>
        <v>#REF!</v>
      </c>
      <c r="M28" s="105" t="e">
        <f>#REF!</f>
        <v>#REF!</v>
      </c>
      <c r="N28" s="95" t="e">
        <f>#REF!</f>
        <v>#REF!</v>
      </c>
      <c r="O28" s="88"/>
      <c r="P28" s="88"/>
      <c r="Q28" s="88"/>
      <c r="R28" s="42"/>
      <c r="S28" s="74" t="e">
        <f>#REF!</f>
        <v>#REF!</v>
      </c>
      <c r="T28" s="77" t="e">
        <f>#REF!</f>
        <v>#REF!</v>
      </c>
      <c r="U28" s="79" t="e">
        <f>#REF!</f>
        <v>#REF!</v>
      </c>
      <c r="V28" s="103" t="e">
        <f>#REF!</f>
        <v>#REF!</v>
      </c>
      <c r="W28" s="93" t="e">
        <f>#REF!</f>
        <v>#REF!</v>
      </c>
      <c r="X28" s="42"/>
    </row>
    <row r="29" spans="3:35">
      <c r="C29" s="74" t="e">
        <f>#REF!</f>
        <v>#REF!</v>
      </c>
      <c r="D29" s="75" t="e">
        <f>#REF!</f>
        <v>#REF!</v>
      </c>
      <c r="E29" s="78" t="e">
        <f>#REF!</f>
        <v>#REF!</v>
      </c>
      <c r="F29" s="105" t="e">
        <f t="shared" si="0"/>
        <v>#REF!</v>
      </c>
      <c r="G29" s="95" t="e">
        <f>#REF!</f>
        <v>#REF!</v>
      </c>
      <c r="H29" s="88"/>
      <c r="I29" s="42"/>
      <c r="J29" s="76" t="e">
        <f>#REF!</f>
        <v>#REF!</v>
      </c>
      <c r="K29" s="77" t="e">
        <f>#REF!</f>
        <v>#REF!</v>
      </c>
      <c r="L29" s="78" t="e">
        <f>#REF!</f>
        <v>#REF!</v>
      </c>
      <c r="M29" s="105" t="e">
        <f>#REF!</f>
        <v>#REF!</v>
      </c>
      <c r="N29" s="95" t="e">
        <f>#REF!</f>
        <v>#REF!</v>
      </c>
      <c r="O29" s="88"/>
      <c r="P29" s="88"/>
      <c r="Q29" s="88"/>
      <c r="R29" s="42"/>
      <c r="S29" s="74" t="e">
        <f>#REF!</f>
        <v>#REF!</v>
      </c>
      <c r="T29" s="77" t="e">
        <f>#REF!</f>
        <v>#REF!</v>
      </c>
      <c r="U29" s="79" t="e">
        <f>#REF!</f>
        <v>#REF!</v>
      </c>
      <c r="V29" s="103" t="e">
        <f>#REF!</f>
        <v>#REF!</v>
      </c>
      <c r="W29" s="93" t="e">
        <f>#REF!</f>
        <v>#REF!</v>
      </c>
      <c r="X29" s="42"/>
    </row>
    <row r="30" spans="3:35">
      <c r="C30" s="74" t="e">
        <f>#REF!</f>
        <v>#REF!</v>
      </c>
      <c r="D30" s="75" t="e">
        <f>#REF!</f>
        <v>#REF!</v>
      </c>
      <c r="E30" s="78" t="e">
        <f>#REF!</f>
        <v>#REF!</v>
      </c>
      <c r="F30" s="105" t="e">
        <f t="shared" si="0"/>
        <v>#REF!</v>
      </c>
      <c r="G30" s="95" t="e">
        <f>#REF!</f>
        <v>#REF!</v>
      </c>
      <c r="H30" s="88"/>
      <c r="I30" s="42"/>
      <c r="J30" s="76" t="e">
        <f>#REF!</f>
        <v>#REF!</v>
      </c>
      <c r="K30" s="77" t="e">
        <f>#REF!</f>
        <v>#REF!</v>
      </c>
      <c r="L30" s="78" t="e">
        <f>#REF!</f>
        <v>#REF!</v>
      </c>
      <c r="M30" s="105" t="e">
        <f>#REF!</f>
        <v>#REF!</v>
      </c>
      <c r="N30" s="95" t="e">
        <f>#REF!</f>
        <v>#REF!</v>
      </c>
      <c r="O30" s="88"/>
      <c r="P30" s="88"/>
      <c r="Q30" s="88"/>
      <c r="R30" s="42"/>
      <c r="S30" s="74" t="e">
        <f>#REF!</f>
        <v>#REF!</v>
      </c>
      <c r="T30" s="77" t="e">
        <f>#REF!</f>
        <v>#REF!</v>
      </c>
      <c r="U30" s="79" t="e">
        <f>#REF!</f>
        <v>#REF!</v>
      </c>
      <c r="V30" s="103" t="e">
        <f>#REF!</f>
        <v>#REF!</v>
      </c>
      <c r="W30" s="93" t="e">
        <f>#REF!</f>
        <v>#REF!</v>
      </c>
      <c r="X30" s="42"/>
    </row>
    <row r="31" spans="3:35">
      <c r="C31" s="74" t="e">
        <f>#REF!</f>
        <v>#REF!</v>
      </c>
      <c r="D31" s="75" t="e">
        <f>#REF!</f>
        <v>#REF!</v>
      </c>
      <c r="E31" s="78" t="e">
        <f>#REF!</f>
        <v>#REF!</v>
      </c>
      <c r="F31" s="105" t="e">
        <f t="shared" si="0"/>
        <v>#REF!</v>
      </c>
      <c r="G31" s="95" t="e">
        <f>#REF!</f>
        <v>#REF!</v>
      </c>
      <c r="H31" s="88"/>
      <c r="I31" s="42"/>
      <c r="J31" s="76" t="e">
        <f>#REF!</f>
        <v>#REF!</v>
      </c>
      <c r="K31" s="77" t="e">
        <f>#REF!</f>
        <v>#REF!</v>
      </c>
      <c r="L31" s="78" t="e">
        <f>#REF!</f>
        <v>#REF!</v>
      </c>
      <c r="M31" s="105" t="e">
        <f>#REF!</f>
        <v>#REF!</v>
      </c>
      <c r="N31" s="95" t="e">
        <f>#REF!</f>
        <v>#REF!</v>
      </c>
      <c r="O31" s="88"/>
      <c r="P31" s="88"/>
      <c r="Q31" s="88"/>
      <c r="R31" s="42"/>
      <c r="S31" s="74" t="e">
        <f>#REF!</f>
        <v>#REF!</v>
      </c>
      <c r="T31" s="77" t="e">
        <f>#REF!</f>
        <v>#REF!</v>
      </c>
      <c r="U31" s="79" t="e">
        <f>#REF!</f>
        <v>#REF!</v>
      </c>
      <c r="V31" s="103" t="e">
        <f>#REF!</f>
        <v>#REF!</v>
      </c>
      <c r="W31" s="93" t="e">
        <f>#REF!</f>
        <v>#REF!</v>
      </c>
      <c r="X31" s="42"/>
    </row>
    <row r="32" spans="3:35">
      <c r="C32" s="74" t="e">
        <f>#REF!</f>
        <v>#REF!</v>
      </c>
      <c r="D32" s="75" t="e">
        <f>#REF!</f>
        <v>#REF!</v>
      </c>
      <c r="E32" s="78" t="e">
        <f>#REF!</f>
        <v>#REF!</v>
      </c>
      <c r="F32" s="105" t="e">
        <f t="shared" si="0"/>
        <v>#REF!</v>
      </c>
      <c r="G32" s="95" t="e">
        <f>#REF!</f>
        <v>#REF!</v>
      </c>
      <c r="H32" s="88"/>
      <c r="I32" s="42"/>
      <c r="J32" s="76" t="e">
        <f>#REF!</f>
        <v>#REF!</v>
      </c>
      <c r="K32" s="77" t="e">
        <f>#REF!</f>
        <v>#REF!</v>
      </c>
      <c r="L32" s="78" t="e">
        <f>#REF!</f>
        <v>#REF!</v>
      </c>
      <c r="M32" s="105" t="e">
        <f>#REF!</f>
        <v>#REF!</v>
      </c>
      <c r="N32" s="95" t="e">
        <f>#REF!</f>
        <v>#REF!</v>
      </c>
      <c r="O32" s="88"/>
      <c r="P32" s="88"/>
      <c r="Q32" s="88"/>
      <c r="R32" s="42"/>
      <c r="S32" s="74" t="e">
        <f>#REF!</f>
        <v>#REF!</v>
      </c>
      <c r="T32" s="77" t="e">
        <f>#REF!</f>
        <v>#REF!</v>
      </c>
      <c r="U32" s="79" t="e">
        <f>#REF!</f>
        <v>#REF!</v>
      </c>
      <c r="V32" s="103" t="e">
        <f>#REF!</f>
        <v>#REF!</v>
      </c>
      <c r="W32" s="93" t="e">
        <f>#REF!</f>
        <v>#REF!</v>
      </c>
      <c r="X32" s="42"/>
    </row>
    <row r="33" spans="3:24">
      <c r="C33" s="74" t="e">
        <f>#REF!</f>
        <v>#REF!</v>
      </c>
      <c r="D33" s="75" t="e">
        <f>#REF!</f>
        <v>#REF!</v>
      </c>
      <c r="E33" s="78" t="e">
        <f>#REF!</f>
        <v>#REF!</v>
      </c>
      <c r="F33" s="105" t="e">
        <f t="shared" si="0"/>
        <v>#REF!</v>
      </c>
      <c r="G33" s="95" t="e">
        <f>#REF!</f>
        <v>#REF!</v>
      </c>
      <c r="H33" s="88"/>
      <c r="I33" s="42"/>
      <c r="J33" s="76" t="e">
        <f>#REF!</f>
        <v>#REF!</v>
      </c>
      <c r="K33" s="77" t="e">
        <f>#REF!</f>
        <v>#REF!</v>
      </c>
      <c r="L33" s="78" t="e">
        <f>#REF!</f>
        <v>#REF!</v>
      </c>
      <c r="M33" s="105" t="e">
        <f>#REF!</f>
        <v>#REF!</v>
      </c>
      <c r="N33" s="95" t="e">
        <f>#REF!</f>
        <v>#REF!</v>
      </c>
      <c r="O33" s="88"/>
      <c r="P33" s="88"/>
      <c r="Q33" s="88"/>
      <c r="R33" s="42"/>
      <c r="S33" s="74" t="e">
        <f>#REF!</f>
        <v>#REF!</v>
      </c>
      <c r="T33" s="77" t="e">
        <f>#REF!</f>
        <v>#REF!</v>
      </c>
      <c r="U33" s="79" t="e">
        <f>#REF!</f>
        <v>#REF!</v>
      </c>
      <c r="V33" s="103" t="e">
        <f>#REF!</f>
        <v>#REF!</v>
      </c>
      <c r="W33" s="93" t="e">
        <f>#REF!</f>
        <v>#REF!</v>
      </c>
      <c r="X33" s="42"/>
    </row>
    <row r="34" spans="3:24">
      <c r="C34" s="74" t="e">
        <f>#REF!</f>
        <v>#REF!</v>
      </c>
      <c r="D34" s="75" t="e">
        <f>#REF!</f>
        <v>#REF!</v>
      </c>
      <c r="E34" s="78" t="e">
        <f>#REF!</f>
        <v>#REF!</v>
      </c>
      <c r="F34" s="105" t="e">
        <f t="shared" si="0"/>
        <v>#REF!</v>
      </c>
      <c r="G34" s="95" t="e">
        <f>#REF!</f>
        <v>#REF!</v>
      </c>
      <c r="H34" s="88"/>
      <c r="I34" s="42"/>
      <c r="J34" s="76" t="e">
        <f>#REF!</f>
        <v>#REF!</v>
      </c>
      <c r="K34" s="77" t="e">
        <f>#REF!</f>
        <v>#REF!</v>
      </c>
      <c r="L34" s="78" t="e">
        <f>#REF!</f>
        <v>#REF!</v>
      </c>
      <c r="M34" s="105" t="e">
        <f>#REF!</f>
        <v>#REF!</v>
      </c>
      <c r="N34" s="95" t="e">
        <f>#REF!</f>
        <v>#REF!</v>
      </c>
      <c r="O34" s="88"/>
      <c r="P34" s="88"/>
      <c r="Q34" s="88"/>
      <c r="R34" s="42"/>
      <c r="S34" s="74" t="e">
        <f>#REF!</f>
        <v>#REF!</v>
      </c>
      <c r="T34" s="77" t="e">
        <f>#REF!</f>
        <v>#REF!</v>
      </c>
      <c r="U34" s="79" t="e">
        <f>#REF!</f>
        <v>#REF!</v>
      </c>
      <c r="V34" s="103" t="e">
        <f>#REF!</f>
        <v>#REF!</v>
      </c>
      <c r="W34" s="93" t="e">
        <f>#REF!</f>
        <v>#REF!</v>
      </c>
      <c r="X34" s="42"/>
    </row>
    <row r="35" spans="3:24">
      <c r="C35" s="74" t="e">
        <f>#REF!</f>
        <v>#REF!</v>
      </c>
      <c r="D35" s="75" t="e">
        <f>#REF!</f>
        <v>#REF!</v>
      </c>
      <c r="E35" s="78" t="e">
        <f>#REF!</f>
        <v>#REF!</v>
      </c>
      <c r="F35" s="105" t="e">
        <f t="shared" si="0"/>
        <v>#REF!</v>
      </c>
      <c r="G35" s="95" t="e">
        <f>#REF!</f>
        <v>#REF!</v>
      </c>
      <c r="H35" s="88"/>
      <c r="I35" s="42"/>
      <c r="J35" s="76" t="e">
        <f>#REF!</f>
        <v>#REF!</v>
      </c>
      <c r="K35" s="77" t="e">
        <f>#REF!</f>
        <v>#REF!</v>
      </c>
      <c r="L35" s="78" t="e">
        <f>#REF!</f>
        <v>#REF!</v>
      </c>
      <c r="M35" s="105" t="e">
        <f>#REF!</f>
        <v>#REF!</v>
      </c>
      <c r="N35" s="95" t="e">
        <f>#REF!</f>
        <v>#REF!</v>
      </c>
      <c r="O35" s="88"/>
      <c r="P35" s="88"/>
      <c r="Q35" s="88"/>
      <c r="R35" s="42"/>
      <c r="S35" s="74" t="e">
        <f>#REF!</f>
        <v>#REF!</v>
      </c>
      <c r="T35" s="77" t="e">
        <f>#REF!</f>
        <v>#REF!</v>
      </c>
      <c r="U35" s="79" t="e">
        <f>#REF!</f>
        <v>#REF!</v>
      </c>
      <c r="V35" s="103" t="e">
        <f>#REF!</f>
        <v>#REF!</v>
      </c>
      <c r="W35" s="93" t="e">
        <f>#REF!</f>
        <v>#REF!</v>
      </c>
      <c r="X35" s="42"/>
    </row>
    <row r="36" spans="3:24">
      <c r="C36" s="74" t="e">
        <f>#REF!</f>
        <v>#REF!</v>
      </c>
      <c r="D36" s="75" t="e">
        <f>#REF!</f>
        <v>#REF!</v>
      </c>
      <c r="E36" s="78" t="e">
        <f>#REF!</f>
        <v>#REF!</v>
      </c>
      <c r="F36" s="105" t="e">
        <f t="shared" si="0"/>
        <v>#REF!</v>
      </c>
      <c r="G36" s="95" t="e">
        <f>#REF!</f>
        <v>#REF!</v>
      </c>
      <c r="H36" s="88"/>
      <c r="I36" s="42"/>
      <c r="J36" s="76" t="e">
        <f>#REF!</f>
        <v>#REF!</v>
      </c>
      <c r="K36" s="77" t="e">
        <f>#REF!</f>
        <v>#REF!</v>
      </c>
      <c r="L36" s="78" t="e">
        <f>#REF!</f>
        <v>#REF!</v>
      </c>
      <c r="M36" s="105" t="e">
        <f>#REF!</f>
        <v>#REF!</v>
      </c>
      <c r="N36" s="95" t="e">
        <f>#REF!</f>
        <v>#REF!</v>
      </c>
      <c r="O36" s="88"/>
      <c r="P36" s="88"/>
      <c r="Q36" s="88"/>
      <c r="R36" s="42"/>
      <c r="S36" s="74" t="e">
        <f>#REF!</f>
        <v>#REF!</v>
      </c>
      <c r="T36" s="77" t="e">
        <f>#REF!</f>
        <v>#REF!</v>
      </c>
      <c r="U36" s="79" t="e">
        <f>#REF!</f>
        <v>#REF!</v>
      </c>
      <c r="V36" s="103" t="e">
        <f>#REF!</f>
        <v>#REF!</v>
      </c>
      <c r="W36" s="93" t="e">
        <f>#REF!</f>
        <v>#REF!</v>
      </c>
      <c r="X36" s="42"/>
    </row>
    <row r="37" spans="3:24">
      <c r="C37" s="74" t="e">
        <f>#REF!</f>
        <v>#REF!</v>
      </c>
      <c r="D37" s="75" t="e">
        <f>#REF!</f>
        <v>#REF!</v>
      </c>
      <c r="E37" s="78" t="e">
        <f>#REF!</f>
        <v>#REF!</v>
      </c>
      <c r="F37" s="105" t="e">
        <f t="shared" si="0"/>
        <v>#REF!</v>
      </c>
      <c r="G37" s="95" t="e">
        <f>#REF!</f>
        <v>#REF!</v>
      </c>
      <c r="H37" s="88"/>
      <c r="I37" s="42"/>
      <c r="J37" s="76" t="e">
        <f>#REF!</f>
        <v>#REF!</v>
      </c>
      <c r="K37" s="77" t="e">
        <f>#REF!</f>
        <v>#REF!</v>
      </c>
      <c r="L37" s="78" t="e">
        <f>#REF!</f>
        <v>#REF!</v>
      </c>
      <c r="M37" s="105" t="e">
        <f>#REF!</f>
        <v>#REF!</v>
      </c>
      <c r="N37" s="95" t="e">
        <f>#REF!</f>
        <v>#REF!</v>
      </c>
      <c r="O37" s="88"/>
      <c r="P37" s="88"/>
      <c r="Q37" s="88"/>
      <c r="R37" s="42"/>
      <c r="S37" s="74" t="e">
        <f>#REF!</f>
        <v>#REF!</v>
      </c>
      <c r="T37" s="77" t="e">
        <f>#REF!</f>
        <v>#REF!</v>
      </c>
      <c r="U37" s="79" t="e">
        <f>#REF!</f>
        <v>#REF!</v>
      </c>
      <c r="V37" s="103" t="e">
        <f>#REF!</f>
        <v>#REF!</v>
      </c>
      <c r="W37" s="93" t="e">
        <f>#REF!</f>
        <v>#REF!</v>
      </c>
      <c r="X37" s="42"/>
    </row>
    <row r="38" spans="3:24">
      <c r="C38" s="74" t="e">
        <f>#REF!</f>
        <v>#REF!</v>
      </c>
      <c r="D38" s="75" t="e">
        <f>#REF!</f>
        <v>#REF!</v>
      </c>
      <c r="E38" s="78" t="e">
        <f>#REF!</f>
        <v>#REF!</v>
      </c>
      <c r="F38" s="105" t="e">
        <f t="shared" si="0"/>
        <v>#REF!</v>
      </c>
      <c r="G38" s="95" t="e">
        <f>#REF!</f>
        <v>#REF!</v>
      </c>
      <c r="H38" s="88"/>
      <c r="I38" s="42"/>
      <c r="J38" s="76" t="e">
        <f>#REF!</f>
        <v>#REF!</v>
      </c>
      <c r="K38" s="77" t="e">
        <f>#REF!</f>
        <v>#REF!</v>
      </c>
      <c r="L38" s="78" t="e">
        <f>#REF!</f>
        <v>#REF!</v>
      </c>
      <c r="M38" s="105" t="e">
        <f>#REF!</f>
        <v>#REF!</v>
      </c>
      <c r="N38" s="95" t="e">
        <f>#REF!</f>
        <v>#REF!</v>
      </c>
      <c r="O38" s="88"/>
      <c r="P38" s="88"/>
      <c r="Q38" s="88"/>
      <c r="R38" s="42"/>
      <c r="S38" s="74" t="e">
        <f>#REF!</f>
        <v>#REF!</v>
      </c>
      <c r="T38" s="77" t="e">
        <f>#REF!</f>
        <v>#REF!</v>
      </c>
      <c r="U38" s="79" t="e">
        <f>#REF!</f>
        <v>#REF!</v>
      </c>
      <c r="V38" s="103" t="e">
        <f>#REF!</f>
        <v>#REF!</v>
      </c>
      <c r="W38" s="93" t="e">
        <f>#REF!</f>
        <v>#REF!</v>
      </c>
      <c r="X38" s="42"/>
    </row>
    <row r="39" spans="3:24">
      <c r="C39" s="74" t="e">
        <f>#REF!</f>
        <v>#REF!</v>
      </c>
      <c r="D39" s="75" t="e">
        <f>#REF!</f>
        <v>#REF!</v>
      </c>
      <c r="E39" s="78" t="e">
        <f>#REF!</f>
        <v>#REF!</v>
      </c>
      <c r="F39" s="105" t="e">
        <f t="shared" si="0"/>
        <v>#REF!</v>
      </c>
      <c r="G39" s="95" t="e">
        <f>#REF!</f>
        <v>#REF!</v>
      </c>
      <c r="H39" s="88"/>
      <c r="I39" s="42"/>
      <c r="J39" s="76" t="e">
        <f>#REF!</f>
        <v>#REF!</v>
      </c>
      <c r="K39" s="77" t="e">
        <f>#REF!</f>
        <v>#REF!</v>
      </c>
      <c r="L39" s="78" t="e">
        <f>#REF!</f>
        <v>#REF!</v>
      </c>
      <c r="M39" s="105" t="e">
        <f>#REF!</f>
        <v>#REF!</v>
      </c>
      <c r="N39" s="95" t="e">
        <f>#REF!</f>
        <v>#REF!</v>
      </c>
      <c r="O39" s="88"/>
      <c r="P39" s="88"/>
      <c r="Q39" s="88"/>
      <c r="R39" s="42"/>
      <c r="S39" s="74" t="e">
        <f>#REF!</f>
        <v>#REF!</v>
      </c>
      <c r="T39" s="77" t="e">
        <f>#REF!</f>
        <v>#REF!</v>
      </c>
      <c r="U39" s="79" t="e">
        <f>#REF!</f>
        <v>#REF!</v>
      </c>
      <c r="V39" s="103" t="e">
        <f>#REF!</f>
        <v>#REF!</v>
      </c>
      <c r="W39" s="93" t="e">
        <f>#REF!</f>
        <v>#REF!</v>
      </c>
      <c r="X39" s="42"/>
    </row>
    <row r="40" spans="3:24">
      <c r="C40" s="74" t="e">
        <f>#REF!</f>
        <v>#REF!</v>
      </c>
      <c r="D40" s="75" t="e">
        <f>#REF!</f>
        <v>#REF!</v>
      </c>
      <c r="E40" s="78" t="e">
        <f>#REF!</f>
        <v>#REF!</v>
      </c>
      <c r="F40" s="105" t="e">
        <f t="shared" si="0"/>
        <v>#REF!</v>
      </c>
      <c r="G40" s="95" t="e">
        <f>#REF!</f>
        <v>#REF!</v>
      </c>
      <c r="H40" s="88"/>
      <c r="I40" s="42"/>
      <c r="J40" s="76" t="e">
        <f>#REF!</f>
        <v>#REF!</v>
      </c>
      <c r="K40" s="77" t="e">
        <f>#REF!</f>
        <v>#REF!</v>
      </c>
      <c r="L40" s="78" t="e">
        <f>#REF!</f>
        <v>#REF!</v>
      </c>
      <c r="M40" s="105" t="e">
        <f>#REF!</f>
        <v>#REF!</v>
      </c>
      <c r="N40" s="95" t="e">
        <f>#REF!</f>
        <v>#REF!</v>
      </c>
      <c r="O40" s="88"/>
      <c r="P40" s="88"/>
      <c r="Q40" s="88"/>
      <c r="R40" s="42"/>
      <c r="S40" s="74" t="e">
        <f>#REF!</f>
        <v>#REF!</v>
      </c>
      <c r="T40" s="77" t="e">
        <f>#REF!</f>
        <v>#REF!</v>
      </c>
      <c r="U40" s="79" t="e">
        <f>#REF!</f>
        <v>#REF!</v>
      </c>
      <c r="V40" s="103" t="e">
        <f>#REF!</f>
        <v>#REF!</v>
      </c>
      <c r="W40" s="93" t="e">
        <f>#REF!</f>
        <v>#REF!</v>
      </c>
      <c r="X40" s="42"/>
    </row>
    <row r="41" spans="3:24">
      <c r="C41" s="74" t="e">
        <f>#REF!</f>
        <v>#REF!</v>
      </c>
      <c r="D41" s="75" t="e">
        <f>#REF!</f>
        <v>#REF!</v>
      </c>
      <c r="E41" s="78" t="e">
        <f>#REF!</f>
        <v>#REF!</v>
      </c>
      <c r="F41" s="105" t="e">
        <f t="shared" si="0"/>
        <v>#REF!</v>
      </c>
      <c r="G41" s="95" t="e">
        <f>#REF!</f>
        <v>#REF!</v>
      </c>
      <c r="H41" s="88"/>
      <c r="I41" s="42"/>
      <c r="J41" s="76" t="e">
        <f>#REF!</f>
        <v>#REF!</v>
      </c>
      <c r="K41" s="77" t="e">
        <f>#REF!</f>
        <v>#REF!</v>
      </c>
      <c r="L41" s="78" t="e">
        <f>#REF!</f>
        <v>#REF!</v>
      </c>
      <c r="M41" s="105" t="e">
        <f>#REF!</f>
        <v>#REF!</v>
      </c>
      <c r="N41" s="95" t="e">
        <f>#REF!</f>
        <v>#REF!</v>
      </c>
      <c r="O41" s="88"/>
      <c r="P41" s="88"/>
      <c r="Q41" s="88"/>
      <c r="R41" s="42"/>
      <c r="S41" s="74" t="e">
        <f>#REF!</f>
        <v>#REF!</v>
      </c>
      <c r="T41" s="77" t="e">
        <f>#REF!</f>
        <v>#REF!</v>
      </c>
      <c r="U41" s="79" t="e">
        <f>#REF!</f>
        <v>#REF!</v>
      </c>
      <c r="V41" s="103" t="e">
        <f>#REF!</f>
        <v>#REF!</v>
      </c>
      <c r="W41" s="93" t="e">
        <f>#REF!</f>
        <v>#REF!</v>
      </c>
      <c r="X41" s="42"/>
    </row>
    <row r="42" spans="3:24">
      <c r="C42" s="74" t="e">
        <f>#REF!</f>
        <v>#REF!</v>
      </c>
      <c r="D42" s="75" t="e">
        <f>#REF!</f>
        <v>#REF!</v>
      </c>
      <c r="E42" s="78" t="e">
        <f>#REF!</f>
        <v>#REF!</v>
      </c>
      <c r="F42" s="105" t="e">
        <f t="shared" si="0"/>
        <v>#REF!</v>
      </c>
      <c r="G42" s="95" t="e">
        <f>#REF!</f>
        <v>#REF!</v>
      </c>
      <c r="H42" s="88"/>
      <c r="I42" s="42"/>
      <c r="J42" s="76" t="e">
        <f>#REF!</f>
        <v>#REF!</v>
      </c>
      <c r="K42" s="77" t="e">
        <f>#REF!</f>
        <v>#REF!</v>
      </c>
      <c r="L42" s="78" t="e">
        <f>#REF!</f>
        <v>#REF!</v>
      </c>
      <c r="M42" s="105" t="e">
        <f>#REF!</f>
        <v>#REF!</v>
      </c>
      <c r="N42" s="95" t="e">
        <f>#REF!</f>
        <v>#REF!</v>
      </c>
      <c r="O42" s="88"/>
      <c r="P42" s="88"/>
      <c r="Q42" s="88"/>
      <c r="R42" s="42"/>
      <c r="S42" s="74" t="e">
        <f>#REF!</f>
        <v>#REF!</v>
      </c>
      <c r="T42" s="77" t="e">
        <f>#REF!</f>
        <v>#REF!</v>
      </c>
      <c r="U42" s="79" t="e">
        <f>#REF!</f>
        <v>#REF!</v>
      </c>
      <c r="V42" s="103" t="e">
        <f>#REF!</f>
        <v>#REF!</v>
      </c>
      <c r="W42" s="93" t="e">
        <f>#REF!</f>
        <v>#REF!</v>
      </c>
      <c r="X42" s="42"/>
    </row>
    <row r="43" spans="3:24">
      <c r="C43" s="74" t="e">
        <f>#REF!</f>
        <v>#REF!</v>
      </c>
      <c r="D43" s="75" t="e">
        <f>#REF!</f>
        <v>#REF!</v>
      </c>
      <c r="E43" s="78" t="e">
        <f>#REF!</f>
        <v>#REF!</v>
      </c>
      <c r="F43" s="105" t="e">
        <f t="shared" si="0"/>
        <v>#REF!</v>
      </c>
      <c r="G43" s="95" t="e">
        <f>#REF!</f>
        <v>#REF!</v>
      </c>
      <c r="H43" s="88"/>
      <c r="I43" s="42"/>
      <c r="J43" s="76" t="e">
        <f>#REF!</f>
        <v>#REF!</v>
      </c>
      <c r="K43" s="77" t="e">
        <f>#REF!</f>
        <v>#REF!</v>
      </c>
      <c r="L43" s="78" t="e">
        <f>#REF!</f>
        <v>#REF!</v>
      </c>
      <c r="M43" s="105" t="e">
        <f>#REF!</f>
        <v>#REF!</v>
      </c>
      <c r="N43" s="95" t="e">
        <f>#REF!</f>
        <v>#REF!</v>
      </c>
      <c r="O43" s="88"/>
      <c r="P43" s="88"/>
      <c r="Q43" s="88"/>
      <c r="R43" s="42"/>
      <c r="S43" s="74" t="e">
        <f>#REF!</f>
        <v>#REF!</v>
      </c>
      <c r="T43" s="77" t="e">
        <f>#REF!</f>
        <v>#REF!</v>
      </c>
      <c r="U43" s="79" t="e">
        <f>#REF!</f>
        <v>#REF!</v>
      </c>
      <c r="V43" s="103" t="e">
        <f>#REF!</f>
        <v>#REF!</v>
      </c>
      <c r="W43" s="93" t="e">
        <f>#REF!</f>
        <v>#REF!</v>
      </c>
      <c r="X43" s="42"/>
    </row>
    <row r="44" spans="3:24">
      <c r="C44" s="74" t="e">
        <f>#REF!</f>
        <v>#REF!</v>
      </c>
      <c r="D44" s="75" t="e">
        <f>#REF!</f>
        <v>#REF!</v>
      </c>
      <c r="E44" s="78" t="e">
        <f>#REF!</f>
        <v>#REF!</v>
      </c>
      <c r="F44" s="105" t="e">
        <f t="shared" si="0"/>
        <v>#REF!</v>
      </c>
      <c r="G44" s="95" t="e">
        <f>#REF!</f>
        <v>#REF!</v>
      </c>
      <c r="H44" s="88"/>
      <c r="I44" s="42"/>
      <c r="J44" s="76" t="e">
        <f>#REF!</f>
        <v>#REF!</v>
      </c>
      <c r="K44" s="77" t="e">
        <f>#REF!</f>
        <v>#REF!</v>
      </c>
      <c r="L44" s="78" t="e">
        <f>#REF!</f>
        <v>#REF!</v>
      </c>
      <c r="M44" s="105" t="e">
        <f>#REF!</f>
        <v>#REF!</v>
      </c>
      <c r="N44" s="95" t="e">
        <f>#REF!</f>
        <v>#REF!</v>
      </c>
      <c r="O44" s="88"/>
      <c r="P44" s="88"/>
      <c r="Q44" s="88"/>
      <c r="R44" s="42"/>
      <c r="S44" s="74" t="e">
        <f>#REF!</f>
        <v>#REF!</v>
      </c>
      <c r="T44" s="77" t="e">
        <f>#REF!</f>
        <v>#REF!</v>
      </c>
      <c r="U44" s="79" t="e">
        <f>#REF!</f>
        <v>#REF!</v>
      </c>
      <c r="V44" s="103" t="e">
        <f>#REF!</f>
        <v>#REF!</v>
      </c>
      <c r="W44" s="93" t="e">
        <f>#REF!</f>
        <v>#REF!</v>
      </c>
      <c r="X44" s="42"/>
    </row>
    <row r="45" spans="3:24">
      <c r="C45" s="74" t="e">
        <f>#REF!</f>
        <v>#REF!</v>
      </c>
      <c r="D45" s="75" t="e">
        <f>#REF!</f>
        <v>#REF!</v>
      </c>
      <c r="E45" s="78" t="e">
        <f>#REF!</f>
        <v>#REF!</v>
      </c>
      <c r="F45" s="105" t="e">
        <f t="shared" si="0"/>
        <v>#REF!</v>
      </c>
      <c r="G45" s="95" t="e">
        <f>#REF!</f>
        <v>#REF!</v>
      </c>
      <c r="H45" s="88"/>
      <c r="I45" s="42"/>
      <c r="J45" s="76" t="e">
        <f>#REF!</f>
        <v>#REF!</v>
      </c>
      <c r="K45" s="77" t="e">
        <f>#REF!</f>
        <v>#REF!</v>
      </c>
      <c r="L45" s="78" t="e">
        <f>#REF!</f>
        <v>#REF!</v>
      </c>
      <c r="M45" s="105" t="e">
        <f>#REF!</f>
        <v>#REF!</v>
      </c>
      <c r="N45" s="95" t="e">
        <f>#REF!</f>
        <v>#REF!</v>
      </c>
      <c r="O45" s="88"/>
      <c r="P45" s="88"/>
      <c r="Q45" s="88"/>
      <c r="R45" s="42"/>
      <c r="S45" s="74" t="e">
        <f>#REF!</f>
        <v>#REF!</v>
      </c>
      <c r="T45" s="77" t="e">
        <f>#REF!</f>
        <v>#REF!</v>
      </c>
      <c r="U45" s="79" t="e">
        <f>#REF!</f>
        <v>#REF!</v>
      </c>
      <c r="V45" s="103" t="e">
        <f>#REF!</f>
        <v>#REF!</v>
      </c>
      <c r="W45" s="93" t="e">
        <f>#REF!</f>
        <v>#REF!</v>
      </c>
      <c r="X45" s="42"/>
    </row>
    <row r="46" spans="3:24">
      <c r="C46" s="74" t="e">
        <f>#REF!</f>
        <v>#REF!</v>
      </c>
      <c r="D46" s="75" t="e">
        <f>#REF!</f>
        <v>#REF!</v>
      </c>
      <c r="E46" s="78" t="e">
        <f>#REF!</f>
        <v>#REF!</v>
      </c>
      <c r="F46" s="105" t="e">
        <f t="shared" si="0"/>
        <v>#REF!</v>
      </c>
      <c r="G46" s="95" t="e">
        <f>#REF!</f>
        <v>#REF!</v>
      </c>
      <c r="H46" s="88"/>
      <c r="I46" s="42"/>
      <c r="J46" s="76" t="e">
        <f>#REF!</f>
        <v>#REF!</v>
      </c>
      <c r="K46" s="77" t="e">
        <f>#REF!</f>
        <v>#REF!</v>
      </c>
      <c r="L46" s="78" t="e">
        <f>#REF!</f>
        <v>#REF!</v>
      </c>
      <c r="M46" s="105" t="e">
        <f>#REF!</f>
        <v>#REF!</v>
      </c>
      <c r="N46" s="95" t="e">
        <f>#REF!</f>
        <v>#REF!</v>
      </c>
      <c r="O46" s="88"/>
      <c r="P46" s="88"/>
      <c r="Q46" s="88"/>
      <c r="R46" s="42"/>
      <c r="S46" s="74" t="e">
        <f>#REF!</f>
        <v>#REF!</v>
      </c>
      <c r="T46" s="77" t="e">
        <f>#REF!</f>
        <v>#REF!</v>
      </c>
      <c r="U46" s="79" t="e">
        <f>#REF!</f>
        <v>#REF!</v>
      </c>
      <c r="V46" s="103" t="e">
        <f>#REF!</f>
        <v>#REF!</v>
      </c>
      <c r="W46" s="93" t="e">
        <f>#REF!</f>
        <v>#REF!</v>
      </c>
      <c r="X46" s="42"/>
    </row>
    <row r="47" spans="3:24">
      <c r="C47" s="74" t="e">
        <f>#REF!</f>
        <v>#REF!</v>
      </c>
      <c r="D47" s="75" t="e">
        <f>#REF!</f>
        <v>#REF!</v>
      </c>
      <c r="E47" s="78" t="e">
        <f>#REF!</f>
        <v>#REF!</v>
      </c>
      <c r="F47" s="105" t="e">
        <f t="shared" si="0"/>
        <v>#REF!</v>
      </c>
      <c r="G47" s="95" t="e">
        <f>#REF!</f>
        <v>#REF!</v>
      </c>
      <c r="H47" s="88"/>
      <c r="I47" s="42"/>
      <c r="J47" s="76" t="e">
        <f>#REF!</f>
        <v>#REF!</v>
      </c>
      <c r="K47" s="77" t="e">
        <f>#REF!</f>
        <v>#REF!</v>
      </c>
      <c r="L47" s="78" t="e">
        <f>#REF!</f>
        <v>#REF!</v>
      </c>
      <c r="M47" s="105" t="e">
        <f>#REF!</f>
        <v>#REF!</v>
      </c>
      <c r="N47" s="95" t="e">
        <f>#REF!</f>
        <v>#REF!</v>
      </c>
      <c r="O47" s="88"/>
      <c r="P47" s="88"/>
      <c r="Q47" s="88"/>
      <c r="R47" s="42"/>
      <c r="S47" s="74" t="e">
        <f>#REF!</f>
        <v>#REF!</v>
      </c>
      <c r="T47" s="77" t="e">
        <f>#REF!</f>
        <v>#REF!</v>
      </c>
      <c r="U47" s="79" t="e">
        <f>#REF!</f>
        <v>#REF!</v>
      </c>
      <c r="V47" s="103" t="e">
        <f>#REF!</f>
        <v>#REF!</v>
      </c>
      <c r="W47" s="93" t="e">
        <f>#REF!</f>
        <v>#REF!</v>
      </c>
      <c r="X47" s="42"/>
    </row>
    <row r="48" spans="3:24">
      <c r="C48" s="74" t="e">
        <f>#REF!</f>
        <v>#REF!</v>
      </c>
      <c r="D48" s="75" t="e">
        <f>#REF!</f>
        <v>#REF!</v>
      </c>
      <c r="E48" s="78" t="e">
        <f>#REF!</f>
        <v>#REF!</v>
      </c>
      <c r="F48" s="105" t="e">
        <f t="shared" si="0"/>
        <v>#REF!</v>
      </c>
      <c r="G48" s="95" t="e">
        <f>#REF!</f>
        <v>#REF!</v>
      </c>
      <c r="H48" s="88"/>
      <c r="I48" s="42"/>
      <c r="J48" s="76" t="e">
        <f>#REF!</f>
        <v>#REF!</v>
      </c>
      <c r="K48" s="77" t="e">
        <f>#REF!</f>
        <v>#REF!</v>
      </c>
      <c r="L48" s="78" t="e">
        <f>#REF!</f>
        <v>#REF!</v>
      </c>
      <c r="M48" s="105" t="e">
        <f>#REF!</f>
        <v>#REF!</v>
      </c>
      <c r="N48" s="95" t="e">
        <f>#REF!</f>
        <v>#REF!</v>
      </c>
      <c r="O48" s="88"/>
      <c r="P48" s="88"/>
      <c r="Q48" s="88"/>
      <c r="S48" s="74" t="e">
        <f>#REF!</f>
        <v>#REF!</v>
      </c>
      <c r="T48" s="77" t="e">
        <f>#REF!</f>
        <v>#REF!</v>
      </c>
      <c r="U48" s="79" t="e">
        <f>#REF!</f>
        <v>#REF!</v>
      </c>
      <c r="V48" s="103" t="e">
        <f>#REF!</f>
        <v>#REF!</v>
      </c>
      <c r="W48" s="93" t="e">
        <f>#REF!</f>
        <v>#REF!</v>
      </c>
      <c r="X48" s="42"/>
    </row>
    <row r="49" spans="3:24">
      <c r="C49" s="74" t="e">
        <f>#REF!</f>
        <v>#REF!</v>
      </c>
      <c r="D49" s="75" t="e">
        <f>#REF!</f>
        <v>#REF!</v>
      </c>
      <c r="E49" s="78" t="e">
        <f>#REF!</f>
        <v>#REF!</v>
      </c>
      <c r="F49" s="105" t="e">
        <f t="shared" si="0"/>
        <v>#REF!</v>
      </c>
      <c r="G49" s="95" t="e">
        <f>#REF!</f>
        <v>#REF!</v>
      </c>
      <c r="H49" s="88"/>
      <c r="I49" s="42"/>
      <c r="J49" s="76" t="e">
        <f>#REF!</f>
        <v>#REF!</v>
      </c>
      <c r="K49" s="77" t="e">
        <f>#REF!</f>
        <v>#REF!</v>
      </c>
      <c r="L49" s="78" t="e">
        <f>#REF!</f>
        <v>#REF!</v>
      </c>
      <c r="M49" s="105" t="e">
        <f>#REF!</f>
        <v>#REF!</v>
      </c>
      <c r="N49" s="95" t="e">
        <f>#REF!</f>
        <v>#REF!</v>
      </c>
      <c r="O49" s="88"/>
      <c r="P49" s="88"/>
      <c r="Q49" s="88"/>
      <c r="S49" s="74" t="e">
        <f>#REF!</f>
        <v>#REF!</v>
      </c>
      <c r="T49" s="77" t="e">
        <f>#REF!</f>
        <v>#REF!</v>
      </c>
      <c r="U49" s="79" t="e">
        <f>#REF!</f>
        <v>#REF!</v>
      </c>
      <c r="V49" s="103" t="e">
        <f>#REF!</f>
        <v>#REF!</v>
      </c>
      <c r="W49" s="93" t="e">
        <f>#REF!</f>
        <v>#REF!</v>
      </c>
      <c r="X49" s="42"/>
    </row>
    <row r="50" spans="3:24">
      <c r="C50" s="74" t="e">
        <f>#REF!</f>
        <v>#REF!</v>
      </c>
      <c r="D50" s="75" t="e">
        <f>#REF!</f>
        <v>#REF!</v>
      </c>
      <c r="E50" s="78" t="e">
        <f>#REF!</f>
        <v>#REF!</v>
      </c>
      <c r="F50" s="105" t="e">
        <f t="shared" si="0"/>
        <v>#REF!</v>
      </c>
      <c r="G50" s="95" t="e">
        <f>#REF!</f>
        <v>#REF!</v>
      </c>
      <c r="H50" s="88"/>
      <c r="I50" s="42"/>
      <c r="J50" s="76" t="e">
        <f>#REF!</f>
        <v>#REF!</v>
      </c>
      <c r="K50" s="77" t="e">
        <f>#REF!</f>
        <v>#REF!</v>
      </c>
      <c r="L50" s="78" t="e">
        <f>#REF!</f>
        <v>#REF!</v>
      </c>
      <c r="M50" s="105" t="e">
        <f>#REF!</f>
        <v>#REF!</v>
      </c>
      <c r="N50" s="95" t="e">
        <f>#REF!</f>
        <v>#REF!</v>
      </c>
      <c r="O50" s="88"/>
      <c r="P50" s="88"/>
      <c r="Q50" s="88"/>
      <c r="S50" s="74" t="e">
        <f>#REF!</f>
        <v>#REF!</v>
      </c>
      <c r="T50" s="77" t="e">
        <f>#REF!</f>
        <v>#REF!</v>
      </c>
      <c r="U50" s="79" t="e">
        <f>#REF!</f>
        <v>#REF!</v>
      </c>
      <c r="V50" s="103" t="e">
        <f>#REF!</f>
        <v>#REF!</v>
      </c>
      <c r="W50" s="93" t="e">
        <f>#REF!</f>
        <v>#REF!</v>
      </c>
      <c r="X50" s="42"/>
    </row>
    <row r="51" spans="3:24">
      <c r="C51" s="74" t="e">
        <f>#REF!</f>
        <v>#REF!</v>
      </c>
      <c r="D51" s="75" t="e">
        <f>#REF!</f>
        <v>#REF!</v>
      </c>
      <c r="E51" s="78" t="e">
        <f>#REF!</f>
        <v>#REF!</v>
      </c>
      <c r="F51" s="105" t="e">
        <f t="shared" si="0"/>
        <v>#REF!</v>
      </c>
      <c r="G51" s="95" t="e">
        <f>#REF!</f>
        <v>#REF!</v>
      </c>
      <c r="H51" s="88"/>
      <c r="I51" s="42"/>
      <c r="J51" s="76" t="e">
        <f>#REF!</f>
        <v>#REF!</v>
      </c>
      <c r="K51" s="77" t="e">
        <f>#REF!</f>
        <v>#REF!</v>
      </c>
      <c r="L51" s="78" t="e">
        <f>#REF!</f>
        <v>#REF!</v>
      </c>
      <c r="M51" s="105" t="e">
        <f>#REF!</f>
        <v>#REF!</v>
      </c>
      <c r="N51" s="95" t="e">
        <f>#REF!</f>
        <v>#REF!</v>
      </c>
      <c r="O51" s="88"/>
      <c r="P51" s="88"/>
      <c r="Q51" s="88"/>
      <c r="S51" s="74" t="e">
        <f>#REF!</f>
        <v>#REF!</v>
      </c>
      <c r="T51" s="77" t="e">
        <f>#REF!</f>
        <v>#REF!</v>
      </c>
      <c r="U51" s="79" t="e">
        <f>#REF!</f>
        <v>#REF!</v>
      </c>
      <c r="V51" s="103" t="e">
        <f>#REF!</f>
        <v>#REF!</v>
      </c>
      <c r="W51" s="93" t="e">
        <f>#REF!</f>
        <v>#REF!</v>
      </c>
      <c r="X51" s="42"/>
    </row>
    <row r="52" spans="3:24">
      <c r="C52" s="74" t="e">
        <f>#REF!</f>
        <v>#REF!</v>
      </c>
      <c r="D52" s="75" t="e">
        <f>#REF!</f>
        <v>#REF!</v>
      </c>
      <c r="E52" s="78" t="e">
        <f>#REF!</f>
        <v>#REF!</v>
      </c>
      <c r="F52" s="105" t="e">
        <f t="shared" si="0"/>
        <v>#REF!</v>
      </c>
      <c r="G52" s="95" t="e">
        <f>#REF!</f>
        <v>#REF!</v>
      </c>
      <c r="H52" s="88"/>
      <c r="I52" s="42"/>
      <c r="J52" s="76" t="e">
        <f>#REF!</f>
        <v>#REF!</v>
      </c>
      <c r="K52" s="77" t="e">
        <f>#REF!</f>
        <v>#REF!</v>
      </c>
      <c r="L52" s="78" t="e">
        <f>#REF!</f>
        <v>#REF!</v>
      </c>
      <c r="M52" s="105" t="e">
        <f>#REF!</f>
        <v>#REF!</v>
      </c>
      <c r="N52" s="95" t="e">
        <f>#REF!</f>
        <v>#REF!</v>
      </c>
      <c r="O52" s="88"/>
      <c r="P52" s="88"/>
      <c r="Q52" s="88"/>
      <c r="S52" s="74" t="e">
        <f>#REF!</f>
        <v>#REF!</v>
      </c>
      <c r="T52" s="77" t="e">
        <f>#REF!</f>
        <v>#REF!</v>
      </c>
      <c r="U52" s="79" t="e">
        <f>#REF!</f>
        <v>#REF!</v>
      </c>
      <c r="V52" s="103" t="e">
        <f>#REF!</f>
        <v>#REF!</v>
      </c>
      <c r="W52" s="93" t="e">
        <f>#REF!</f>
        <v>#REF!</v>
      </c>
      <c r="X52" s="42"/>
    </row>
    <row r="53" spans="3:24">
      <c r="C53" s="74" t="e">
        <f>#REF!</f>
        <v>#REF!</v>
      </c>
      <c r="D53" s="75" t="e">
        <f>#REF!</f>
        <v>#REF!</v>
      </c>
      <c r="E53" s="78" t="e">
        <f>#REF!</f>
        <v>#REF!</v>
      </c>
      <c r="F53" s="105" t="e">
        <f t="shared" si="0"/>
        <v>#REF!</v>
      </c>
      <c r="G53" s="95" t="e">
        <f>#REF!</f>
        <v>#REF!</v>
      </c>
      <c r="H53" s="88"/>
      <c r="I53" s="42"/>
      <c r="J53" s="76" t="e">
        <f>#REF!</f>
        <v>#REF!</v>
      </c>
      <c r="K53" s="77" t="e">
        <f>#REF!</f>
        <v>#REF!</v>
      </c>
      <c r="L53" s="78" t="e">
        <f>#REF!</f>
        <v>#REF!</v>
      </c>
      <c r="M53" s="105" t="e">
        <f>#REF!</f>
        <v>#REF!</v>
      </c>
      <c r="N53" s="95" t="e">
        <f>#REF!</f>
        <v>#REF!</v>
      </c>
      <c r="O53" s="88"/>
      <c r="P53" s="88"/>
      <c r="Q53" s="88"/>
      <c r="S53" s="74" t="e">
        <f>#REF!</f>
        <v>#REF!</v>
      </c>
      <c r="T53" s="77" t="e">
        <f>#REF!</f>
        <v>#REF!</v>
      </c>
      <c r="U53" s="79" t="e">
        <f>#REF!</f>
        <v>#REF!</v>
      </c>
      <c r="V53" s="103" t="e">
        <f>#REF!</f>
        <v>#REF!</v>
      </c>
      <c r="W53" s="93" t="e">
        <f>#REF!</f>
        <v>#REF!</v>
      </c>
      <c r="X53" s="42"/>
    </row>
    <row r="54" spans="3:24">
      <c r="C54" s="74" t="e">
        <f>#REF!</f>
        <v>#REF!</v>
      </c>
      <c r="D54" s="75" t="e">
        <f>#REF!</f>
        <v>#REF!</v>
      </c>
      <c r="E54" s="78" t="e">
        <f>#REF!</f>
        <v>#REF!</v>
      </c>
      <c r="F54" s="105" t="e">
        <f t="shared" si="0"/>
        <v>#REF!</v>
      </c>
      <c r="G54" s="95" t="e">
        <f>#REF!</f>
        <v>#REF!</v>
      </c>
      <c r="H54" s="88"/>
      <c r="I54" s="42"/>
      <c r="J54" s="76" t="e">
        <f>#REF!</f>
        <v>#REF!</v>
      </c>
      <c r="K54" s="77" t="e">
        <f>#REF!</f>
        <v>#REF!</v>
      </c>
      <c r="L54" s="78" t="e">
        <f>#REF!</f>
        <v>#REF!</v>
      </c>
      <c r="M54" s="105" t="e">
        <f>#REF!</f>
        <v>#REF!</v>
      </c>
      <c r="N54" s="95" t="e">
        <f>#REF!</f>
        <v>#REF!</v>
      </c>
      <c r="O54" s="88"/>
      <c r="P54" s="88"/>
      <c r="Q54" s="88"/>
      <c r="S54" s="74" t="e">
        <f>#REF!</f>
        <v>#REF!</v>
      </c>
      <c r="T54" s="77" t="e">
        <f>#REF!</f>
        <v>#REF!</v>
      </c>
      <c r="U54" s="79" t="e">
        <f>#REF!</f>
        <v>#REF!</v>
      </c>
      <c r="V54" s="103" t="e">
        <f>#REF!</f>
        <v>#REF!</v>
      </c>
      <c r="W54" s="93" t="e">
        <f>#REF!</f>
        <v>#REF!</v>
      </c>
      <c r="X54" s="42"/>
    </row>
    <row r="55" spans="3:24">
      <c r="C55" s="74" t="e">
        <f>#REF!</f>
        <v>#REF!</v>
      </c>
      <c r="D55" s="75" t="e">
        <f>#REF!</f>
        <v>#REF!</v>
      </c>
      <c r="E55" s="78" t="e">
        <f>#REF!</f>
        <v>#REF!</v>
      </c>
      <c r="F55" s="105" t="e">
        <f t="shared" si="0"/>
        <v>#REF!</v>
      </c>
      <c r="G55" s="95" t="e">
        <f>#REF!</f>
        <v>#REF!</v>
      </c>
      <c r="H55" s="88"/>
      <c r="I55" s="42"/>
      <c r="J55" s="76" t="e">
        <f>#REF!</f>
        <v>#REF!</v>
      </c>
      <c r="K55" s="77" t="e">
        <f>#REF!</f>
        <v>#REF!</v>
      </c>
      <c r="L55" s="78" t="e">
        <f>#REF!</f>
        <v>#REF!</v>
      </c>
      <c r="M55" s="105" t="e">
        <f>#REF!</f>
        <v>#REF!</v>
      </c>
      <c r="N55" s="95" t="e">
        <f>#REF!</f>
        <v>#REF!</v>
      </c>
      <c r="O55" s="88"/>
      <c r="P55" s="88"/>
      <c r="Q55" s="88"/>
      <c r="S55" s="74" t="e">
        <f>#REF!</f>
        <v>#REF!</v>
      </c>
      <c r="T55" s="77" t="e">
        <f>#REF!</f>
        <v>#REF!</v>
      </c>
      <c r="U55" s="79" t="e">
        <f>#REF!</f>
        <v>#REF!</v>
      </c>
      <c r="V55" s="103" t="e">
        <f>#REF!</f>
        <v>#REF!</v>
      </c>
      <c r="W55" s="93" t="e">
        <f>#REF!</f>
        <v>#REF!</v>
      </c>
      <c r="X55" s="42"/>
    </row>
    <row r="56" spans="3:24">
      <c r="C56" s="74" t="e">
        <f>#REF!</f>
        <v>#REF!</v>
      </c>
      <c r="D56" s="75" t="e">
        <f>#REF!</f>
        <v>#REF!</v>
      </c>
      <c r="E56" s="78" t="e">
        <f>#REF!</f>
        <v>#REF!</v>
      </c>
      <c r="F56" s="105" t="e">
        <f t="shared" si="0"/>
        <v>#REF!</v>
      </c>
      <c r="G56" s="95" t="e">
        <f>#REF!</f>
        <v>#REF!</v>
      </c>
      <c r="H56" s="88"/>
      <c r="I56" s="42"/>
      <c r="J56" s="76" t="e">
        <f>#REF!</f>
        <v>#REF!</v>
      </c>
      <c r="K56" s="77" t="e">
        <f>#REF!</f>
        <v>#REF!</v>
      </c>
      <c r="L56" s="78" t="e">
        <f>#REF!</f>
        <v>#REF!</v>
      </c>
      <c r="M56" s="105" t="e">
        <f>#REF!</f>
        <v>#REF!</v>
      </c>
      <c r="N56" s="95" t="e">
        <f>#REF!</f>
        <v>#REF!</v>
      </c>
      <c r="O56" s="88"/>
      <c r="P56" s="88"/>
      <c r="Q56" s="88"/>
      <c r="S56" s="74" t="e">
        <f>#REF!</f>
        <v>#REF!</v>
      </c>
      <c r="T56" s="77" t="e">
        <f>#REF!</f>
        <v>#REF!</v>
      </c>
      <c r="U56" s="79" t="e">
        <f>#REF!</f>
        <v>#REF!</v>
      </c>
      <c r="V56" s="103" t="e">
        <f>#REF!</f>
        <v>#REF!</v>
      </c>
      <c r="W56" s="93" t="e">
        <f>#REF!</f>
        <v>#REF!</v>
      </c>
      <c r="X56" s="42"/>
    </row>
    <row r="57" spans="3:24">
      <c r="C57" s="74" t="e">
        <f>#REF!</f>
        <v>#REF!</v>
      </c>
      <c r="D57" s="75" t="e">
        <f>#REF!</f>
        <v>#REF!</v>
      </c>
      <c r="E57" s="78" t="e">
        <f>#REF!</f>
        <v>#REF!</v>
      </c>
      <c r="F57" s="105" t="e">
        <f t="shared" si="0"/>
        <v>#REF!</v>
      </c>
      <c r="G57" s="95" t="e">
        <f>#REF!</f>
        <v>#REF!</v>
      </c>
      <c r="H57" s="88"/>
      <c r="I57" s="42"/>
      <c r="J57" s="76" t="e">
        <f>#REF!</f>
        <v>#REF!</v>
      </c>
      <c r="K57" s="77" t="e">
        <f>#REF!</f>
        <v>#REF!</v>
      </c>
      <c r="L57" s="78" t="e">
        <f>#REF!</f>
        <v>#REF!</v>
      </c>
      <c r="M57" s="105" t="e">
        <f>#REF!</f>
        <v>#REF!</v>
      </c>
      <c r="N57" s="95" t="e">
        <f>#REF!</f>
        <v>#REF!</v>
      </c>
      <c r="O57" s="88"/>
      <c r="P57" s="88"/>
      <c r="Q57" s="88"/>
      <c r="S57" s="74" t="e">
        <f>#REF!</f>
        <v>#REF!</v>
      </c>
      <c r="T57" s="77" t="e">
        <f>#REF!</f>
        <v>#REF!</v>
      </c>
      <c r="U57" s="79" t="e">
        <f>#REF!</f>
        <v>#REF!</v>
      </c>
      <c r="V57" s="103" t="e">
        <f>#REF!</f>
        <v>#REF!</v>
      </c>
      <c r="W57" s="93" t="e">
        <f>#REF!</f>
        <v>#REF!</v>
      </c>
      <c r="X57" s="42"/>
    </row>
    <row r="58" spans="3:24">
      <c r="C58" s="74" t="e">
        <f>#REF!</f>
        <v>#REF!</v>
      </c>
      <c r="D58" s="75" t="e">
        <f>#REF!</f>
        <v>#REF!</v>
      </c>
      <c r="E58" s="78" t="e">
        <f>#REF!</f>
        <v>#REF!</v>
      </c>
      <c r="F58" s="105" t="e">
        <f t="shared" si="0"/>
        <v>#REF!</v>
      </c>
      <c r="G58" s="95" t="e">
        <f>#REF!</f>
        <v>#REF!</v>
      </c>
      <c r="H58" s="88"/>
      <c r="I58" s="42"/>
      <c r="J58" s="76" t="e">
        <f>#REF!</f>
        <v>#REF!</v>
      </c>
      <c r="K58" s="77" t="e">
        <f>#REF!</f>
        <v>#REF!</v>
      </c>
      <c r="L58" s="78" t="e">
        <f>#REF!</f>
        <v>#REF!</v>
      </c>
      <c r="M58" s="105" t="e">
        <f>#REF!</f>
        <v>#REF!</v>
      </c>
      <c r="N58" s="95" t="e">
        <f>#REF!</f>
        <v>#REF!</v>
      </c>
      <c r="O58" s="88"/>
      <c r="P58" s="88"/>
      <c r="Q58" s="88"/>
      <c r="S58" s="74" t="e">
        <f>#REF!</f>
        <v>#REF!</v>
      </c>
      <c r="T58" s="77" t="e">
        <f>#REF!</f>
        <v>#REF!</v>
      </c>
      <c r="U58" s="79" t="e">
        <f>#REF!</f>
        <v>#REF!</v>
      </c>
      <c r="V58" s="103" t="e">
        <f>#REF!</f>
        <v>#REF!</v>
      </c>
      <c r="W58" s="93" t="e">
        <f>#REF!</f>
        <v>#REF!</v>
      </c>
      <c r="X58" s="42"/>
    </row>
    <row r="59" spans="3:24">
      <c r="C59" s="74" t="e">
        <f>#REF!</f>
        <v>#REF!</v>
      </c>
      <c r="D59" s="75" t="e">
        <f>#REF!</f>
        <v>#REF!</v>
      </c>
      <c r="E59" s="78" t="e">
        <f>#REF!</f>
        <v>#REF!</v>
      </c>
      <c r="F59" s="105" t="e">
        <f t="shared" si="0"/>
        <v>#REF!</v>
      </c>
      <c r="G59" s="95" t="e">
        <f>#REF!</f>
        <v>#REF!</v>
      </c>
      <c r="H59" s="88"/>
      <c r="I59" s="42"/>
      <c r="J59" s="76" t="e">
        <f>#REF!</f>
        <v>#REF!</v>
      </c>
      <c r="K59" s="77" t="e">
        <f>#REF!</f>
        <v>#REF!</v>
      </c>
      <c r="L59" s="78" t="e">
        <f>#REF!</f>
        <v>#REF!</v>
      </c>
      <c r="M59" s="105" t="e">
        <f>#REF!</f>
        <v>#REF!</v>
      </c>
      <c r="N59" s="95" t="e">
        <f>#REF!</f>
        <v>#REF!</v>
      </c>
      <c r="O59" s="88"/>
      <c r="P59" s="88"/>
      <c r="Q59" s="88"/>
      <c r="S59" s="74" t="e">
        <f>#REF!</f>
        <v>#REF!</v>
      </c>
      <c r="T59" s="77" t="e">
        <f>#REF!</f>
        <v>#REF!</v>
      </c>
      <c r="U59" s="79" t="e">
        <f>#REF!</f>
        <v>#REF!</v>
      </c>
      <c r="V59" s="103" t="e">
        <f>#REF!</f>
        <v>#REF!</v>
      </c>
      <c r="W59" s="93" t="e">
        <f>#REF!</f>
        <v>#REF!</v>
      </c>
      <c r="X59" s="42"/>
    </row>
    <row r="60" spans="3:24">
      <c r="C60" s="74" t="e">
        <f>#REF!</f>
        <v>#REF!</v>
      </c>
      <c r="D60" s="75" t="e">
        <f>#REF!</f>
        <v>#REF!</v>
      </c>
      <c r="E60" s="78" t="e">
        <f>#REF!</f>
        <v>#REF!</v>
      </c>
      <c r="F60" s="105" t="e">
        <f t="shared" si="0"/>
        <v>#REF!</v>
      </c>
      <c r="G60" s="95" t="e">
        <f>#REF!</f>
        <v>#REF!</v>
      </c>
      <c r="H60" s="88"/>
      <c r="I60" s="42"/>
      <c r="J60" s="76" t="e">
        <f>#REF!</f>
        <v>#REF!</v>
      </c>
      <c r="K60" s="77" t="e">
        <f>#REF!</f>
        <v>#REF!</v>
      </c>
      <c r="L60" s="78" t="e">
        <f>#REF!</f>
        <v>#REF!</v>
      </c>
      <c r="M60" s="105" t="e">
        <f>#REF!</f>
        <v>#REF!</v>
      </c>
      <c r="N60" s="95" t="e">
        <f>#REF!</f>
        <v>#REF!</v>
      </c>
      <c r="O60" s="88"/>
      <c r="P60" s="88"/>
      <c r="Q60" s="88"/>
      <c r="S60" s="74" t="e">
        <f>#REF!</f>
        <v>#REF!</v>
      </c>
      <c r="T60" s="77" t="e">
        <f>#REF!</f>
        <v>#REF!</v>
      </c>
      <c r="U60" s="79" t="e">
        <f>#REF!</f>
        <v>#REF!</v>
      </c>
      <c r="V60" s="103" t="e">
        <f>#REF!</f>
        <v>#REF!</v>
      </c>
      <c r="W60" s="93" t="e">
        <f>#REF!</f>
        <v>#REF!</v>
      </c>
      <c r="X60" s="42"/>
    </row>
    <row r="61" spans="3:24">
      <c r="C61" s="74" t="e">
        <f>#REF!</f>
        <v>#REF!</v>
      </c>
      <c r="D61" s="75" t="e">
        <f>#REF!</f>
        <v>#REF!</v>
      </c>
      <c r="E61" s="78" t="e">
        <f>#REF!</f>
        <v>#REF!</v>
      </c>
      <c r="F61" s="105" t="e">
        <f t="shared" si="0"/>
        <v>#REF!</v>
      </c>
      <c r="G61" s="95" t="e">
        <f>#REF!</f>
        <v>#REF!</v>
      </c>
      <c r="H61" s="88"/>
      <c r="I61" s="42"/>
      <c r="J61" s="76" t="e">
        <f>#REF!</f>
        <v>#REF!</v>
      </c>
      <c r="K61" s="77" t="e">
        <f>#REF!</f>
        <v>#REF!</v>
      </c>
      <c r="L61" s="78" t="e">
        <f>#REF!</f>
        <v>#REF!</v>
      </c>
      <c r="M61" s="105" t="e">
        <f>#REF!</f>
        <v>#REF!</v>
      </c>
      <c r="N61" s="95" t="e">
        <f>#REF!</f>
        <v>#REF!</v>
      </c>
      <c r="O61" s="88"/>
      <c r="P61" s="88"/>
      <c r="Q61" s="88"/>
      <c r="S61" s="74" t="e">
        <f>#REF!</f>
        <v>#REF!</v>
      </c>
      <c r="T61" s="77" t="e">
        <f>#REF!</f>
        <v>#REF!</v>
      </c>
      <c r="U61" s="79" t="e">
        <f>#REF!</f>
        <v>#REF!</v>
      </c>
      <c r="V61" s="103" t="e">
        <f>#REF!</f>
        <v>#REF!</v>
      </c>
      <c r="W61" s="93" t="e">
        <f>#REF!</f>
        <v>#REF!</v>
      </c>
      <c r="X61" s="42"/>
    </row>
    <row r="62" spans="3:24">
      <c r="C62" s="74" t="e">
        <f>#REF!</f>
        <v>#REF!</v>
      </c>
      <c r="D62" s="75" t="e">
        <f>#REF!</f>
        <v>#REF!</v>
      </c>
      <c r="E62" s="78" t="e">
        <f>#REF!</f>
        <v>#REF!</v>
      </c>
      <c r="F62" s="105" t="e">
        <f t="shared" si="0"/>
        <v>#REF!</v>
      </c>
      <c r="G62" s="95" t="e">
        <f>#REF!</f>
        <v>#REF!</v>
      </c>
      <c r="H62" s="88"/>
      <c r="I62" s="42"/>
      <c r="J62" s="76" t="e">
        <f>#REF!</f>
        <v>#REF!</v>
      </c>
      <c r="K62" s="77" t="e">
        <f>#REF!</f>
        <v>#REF!</v>
      </c>
      <c r="L62" s="78" t="e">
        <f>#REF!</f>
        <v>#REF!</v>
      </c>
      <c r="M62" s="105" t="e">
        <f>#REF!</f>
        <v>#REF!</v>
      </c>
      <c r="N62" s="95" t="e">
        <f>#REF!</f>
        <v>#REF!</v>
      </c>
      <c r="O62" s="88"/>
      <c r="P62" s="88"/>
      <c r="Q62" s="88"/>
      <c r="S62" s="74" t="e">
        <f>#REF!</f>
        <v>#REF!</v>
      </c>
      <c r="T62" s="77" t="e">
        <f>#REF!</f>
        <v>#REF!</v>
      </c>
      <c r="U62" s="79" t="e">
        <f>#REF!</f>
        <v>#REF!</v>
      </c>
      <c r="V62" s="103" t="e">
        <f>#REF!</f>
        <v>#REF!</v>
      </c>
      <c r="W62" s="93" t="e">
        <f>#REF!</f>
        <v>#REF!</v>
      </c>
      <c r="X62" s="42"/>
    </row>
    <row r="63" spans="3:24">
      <c r="C63" s="74" t="e">
        <f>#REF!</f>
        <v>#REF!</v>
      </c>
      <c r="D63" s="75" t="e">
        <f>#REF!</f>
        <v>#REF!</v>
      </c>
      <c r="E63" s="78" t="e">
        <f>#REF!</f>
        <v>#REF!</v>
      </c>
      <c r="F63" s="105" t="e">
        <f t="shared" si="0"/>
        <v>#REF!</v>
      </c>
      <c r="G63" s="95" t="e">
        <f>#REF!</f>
        <v>#REF!</v>
      </c>
      <c r="H63" s="88"/>
      <c r="I63" s="42"/>
      <c r="J63" s="76" t="e">
        <f>#REF!</f>
        <v>#REF!</v>
      </c>
      <c r="K63" s="77" t="e">
        <f>#REF!</f>
        <v>#REF!</v>
      </c>
      <c r="L63" s="78" t="e">
        <f>#REF!</f>
        <v>#REF!</v>
      </c>
      <c r="M63" s="105" t="e">
        <f>#REF!</f>
        <v>#REF!</v>
      </c>
      <c r="N63" s="95" t="e">
        <f>#REF!</f>
        <v>#REF!</v>
      </c>
      <c r="O63" s="88"/>
      <c r="P63" s="88"/>
      <c r="Q63" s="88"/>
      <c r="S63" s="74" t="e">
        <f>#REF!</f>
        <v>#REF!</v>
      </c>
      <c r="T63" s="77" t="e">
        <f>#REF!</f>
        <v>#REF!</v>
      </c>
      <c r="U63" s="79" t="e">
        <f>#REF!</f>
        <v>#REF!</v>
      </c>
      <c r="V63" s="103" t="e">
        <f>#REF!</f>
        <v>#REF!</v>
      </c>
      <c r="W63" s="93" t="e">
        <f>#REF!</f>
        <v>#REF!</v>
      </c>
      <c r="X63" s="42"/>
    </row>
    <row r="64" spans="3:24">
      <c r="C64" s="74" t="e">
        <f>#REF!</f>
        <v>#REF!</v>
      </c>
      <c r="D64" s="75" t="e">
        <f>#REF!</f>
        <v>#REF!</v>
      </c>
      <c r="E64" s="78" t="e">
        <f>#REF!</f>
        <v>#REF!</v>
      </c>
      <c r="F64" s="105" t="e">
        <f t="shared" si="0"/>
        <v>#REF!</v>
      </c>
      <c r="G64" s="95" t="e">
        <f>#REF!</f>
        <v>#REF!</v>
      </c>
      <c r="H64" s="88"/>
      <c r="I64" s="42"/>
      <c r="J64" s="76" t="e">
        <f>#REF!</f>
        <v>#REF!</v>
      </c>
      <c r="K64" s="77" t="e">
        <f>#REF!</f>
        <v>#REF!</v>
      </c>
      <c r="L64" s="78" t="e">
        <f>#REF!</f>
        <v>#REF!</v>
      </c>
      <c r="M64" s="105" t="e">
        <f>#REF!</f>
        <v>#REF!</v>
      </c>
      <c r="N64" s="95" t="e">
        <f>#REF!</f>
        <v>#REF!</v>
      </c>
      <c r="O64" s="88"/>
      <c r="P64" s="88"/>
      <c r="Q64" s="88"/>
      <c r="S64" s="74" t="e">
        <f>#REF!</f>
        <v>#REF!</v>
      </c>
      <c r="T64" s="77" t="e">
        <f>#REF!</f>
        <v>#REF!</v>
      </c>
      <c r="U64" s="79" t="e">
        <f>#REF!</f>
        <v>#REF!</v>
      </c>
      <c r="V64" s="103" t="e">
        <f>#REF!</f>
        <v>#REF!</v>
      </c>
      <c r="W64" s="93" t="e">
        <f>#REF!</f>
        <v>#REF!</v>
      </c>
    </row>
    <row r="65" spans="3:23">
      <c r="C65" s="74" t="e">
        <f>#REF!</f>
        <v>#REF!</v>
      </c>
      <c r="D65" s="75" t="e">
        <f>#REF!</f>
        <v>#REF!</v>
      </c>
      <c r="E65" s="78" t="e">
        <f>#REF!</f>
        <v>#REF!</v>
      </c>
      <c r="F65" s="105" t="e">
        <f t="shared" si="0"/>
        <v>#REF!</v>
      </c>
      <c r="G65" s="95" t="e">
        <f>#REF!</f>
        <v>#REF!</v>
      </c>
      <c r="H65" s="88"/>
      <c r="I65" s="42"/>
      <c r="J65" s="76" t="e">
        <f>#REF!</f>
        <v>#REF!</v>
      </c>
      <c r="K65" s="77" t="e">
        <f>#REF!</f>
        <v>#REF!</v>
      </c>
      <c r="L65" s="78" t="e">
        <f>#REF!</f>
        <v>#REF!</v>
      </c>
      <c r="M65" s="105" t="e">
        <f>#REF!</f>
        <v>#REF!</v>
      </c>
      <c r="N65" s="95" t="e">
        <f>#REF!</f>
        <v>#REF!</v>
      </c>
      <c r="O65" s="88"/>
      <c r="P65" s="88"/>
      <c r="Q65" s="88"/>
      <c r="S65" s="74" t="e">
        <f>#REF!</f>
        <v>#REF!</v>
      </c>
      <c r="T65" s="77" t="e">
        <f>#REF!</f>
        <v>#REF!</v>
      </c>
      <c r="U65" s="79" t="e">
        <f>#REF!</f>
        <v>#REF!</v>
      </c>
      <c r="V65" s="103" t="e">
        <f>#REF!</f>
        <v>#REF!</v>
      </c>
      <c r="W65" s="93" t="e">
        <f>#REF!</f>
        <v>#REF!</v>
      </c>
    </row>
    <row r="66" spans="3:23">
      <c r="C66" s="74" t="e">
        <f>#REF!</f>
        <v>#REF!</v>
      </c>
      <c r="D66" s="75" t="e">
        <f>#REF!</f>
        <v>#REF!</v>
      </c>
      <c r="E66" s="78" t="e">
        <f>#REF!</f>
        <v>#REF!</v>
      </c>
      <c r="F66" s="105" t="e">
        <f t="shared" si="0"/>
        <v>#REF!</v>
      </c>
      <c r="G66" s="95" t="e">
        <f>#REF!</f>
        <v>#REF!</v>
      </c>
      <c r="H66" s="88"/>
      <c r="I66" s="42"/>
      <c r="J66" s="76" t="e">
        <f>#REF!</f>
        <v>#REF!</v>
      </c>
      <c r="K66" s="77" t="e">
        <f>#REF!</f>
        <v>#REF!</v>
      </c>
      <c r="L66" s="78" t="e">
        <f>#REF!</f>
        <v>#REF!</v>
      </c>
      <c r="M66" s="105" t="e">
        <f>#REF!</f>
        <v>#REF!</v>
      </c>
      <c r="N66" s="95" t="e">
        <f>#REF!</f>
        <v>#REF!</v>
      </c>
      <c r="O66" s="88"/>
      <c r="P66" s="88"/>
      <c r="Q66" s="88"/>
      <c r="S66" s="74" t="e">
        <f>#REF!</f>
        <v>#REF!</v>
      </c>
      <c r="T66" s="77" t="e">
        <f>#REF!</f>
        <v>#REF!</v>
      </c>
      <c r="U66" s="79" t="e">
        <f>#REF!</f>
        <v>#REF!</v>
      </c>
      <c r="V66" s="103" t="e">
        <f>#REF!</f>
        <v>#REF!</v>
      </c>
      <c r="W66" s="93" t="e">
        <f>#REF!</f>
        <v>#REF!</v>
      </c>
    </row>
    <row r="67" spans="3:23">
      <c r="C67" s="74" t="e">
        <f>#REF!</f>
        <v>#REF!</v>
      </c>
      <c r="D67" s="75" t="e">
        <f>#REF!</f>
        <v>#REF!</v>
      </c>
      <c r="E67" s="78" t="e">
        <f>#REF!</f>
        <v>#REF!</v>
      </c>
      <c r="F67" s="105" t="e">
        <f t="shared" si="0"/>
        <v>#REF!</v>
      </c>
      <c r="G67" s="95" t="e">
        <f>#REF!</f>
        <v>#REF!</v>
      </c>
      <c r="H67" s="88"/>
      <c r="I67" s="42"/>
      <c r="J67" s="76" t="e">
        <f>#REF!</f>
        <v>#REF!</v>
      </c>
      <c r="K67" s="77" t="e">
        <f>#REF!</f>
        <v>#REF!</v>
      </c>
      <c r="L67" s="78" t="e">
        <f>#REF!</f>
        <v>#REF!</v>
      </c>
      <c r="M67" s="105" t="e">
        <f>#REF!</f>
        <v>#REF!</v>
      </c>
      <c r="N67" s="95" t="e">
        <f>#REF!</f>
        <v>#REF!</v>
      </c>
      <c r="O67" s="88"/>
      <c r="P67" s="88"/>
      <c r="Q67" s="88"/>
      <c r="S67" s="74" t="e">
        <f>#REF!</f>
        <v>#REF!</v>
      </c>
      <c r="T67" s="77" t="e">
        <f>#REF!</f>
        <v>#REF!</v>
      </c>
      <c r="U67" s="79" t="e">
        <f>#REF!</f>
        <v>#REF!</v>
      </c>
      <c r="V67" s="103" t="e">
        <f>#REF!</f>
        <v>#REF!</v>
      </c>
      <c r="W67" s="93" t="e">
        <f>#REF!</f>
        <v>#REF!</v>
      </c>
    </row>
    <row r="68" spans="3:23">
      <c r="C68" s="74" t="e">
        <f>#REF!</f>
        <v>#REF!</v>
      </c>
      <c r="D68" s="75" t="e">
        <f>#REF!</f>
        <v>#REF!</v>
      </c>
      <c r="E68" s="78" t="e">
        <f>#REF!</f>
        <v>#REF!</v>
      </c>
      <c r="F68" s="105" t="e">
        <f t="shared" si="0"/>
        <v>#REF!</v>
      </c>
      <c r="G68" s="95" t="e">
        <f>#REF!</f>
        <v>#REF!</v>
      </c>
      <c r="H68" s="88"/>
      <c r="I68" s="42"/>
      <c r="J68" s="76" t="e">
        <f>#REF!</f>
        <v>#REF!</v>
      </c>
      <c r="K68" s="77" t="e">
        <f>#REF!</f>
        <v>#REF!</v>
      </c>
      <c r="L68" s="78" t="e">
        <f>#REF!</f>
        <v>#REF!</v>
      </c>
      <c r="M68" s="105" t="e">
        <f>#REF!</f>
        <v>#REF!</v>
      </c>
      <c r="N68" s="95" t="e">
        <f>#REF!</f>
        <v>#REF!</v>
      </c>
      <c r="S68" s="74" t="e">
        <f>#REF!</f>
        <v>#REF!</v>
      </c>
      <c r="T68" s="77" t="e">
        <f>#REF!</f>
        <v>#REF!</v>
      </c>
      <c r="U68" s="79" t="e">
        <f>#REF!</f>
        <v>#REF!</v>
      </c>
      <c r="V68" s="103" t="e">
        <f>#REF!</f>
        <v>#REF!</v>
      </c>
      <c r="W68" s="93" t="e">
        <f>#REF!</f>
        <v>#REF!</v>
      </c>
    </row>
    <row r="69" spans="3:23">
      <c r="C69" s="74" t="e">
        <f>#REF!</f>
        <v>#REF!</v>
      </c>
      <c r="D69" s="75" t="e">
        <f>#REF!</f>
        <v>#REF!</v>
      </c>
      <c r="E69" s="78" t="e">
        <f>#REF!</f>
        <v>#REF!</v>
      </c>
      <c r="F69" s="105" t="e">
        <f t="shared" si="0"/>
        <v>#REF!</v>
      </c>
      <c r="G69" s="95" t="e">
        <f>#REF!</f>
        <v>#REF!</v>
      </c>
      <c r="H69" s="88"/>
      <c r="I69" s="42"/>
      <c r="J69" s="76" t="e">
        <f>#REF!</f>
        <v>#REF!</v>
      </c>
      <c r="K69" s="77" t="e">
        <f>#REF!</f>
        <v>#REF!</v>
      </c>
      <c r="L69" s="78" t="e">
        <f>#REF!</f>
        <v>#REF!</v>
      </c>
      <c r="M69" s="105" t="e">
        <f>#REF!</f>
        <v>#REF!</v>
      </c>
      <c r="N69" s="95" t="e">
        <f>#REF!</f>
        <v>#REF!</v>
      </c>
      <c r="S69" s="74" t="e">
        <f>#REF!</f>
        <v>#REF!</v>
      </c>
      <c r="T69" s="77" t="e">
        <f>#REF!</f>
        <v>#REF!</v>
      </c>
      <c r="U69" s="79" t="e">
        <f>#REF!</f>
        <v>#REF!</v>
      </c>
      <c r="V69" s="103" t="e">
        <f>#REF!</f>
        <v>#REF!</v>
      </c>
      <c r="W69" s="93" t="e">
        <f>#REF!</f>
        <v>#REF!</v>
      </c>
    </row>
    <row r="70" spans="3:23">
      <c r="C70" s="74" t="e">
        <f>#REF!</f>
        <v>#REF!</v>
      </c>
      <c r="D70" s="75" t="e">
        <f>#REF!</f>
        <v>#REF!</v>
      </c>
      <c r="E70" s="78" t="e">
        <f>#REF!</f>
        <v>#REF!</v>
      </c>
      <c r="F70" s="105" t="e">
        <f t="shared" si="0"/>
        <v>#REF!</v>
      </c>
      <c r="G70" s="95" t="e">
        <f>#REF!</f>
        <v>#REF!</v>
      </c>
      <c r="H70" s="88"/>
      <c r="I70" s="42"/>
      <c r="J70" s="76" t="e">
        <f>#REF!</f>
        <v>#REF!</v>
      </c>
      <c r="K70" s="77" t="e">
        <f>#REF!</f>
        <v>#REF!</v>
      </c>
      <c r="L70" s="78" t="e">
        <f>#REF!</f>
        <v>#REF!</v>
      </c>
      <c r="M70" s="105" t="e">
        <f>#REF!</f>
        <v>#REF!</v>
      </c>
      <c r="N70" s="95" t="e">
        <f>#REF!</f>
        <v>#REF!</v>
      </c>
      <c r="S70" s="74" t="e">
        <f>#REF!</f>
        <v>#REF!</v>
      </c>
      <c r="T70" s="77" t="e">
        <f>#REF!</f>
        <v>#REF!</v>
      </c>
      <c r="U70" s="79" t="e">
        <f>#REF!</f>
        <v>#REF!</v>
      </c>
      <c r="V70" s="103" t="e">
        <f>#REF!</f>
        <v>#REF!</v>
      </c>
      <c r="W70" s="93" t="e">
        <f>#REF!</f>
        <v>#REF!</v>
      </c>
    </row>
    <row r="71" spans="3:23">
      <c r="C71" s="74" t="e">
        <f>#REF!</f>
        <v>#REF!</v>
      </c>
      <c r="D71" s="75" t="e">
        <f>#REF!</f>
        <v>#REF!</v>
      </c>
      <c r="E71" s="78" t="e">
        <f>#REF!</f>
        <v>#REF!</v>
      </c>
      <c r="F71" s="105" t="e">
        <f t="shared" si="0"/>
        <v>#REF!</v>
      </c>
      <c r="G71" s="95" t="e">
        <f>#REF!</f>
        <v>#REF!</v>
      </c>
      <c r="H71" s="88"/>
      <c r="I71" s="42"/>
      <c r="J71" s="76" t="e">
        <f>#REF!</f>
        <v>#REF!</v>
      </c>
      <c r="K71" s="77" t="e">
        <f>#REF!</f>
        <v>#REF!</v>
      </c>
      <c r="L71" s="78" t="e">
        <f>#REF!</f>
        <v>#REF!</v>
      </c>
      <c r="M71" s="105" t="e">
        <f>#REF!</f>
        <v>#REF!</v>
      </c>
      <c r="N71" s="95" t="e">
        <f>#REF!</f>
        <v>#REF!</v>
      </c>
      <c r="S71" s="74" t="e">
        <f>#REF!</f>
        <v>#REF!</v>
      </c>
      <c r="T71" s="77" t="e">
        <f>#REF!</f>
        <v>#REF!</v>
      </c>
      <c r="U71" s="79" t="e">
        <f>#REF!</f>
        <v>#REF!</v>
      </c>
      <c r="V71" s="103" t="e">
        <f>#REF!</f>
        <v>#REF!</v>
      </c>
      <c r="W71" s="93" t="e">
        <f>#REF!</f>
        <v>#REF!</v>
      </c>
    </row>
    <row r="72" spans="3:23">
      <c r="C72" s="74" t="e">
        <f>#REF!</f>
        <v>#REF!</v>
      </c>
      <c r="D72" s="75" t="e">
        <f>#REF!</f>
        <v>#REF!</v>
      </c>
      <c r="E72" s="78" t="e">
        <f>#REF!</f>
        <v>#REF!</v>
      </c>
      <c r="F72" s="105" t="e">
        <f t="shared" si="0"/>
        <v>#REF!</v>
      </c>
      <c r="G72" s="95" t="e">
        <f>#REF!</f>
        <v>#REF!</v>
      </c>
      <c r="H72" s="88"/>
      <c r="I72" s="42"/>
      <c r="J72" s="76" t="e">
        <f>#REF!</f>
        <v>#REF!</v>
      </c>
      <c r="K72" s="77" t="e">
        <f>#REF!</f>
        <v>#REF!</v>
      </c>
      <c r="L72" s="78" t="e">
        <f>#REF!</f>
        <v>#REF!</v>
      </c>
      <c r="M72" s="105" t="e">
        <f>#REF!</f>
        <v>#REF!</v>
      </c>
      <c r="N72" s="95" t="e">
        <f>#REF!</f>
        <v>#REF!</v>
      </c>
      <c r="S72" s="74" t="e">
        <f>#REF!</f>
        <v>#REF!</v>
      </c>
      <c r="T72" s="77" t="e">
        <f>#REF!</f>
        <v>#REF!</v>
      </c>
      <c r="U72" s="79" t="e">
        <f>#REF!</f>
        <v>#REF!</v>
      </c>
      <c r="V72" s="103" t="e">
        <f>#REF!</f>
        <v>#REF!</v>
      </c>
      <c r="W72" s="93" t="e">
        <f>#REF!</f>
        <v>#REF!</v>
      </c>
    </row>
    <row r="73" spans="3:23">
      <c r="C73" s="74" t="e">
        <f>#REF!</f>
        <v>#REF!</v>
      </c>
      <c r="D73" s="75" t="e">
        <f>#REF!</f>
        <v>#REF!</v>
      </c>
      <c r="E73" s="78" t="e">
        <f>#REF!</f>
        <v>#REF!</v>
      </c>
      <c r="F73" s="105" t="e">
        <f t="shared" si="0"/>
        <v>#REF!</v>
      </c>
      <c r="G73" s="95" t="e">
        <f>#REF!</f>
        <v>#REF!</v>
      </c>
      <c r="H73" s="88"/>
      <c r="I73" s="42"/>
      <c r="J73" s="76" t="e">
        <f>#REF!</f>
        <v>#REF!</v>
      </c>
      <c r="K73" s="77" t="e">
        <f>#REF!</f>
        <v>#REF!</v>
      </c>
      <c r="L73" s="78" t="e">
        <f>#REF!</f>
        <v>#REF!</v>
      </c>
      <c r="M73" s="105" t="e">
        <f>#REF!</f>
        <v>#REF!</v>
      </c>
      <c r="N73" s="95" t="e">
        <f>#REF!</f>
        <v>#REF!</v>
      </c>
      <c r="S73" s="74" t="e">
        <f>#REF!</f>
        <v>#REF!</v>
      </c>
      <c r="T73" s="77" t="e">
        <f>#REF!</f>
        <v>#REF!</v>
      </c>
      <c r="U73" s="79" t="e">
        <f>#REF!</f>
        <v>#REF!</v>
      </c>
      <c r="V73" s="103" t="e">
        <f>#REF!</f>
        <v>#REF!</v>
      </c>
      <c r="W73" s="93" t="e">
        <f>#REF!</f>
        <v>#REF!</v>
      </c>
    </row>
    <row r="74" spans="3:23">
      <c r="C74" s="74" t="e">
        <f>#REF!</f>
        <v>#REF!</v>
      </c>
      <c r="D74" s="75" t="e">
        <f>#REF!</f>
        <v>#REF!</v>
      </c>
      <c r="E74" s="78" t="e">
        <f>#REF!</f>
        <v>#REF!</v>
      </c>
      <c r="F74" s="105" t="e">
        <f t="shared" si="0"/>
        <v>#REF!</v>
      </c>
      <c r="G74" s="95" t="e">
        <f>#REF!</f>
        <v>#REF!</v>
      </c>
      <c r="H74" s="88"/>
      <c r="I74" s="42"/>
      <c r="J74" s="76" t="e">
        <f>#REF!</f>
        <v>#REF!</v>
      </c>
      <c r="K74" s="77" t="e">
        <f>#REF!</f>
        <v>#REF!</v>
      </c>
      <c r="L74" s="78" t="e">
        <f>#REF!</f>
        <v>#REF!</v>
      </c>
      <c r="M74" s="105" t="e">
        <f>#REF!</f>
        <v>#REF!</v>
      </c>
      <c r="N74" s="95" t="e">
        <f>#REF!</f>
        <v>#REF!</v>
      </c>
      <c r="S74" s="74" t="e">
        <f>#REF!</f>
        <v>#REF!</v>
      </c>
      <c r="T74" s="77" t="e">
        <f>#REF!</f>
        <v>#REF!</v>
      </c>
      <c r="U74" s="79" t="e">
        <f>#REF!</f>
        <v>#REF!</v>
      </c>
      <c r="V74" s="103" t="e">
        <f>#REF!</f>
        <v>#REF!</v>
      </c>
      <c r="W74" s="93" t="e">
        <f>#REF!</f>
        <v>#REF!</v>
      </c>
    </row>
    <row r="75" spans="3:23">
      <c r="C75" s="74" t="e">
        <f>#REF!</f>
        <v>#REF!</v>
      </c>
      <c r="D75" s="75" t="e">
        <f>#REF!</f>
        <v>#REF!</v>
      </c>
      <c r="E75" s="78" t="e">
        <f>#REF!</f>
        <v>#REF!</v>
      </c>
      <c r="F75" s="105" t="e">
        <f t="shared" ref="F75:F94" si="1">E75</f>
        <v>#REF!</v>
      </c>
      <c r="G75" s="95" t="e">
        <f>#REF!</f>
        <v>#REF!</v>
      </c>
      <c r="H75" s="88"/>
      <c r="I75" s="42"/>
      <c r="J75" s="76" t="e">
        <f>#REF!</f>
        <v>#REF!</v>
      </c>
      <c r="K75" s="77" t="e">
        <f>#REF!</f>
        <v>#REF!</v>
      </c>
      <c r="L75" s="78" t="e">
        <f>#REF!</f>
        <v>#REF!</v>
      </c>
      <c r="M75" s="105" t="e">
        <f>#REF!</f>
        <v>#REF!</v>
      </c>
      <c r="N75" s="95" t="e">
        <f>#REF!</f>
        <v>#REF!</v>
      </c>
      <c r="S75" s="74" t="e">
        <f>#REF!</f>
        <v>#REF!</v>
      </c>
      <c r="T75" s="77" t="e">
        <f>#REF!</f>
        <v>#REF!</v>
      </c>
      <c r="U75" s="79" t="e">
        <f>#REF!</f>
        <v>#REF!</v>
      </c>
      <c r="V75" s="103" t="e">
        <f>#REF!</f>
        <v>#REF!</v>
      </c>
      <c r="W75" s="93" t="e">
        <f>#REF!</f>
        <v>#REF!</v>
      </c>
    </row>
    <row r="76" spans="3:23">
      <c r="C76" s="74" t="e">
        <f>#REF!</f>
        <v>#REF!</v>
      </c>
      <c r="D76" s="75" t="e">
        <f>#REF!</f>
        <v>#REF!</v>
      </c>
      <c r="E76" s="78" t="e">
        <f>#REF!</f>
        <v>#REF!</v>
      </c>
      <c r="F76" s="105" t="e">
        <f t="shared" si="1"/>
        <v>#REF!</v>
      </c>
      <c r="G76" s="95" t="e">
        <f>#REF!</f>
        <v>#REF!</v>
      </c>
      <c r="H76" s="88"/>
      <c r="I76" s="42"/>
      <c r="J76" s="76" t="e">
        <f>#REF!</f>
        <v>#REF!</v>
      </c>
      <c r="K76" s="77" t="e">
        <f>#REF!</f>
        <v>#REF!</v>
      </c>
      <c r="L76" s="78" t="e">
        <f>#REF!</f>
        <v>#REF!</v>
      </c>
      <c r="M76" s="105" t="e">
        <f>#REF!</f>
        <v>#REF!</v>
      </c>
      <c r="N76" s="95" t="e">
        <f>#REF!</f>
        <v>#REF!</v>
      </c>
      <c r="S76" s="74" t="e">
        <f>#REF!</f>
        <v>#REF!</v>
      </c>
      <c r="T76" s="77" t="e">
        <f>#REF!</f>
        <v>#REF!</v>
      </c>
      <c r="U76" s="79" t="e">
        <f>#REF!</f>
        <v>#REF!</v>
      </c>
      <c r="V76" s="103" t="e">
        <f>#REF!</f>
        <v>#REF!</v>
      </c>
      <c r="W76" s="93" t="e">
        <f>#REF!</f>
        <v>#REF!</v>
      </c>
    </row>
    <row r="77" spans="3:23">
      <c r="C77" s="74" t="e">
        <f>#REF!</f>
        <v>#REF!</v>
      </c>
      <c r="D77" s="75" t="e">
        <f>#REF!</f>
        <v>#REF!</v>
      </c>
      <c r="E77" s="78" t="e">
        <f>#REF!</f>
        <v>#REF!</v>
      </c>
      <c r="F77" s="105" t="e">
        <f t="shared" si="1"/>
        <v>#REF!</v>
      </c>
      <c r="G77" s="95" t="e">
        <f>#REF!</f>
        <v>#REF!</v>
      </c>
      <c r="H77" s="88"/>
      <c r="I77" s="42"/>
      <c r="J77" s="76" t="e">
        <f>#REF!</f>
        <v>#REF!</v>
      </c>
      <c r="K77" s="77" t="e">
        <f>#REF!</f>
        <v>#REF!</v>
      </c>
      <c r="L77" s="78" t="e">
        <f>#REF!</f>
        <v>#REF!</v>
      </c>
      <c r="M77" s="105" t="e">
        <f>#REF!</f>
        <v>#REF!</v>
      </c>
      <c r="N77" s="95" t="e">
        <f>#REF!</f>
        <v>#REF!</v>
      </c>
      <c r="S77" s="74" t="e">
        <f>#REF!</f>
        <v>#REF!</v>
      </c>
      <c r="T77" s="77" t="e">
        <f>#REF!</f>
        <v>#REF!</v>
      </c>
      <c r="U77" s="79" t="e">
        <f>#REF!</f>
        <v>#REF!</v>
      </c>
      <c r="V77" s="103" t="e">
        <f>#REF!</f>
        <v>#REF!</v>
      </c>
      <c r="W77" s="93" t="e">
        <f>#REF!</f>
        <v>#REF!</v>
      </c>
    </row>
    <row r="78" spans="3:23">
      <c r="C78" s="74" t="e">
        <f>#REF!</f>
        <v>#REF!</v>
      </c>
      <c r="D78" s="75" t="e">
        <f>#REF!</f>
        <v>#REF!</v>
      </c>
      <c r="E78" s="78" t="e">
        <f>#REF!</f>
        <v>#REF!</v>
      </c>
      <c r="F78" s="105" t="e">
        <f t="shared" si="1"/>
        <v>#REF!</v>
      </c>
      <c r="G78" s="95" t="e">
        <f>#REF!</f>
        <v>#REF!</v>
      </c>
      <c r="H78" s="88"/>
      <c r="I78" s="42"/>
      <c r="J78" s="76" t="e">
        <f>#REF!</f>
        <v>#REF!</v>
      </c>
      <c r="K78" s="77" t="e">
        <f>#REF!</f>
        <v>#REF!</v>
      </c>
      <c r="L78" s="78" t="e">
        <f>#REF!</f>
        <v>#REF!</v>
      </c>
      <c r="M78" s="105" t="e">
        <f>#REF!</f>
        <v>#REF!</v>
      </c>
      <c r="N78" s="95" t="e">
        <f>#REF!</f>
        <v>#REF!</v>
      </c>
      <c r="S78" s="74" t="e">
        <f>#REF!</f>
        <v>#REF!</v>
      </c>
      <c r="T78" s="77" t="e">
        <f>#REF!</f>
        <v>#REF!</v>
      </c>
      <c r="U78" s="79" t="e">
        <f>#REF!</f>
        <v>#REF!</v>
      </c>
      <c r="V78" s="103" t="e">
        <f>#REF!</f>
        <v>#REF!</v>
      </c>
      <c r="W78" s="93" t="e">
        <f>#REF!</f>
        <v>#REF!</v>
      </c>
    </row>
    <row r="79" spans="3:23">
      <c r="C79" s="98" t="e">
        <f>#REF!</f>
        <v>#REF!</v>
      </c>
      <c r="D79" s="99" t="e">
        <f>#REF!</f>
        <v>#REF!</v>
      </c>
      <c r="E79" s="78" t="e">
        <f>#REF!</f>
        <v>#REF!</v>
      </c>
      <c r="F79" s="105" t="e">
        <f t="shared" si="1"/>
        <v>#REF!</v>
      </c>
      <c r="G79" s="95" t="e">
        <f>#REF!</f>
        <v>#REF!</v>
      </c>
      <c r="H79" s="88"/>
      <c r="I79" s="16"/>
      <c r="J79" s="100" t="e">
        <f>#REF!</f>
        <v>#REF!</v>
      </c>
      <c r="K79" s="101" t="e">
        <f>#REF!</f>
        <v>#REF!</v>
      </c>
      <c r="L79" s="78" t="e">
        <f>#REF!</f>
        <v>#REF!</v>
      </c>
      <c r="M79" s="105" t="e">
        <f>#REF!</f>
        <v>#REF!</v>
      </c>
      <c r="N79" s="95" t="e">
        <f>#REF!</f>
        <v>#REF!</v>
      </c>
      <c r="R79" s="91"/>
      <c r="S79" s="98" t="e">
        <f>#REF!</f>
        <v>#REF!</v>
      </c>
      <c r="T79" s="101" t="e">
        <f>#REF!</f>
        <v>#REF!</v>
      </c>
      <c r="U79" s="79" t="e">
        <f>#REF!</f>
        <v>#REF!</v>
      </c>
      <c r="V79" s="103" t="e">
        <f>#REF!</f>
        <v>#REF!</v>
      </c>
      <c r="W79" s="93" t="e">
        <f>#REF!</f>
        <v>#REF!</v>
      </c>
    </row>
    <row r="80" spans="3:23">
      <c r="C80" s="98" t="e">
        <f>#REF!</f>
        <v>#REF!</v>
      </c>
      <c r="D80" s="99" t="e">
        <f>#REF!</f>
        <v>#REF!</v>
      </c>
      <c r="E80" s="78" t="e">
        <f>#REF!</f>
        <v>#REF!</v>
      </c>
      <c r="F80" s="105" t="e">
        <f t="shared" si="1"/>
        <v>#REF!</v>
      </c>
      <c r="G80" s="95" t="e">
        <f>#REF!</f>
        <v>#REF!</v>
      </c>
      <c r="H80" s="88"/>
      <c r="I80" s="16"/>
      <c r="J80" s="100" t="e">
        <f>#REF!</f>
        <v>#REF!</v>
      </c>
      <c r="K80" s="101" t="e">
        <f>#REF!</f>
        <v>#REF!</v>
      </c>
      <c r="L80" s="78" t="e">
        <f>#REF!</f>
        <v>#REF!</v>
      </c>
      <c r="M80" s="105" t="e">
        <f>#REF!</f>
        <v>#REF!</v>
      </c>
      <c r="N80" s="95" t="e">
        <f>#REF!</f>
        <v>#REF!</v>
      </c>
      <c r="R80" s="91"/>
      <c r="S80" s="98" t="e">
        <f>#REF!</f>
        <v>#REF!</v>
      </c>
      <c r="T80" s="101" t="e">
        <f>#REF!</f>
        <v>#REF!</v>
      </c>
      <c r="U80" s="79" t="e">
        <f>#REF!</f>
        <v>#REF!</v>
      </c>
      <c r="V80" s="103" t="e">
        <f>#REF!</f>
        <v>#REF!</v>
      </c>
      <c r="W80" s="93" t="e">
        <f>#REF!</f>
        <v>#REF!</v>
      </c>
    </row>
    <row r="81" spans="3:23">
      <c r="C81" s="98" t="e">
        <f>#REF!</f>
        <v>#REF!</v>
      </c>
      <c r="D81" s="99" t="e">
        <f>#REF!</f>
        <v>#REF!</v>
      </c>
      <c r="E81" s="78" t="e">
        <f>#REF!</f>
        <v>#REF!</v>
      </c>
      <c r="F81" s="105" t="e">
        <f t="shared" si="1"/>
        <v>#REF!</v>
      </c>
      <c r="G81" s="95" t="e">
        <f>#REF!</f>
        <v>#REF!</v>
      </c>
      <c r="H81" s="88"/>
      <c r="I81" s="16"/>
      <c r="J81" s="100" t="e">
        <f>#REF!</f>
        <v>#REF!</v>
      </c>
      <c r="K81" s="101" t="e">
        <f>#REF!</f>
        <v>#REF!</v>
      </c>
      <c r="L81" s="78" t="e">
        <f>#REF!</f>
        <v>#REF!</v>
      </c>
      <c r="M81" s="105" t="e">
        <f>#REF!</f>
        <v>#REF!</v>
      </c>
      <c r="N81" s="95" t="e">
        <f>#REF!</f>
        <v>#REF!</v>
      </c>
      <c r="R81" s="91"/>
      <c r="S81" s="98" t="e">
        <f>#REF!</f>
        <v>#REF!</v>
      </c>
      <c r="T81" s="101" t="e">
        <f>#REF!</f>
        <v>#REF!</v>
      </c>
      <c r="U81" s="79" t="e">
        <f>#REF!</f>
        <v>#REF!</v>
      </c>
      <c r="V81" s="103" t="e">
        <f>#REF!</f>
        <v>#REF!</v>
      </c>
      <c r="W81" s="93" t="e">
        <f>#REF!</f>
        <v>#REF!</v>
      </c>
    </row>
    <row r="82" spans="3:23">
      <c r="C82" s="98" t="e">
        <f>#REF!</f>
        <v>#REF!</v>
      </c>
      <c r="D82" s="99" t="e">
        <f>#REF!</f>
        <v>#REF!</v>
      </c>
      <c r="E82" s="78" t="e">
        <f>#REF!</f>
        <v>#REF!</v>
      </c>
      <c r="F82" s="105" t="e">
        <f t="shared" si="1"/>
        <v>#REF!</v>
      </c>
      <c r="G82" s="95" t="e">
        <f>#REF!</f>
        <v>#REF!</v>
      </c>
      <c r="H82" s="88"/>
      <c r="I82" s="16"/>
      <c r="J82" s="100" t="e">
        <f>#REF!</f>
        <v>#REF!</v>
      </c>
      <c r="K82" s="101" t="e">
        <f>#REF!</f>
        <v>#REF!</v>
      </c>
      <c r="L82" s="78" t="e">
        <f>#REF!</f>
        <v>#REF!</v>
      </c>
      <c r="M82" s="105" t="e">
        <f>#REF!</f>
        <v>#REF!</v>
      </c>
      <c r="N82" s="95" t="e">
        <f>#REF!</f>
        <v>#REF!</v>
      </c>
      <c r="R82" s="91"/>
      <c r="S82" s="98" t="e">
        <f>#REF!</f>
        <v>#REF!</v>
      </c>
      <c r="T82" s="101" t="e">
        <f>#REF!</f>
        <v>#REF!</v>
      </c>
      <c r="U82" s="79" t="e">
        <f>#REF!</f>
        <v>#REF!</v>
      </c>
      <c r="V82" s="103" t="e">
        <f>#REF!</f>
        <v>#REF!</v>
      </c>
      <c r="W82" s="93" t="e">
        <f>#REF!</f>
        <v>#REF!</v>
      </c>
    </row>
    <row r="83" spans="3:23">
      <c r="C83" s="98" t="e">
        <f>#REF!</f>
        <v>#REF!</v>
      </c>
      <c r="D83" s="99" t="e">
        <f>#REF!</f>
        <v>#REF!</v>
      </c>
      <c r="E83" s="78" t="e">
        <f>#REF!</f>
        <v>#REF!</v>
      </c>
      <c r="F83" s="105" t="e">
        <f t="shared" si="1"/>
        <v>#REF!</v>
      </c>
      <c r="G83" s="95" t="e">
        <f>#REF!</f>
        <v>#REF!</v>
      </c>
      <c r="H83" s="88"/>
      <c r="I83" s="16"/>
      <c r="J83" s="100" t="e">
        <f>#REF!</f>
        <v>#REF!</v>
      </c>
      <c r="K83" s="101" t="e">
        <f>#REF!</f>
        <v>#REF!</v>
      </c>
      <c r="L83" s="78" t="e">
        <f>#REF!</f>
        <v>#REF!</v>
      </c>
      <c r="M83" s="105" t="e">
        <f>#REF!</f>
        <v>#REF!</v>
      </c>
      <c r="N83" s="95" t="e">
        <f>#REF!</f>
        <v>#REF!</v>
      </c>
      <c r="R83" s="91"/>
      <c r="S83" s="98" t="e">
        <f>#REF!</f>
        <v>#REF!</v>
      </c>
      <c r="T83" s="101" t="e">
        <f>#REF!</f>
        <v>#REF!</v>
      </c>
      <c r="U83" s="79" t="e">
        <f>#REF!</f>
        <v>#REF!</v>
      </c>
      <c r="V83" s="103" t="e">
        <f>#REF!</f>
        <v>#REF!</v>
      </c>
      <c r="W83" s="93" t="e">
        <f>#REF!</f>
        <v>#REF!</v>
      </c>
    </row>
    <row r="84" spans="3:23">
      <c r="C84" s="98" t="e">
        <f>#REF!</f>
        <v>#REF!</v>
      </c>
      <c r="D84" s="99" t="e">
        <f>#REF!</f>
        <v>#REF!</v>
      </c>
      <c r="E84" s="78" t="e">
        <f>#REF!</f>
        <v>#REF!</v>
      </c>
      <c r="F84" s="105" t="e">
        <f t="shared" si="1"/>
        <v>#REF!</v>
      </c>
      <c r="G84" s="95" t="e">
        <f>#REF!</f>
        <v>#REF!</v>
      </c>
      <c r="H84" s="88"/>
      <c r="I84" s="16"/>
      <c r="J84" s="100" t="e">
        <f>#REF!</f>
        <v>#REF!</v>
      </c>
      <c r="K84" s="101" t="e">
        <f>#REF!</f>
        <v>#REF!</v>
      </c>
      <c r="L84" s="78" t="e">
        <f>#REF!</f>
        <v>#REF!</v>
      </c>
      <c r="M84" s="105" t="e">
        <f>#REF!</f>
        <v>#REF!</v>
      </c>
      <c r="N84" s="95" t="e">
        <f>#REF!</f>
        <v>#REF!</v>
      </c>
      <c r="R84" s="91"/>
      <c r="S84" s="98" t="e">
        <f>#REF!</f>
        <v>#REF!</v>
      </c>
      <c r="T84" s="101" t="e">
        <f>#REF!</f>
        <v>#REF!</v>
      </c>
      <c r="U84" s="79" t="e">
        <f>#REF!</f>
        <v>#REF!</v>
      </c>
      <c r="V84" s="103" t="e">
        <f>#REF!</f>
        <v>#REF!</v>
      </c>
      <c r="W84" s="93" t="e">
        <f>#REF!</f>
        <v>#REF!</v>
      </c>
    </row>
    <row r="85" spans="3:23">
      <c r="C85" s="98" t="e">
        <f>#REF!</f>
        <v>#REF!</v>
      </c>
      <c r="D85" s="99" t="e">
        <f>#REF!</f>
        <v>#REF!</v>
      </c>
      <c r="E85" s="78" t="e">
        <f>#REF!</f>
        <v>#REF!</v>
      </c>
      <c r="F85" s="105" t="e">
        <f t="shared" si="1"/>
        <v>#REF!</v>
      </c>
      <c r="G85" s="95" t="e">
        <f>#REF!</f>
        <v>#REF!</v>
      </c>
      <c r="H85" s="88"/>
      <c r="I85" s="16"/>
      <c r="J85" s="100" t="e">
        <f>#REF!</f>
        <v>#REF!</v>
      </c>
      <c r="K85" s="101" t="e">
        <f>#REF!</f>
        <v>#REF!</v>
      </c>
      <c r="L85" s="78" t="e">
        <f>#REF!</f>
        <v>#REF!</v>
      </c>
      <c r="M85" s="105" t="e">
        <f>#REF!</f>
        <v>#REF!</v>
      </c>
      <c r="N85" s="95" t="e">
        <f>#REF!</f>
        <v>#REF!</v>
      </c>
      <c r="R85" s="91"/>
      <c r="S85" s="98" t="e">
        <f>#REF!</f>
        <v>#REF!</v>
      </c>
      <c r="T85" s="101" t="e">
        <f>#REF!</f>
        <v>#REF!</v>
      </c>
      <c r="U85" s="79" t="e">
        <f>#REF!</f>
        <v>#REF!</v>
      </c>
      <c r="V85" s="103" t="e">
        <f>#REF!</f>
        <v>#REF!</v>
      </c>
      <c r="W85" s="93" t="e">
        <f>#REF!</f>
        <v>#REF!</v>
      </c>
    </row>
    <row r="86" spans="3:23">
      <c r="C86" s="98" t="e">
        <f>#REF!</f>
        <v>#REF!</v>
      </c>
      <c r="D86" s="99" t="e">
        <f>#REF!</f>
        <v>#REF!</v>
      </c>
      <c r="E86" s="78" t="e">
        <f>#REF!</f>
        <v>#REF!</v>
      </c>
      <c r="F86" s="105" t="e">
        <f t="shared" si="1"/>
        <v>#REF!</v>
      </c>
      <c r="G86" s="95" t="e">
        <f>#REF!</f>
        <v>#REF!</v>
      </c>
      <c r="H86" s="88"/>
      <c r="I86" s="16"/>
      <c r="J86" s="100" t="e">
        <f>#REF!</f>
        <v>#REF!</v>
      </c>
      <c r="K86" s="101" t="e">
        <f>#REF!</f>
        <v>#REF!</v>
      </c>
      <c r="L86" s="78" t="e">
        <f>#REF!</f>
        <v>#REF!</v>
      </c>
      <c r="M86" s="105" t="e">
        <f>#REF!</f>
        <v>#REF!</v>
      </c>
      <c r="N86" s="95" t="e">
        <f>#REF!</f>
        <v>#REF!</v>
      </c>
      <c r="R86" s="91"/>
      <c r="S86" s="98" t="e">
        <f>#REF!</f>
        <v>#REF!</v>
      </c>
      <c r="T86" s="101" t="e">
        <f>#REF!</f>
        <v>#REF!</v>
      </c>
      <c r="U86" s="79" t="e">
        <f>#REF!</f>
        <v>#REF!</v>
      </c>
      <c r="V86" s="103" t="e">
        <f>#REF!</f>
        <v>#REF!</v>
      </c>
      <c r="W86" s="93" t="e">
        <f>#REF!</f>
        <v>#REF!</v>
      </c>
    </row>
    <row r="87" spans="3:23">
      <c r="C87" s="98" t="e">
        <f>#REF!</f>
        <v>#REF!</v>
      </c>
      <c r="D87" s="99" t="e">
        <f>#REF!</f>
        <v>#REF!</v>
      </c>
      <c r="E87" s="78" t="e">
        <f>#REF!</f>
        <v>#REF!</v>
      </c>
      <c r="F87" s="105" t="e">
        <f t="shared" si="1"/>
        <v>#REF!</v>
      </c>
      <c r="G87" s="95" t="e">
        <f>#REF!</f>
        <v>#REF!</v>
      </c>
      <c r="H87" s="88"/>
      <c r="I87" s="16"/>
      <c r="J87" s="100" t="e">
        <f>#REF!</f>
        <v>#REF!</v>
      </c>
      <c r="K87" s="101" t="e">
        <f>#REF!</f>
        <v>#REF!</v>
      </c>
      <c r="L87" s="78" t="e">
        <f>#REF!</f>
        <v>#REF!</v>
      </c>
      <c r="M87" s="105" t="e">
        <f>#REF!</f>
        <v>#REF!</v>
      </c>
      <c r="N87" s="95" t="e">
        <f>#REF!</f>
        <v>#REF!</v>
      </c>
      <c r="R87" s="91"/>
      <c r="S87" s="98" t="e">
        <f>#REF!</f>
        <v>#REF!</v>
      </c>
      <c r="T87" s="101" t="e">
        <f>#REF!</f>
        <v>#REF!</v>
      </c>
      <c r="U87" s="79" t="e">
        <f>#REF!</f>
        <v>#REF!</v>
      </c>
      <c r="V87" s="103" t="e">
        <f>#REF!</f>
        <v>#REF!</v>
      </c>
      <c r="W87" s="93" t="e">
        <f>#REF!</f>
        <v>#REF!</v>
      </c>
    </row>
    <row r="88" spans="3:23">
      <c r="C88" s="98" t="e">
        <f>#REF!</f>
        <v>#REF!</v>
      </c>
      <c r="D88" s="99" t="e">
        <f>#REF!</f>
        <v>#REF!</v>
      </c>
      <c r="E88" s="78" t="e">
        <f>#REF!</f>
        <v>#REF!</v>
      </c>
      <c r="F88" s="105" t="e">
        <f t="shared" si="1"/>
        <v>#REF!</v>
      </c>
      <c r="G88" s="95" t="e">
        <f>#REF!</f>
        <v>#REF!</v>
      </c>
      <c r="H88" s="88"/>
      <c r="I88" s="16"/>
      <c r="J88" s="100" t="e">
        <f>#REF!</f>
        <v>#REF!</v>
      </c>
      <c r="K88" s="101" t="e">
        <f>#REF!</f>
        <v>#REF!</v>
      </c>
      <c r="L88" s="78" t="e">
        <f>#REF!</f>
        <v>#REF!</v>
      </c>
      <c r="M88" s="105" t="e">
        <f>#REF!</f>
        <v>#REF!</v>
      </c>
      <c r="N88" s="95" t="e">
        <f>#REF!</f>
        <v>#REF!</v>
      </c>
      <c r="R88" s="91"/>
      <c r="S88" s="98" t="e">
        <f>#REF!</f>
        <v>#REF!</v>
      </c>
      <c r="T88" s="101" t="e">
        <f>#REF!</f>
        <v>#REF!</v>
      </c>
      <c r="U88" s="79" t="e">
        <f>#REF!</f>
        <v>#REF!</v>
      </c>
      <c r="V88" s="103" t="e">
        <f>#REF!</f>
        <v>#REF!</v>
      </c>
      <c r="W88" s="93" t="e">
        <f>#REF!</f>
        <v>#REF!</v>
      </c>
    </row>
    <row r="89" spans="3:23">
      <c r="C89" s="98" t="e">
        <f>#REF!</f>
        <v>#REF!</v>
      </c>
      <c r="D89" s="99" t="e">
        <f>#REF!</f>
        <v>#REF!</v>
      </c>
      <c r="E89" s="78" t="e">
        <f>#REF!</f>
        <v>#REF!</v>
      </c>
      <c r="F89" s="105" t="e">
        <f t="shared" si="1"/>
        <v>#REF!</v>
      </c>
      <c r="G89" s="95" t="e">
        <f>#REF!</f>
        <v>#REF!</v>
      </c>
      <c r="H89" s="88"/>
      <c r="I89" s="16"/>
      <c r="J89" s="100" t="e">
        <f>#REF!</f>
        <v>#REF!</v>
      </c>
      <c r="K89" s="101" t="e">
        <f>#REF!</f>
        <v>#REF!</v>
      </c>
      <c r="L89" s="78" t="e">
        <f>#REF!</f>
        <v>#REF!</v>
      </c>
      <c r="M89" s="105" t="e">
        <f>#REF!</f>
        <v>#REF!</v>
      </c>
      <c r="N89" s="95" t="e">
        <f>#REF!</f>
        <v>#REF!</v>
      </c>
      <c r="R89" s="91"/>
      <c r="S89" s="98" t="e">
        <f>#REF!</f>
        <v>#REF!</v>
      </c>
      <c r="T89" s="101" t="e">
        <f>#REF!</f>
        <v>#REF!</v>
      </c>
      <c r="U89" s="79" t="e">
        <f>#REF!</f>
        <v>#REF!</v>
      </c>
      <c r="V89" s="103" t="e">
        <f>#REF!</f>
        <v>#REF!</v>
      </c>
      <c r="W89" s="93" t="e">
        <f>#REF!</f>
        <v>#REF!</v>
      </c>
    </row>
    <row r="90" spans="3:23">
      <c r="C90" s="98" t="e">
        <f>#REF!</f>
        <v>#REF!</v>
      </c>
      <c r="D90" s="99" t="e">
        <f>#REF!</f>
        <v>#REF!</v>
      </c>
      <c r="E90" s="78" t="e">
        <f>#REF!</f>
        <v>#REF!</v>
      </c>
      <c r="F90" s="105" t="e">
        <f t="shared" si="1"/>
        <v>#REF!</v>
      </c>
      <c r="G90" s="95" t="e">
        <f>#REF!</f>
        <v>#REF!</v>
      </c>
      <c r="H90" s="88"/>
      <c r="I90" s="16"/>
      <c r="J90" s="100" t="e">
        <f>#REF!</f>
        <v>#REF!</v>
      </c>
      <c r="K90" s="101" t="e">
        <f>#REF!</f>
        <v>#REF!</v>
      </c>
      <c r="L90" s="78" t="e">
        <f>#REF!</f>
        <v>#REF!</v>
      </c>
      <c r="M90" s="105" t="e">
        <f>#REF!</f>
        <v>#REF!</v>
      </c>
      <c r="N90" s="95" t="e">
        <f>#REF!</f>
        <v>#REF!</v>
      </c>
      <c r="R90" s="91"/>
      <c r="S90" s="98" t="e">
        <f>#REF!</f>
        <v>#REF!</v>
      </c>
      <c r="T90" s="101" t="e">
        <f>#REF!</f>
        <v>#REF!</v>
      </c>
      <c r="U90" s="79" t="e">
        <f>#REF!</f>
        <v>#REF!</v>
      </c>
      <c r="V90" s="103" t="e">
        <f>#REF!</f>
        <v>#REF!</v>
      </c>
      <c r="W90" s="93" t="e">
        <f>#REF!</f>
        <v>#REF!</v>
      </c>
    </row>
    <row r="91" spans="3:23">
      <c r="C91" s="98" t="e">
        <f>#REF!</f>
        <v>#REF!</v>
      </c>
      <c r="D91" s="99" t="e">
        <f>#REF!</f>
        <v>#REF!</v>
      </c>
      <c r="E91" s="78" t="e">
        <f>#REF!</f>
        <v>#REF!</v>
      </c>
      <c r="F91" s="105" t="e">
        <f t="shared" si="1"/>
        <v>#REF!</v>
      </c>
      <c r="G91" s="95" t="e">
        <f>#REF!</f>
        <v>#REF!</v>
      </c>
      <c r="H91" s="88"/>
      <c r="I91" s="16"/>
      <c r="J91" s="100" t="e">
        <f>#REF!</f>
        <v>#REF!</v>
      </c>
      <c r="K91" s="101" t="e">
        <f>#REF!</f>
        <v>#REF!</v>
      </c>
      <c r="L91" s="78" t="e">
        <f>#REF!</f>
        <v>#REF!</v>
      </c>
      <c r="M91" s="105" t="e">
        <f>#REF!</f>
        <v>#REF!</v>
      </c>
      <c r="N91" s="95" t="e">
        <f>#REF!</f>
        <v>#REF!</v>
      </c>
      <c r="R91" s="91"/>
      <c r="S91" s="98" t="e">
        <f>#REF!</f>
        <v>#REF!</v>
      </c>
      <c r="T91" s="101" t="e">
        <f>#REF!</f>
        <v>#REF!</v>
      </c>
      <c r="U91" s="79" t="e">
        <f>#REF!</f>
        <v>#REF!</v>
      </c>
      <c r="V91" s="103" t="e">
        <f>#REF!</f>
        <v>#REF!</v>
      </c>
      <c r="W91" s="93" t="e">
        <f>#REF!</f>
        <v>#REF!</v>
      </c>
    </row>
    <row r="92" spans="3:23">
      <c r="C92" s="98" t="e">
        <f>#REF!</f>
        <v>#REF!</v>
      </c>
      <c r="D92" s="99" t="e">
        <f>#REF!</f>
        <v>#REF!</v>
      </c>
      <c r="E92" s="78" t="e">
        <f>#REF!</f>
        <v>#REF!</v>
      </c>
      <c r="F92" s="105" t="e">
        <f t="shared" si="1"/>
        <v>#REF!</v>
      </c>
      <c r="G92" s="95" t="e">
        <f>#REF!</f>
        <v>#REF!</v>
      </c>
      <c r="H92" s="89"/>
      <c r="I92" s="16"/>
      <c r="J92" s="100" t="e">
        <f>#REF!</f>
        <v>#REF!</v>
      </c>
      <c r="K92" s="101" t="e">
        <f>#REF!</f>
        <v>#REF!</v>
      </c>
      <c r="L92" s="78" t="e">
        <f>#REF!</f>
        <v>#REF!</v>
      </c>
      <c r="M92" s="105" t="e">
        <f>#REF!</f>
        <v>#REF!</v>
      </c>
      <c r="N92" s="95" t="e">
        <f>#REF!</f>
        <v>#REF!</v>
      </c>
      <c r="R92" s="91"/>
      <c r="S92" s="98" t="e">
        <f>#REF!</f>
        <v>#REF!</v>
      </c>
      <c r="T92" s="101" t="e">
        <f>#REF!</f>
        <v>#REF!</v>
      </c>
      <c r="U92" s="79" t="e">
        <f>#REF!</f>
        <v>#REF!</v>
      </c>
      <c r="V92" s="103" t="e">
        <f>#REF!</f>
        <v>#REF!</v>
      </c>
      <c r="W92" s="93" t="e">
        <f>#REF!</f>
        <v>#REF!</v>
      </c>
    </row>
    <row r="93" spans="3:23">
      <c r="C93" s="98" t="e">
        <f>#REF!</f>
        <v>#REF!</v>
      </c>
      <c r="D93" s="99" t="e">
        <f>#REF!</f>
        <v>#REF!</v>
      </c>
      <c r="E93" s="78" t="e">
        <f>#REF!</f>
        <v>#REF!</v>
      </c>
      <c r="F93" s="105" t="e">
        <f t="shared" si="1"/>
        <v>#REF!</v>
      </c>
      <c r="G93" s="95" t="e">
        <f>#REF!</f>
        <v>#REF!</v>
      </c>
      <c r="H93" s="89"/>
      <c r="I93" s="16"/>
      <c r="J93" s="100" t="e">
        <f>#REF!</f>
        <v>#REF!</v>
      </c>
      <c r="K93" s="101" t="e">
        <f>#REF!</f>
        <v>#REF!</v>
      </c>
      <c r="L93" s="78" t="e">
        <f>#REF!</f>
        <v>#REF!</v>
      </c>
      <c r="M93" s="105" t="e">
        <f>#REF!</f>
        <v>#REF!</v>
      </c>
      <c r="N93" s="95" t="e">
        <f>#REF!</f>
        <v>#REF!</v>
      </c>
      <c r="R93" s="91"/>
      <c r="S93" s="98" t="e">
        <f>#REF!</f>
        <v>#REF!</v>
      </c>
      <c r="T93" s="101" t="e">
        <f>#REF!</f>
        <v>#REF!</v>
      </c>
      <c r="U93" s="79" t="e">
        <f>#REF!</f>
        <v>#REF!</v>
      </c>
      <c r="V93" s="103" t="e">
        <f>#REF!</f>
        <v>#REF!</v>
      </c>
      <c r="W93" s="93" t="e">
        <f>#REF!</f>
        <v>#REF!</v>
      </c>
    </row>
    <row r="94" spans="3:23">
      <c r="C94" s="98" t="e">
        <f>#REF!</f>
        <v>#REF!</v>
      </c>
      <c r="D94" s="99" t="e">
        <f>#REF!</f>
        <v>#REF!</v>
      </c>
      <c r="E94" s="78" t="e">
        <f>#REF!</f>
        <v>#REF!</v>
      </c>
      <c r="F94" s="105" t="e">
        <f t="shared" si="1"/>
        <v>#REF!</v>
      </c>
      <c r="G94" s="95" t="e">
        <f>#REF!</f>
        <v>#REF!</v>
      </c>
      <c r="H94" s="89"/>
      <c r="I94" s="16"/>
      <c r="J94" s="100" t="e">
        <f>#REF!</f>
        <v>#REF!</v>
      </c>
      <c r="K94" s="101" t="e">
        <f>#REF!</f>
        <v>#REF!</v>
      </c>
      <c r="L94" s="78" t="e">
        <f>#REF!</f>
        <v>#REF!</v>
      </c>
      <c r="M94" s="105" t="e">
        <f>#REF!</f>
        <v>#REF!</v>
      </c>
      <c r="N94" s="95" t="e">
        <f>#REF!</f>
        <v>#REF!</v>
      </c>
      <c r="R94" s="91"/>
      <c r="S94" s="98" t="e">
        <f>#REF!</f>
        <v>#REF!</v>
      </c>
      <c r="T94" s="101" t="e">
        <f>#REF!</f>
        <v>#REF!</v>
      </c>
      <c r="U94" s="79" t="e">
        <f>#REF!</f>
        <v>#REF!</v>
      </c>
      <c r="V94" s="103" t="e">
        <f>#REF!</f>
        <v>#REF!</v>
      </c>
      <c r="W94" s="93" t="e">
        <f>#REF!</f>
        <v>#REF!</v>
      </c>
    </row>
    <row r="95" spans="3:23">
      <c r="C95" s="12"/>
      <c r="D95" s="12"/>
      <c r="E95" s="12"/>
      <c r="F95" s="12"/>
      <c r="G95" s="12"/>
      <c r="I95" s="91"/>
      <c r="J95" s="100" t="e">
        <f>#REF!</f>
        <v>#REF!</v>
      </c>
      <c r="K95" s="101" t="e">
        <f>#REF!</f>
        <v>#REF!</v>
      </c>
      <c r="L95" s="78" t="e">
        <f>#REF!</f>
        <v>#REF!</v>
      </c>
      <c r="M95" s="105" t="e">
        <f>#REF!</f>
        <v>#REF!</v>
      </c>
      <c r="N95" s="95" t="e">
        <f>#REF!</f>
        <v>#REF!</v>
      </c>
      <c r="R95" s="91"/>
      <c r="S95" s="98" t="e">
        <f>#REF!</f>
        <v>#REF!</v>
      </c>
      <c r="T95" s="101" t="e">
        <f>#REF!</f>
        <v>#REF!</v>
      </c>
      <c r="U95" s="79" t="e">
        <f>#REF!</f>
        <v>#REF!</v>
      </c>
      <c r="V95" s="103" t="e">
        <f>#REF!</f>
        <v>#REF!</v>
      </c>
      <c r="W95" s="93" t="e">
        <f>#REF!</f>
        <v>#REF!</v>
      </c>
    </row>
    <row r="96" spans="3:23">
      <c r="U96" s="91"/>
    </row>
  </sheetData>
  <mergeCells count="12">
    <mergeCell ref="C8:G8"/>
    <mergeCell ref="J8:N8"/>
    <mergeCell ref="S8:W8"/>
    <mergeCell ref="T5:W5"/>
    <mergeCell ref="T6:W6"/>
    <mergeCell ref="T7:W7"/>
    <mergeCell ref="D5:G5"/>
    <mergeCell ref="D6:G6"/>
    <mergeCell ref="D7:G7"/>
    <mergeCell ref="K5:N5"/>
    <mergeCell ref="K6:N6"/>
    <mergeCell ref="K7:N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S95"/>
  <sheetViews>
    <sheetView topLeftCell="A35" zoomScale="60" zoomScaleNormal="60" workbookViewId="0">
      <selection activeCell="D10" sqref="D10"/>
    </sheetView>
  </sheetViews>
  <sheetFormatPr defaultRowHeight="14.4"/>
  <cols>
    <col min="3" max="5" width="8.88671875" style="106"/>
    <col min="6" max="6" width="10" style="106" customWidth="1"/>
    <col min="7" max="7" width="8.88671875" style="106"/>
    <col min="8" max="8" width="8.88671875" style="12"/>
    <col min="11" max="11" width="11" customWidth="1"/>
    <col min="12" max="12" width="10.77734375" customWidth="1"/>
    <col min="13" max="13" width="10.6640625" customWidth="1"/>
    <col min="14" max="15" width="8.88671875" style="91"/>
    <col min="17" max="19" width="11" customWidth="1"/>
  </cols>
  <sheetData>
    <row r="3" spans="3:19">
      <c r="C3" s="73" t="s">
        <v>110</v>
      </c>
      <c r="D3" s="73" t="s">
        <v>111</v>
      </c>
      <c r="E3" s="73" t="s">
        <v>58</v>
      </c>
      <c r="F3" s="73">
        <f>'50 кГц маломер '!D26</f>
        <v>30</v>
      </c>
      <c r="G3" s="73" t="s">
        <v>2</v>
      </c>
      <c r="H3" s="85"/>
      <c r="I3" s="73" t="s">
        <v>110</v>
      </c>
      <c r="J3" s="73" t="s">
        <v>111</v>
      </c>
      <c r="K3" s="73" t="s">
        <v>58</v>
      </c>
      <c r="L3" s="73">
        <f>'50 кГц маломер '!D27</f>
        <v>200</v>
      </c>
      <c r="M3" s="73" t="s">
        <v>2</v>
      </c>
      <c r="N3" s="85"/>
      <c r="O3" s="85" t="s">
        <v>110</v>
      </c>
      <c r="P3" s="14" t="s">
        <v>111</v>
      </c>
      <c r="Q3" s="14" t="str">
        <f>K3</f>
        <v>Uзи</v>
      </c>
      <c r="R3" s="14">
        <f>'50 кГц маломер '!D28</f>
        <v>250</v>
      </c>
      <c r="S3" s="14" t="str">
        <f>M3</f>
        <v>В</v>
      </c>
    </row>
    <row r="4" spans="3:19">
      <c r="C4" s="73" t="s">
        <v>41</v>
      </c>
      <c r="D4" s="73">
        <f>'50 кГц маломер '!D37</f>
        <v>500</v>
      </c>
      <c r="E4" s="73" t="s">
        <v>20</v>
      </c>
      <c r="F4" s="73">
        <f>'50 кГц маломер '!J45</f>
        <v>0.375</v>
      </c>
      <c r="G4" s="73" t="s">
        <v>5</v>
      </c>
      <c r="H4" s="85"/>
      <c r="I4" s="73" t="str">
        <f>C4</f>
        <v>Шаг ВРУ</v>
      </c>
      <c r="J4" s="73">
        <f>'50 кГц маломер '!D38</f>
        <v>5000</v>
      </c>
      <c r="K4" s="73" t="str">
        <f>E4</f>
        <v>мкс</v>
      </c>
      <c r="L4" s="73">
        <f>'50 кГц маломер '!J46</f>
        <v>3.75</v>
      </c>
      <c r="M4" s="73" t="str">
        <f>G4</f>
        <v>м</v>
      </c>
      <c r="N4" s="85"/>
      <c r="O4" s="85" t="str">
        <f>I4</f>
        <v>Шаг ВРУ</v>
      </c>
      <c r="P4" s="14">
        <f>'50 кГц маломер '!D39</f>
        <v>25000</v>
      </c>
      <c r="Q4" s="14" t="str">
        <f>K4</f>
        <v>мкс</v>
      </c>
      <c r="R4" s="14">
        <f>'50 кГц маломер '!J47</f>
        <v>18.75</v>
      </c>
      <c r="S4" s="14" t="str">
        <f>M4</f>
        <v>м</v>
      </c>
    </row>
    <row r="5" spans="3:19" ht="48" customHeight="1">
      <c r="C5" s="73" t="s">
        <v>108</v>
      </c>
      <c r="D5" s="153" t="s">
        <v>112</v>
      </c>
      <c r="E5" s="153"/>
      <c r="F5" s="153"/>
      <c r="G5" s="153"/>
      <c r="H5" s="86"/>
      <c r="I5" s="73" t="str">
        <f>C5</f>
        <v>КУ1</v>
      </c>
      <c r="J5" s="154" t="str">
        <f>D5</f>
        <v>коэффициент усиления для компенсации потерь на распостранение</v>
      </c>
      <c r="K5" s="154"/>
      <c r="L5" s="154"/>
      <c r="M5" s="154"/>
      <c r="N5" s="90"/>
      <c r="O5" s="90" t="str">
        <f>I5</f>
        <v>КУ1</v>
      </c>
      <c r="P5" s="155" t="str">
        <f>J5</f>
        <v>коэффициент усиления для компенсации потерь на распостранение</v>
      </c>
      <c r="Q5" s="155"/>
      <c r="R5" s="155"/>
      <c r="S5" s="155"/>
    </row>
    <row r="6" spans="3:19" ht="30.6" customHeight="1">
      <c r="C6" s="73" t="s">
        <v>104</v>
      </c>
      <c r="D6" s="152" t="s">
        <v>114</v>
      </c>
      <c r="E6" s="153"/>
      <c r="F6" s="153"/>
      <c r="G6" s="153"/>
      <c r="H6" s="86"/>
      <c r="I6" s="73" t="str">
        <f>C6</f>
        <v>КУ2</v>
      </c>
      <c r="J6" s="154" t="str">
        <f>D6</f>
        <v>коэффициент усиления                                  приведенный к КУ1</v>
      </c>
      <c r="K6" s="154"/>
      <c r="L6" s="154"/>
      <c r="M6" s="154"/>
      <c r="N6" s="90"/>
      <c r="O6" s="90" t="str">
        <f>I6</f>
        <v>КУ2</v>
      </c>
      <c r="P6" s="155" t="str">
        <f>J6</f>
        <v>коэффициент усиления                                  приведенный к КУ1</v>
      </c>
      <c r="Q6" s="155"/>
      <c r="R6" s="155"/>
      <c r="S6" s="155"/>
    </row>
    <row r="7" spans="3:19" ht="30" customHeight="1">
      <c r="C7" s="73" t="s">
        <v>109</v>
      </c>
      <c r="D7" s="153" t="s">
        <v>113</v>
      </c>
      <c r="E7" s="153"/>
      <c r="F7" s="153"/>
      <c r="G7" s="153"/>
      <c r="H7" s="86"/>
      <c r="I7" s="73" t="str">
        <f>C7</f>
        <v>КУ 50 мВ</v>
      </c>
      <c r="J7" s="154" t="str">
        <f>D7</f>
        <v>коэффициент усиления для пересечения уровня 50 мВ</v>
      </c>
      <c r="K7" s="154"/>
      <c r="L7" s="154"/>
      <c r="M7" s="154"/>
      <c r="N7" s="90"/>
      <c r="O7" s="90" t="str">
        <f>I7</f>
        <v>КУ 50 мВ</v>
      </c>
      <c r="P7" s="155" t="str">
        <f>J7</f>
        <v>коэффициент усиления для пересечения уровня 50 мВ</v>
      </c>
      <c r="Q7" s="155"/>
      <c r="R7" s="155"/>
      <c r="S7" s="155"/>
    </row>
    <row r="8" spans="3:19" ht="21">
      <c r="C8" s="149" t="s">
        <v>27</v>
      </c>
      <c r="D8" s="150"/>
      <c r="E8" s="150"/>
      <c r="F8" s="150"/>
      <c r="G8" s="150"/>
      <c r="I8" s="151" t="s">
        <v>28</v>
      </c>
      <c r="J8" s="151"/>
      <c r="K8" s="151"/>
      <c r="L8" s="151"/>
      <c r="M8" s="151"/>
      <c r="O8" s="156" t="s">
        <v>29</v>
      </c>
      <c r="P8" s="156"/>
      <c r="Q8" s="156"/>
      <c r="R8" s="156"/>
      <c r="S8" s="156"/>
    </row>
    <row r="9" spans="3:19" ht="15" thickBot="1">
      <c r="C9" s="80" t="str">
        <f>'50 кГц маломер '!O3</f>
        <v>Шаг ВРУ</v>
      </c>
      <c r="D9" s="81" t="s">
        <v>43</v>
      </c>
      <c r="E9" s="82" t="s">
        <v>108</v>
      </c>
      <c r="F9" s="104" t="s">
        <v>117</v>
      </c>
      <c r="G9" s="94" t="s">
        <v>109</v>
      </c>
      <c r="H9" s="87"/>
      <c r="I9" s="80" t="str">
        <f>C9</f>
        <v>Шаг ВРУ</v>
      </c>
      <c r="J9" s="81" t="s">
        <v>43</v>
      </c>
      <c r="K9" s="82" t="s">
        <v>108</v>
      </c>
      <c r="L9" s="104" t="s">
        <v>118</v>
      </c>
      <c r="M9" s="94" t="s">
        <v>109</v>
      </c>
      <c r="N9" s="87"/>
      <c r="O9" s="140" t="str">
        <f>I9</f>
        <v>Шаг ВРУ</v>
      </c>
      <c r="P9" s="141" t="str">
        <f>J9</f>
        <v>Глубина</v>
      </c>
      <c r="Q9" s="142" t="str">
        <f>K9</f>
        <v>КУ1</v>
      </c>
      <c r="R9" s="144" t="str">
        <f>L9</f>
        <v>КУ2 200мВ</v>
      </c>
      <c r="S9" s="92" t="str">
        <f>M9</f>
        <v>КУ 50 мВ</v>
      </c>
    </row>
    <row r="10" spans="3:19" ht="15" thickTop="1">
      <c r="C10" s="74">
        <f>'50 кГц маломер '!O4</f>
        <v>1</v>
      </c>
      <c r="D10" s="75">
        <f>'50 кГц маломер '!P4</f>
        <v>0.5</v>
      </c>
      <c r="E10" s="78">
        <f>'50 кГц маломер '!W4</f>
        <v>0.50100993209453792</v>
      </c>
      <c r="F10" s="105">
        <f>E10</f>
        <v>0.50100993209453792</v>
      </c>
      <c r="G10" s="95">
        <f>'50 кГц маломер '!Y4</f>
        <v>0.12644131446788773</v>
      </c>
      <c r="H10" s="88"/>
      <c r="I10" s="76">
        <f>C10</f>
        <v>1</v>
      </c>
      <c r="J10" s="77">
        <f>'50 кГц маломер '!AD4</f>
        <v>10.25</v>
      </c>
      <c r="K10" s="78">
        <f>'50 кГц маломер '!AK4</f>
        <v>10.682887468510003</v>
      </c>
      <c r="L10" s="105">
        <f>'50 кГц маломер '!AM4</f>
        <v>1.6024331202765001</v>
      </c>
      <c r="M10" s="95">
        <f>'50 кГц маломер '!AO4</f>
        <v>0.40441064556861395</v>
      </c>
      <c r="N10" s="88"/>
      <c r="O10" s="139">
        <f>'50 кГц маломер '!AT4</f>
        <v>1</v>
      </c>
      <c r="P10" s="147">
        <f>'50 кГц маломер '!AU4</f>
        <v>50</v>
      </c>
      <c r="Q10" s="143">
        <f>'50 кГц маломер '!BB4</f>
        <v>61.179104779305234</v>
      </c>
      <c r="R10" s="145">
        <f>'50 кГц маломер '!BD4</f>
        <v>7.3414925735166356</v>
      </c>
      <c r="S10" s="146">
        <f>'50 кГц маломер '!BF4</f>
        <v>1.8527935509600237</v>
      </c>
    </row>
    <row r="11" spans="3:19">
      <c r="C11" s="74">
        <f>'50 кГц маломер '!O5</f>
        <v>2</v>
      </c>
      <c r="D11" s="75">
        <f>'50 кГц маломер '!P5</f>
        <v>0.875</v>
      </c>
      <c r="E11" s="78">
        <f>'50 кГц маломер '!W5</f>
        <v>0.8780952593725766</v>
      </c>
      <c r="F11" s="105">
        <f t="shared" ref="F11:F74" si="0">E11</f>
        <v>0.8780952593725766</v>
      </c>
      <c r="G11" s="95">
        <f>'50 кГц маломер '!Y5</f>
        <v>0.22160742075296638</v>
      </c>
      <c r="H11" s="88"/>
      <c r="I11" s="76">
        <f t="shared" ref="I11:I74" si="1">C11</f>
        <v>2</v>
      </c>
      <c r="J11" s="77">
        <f>'50 кГц маломер '!AD5</f>
        <v>14</v>
      </c>
      <c r="K11" s="78">
        <f>'50 кГц маломер '!AK5</f>
        <v>14.81376010694167</v>
      </c>
      <c r="L11" s="105">
        <f>'50 кГц маломер '!AM5</f>
        <v>2.2220640160412501</v>
      </c>
      <c r="M11" s="95">
        <f>'50 кГц маломер '!AO5</f>
        <v>0.5607886730817</v>
      </c>
      <c r="N11" s="88"/>
      <c r="O11" s="139">
        <f>'50 кГц маломер '!AT5</f>
        <v>2</v>
      </c>
      <c r="P11" s="147">
        <f>'50 кГц маломер '!AU5</f>
        <v>68.75</v>
      </c>
      <c r="Q11" s="143">
        <f>'50 кГц маломер '!BB5</f>
        <v>90.733618993634266</v>
      </c>
      <c r="R11" s="145">
        <f>'50 кГц маломер '!BD5</f>
        <v>10.888034279236123</v>
      </c>
      <c r="S11" s="146">
        <f>'50 кГц маломер '!BF5</f>
        <v>2.7478444598544556</v>
      </c>
    </row>
    <row r="12" spans="3:19">
      <c r="C12" s="74">
        <f>'50 кГц маломер '!O6</f>
        <v>3</v>
      </c>
      <c r="D12" s="75">
        <f>'50 кГц маломер '!P6</f>
        <v>1.25</v>
      </c>
      <c r="E12" s="78">
        <f>'50 кГц маломер '!W6</f>
        <v>1.2563216409606748</v>
      </c>
      <c r="F12" s="105">
        <f t="shared" si="0"/>
        <v>1.2563216409606748</v>
      </c>
      <c r="G12" s="95">
        <f>'50 кГц маломер '!Y6</f>
        <v>0.31706149818911589</v>
      </c>
      <c r="H12" s="88"/>
      <c r="I12" s="76">
        <f t="shared" si="1"/>
        <v>3</v>
      </c>
      <c r="J12" s="77">
        <f>'50 кГц маломер '!AD6</f>
        <v>17.75</v>
      </c>
      <c r="K12" s="78">
        <f>'50 кГц маломер '!AK6</f>
        <v>19.068130374038574</v>
      </c>
      <c r="L12" s="105">
        <f>'50 кГц маломер '!AM6</f>
        <v>2.8602195561057857</v>
      </c>
      <c r="M12" s="95">
        <f>'50 кГц маломер '!AO6</f>
        <v>0.72184181824270022</v>
      </c>
      <c r="N12" s="88"/>
      <c r="O12" s="139">
        <f>'50 кГц маломер '!AT6</f>
        <v>3</v>
      </c>
      <c r="P12" s="147">
        <f>'50 кГц маломер '!AU6</f>
        <v>87.5</v>
      </c>
      <c r="Q12" s="143">
        <f>'50 кГц маломер '!BB6</f>
        <v>124.55638680555874</v>
      </c>
      <c r="R12" s="145">
        <f>'50 кГц маломер '!BD6</f>
        <v>14.946766416667064</v>
      </c>
      <c r="S12" s="146">
        <f>'50 кГц маломер '!BF6</f>
        <v>3.7721583379932824</v>
      </c>
    </row>
    <row r="13" spans="3:19">
      <c r="C13" s="74">
        <f>'50 кГц маломер '!O7</f>
        <v>4</v>
      </c>
      <c r="D13" s="75">
        <f>'50 кГц маломер '!P7</f>
        <v>1.625</v>
      </c>
      <c r="E13" s="78">
        <f>'50 кГц маломер '!W7</f>
        <v>1.6356916682060703</v>
      </c>
      <c r="F13" s="105">
        <f t="shared" si="0"/>
        <v>1.6356916682060703</v>
      </c>
      <c r="G13" s="95">
        <f>'50 кГц маломер '!Y7</f>
        <v>0.41280420076207575</v>
      </c>
      <c r="H13" s="88"/>
      <c r="I13" s="76">
        <f t="shared" si="1"/>
        <v>4</v>
      </c>
      <c r="J13" s="77">
        <f>'50 кГц маломер '!AD7</f>
        <v>21.5</v>
      </c>
      <c r="K13" s="78">
        <f>'50 кГц маломер '!AK7</f>
        <v>23.44880411582044</v>
      </c>
      <c r="L13" s="105">
        <f>'50 кГц маломер '!AM7</f>
        <v>3.5173206173730653</v>
      </c>
      <c r="M13" s="95">
        <f>'50 кГц маломер '!AO7</f>
        <v>0.88767629896353584</v>
      </c>
      <c r="N13" s="88"/>
      <c r="O13" s="139">
        <f>'50 кГц маломер '!AT7</f>
        <v>4</v>
      </c>
      <c r="P13" s="147">
        <f>'50 кГц маломер '!AU7</f>
        <v>106.25</v>
      </c>
      <c r="Q13" s="143">
        <f>'50 кГц маломер '!BB7</f>
        <v>163.13581041340527</v>
      </c>
      <c r="R13" s="145">
        <f>'50 кГц маломер '!BD7</f>
        <v>19.57629724960865</v>
      </c>
      <c r="S13" s="146">
        <f>'50 кГц маломер '!BF7</f>
        <v>4.9405263211180017</v>
      </c>
    </row>
    <row r="14" spans="3:19">
      <c r="C14" s="74">
        <f>'50 кГц маломер '!O8</f>
        <v>5</v>
      </c>
      <c r="D14" s="75">
        <f>'50 кГц маломер '!P8</f>
        <v>2</v>
      </c>
      <c r="E14" s="78">
        <f>'50 кГц маломер '!W8</f>
        <v>2.0162079376879709</v>
      </c>
      <c r="F14" s="105">
        <f t="shared" si="0"/>
        <v>2.0162079376879709</v>
      </c>
      <c r="G14" s="95">
        <f>'50 кГц маломер '!Y8</f>
        <v>0.508836183777993</v>
      </c>
      <c r="H14" s="88"/>
      <c r="I14" s="76">
        <f t="shared" si="1"/>
        <v>5</v>
      </c>
      <c r="J14" s="77">
        <f>'50 кГц маломер '!AD8</f>
        <v>25.25</v>
      </c>
      <c r="K14" s="78">
        <f>'50 кГц маломер '!AK8</f>
        <v>27.95864403347343</v>
      </c>
      <c r="L14" s="105">
        <f>'50 кГц маломер '!AM8</f>
        <v>4.1937966050210136</v>
      </c>
      <c r="M14" s="95">
        <f>'50 кГц маломер '!AO8</f>
        <v>1.0584004854613582</v>
      </c>
      <c r="N14" s="88"/>
      <c r="O14" s="139">
        <f>'50 кГц маломер '!AT8</f>
        <v>5</v>
      </c>
      <c r="P14" s="147">
        <f>'50 кГц маломер '!AU8</f>
        <v>125</v>
      </c>
      <c r="Q14" s="143">
        <f>'50 кГц маломер '!BB8</f>
        <v>207.0107012613046</v>
      </c>
      <c r="R14" s="145">
        <f>'50 кГц маломер '!BD8</f>
        <v>24.841284151356579</v>
      </c>
      <c r="S14" s="146">
        <f>'50 кГц маломер '!BF8</f>
        <v>6.2692661760947672</v>
      </c>
    </row>
    <row r="15" spans="3:19">
      <c r="C15" s="74">
        <f>'50 кГц маломер '!O9</f>
        <v>6</v>
      </c>
      <c r="D15" s="75">
        <f>'50 кГц маломер '!P9</f>
        <v>2.375</v>
      </c>
      <c r="E15" s="78">
        <f>'50 кГц маломер '!W9</f>
        <v>2.3978730512274584</v>
      </c>
      <c r="F15" s="105">
        <f t="shared" si="0"/>
        <v>2.3978730512274584</v>
      </c>
      <c r="G15" s="95">
        <f>'50 кГц маломер '!Y9</f>
        <v>0.60515810386592117</v>
      </c>
      <c r="H15" s="88"/>
      <c r="I15" s="76">
        <f t="shared" si="1"/>
        <v>6</v>
      </c>
      <c r="J15" s="77">
        <f>'50 кГц маломер '!AD9</f>
        <v>29</v>
      </c>
      <c r="K15" s="78">
        <f>'50 кГц маломер '!AK9</f>
        <v>32.600570764864223</v>
      </c>
      <c r="L15" s="105">
        <f>'50 кГц маломер '!AM9</f>
        <v>4.8900856147296325</v>
      </c>
      <c r="M15" s="95">
        <f>'50 кГц маломер '!AO9</f>
        <v>1.2341249412002711</v>
      </c>
      <c r="N15" s="88"/>
      <c r="O15" s="139">
        <f>'50 кГц маломер '!AT9</f>
        <v>6</v>
      </c>
      <c r="P15" s="147">
        <f>'50 кГц маломер '!AU9</f>
        <v>143.75</v>
      </c>
      <c r="Q15" s="143">
        <f>'50 кГц маломер '!BB9</f>
        <v>256.77518716288773</v>
      </c>
      <c r="R15" s="145">
        <f>'50 кГц маломер '!BD9</f>
        <v>30.813022459546559</v>
      </c>
      <c r="S15" s="146">
        <f>'50 кГц маломер '!BF9</f>
        <v>7.7763709119012896</v>
      </c>
    </row>
    <row r="16" spans="3:19">
      <c r="C16" s="74">
        <f>'50 кГц маломер '!O10</f>
        <v>7</v>
      </c>
      <c r="D16" s="75">
        <f>'50 кГц маломер '!P10</f>
        <v>2.75</v>
      </c>
      <c r="E16" s="78">
        <f>'50 кГц маломер '!W10</f>
        <v>2.7806896158974119</v>
      </c>
      <c r="F16" s="105">
        <f t="shared" si="0"/>
        <v>2.7806896158974119</v>
      </c>
      <c r="G16" s="95">
        <f>'50 кГц маломер '!Y10</f>
        <v>0.70177061898032522</v>
      </c>
      <c r="H16" s="88"/>
      <c r="I16" s="76">
        <f t="shared" si="1"/>
        <v>7</v>
      </c>
      <c r="J16" s="77">
        <f>'50 кГц маломер '!AD10</f>
        <v>32.75</v>
      </c>
      <c r="K16" s="78">
        <f>'50 кГц маломер '!AK10</f>
        <v>37.377563985817631</v>
      </c>
      <c r="L16" s="105">
        <f>'50 кГц маломер '!AM10</f>
        <v>5.6066345978726435</v>
      </c>
      <c r="M16" s="95">
        <f>'50 кГц маломер '!AO10</f>
        <v>1.4149624645812131</v>
      </c>
      <c r="N16" s="88"/>
      <c r="O16" s="139">
        <f>'50 кГц маломер '!AT10</f>
        <v>7</v>
      </c>
      <c r="P16" s="147">
        <f>'50 кГц маломер '!AU10</f>
        <v>162.5</v>
      </c>
      <c r="Q16" s="143">
        <f>'50 кГц маломер '!BB10</f>
        <v>313.08407940791454</v>
      </c>
      <c r="R16" s="145">
        <f>'50 кГц маломер '!BD10</f>
        <v>37.570089528949786</v>
      </c>
      <c r="S16" s="146">
        <f>'50 кГц маломер '!BF10</f>
        <v>9.4816713210792223</v>
      </c>
    </row>
    <row r="17" spans="3:19">
      <c r="C17" s="74">
        <f>'50 кГц маломер '!O11</f>
        <v>8</v>
      </c>
      <c r="D17" s="75">
        <f>'50 кГц маломер '!P11</f>
        <v>3.125</v>
      </c>
      <c r="E17" s="78">
        <f>'50 кГц маломер '!W11</f>
        <v>3.1646602440324454</v>
      </c>
      <c r="F17" s="105">
        <f t="shared" si="0"/>
        <v>3.1646602440324454</v>
      </c>
      <c r="G17" s="95">
        <f>'50 кГц маломер '!Y11</f>
        <v>0.79867438840358895</v>
      </c>
      <c r="H17" s="88"/>
      <c r="I17" s="76">
        <f t="shared" si="1"/>
        <v>8</v>
      </c>
      <c r="J17" s="77">
        <f>'50 кГц маломер '!AD11</f>
        <v>36.5</v>
      </c>
      <c r="K17" s="78">
        <f>'50 кГц маломер '!AK11</f>
        <v>42.292663531508239</v>
      </c>
      <c r="L17" s="105">
        <f>'50 кГц маломер '!AM11</f>
        <v>6.3438995297262348</v>
      </c>
      <c r="M17" s="95">
        <f>'50 кГц маломер '!AO11</f>
        <v>1.6010281313932937</v>
      </c>
      <c r="N17" s="88"/>
      <c r="O17" s="139">
        <f>'50 кГц маломер '!AT11</f>
        <v>8</v>
      </c>
      <c r="P17" s="147">
        <f>'50 кГц маломер '!AU11</f>
        <v>181.25</v>
      </c>
      <c r="Q17" s="143">
        <f>'50 кГц маломер '!BB11</f>
        <v>376.65874184588375</v>
      </c>
      <c r="R17" s="145">
        <f>'50 кГц маломер '!BD11</f>
        <v>45.199049021506099</v>
      </c>
      <c r="S17" s="146">
        <f>'50 кГц маломер '!BF11</f>
        <v>11.40701372343119</v>
      </c>
    </row>
    <row r="18" spans="3:19">
      <c r="C18" s="74">
        <f>'50 кГц маломер '!O12</f>
        <v>9</v>
      </c>
      <c r="D18" s="75">
        <f>'50 кГц маломер '!P12</f>
        <v>3.5</v>
      </c>
      <c r="E18" s="78">
        <f>'50 кГц маломер '!W12</f>
        <v>3.5497875532388679</v>
      </c>
      <c r="F18" s="105">
        <f t="shared" si="0"/>
        <v>3.5497875532388679</v>
      </c>
      <c r="G18" s="95">
        <f>'50 кГц маломер '!Y12</f>
        <v>0.89587007274852926</v>
      </c>
      <c r="H18" s="88"/>
      <c r="I18" s="76">
        <f t="shared" si="1"/>
        <v>9</v>
      </c>
      <c r="J18" s="77">
        <f>'50 кГц маломер '!AD12</f>
        <v>40.25</v>
      </c>
      <c r="K18" s="78">
        <f>'50 кГц маломер '!AK12</f>
        <v>47.348970538324807</v>
      </c>
      <c r="L18" s="105">
        <f>'50 кГц маломер '!AM12</f>
        <v>7.102345580748719</v>
      </c>
      <c r="M18" s="95">
        <f>'50 кГц маломер '!AO12</f>
        <v>1.7924393380401229</v>
      </c>
      <c r="N18" s="88"/>
      <c r="O18" s="139">
        <f>'50 кГц маломер '!AT12</f>
        <v>9</v>
      </c>
      <c r="P18" s="147">
        <f>'50 кГц маломер '!AU12</f>
        <v>200</v>
      </c>
      <c r="Q18" s="143">
        <f>'50 кГц маломер '!BB12</f>
        <v>448.29350770041913</v>
      </c>
      <c r="R18" s="145">
        <f>'50 кГц маломер '!BD12</f>
        <v>53.795220924050348</v>
      </c>
      <c r="S18" s="146">
        <f>'50 кГц маломер '!BF12</f>
        <v>13.576454297604316</v>
      </c>
    </row>
    <row r="19" spans="3:19">
      <c r="C19" s="74">
        <f>'50 кГц маломер '!O13</f>
        <v>10</v>
      </c>
      <c r="D19" s="75">
        <f>'50 кГц маломер '!P13</f>
        <v>3.875</v>
      </c>
      <c r="E19" s="78">
        <f>'50 кГц маломер '!W13</f>
        <v>3.9360741664046568</v>
      </c>
      <c r="F19" s="105">
        <f t="shared" si="0"/>
        <v>3.9360741664046568</v>
      </c>
      <c r="G19" s="95">
        <f>'50 кГц маломер '!Y13</f>
        <v>0.99335833396091278</v>
      </c>
      <c r="H19" s="88"/>
      <c r="I19" s="76">
        <f t="shared" si="1"/>
        <v>10</v>
      </c>
      <c r="J19" s="77">
        <f>'50 кГц маломер '!AD13</f>
        <v>44</v>
      </c>
      <c r="K19" s="78">
        <f>'50 кГц маломер '!AK13</f>
        <v>52.549648606569122</v>
      </c>
      <c r="L19" s="105">
        <f>'50 кГц маломер '!AM13</f>
        <v>7.8824472909853665</v>
      </c>
      <c r="M19" s="95">
        <f>'50 кГц маломер '!AO13</f>
        <v>1.9893158455548605</v>
      </c>
      <c r="N19" s="88"/>
      <c r="O19" s="139">
        <f>'50 кГц маломер '!AT13</f>
        <v>10</v>
      </c>
      <c r="P19" s="147">
        <f>'50 кГц маломер '!AU13</f>
        <v>218.75</v>
      </c>
      <c r="Q19" s="143">
        <f>'50 кГц маломер '!BB13</f>
        <v>528.86269395962074</v>
      </c>
      <c r="R19" s="145">
        <f>'50 кГц маломер '!BD13</f>
        <v>63.46352327515455</v>
      </c>
      <c r="S19" s="146">
        <f>'50 кГц маломер '!BF13</f>
        <v>16.016471510109231</v>
      </c>
    </row>
    <row r="20" spans="3:19">
      <c r="C20" s="74">
        <f>'50 кГц маломер '!O14</f>
        <v>11</v>
      </c>
      <c r="D20" s="75">
        <f>'50 кГц маломер '!P14</f>
        <v>4.25</v>
      </c>
      <c r="E20" s="78">
        <f>'50 кГц маломер '!W14</f>
        <v>4.3235227117094555</v>
      </c>
      <c r="F20" s="105">
        <f t="shared" si="0"/>
        <v>4.3235227117094555</v>
      </c>
      <c r="G20" s="95">
        <f>'50 кГц маломер '!Y14</f>
        <v>1.0911398353219788</v>
      </c>
      <c r="H20" s="88"/>
      <c r="I20" s="76">
        <f t="shared" si="1"/>
        <v>11</v>
      </c>
      <c r="J20" s="77">
        <f>'50 кГц маломер '!AD14</f>
        <v>47.75</v>
      </c>
      <c r="K20" s="78">
        <f>'50 кГц маломер '!AK14</f>
        <v>57.897924984361254</v>
      </c>
      <c r="L20" s="105">
        <f>'50 кГц маломер '!AM14</f>
        <v>8.684688747654187</v>
      </c>
      <c r="M20" s="95">
        <f>'50 кГц маломер '!AO14</f>
        <v>2.1917798244180529</v>
      </c>
      <c r="N20" s="88"/>
      <c r="O20" s="139">
        <f>'50 кГц маломер '!AT14</f>
        <v>11</v>
      </c>
      <c r="P20" s="147">
        <f>'50 кГц маломер '!AU14</f>
        <v>237.5</v>
      </c>
      <c r="Q20" s="143">
        <f>'50 кГц маломер '!BB14</f>
        <v>619.32826763941603</v>
      </c>
      <c r="R20" s="145">
        <f>'50 кГц маломер '!BD14</f>
        <v>74.31939211673</v>
      </c>
      <c r="S20" s="146">
        <f>'50 кГц маломер '!BF14</f>
        <v>18.756198286146027</v>
      </c>
    </row>
    <row r="21" spans="3:19">
      <c r="C21" s="74">
        <f>'50 кГц маломер '!O15</f>
        <v>12</v>
      </c>
      <c r="D21" s="75">
        <f>'50 кГц маломер '!P15</f>
        <v>4.625</v>
      </c>
      <c r="E21" s="78">
        <f>'50 кГц маломер '!W15</f>
        <v>4.7121358226345862</v>
      </c>
      <c r="F21" s="105">
        <f t="shared" si="0"/>
        <v>4.7121358226345862</v>
      </c>
      <c r="G21" s="95">
        <f>'50 кГц маломер '!Y15</f>
        <v>1.1892152414509669</v>
      </c>
      <c r="H21" s="88"/>
      <c r="I21" s="76">
        <f t="shared" si="1"/>
        <v>12</v>
      </c>
      <c r="J21" s="77">
        <f>'50 кГц маломер '!AD15</f>
        <v>51.5</v>
      </c>
      <c r="K21" s="78">
        <f>'50 кГц маломер '!AK15</f>
        <v>63.39709177312568</v>
      </c>
      <c r="L21" s="105">
        <f>'50 кГц маломер '!AM15</f>
        <v>9.5095637659688492</v>
      </c>
      <c r="M21" s="95">
        <f>'50 кГц маломер '!AO15</f>
        <v>2.3999559001924289</v>
      </c>
      <c r="N21" s="88"/>
      <c r="O21" s="139">
        <f>'50 кГц маломер '!AT15</f>
        <v>12</v>
      </c>
      <c r="P21" s="147">
        <f>'50 кГц маломер '!AU15</f>
        <v>256.25</v>
      </c>
      <c r="Q21" s="143">
        <f>'50 кГц маломер '!BB15</f>
        <v>720.74822306071667</v>
      </c>
      <c r="R21" s="145">
        <f>'50 кГц маломер '!BD15</f>
        <v>86.489786767286091</v>
      </c>
      <c r="S21" s="146">
        <f>'50 кГц маломер '!BF15</f>
        <v>21.827675713301915</v>
      </c>
    </row>
    <row r="22" spans="3:19">
      <c r="C22" s="74">
        <f>'50 кГц маломер '!O16</f>
        <v>13</v>
      </c>
      <c r="D22" s="75">
        <f>'50 кГц маломер '!P16</f>
        <v>5</v>
      </c>
      <c r="E22" s="78">
        <f>'50 кГц маломер '!W16</f>
        <v>5.1019161379730713</v>
      </c>
      <c r="F22" s="105">
        <f t="shared" si="0"/>
        <v>5.1019161379730713</v>
      </c>
      <c r="G22" s="95">
        <f>'50 кГц маломер '!Y16</f>
        <v>1.2875852183076457</v>
      </c>
      <c r="H22" s="88"/>
      <c r="I22" s="76">
        <f t="shared" si="1"/>
        <v>13</v>
      </c>
      <c r="J22" s="77">
        <f>'50 кГц маломер '!AD16</f>
        <v>55.25</v>
      </c>
      <c r="K22" s="78">
        <f>'50 кГц маломер '!AK16</f>
        <v>69.050507155043292</v>
      </c>
      <c r="L22" s="105">
        <f>'50 кГц маломер '!AM16</f>
        <v>10.357576073256492</v>
      </c>
      <c r="M22" s="95">
        <f>'50 кГц маломер '!AO16</f>
        <v>2.613971199989253</v>
      </c>
      <c r="N22" s="88"/>
      <c r="O22" s="139">
        <f>'50 кГц маломер '!AT16</f>
        <v>13</v>
      </c>
      <c r="P22" s="147">
        <f>'50 кГц маломер '!AU16</f>
        <v>275</v>
      </c>
      <c r="Q22" s="143">
        <f>'50 кГц маломер '!BB16</f>
        <v>834.28573455098979</v>
      </c>
      <c r="R22" s="145">
        <f>'50 кГц маломер '!BD16</f>
        <v>100.11428814611888</v>
      </c>
      <c r="S22" s="146">
        <f>'50 кГц маломер '!BF16</f>
        <v>25.266130228778611</v>
      </c>
    </row>
    <row r="23" spans="3:19">
      <c r="C23" s="74">
        <f>'50 кГц маломер '!O17</f>
        <v>14</v>
      </c>
      <c r="D23" s="75">
        <f>'50 кГц маломер '!P17</f>
        <v>5.375</v>
      </c>
      <c r="E23" s="78">
        <f>'50 кГц маломер '!W17</f>
        <v>5.4928663018396948</v>
      </c>
      <c r="F23" s="105">
        <f t="shared" si="0"/>
        <v>5.4928663018396948</v>
      </c>
      <c r="G23" s="95">
        <f>'50 кГц маломер '!Y17</f>
        <v>1.3862504331948515</v>
      </c>
      <c r="H23" s="88"/>
      <c r="I23" s="76">
        <f t="shared" si="1"/>
        <v>14</v>
      </c>
      <c r="J23" s="77">
        <f>'50 кГц маломер '!AD17</f>
        <v>59</v>
      </c>
      <c r="K23" s="78">
        <f>'50 кГц маломер '!AK17</f>
        <v>74.861596642856085</v>
      </c>
      <c r="L23" s="105">
        <f>'50 кГц маломер '!AM17</f>
        <v>11.229239496428411</v>
      </c>
      <c r="M23" s="95">
        <f>'50 кГц маломер '!AO17</f>
        <v>2.8339553997808036</v>
      </c>
      <c r="N23" s="88"/>
      <c r="O23" s="139">
        <f>'50 кГц маломер '!AT17</f>
        <v>14</v>
      </c>
      <c r="P23" s="147">
        <f>'50 кГц маломер '!AU17</f>
        <v>293.75</v>
      </c>
      <c r="Q23" s="143">
        <f>'50 кГц маломер '!BB17</f>
        <v>961.2191547136016</v>
      </c>
      <c r="R23" s="145">
        <f>'50 кГц маломер '!BD17</f>
        <v>115.34629856563231</v>
      </c>
      <c r="S23" s="146">
        <f>'50 кГц маломер '!BF17</f>
        <v>29.110276414424355</v>
      </c>
    </row>
    <row r="24" spans="3:19">
      <c r="C24" s="74">
        <f>'50 кГц маломер '!O18</f>
        <v>15</v>
      </c>
      <c r="D24" s="75">
        <f>'50 кГц маломер '!P18</f>
        <v>5.75</v>
      </c>
      <c r="E24" s="78">
        <f>'50 кГц маломер '!W18</f>
        <v>5.8849889636810646</v>
      </c>
      <c r="F24" s="105">
        <f t="shared" si="0"/>
        <v>5.8849889636810646</v>
      </c>
      <c r="G24" s="95">
        <f>'50 кГц маломер '!Y18</f>
        <v>1.4852115547610287</v>
      </c>
      <c r="H24" s="88"/>
      <c r="I24" s="76">
        <f t="shared" si="1"/>
        <v>15</v>
      </c>
      <c r="J24" s="77">
        <f>'50 кГц маломер '!AD18</f>
        <v>62.75</v>
      </c>
      <c r="K24" s="78">
        <f>'50 кГц маломер '!AK18</f>
        <v>80.833854352423515</v>
      </c>
      <c r="L24" s="105">
        <f>'50 кГц маломер '!AM18</f>
        <v>12.125078152863525</v>
      </c>
      <c r="M24" s="95">
        <f>'50 кГц маломер '!AO18</f>
        <v>3.0600407725742262</v>
      </c>
      <c r="N24" s="88"/>
      <c r="O24" s="139">
        <f>'50 кГц маломер '!AT18</f>
        <v>15</v>
      </c>
      <c r="P24" s="147">
        <f>'50 кГц маломер '!AU18</f>
        <v>312.5</v>
      </c>
      <c r="Q24" s="143">
        <f>'50 кГц маломер '!BB18</f>
        <v>1102.952934644451</v>
      </c>
      <c r="R24" s="145">
        <f>'50 кГц маломер '!BD18</f>
        <v>132.35435215733426</v>
      </c>
      <c r="S24" s="146">
        <f>'50 кГц маломер '!BF18</f>
        <v>33.402647712702915</v>
      </c>
    </row>
    <row r="25" spans="3:19">
      <c r="C25" s="74">
        <f>'50 кГц маломер '!O19</f>
        <v>16</v>
      </c>
      <c r="D25" s="75">
        <f>'50 кГц маломер '!P19</f>
        <v>6.125</v>
      </c>
      <c r="E25" s="78">
        <f>'50 кГц маломер '!W19</f>
        <v>6.2782867782856924</v>
      </c>
      <c r="F25" s="105">
        <f t="shared" si="0"/>
        <v>6.2782867782856924</v>
      </c>
      <c r="G25" s="95">
        <f>'50 кГц маломер '!Y19</f>
        <v>1.5844692530027737</v>
      </c>
      <c r="H25" s="88"/>
      <c r="I25" s="76">
        <f t="shared" si="1"/>
        <v>16</v>
      </c>
      <c r="J25" s="77">
        <f>'50 кГц маломер '!AD19</f>
        <v>66.5</v>
      </c>
      <c r="K25" s="78">
        <f>'50 кГц маломер '!AK19</f>
        <v>86.970844298433107</v>
      </c>
      <c r="L25" s="105">
        <f>'50 кГц маломер '!AM19</f>
        <v>13.045626644764964</v>
      </c>
      <c r="M25" s="95">
        <f>'50 кГц маломер '!AO19</f>
        <v>3.2923622374618424</v>
      </c>
      <c r="N25" s="88"/>
      <c r="O25" s="139">
        <f>'50 кГц маломер '!AT19</f>
        <v>16</v>
      </c>
      <c r="P25" s="147">
        <f>'50 кГц маломер '!AU19</f>
        <v>331.25</v>
      </c>
      <c r="Q25" s="143">
        <f>'50 кГц маломер '!BB19</f>
        <v>1261.0295492584248</v>
      </c>
      <c r="R25" s="145">
        <f>'50 кГц маломер '!BD19</f>
        <v>151.32354591101114</v>
      </c>
      <c r="S25" s="146">
        <f>'50 кГц маломер '!BF19</f>
        <v>38.189957582157433</v>
      </c>
    </row>
    <row r="26" spans="3:19">
      <c r="C26" s="74">
        <f>'50 кГц маломер '!O20</f>
        <v>17</v>
      </c>
      <c r="D26" s="75">
        <f>'50 кГц маломер '!P20</f>
        <v>6.5</v>
      </c>
      <c r="E26" s="78">
        <f>'50 кГц маломер '!W20</f>
        <v>6.6727624057941028</v>
      </c>
      <c r="F26" s="105">
        <f t="shared" si="0"/>
        <v>6.6727624057941028</v>
      </c>
      <c r="G26" s="95">
        <f>'50 кГц маломер '!Y20</f>
        <v>1.684024199267385</v>
      </c>
      <c r="H26" s="88"/>
      <c r="I26" s="76">
        <f t="shared" si="1"/>
        <v>17</v>
      </c>
      <c r="J26" s="77">
        <f>'50 кГц маломер '!AD20</f>
        <v>70.25</v>
      </c>
      <c r="K26" s="78">
        <f>'50 кГц маломер '!AK20</f>
        <v>93.276201713673075</v>
      </c>
      <c r="L26" s="105">
        <f>'50 кГц маломер '!AM20</f>
        <v>13.991430257050958</v>
      </c>
      <c r="M26" s="95">
        <f>'50 кГц маломер '!AO20</f>
        <v>3.5310574095634468</v>
      </c>
      <c r="N26" s="88"/>
      <c r="O26" s="139">
        <f>'50 кГц маломер '!AT20</f>
        <v>17</v>
      </c>
      <c r="P26" s="147">
        <f>'50 кГц маломер '!AU20</f>
        <v>350</v>
      </c>
      <c r="Q26" s="143">
        <f>'50 кГц маломер '!BB20</f>
        <v>1437.1425182657706</v>
      </c>
      <c r="R26" s="145">
        <f>'50 кГц маломер '!BD20</f>
        <v>172.45710219189266</v>
      </c>
      <c r="S26" s="146">
        <f>'50 кГц маломер '!BF20</f>
        <v>43.523493834352003</v>
      </c>
    </row>
    <row r="27" spans="3:19">
      <c r="C27" s="74">
        <f>'50 кГц маломер '!O21</f>
        <v>18</v>
      </c>
      <c r="D27" s="75">
        <f>'50 кГц маломер '!P21</f>
        <v>6.875</v>
      </c>
      <c r="E27" s="78">
        <f>'50 кГц маломер '!W21</f>
        <v>7.0684185117089564</v>
      </c>
      <c r="F27" s="105">
        <f t="shared" si="0"/>
        <v>7.0684185117089564</v>
      </c>
      <c r="G27" s="95">
        <f>'50 кГц маломер '!Y21</f>
        <v>1.7838770662554191</v>
      </c>
      <c r="H27" s="88"/>
      <c r="I27" s="76">
        <f t="shared" si="1"/>
        <v>18</v>
      </c>
      <c r="J27" s="77">
        <f>'50 кГц маломер '!AD21</f>
        <v>74</v>
      </c>
      <c r="K27" s="78">
        <f>'50 кГц маломер '!AK21</f>
        <v>99.753634392288589</v>
      </c>
      <c r="L27" s="105">
        <f>'50 кГц маломер '!AM21</f>
        <v>14.963045158843284</v>
      </c>
      <c r="M27" s="95">
        <f>'50 кГц маломер '!AO21</f>
        <v>3.7762666508765066</v>
      </c>
      <c r="N27" s="88"/>
      <c r="O27" s="139">
        <f>'50 кГц маломер '!AT21</f>
        <v>18</v>
      </c>
      <c r="P27" s="147">
        <f>'50 кГц маломер '!AU21</f>
        <v>368.75</v>
      </c>
      <c r="Q27" s="143">
        <f>'50 кГц маломер '!BB21</f>
        <v>1633.1506213618836</v>
      </c>
      <c r="R27" s="145">
        <f>'50 кГц маломер '!BD21</f>
        <v>195.97807456342622</v>
      </c>
      <c r="S27" s="146">
        <f>'50 кГц маломер '!BF21</f>
        <v>49.459549137260304</v>
      </c>
    </row>
    <row r="28" spans="3:19">
      <c r="C28" s="74">
        <f>'50 кГц маломер '!O22</f>
        <v>19</v>
      </c>
      <c r="D28" s="75">
        <f>'50 кГц маломер '!P22</f>
        <v>7.25</v>
      </c>
      <c r="E28" s="78">
        <f>'50 кГц маломер '!W22</f>
        <v>7.4652577669051903</v>
      </c>
      <c r="F28" s="105">
        <f t="shared" si="0"/>
        <v>7.4652577669051903</v>
      </c>
      <c r="G28" s="95">
        <f>'50 кГц маломер '!Y22</f>
        <v>1.8840285280232494</v>
      </c>
      <c r="H28" s="88"/>
      <c r="I28" s="76">
        <f t="shared" si="1"/>
        <v>19</v>
      </c>
      <c r="J28" s="77">
        <f>'50 кГц маломер '!AD22</f>
        <v>77.75</v>
      </c>
      <c r="K28" s="78">
        <f>'50 кГц маломер '!AK22</f>
        <v>106.40692405744318</v>
      </c>
      <c r="L28" s="105">
        <f>'50 кГц маломер '!AM22</f>
        <v>15.961038608616473</v>
      </c>
      <c r="M28" s="95">
        <f>'50 кГц маломер '!AO22</f>
        <v>4.0281331220502814</v>
      </c>
      <c r="N28" s="88"/>
      <c r="O28" s="139">
        <f>'50 кГц маломер '!AT22</f>
        <v>19</v>
      </c>
      <c r="P28" s="147">
        <f>'50 кГц маломер '!AU22</f>
        <v>387.5</v>
      </c>
      <c r="Q28" s="143">
        <f>'50 кГц маломер '!BB22</f>
        <v>1851.0934149195477</v>
      </c>
      <c r="R28" s="145">
        <f>'50 кГц маломер '!BD22</f>
        <v>222.13120979034596</v>
      </c>
      <c r="S28" s="146">
        <f>'50 кГц маломер '!BF22</f>
        <v>56.059890934325082</v>
      </c>
    </row>
    <row r="29" spans="3:19">
      <c r="C29" s="74">
        <f>'50 кГц маломер '!O23</f>
        <v>20</v>
      </c>
      <c r="D29" s="75">
        <f>'50 кГц маломер '!P23</f>
        <v>7.625</v>
      </c>
      <c r="E29" s="78">
        <f>'50 кГц маломер '!W23</f>
        <v>7.863282847640173</v>
      </c>
      <c r="F29" s="105">
        <f t="shared" si="0"/>
        <v>7.863282847640173</v>
      </c>
      <c r="G29" s="95">
        <f>'50 кГц маломер '!Y23</f>
        <v>1.9844792599856287</v>
      </c>
      <c r="H29" s="88"/>
      <c r="I29" s="76">
        <f t="shared" si="1"/>
        <v>20</v>
      </c>
      <c r="J29" s="77">
        <f>'50 кГц маломер '!AD23</f>
        <v>81.5</v>
      </c>
      <c r="K29" s="78">
        <f>'50 кГц маломер '!AK23</f>
        <v>113.23992775381741</v>
      </c>
      <c r="L29" s="105">
        <f>'50 кГц маломер '!AM23</f>
        <v>16.98598916307261</v>
      </c>
      <c r="M29" s="95">
        <f>'50 кГц маломер '!AO23</f>
        <v>4.2868028351001373</v>
      </c>
      <c r="N29" s="88"/>
      <c r="O29" s="139">
        <f>'50 кГц маломер '!AT23</f>
        <v>20</v>
      </c>
      <c r="P29" s="147">
        <f>'50 кГц маломер '!AU23</f>
        <v>406.25</v>
      </c>
      <c r="Q29" s="143">
        <f>'50 кГц маломер '!BB23</f>
        <v>2093.2081669607296</v>
      </c>
      <c r="R29" s="145">
        <f>'50 кГц маломер '!BD23</f>
        <v>251.18498003528779</v>
      </c>
      <c r="S29" s="146">
        <f>'50 кГц маломер '!BF23</f>
        <v>63.392274315749255</v>
      </c>
    </row>
    <row r="30" spans="3:19">
      <c r="C30" s="74">
        <f>'50 кГц маломер '!O24</f>
        <v>21</v>
      </c>
      <c r="D30" s="75">
        <f>'50 кГц маломер '!P24</f>
        <v>8</v>
      </c>
      <c r="E30" s="78">
        <f>'50 кГц маломер '!W24</f>
        <v>8.2624964355638664</v>
      </c>
      <c r="F30" s="105">
        <f t="shared" si="0"/>
        <v>8.2624964355638664</v>
      </c>
      <c r="G30" s="95">
        <f>'50 кГц маломер '!Y24</f>
        <v>2.0852299389182547</v>
      </c>
      <c r="H30" s="88"/>
      <c r="I30" s="76">
        <f t="shared" si="1"/>
        <v>21</v>
      </c>
      <c r="J30" s="77">
        <f>'50 кГц маломер '!AD24</f>
        <v>85.25</v>
      </c>
      <c r="K30" s="78">
        <f>'50 кГц маломер '!AK24</f>
        <v>120.25657926538638</v>
      </c>
      <c r="L30" s="105">
        <f>'50 кГц маломер '!AM24</f>
        <v>18.038486889807952</v>
      </c>
      <c r="M30" s="95">
        <f>'50 кГц маломер '!AO24</f>
        <v>4.5524247070788535</v>
      </c>
      <c r="N30" s="88"/>
      <c r="O30" s="139">
        <f>'50 кГц маломер '!AT24</f>
        <v>21</v>
      </c>
      <c r="P30" s="147">
        <f>'50 кГц маломер '!AU24</f>
        <v>425</v>
      </c>
      <c r="Q30" s="143">
        <f>'50 кГц маломер '!BB24</f>
        <v>2361.9483375019377</v>
      </c>
      <c r="R30" s="145">
        <f>'50 кГц маломер '!BD24</f>
        <v>283.43380050023279</v>
      </c>
      <c r="S30" s="146">
        <f>'50 кГц маломер '!BF24</f>
        <v>71.5310016910325</v>
      </c>
    </row>
    <row r="31" spans="3:19">
      <c r="C31" s="74">
        <f>'50 кГц маломер '!O25</f>
        <v>22</v>
      </c>
      <c r="D31" s="75">
        <f>'50 кГц маломер '!P25</f>
        <v>8.375</v>
      </c>
      <c r="E31" s="78">
        <f>'50 кГц маломер '!W25</f>
        <v>8.6629012177290683</v>
      </c>
      <c r="F31" s="105">
        <f t="shared" si="0"/>
        <v>8.6629012177290683</v>
      </c>
      <c r="G31" s="95">
        <f>'50 кГц маломер '!Y25</f>
        <v>2.1862812429603533</v>
      </c>
      <c r="H31" s="88"/>
      <c r="I31" s="76">
        <f t="shared" si="1"/>
        <v>22</v>
      </c>
      <c r="J31" s="77">
        <f>'50 кГц маломер '!AD25</f>
        <v>89</v>
      </c>
      <c r="K31" s="78">
        <f>'50 кГц маломер '!AK25</f>
        <v>127.46089055892068</v>
      </c>
      <c r="L31" s="105">
        <f>'50 кГц маломер '!AM25</f>
        <v>19.119133583838099</v>
      </c>
      <c r="M31" s="95">
        <f>'50 кГц маломер '!AO25</f>
        <v>4.8251506147216734</v>
      </c>
      <c r="N31" s="88"/>
      <c r="O31" s="139">
        <f>'50 кГц маломер '!AT25</f>
        <v>22</v>
      </c>
      <c r="P31" s="147">
        <f>'50 кГц маломер '!AU25</f>
        <v>443.75</v>
      </c>
      <c r="Q31" s="143">
        <f>'50 кГц маломер '!BB25</f>
        <v>2660.0037425844666</v>
      </c>
      <c r="R31" s="145">
        <f>'50 кГц маломер '!BD25</f>
        <v>319.20044911013633</v>
      </c>
      <c r="S31" s="146">
        <f>'50 кГц маломер '!BF25</f>
        <v>80.55753345147275</v>
      </c>
    </row>
    <row r="32" spans="3:19">
      <c r="C32" s="74">
        <f>'50 кГц маломер '!O26</f>
        <v>23</v>
      </c>
      <c r="D32" s="75">
        <f>'50 кГц маломер '!P26</f>
        <v>8.75</v>
      </c>
      <c r="E32" s="78">
        <f>'50 кГц маломер '!W26</f>
        <v>9.0644998866015829</v>
      </c>
      <c r="F32" s="105">
        <f t="shared" si="0"/>
        <v>9.0644998866015829</v>
      </c>
      <c r="G32" s="95">
        <f>'50 кГц маломер '!Y26</f>
        <v>2.2876338516172474</v>
      </c>
      <c r="H32" s="88"/>
      <c r="I32" s="76">
        <f t="shared" si="1"/>
        <v>23</v>
      </c>
      <c r="J32" s="77">
        <f>'50 кГц маломер '!AD26</f>
        <v>92.75</v>
      </c>
      <c r="K32" s="78">
        <f>'50 кГц маломер '!AK26</f>
        <v>134.85695325366706</v>
      </c>
      <c r="L32" s="105">
        <f>'50 кГц маломер '!AM26</f>
        <v>20.228542988050055</v>
      </c>
      <c r="M32" s="95">
        <f>'50 кГц маломер '!AO26</f>
        <v>5.1051354500824413</v>
      </c>
      <c r="N32" s="88"/>
      <c r="O32" s="139">
        <f>'50 кГц маломер '!AT26</f>
        <v>23</v>
      </c>
      <c r="P32" s="147">
        <f>'50 кГц маломер '!AU26</f>
        <v>462.5</v>
      </c>
      <c r="Q32" s="143">
        <f>'50 кГц маломер '!BB26</f>
        <v>2990.3225524962195</v>
      </c>
      <c r="R32" s="145">
        <f>'50 кГц маломер '!BD26</f>
        <v>358.83870629954669</v>
      </c>
      <c r="S32" s="146">
        <f>'50 кГц маломер '!BF26</f>
        <v>90.561154180690991</v>
      </c>
    </row>
    <row r="33" spans="3:19">
      <c r="C33" s="74">
        <f>'50 кГц маломер '!O27</f>
        <v>24</v>
      </c>
      <c r="D33" s="75">
        <f>'50 кГц маломер '!P27</f>
        <v>9.125</v>
      </c>
      <c r="E33" s="78">
        <f>'50 кГц маломер '!W27</f>
        <v>9.4672951400704495</v>
      </c>
      <c r="F33" s="105">
        <f t="shared" si="0"/>
        <v>9.4672951400704495</v>
      </c>
      <c r="G33" s="95">
        <f>'50 кГц маломер '!Y27</f>
        <v>2.3892884457629364</v>
      </c>
      <c r="H33" s="88"/>
      <c r="I33" s="76">
        <f t="shared" si="1"/>
        <v>24</v>
      </c>
      <c r="J33" s="77">
        <f>'50 кГц маломер '!AD27</f>
        <v>96.5</v>
      </c>
      <c r="K33" s="78">
        <f>'50 кГц маломер '!AK27</f>
        <v>142.44894011767263</v>
      </c>
      <c r="L33" s="105">
        <f>'50 кГц маломер '!AM27</f>
        <v>21.36734101765089</v>
      </c>
      <c r="M33" s="95">
        <f>'50 кГц маломер '!AO27</f>
        <v>5.3925371771783359</v>
      </c>
      <c r="N33" s="88"/>
      <c r="O33" s="139">
        <f>'50 кГц маломер '!AT27</f>
        <v>24</v>
      </c>
      <c r="P33" s="147">
        <f>'50 кГц маломер '!AU27</f>
        <v>481.25</v>
      </c>
      <c r="Q33" s="143">
        <f>'50 кГц маломер '!BB27</f>
        <v>3356.1352879499</v>
      </c>
      <c r="R33" s="145">
        <f>'50 кГц маломер '!BD27</f>
        <v>402.73623455398842</v>
      </c>
      <c r="S33" s="146">
        <f>'50 кГц маломер '!BF27</f>
        <v>101.63969937275616</v>
      </c>
    </row>
    <row r="34" spans="3:19">
      <c r="C34" s="74">
        <f>'50 кГц маломер '!O28</f>
        <v>25</v>
      </c>
      <c r="D34" s="75">
        <f>'50 кГц маломер '!P28</f>
        <v>9.5</v>
      </c>
      <c r="E34" s="78">
        <f>'50 кГц маломер '!W28</f>
        <v>9.8712896814582454</v>
      </c>
      <c r="F34" s="105">
        <f t="shared" si="0"/>
        <v>9.8712896814582454</v>
      </c>
      <c r="G34" s="95">
        <f>'50 кГц маломер '!Y28</f>
        <v>2.4912457076426979</v>
      </c>
      <c r="H34" s="88"/>
      <c r="I34" s="76">
        <f t="shared" si="1"/>
        <v>25</v>
      </c>
      <c r="J34" s="77">
        <f>'50 кГц маломер '!AD28</f>
        <v>100.25</v>
      </c>
      <c r="K34" s="78">
        <f>'50 кГц маломер '!AK28</f>
        <v>150.24110659121911</v>
      </c>
      <c r="L34" s="105">
        <f>'50 кГц маломер '!AM28</f>
        <v>22.53616598868286</v>
      </c>
      <c r="M34" s="95">
        <f>'50 кГц маломер '!AO28</f>
        <v>5.6875168896609436</v>
      </c>
      <c r="N34" s="88"/>
      <c r="O34" s="139">
        <f>'50 кГц маломер '!AT28</f>
        <v>25</v>
      </c>
      <c r="P34" s="147">
        <f>'50 кГц маломер '!AU28</f>
        <v>500</v>
      </c>
      <c r="Q34" s="143">
        <f>'50 кГц маломер '!BB28</f>
        <v>3760.9809923949447</v>
      </c>
      <c r="R34" s="145">
        <f>'50 кГц маломер '!BD28</f>
        <v>451.31771908739381</v>
      </c>
      <c r="S34" s="146">
        <f>'50 кГц маломер '!BF28</f>
        <v>113.90034805396012</v>
      </c>
    </row>
    <row r="35" spans="3:19">
      <c r="C35" s="74">
        <f>'50 кГц маломер '!O29</f>
        <v>26</v>
      </c>
      <c r="D35" s="75">
        <f>'50 кГц маломер '!P29</f>
        <v>9.875</v>
      </c>
      <c r="E35" s="78">
        <f>'50 кГц маломер '!W29</f>
        <v>10.276486219531302</v>
      </c>
      <c r="F35" s="105">
        <f t="shared" si="0"/>
        <v>10.276486219531302</v>
      </c>
      <c r="G35" s="95">
        <f>'50 кГц маломер '!Y29</f>
        <v>2.5935063208756652</v>
      </c>
      <c r="H35" s="88"/>
      <c r="I35" s="76">
        <f t="shared" si="1"/>
        <v>26</v>
      </c>
      <c r="J35" s="77">
        <f>'50 кГц маломер '!AD29</f>
        <v>104</v>
      </c>
      <c r="K35" s="78">
        <f>'50 кГц маломер '!AK29</f>
        <v>158.23779233785226</v>
      </c>
      <c r="L35" s="105">
        <f>'50 кГц маломер '!AM29</f>
        <v>23.735668850677833</v>
      </c>
      <c r="M35" s="95">
        <f>'50 кГц маломер '!AO29</f>
        <v>5.9902388695318329</v>
      </c>
      <c r="N35" s="88"/>
      <c r="O35" s="139">
        <f>'50 кГц маломер '!AT29</f>
        <v>26</v>
      </c>
      <c r="P35" s="147">
        <f>'50 кГц маломер '!AU29</f>
        <v>518.75</v>
      </c>
      <c r="Q35" s="143">
        <f>'50 кГц маломер '!BB29</f>
        <v>4208.7357743068033</v>
      </c>
      <c r="R35" s="145">
        <f>'50 кГц маломер '!BD29</f>
        <v>505.04829291681688</v>
      </c>
      <c r="S35" s="146">
        <f>'50 кГц маломер '!BF29</f>
        <v>127.46048717875556</v>
      </c>
    </row>
    <row r="36" spans="3:19">
      <c r="C36" s="74">
        <f>'50 кГц маломер '!O30</f>
        <v>27</v>
      </c>
      <c r="D36" s="75">
        <f>'50 кГц маломер '!P30</f>
        <v>10.25</v>
      </c>
      <c r="E36" s="78">
        <f>'50 кГц маломер '!W30</f>
        <v>10.682887468510003</v>
      </c>
      <c r="F36" s="105">
        <f t="shared" si="0"/>
        <v>10.682887468510003</v>
      </c>
      <c r="G36" s="95">
        <f>'50 кГц маломер '!Y30</f>
        <v>2.6960709704574266</v>
      </c>
      <c r="H36" s="88"/>
      <c r="I36" s="76">
        <f t="shared" si="1"/>
        <v>27</v>
      </c>
      <c r="J36" s="77">
        <f>'50 кГц маломер '!AD30</f>
        <v>107.75</v>
      </c>
      <c r="K36" s="78">
        <f>'50 кГц маломер '!AK30</f>
        <v>166.4434228234889</v>
      </c>
      <c r="L36" s="105">
        <f>'50 кГц маломер '!AM30</f>
        <v>24.966513423523331</v>
      </c>
      <c r="M36" s="95">
        <f>'50 кГц маломер '!AO30</f>
        <v>6.3008706469211804</v>
      </c>
      <c r="N36" s="88"/>
      <c r="O36" s="139">
        <f>'50 кГц маломер '!AT30</f>
        <v>27</v>
      </c>
      <c r="P36" s="147">
        <f>'50 кГц маломер '!AU30</f>
        <v>537.5</v>
      </c>
      <c r="Q36" s="143">
        <f>'50 кГц маломер '!BB30</f>
        <v>4703.6439303255875</v>
      </c>
      <c r="R36" s="145">
        <f>'50 кГц маломер '!BD30</f>
        <v>564.43727163907101</v>
      </c>
      <c r="S36" s="146">
        <f>'50 кГц маломер '!BF30</f>
        <v>142.44865418605229</v>
      </c>
    </row>
    <row r="37" spans="3:19">
      <c r="C37" s="74">
        <f>'50 кГц маломер '!O31</f>
        <v>28</v>
      </c>
      <c r="D37" s="75">
        <f>'50 кГц маломер '!P31</f>
        <v>10.625</v>
      </c>
      <c r="E37" s="78">
        <f>'50 кГц маломер '!W31</f>
        <v>11.090496148079124</v>
      </c>
      <c r="F37" s="105">
        <f t="shared" si="0"/>
        <v>11.090496148079124</v>
      </c>
      <c r="G37" s="95">
        <f>'50 кГц маломер '!Y31</f>
        <v>2.7989403427626338</v>
      </c>
      <c r="H37" s="88"/>
      <c r="I37" s="76">
        <f t="shared" si="1"/>
        <v>28</v>
      </c>
      <c r="J37" s="77">
        <f>'50 кГц маломер '!AD31</f>
        <v>111.5</v>
      </c>
      <c r="K37" s="78">
        <f>'50 кГц маломер '!AK31</f>
        <v>174.86251092409839</v>
      </c>
      <c r="L37" s="105">
        <f>'50 кГц маломер '!AM31</f>
        <v>26.229376638614752</v>
      </c>
      <c r="M37" s="95">
        <f>'50 кГц маломер '!AO31</f>
        <v>6.6195830609480941</v>
      </c>
      <c r="N37" s="88"/>
      <c r="O37" s="139">
        <f>'50 кГц маломер '!AT31</f>
        <v>28</v>
      </c>
      <c r="P37" s="147">
        <f>'50 кГц маломер '!AU31</f>
        <v>556.25</v>
      </c>
      <c r="Q37" s="143">
        <f>'50 кГц маломер '!BB31</f>
        <v>5250.3518786239592</v>
      </c>
      <c r="R37" s="145">
        <f>'50 кГц маломер '!BD31</f>
        <v>630.04222543487572</v>
      </c>
      <c r="S37" s="146">
        <f>'50 кГц маломер '!BF31</f>
        <v>159.00556466259218</v>
      </c>
    </row>
    <row r="38" spans="3:19">
      <c r="C38" s="74">
        <f>'50 кГц маломер '!O32</f>
        <v>29</v>
      </c>
      <c r="D38" s="75">
        <f>'50 кГц маломер '!P32</f>
        <v>11</v>
      </c>
      <c r="E38" s="78">
        <f>'50 кГц маломер '!W32</f>
        <v>11.499314983398145</v>
      </c>
      <c r="F38" s="105">
        <f t="shared" si="0"/>
        <v>11.499314983398145</v>
      </c>
      <c r="G38" s="95">
        <f>'50 кГц маломер '!Y32</f>
        <v>2.9021151255476068</v>
      </c>
      <c r="H38" s="88"/>
      <c r="I38" s="76">
        <f t="shared" si="1"/>
        <v>29</v>
      </c>
      <c r="J38" s="77">
        <f>'50 кГц маломер '!AD32</f>
        <v>115.25</v>
      </c>
      <c r="K38" s="78">
        <f>'50 кГц маломер '!AK32</f>
        <v>183.49965856246465</v>
      </c>
      <c r="L38" s="105">
        <f>'50 кГц маломер '!AM32</f>
        <v>27.524948784369691</v>
      </c>
      <c r="M38" s="95">
        <f>'50 кГц маломер '!AO32</f>
        <v>6.946550321681606</v>
      </c>
      <c r="N38" s="88"/>
      <c r="O38" s="139">
        <f>'50 кГц маломер '!AT32</f>
        <v>29</v>
      </c>
      <c r="P38" s="147">
        <f>'50 кГц маломер '!AU32</f>
        <v>575</v>
      </c>
      <c r="Q38" s="143">
        <f>'50 кГц маломер '!BB32</f>
        <v>5853.9451519983504</v>
      </c>
      <c r="R38" s="145">
        <f>'50 кГц маломер '!BD32</f>
        <v>702.47341823980275</v>
      </c>
      <c r="S38" s="146">
        <f>'50 кГц маломер '!BF32</f>
        <v>177.28523266926129</v>
      </c>
    </row>
    <row r="39" spans="3:19">
      <c r="C39" s="74">
        <f>'50 кГц маломер '!O33</f>
        <v>30</v>
      </c>
      <c r="D39" s="75">
        <f>'50 кГц маломер '!P33</f>
        <v>11.375</v>
      </c>
      <c r="E39" s="78">
        <f>'50 кГц маломер '!W33</f>
        <v>11.909346705111545</v>
      </c>
      <c r="F39" s="105">
        <f t="shared" si="0"/>
        <v>11.909346705111545</v>
      </c>
      <c r="G39" s="95">
        <f>'50 кГц маломер '!Y33</f>
        <v>3.0055960079529291</v>
      </c>
      <c r="H39" s="88"/>
      <c r="I39" s="76">
        <f t="shared" si="1"/>
        <v>30</v>
      </c>
      <c r="J39" s="77">
        <f>'50 кГц маломер '!AD33</f>
        <v>119</v>
      </c>
      <c r="K39" s="78">
        <f>'50 кГц маломер '!AK33</f>
        <v>192.35955837453807</v>
      </c>
      <c r="L39" s="105">
        <f>'50 кГц маломер '!AM33</f>
        <v>28.853933756180705</v>
      </c>
      <c r="M39" s="95">
        <f>'50 кГц маломер '!AO33</f>
        <v>7.2819500732221245</v>
      </c>
      <c r="N39" s="88"/>
      <c r="O39" s="139">
        <f>'50 кГц маломер '!AT33</f>
        <v>30</v>
      </c>
      <c r="P39" s="147">
        <f>'50 кГц маломер '!AU33</f>
        <v>593.75</v>
      </c>
      <c r="Q39" s="143">
        <f>'50 кГц маломер '!BB33</f>
        <v>6519.9887220367327</v>
      </c>
      <c r="R39" s="145">
        <f>'50 кГц маломер '!BD33</f>
        <v>782.3986466444087</v>
      </c>
      <c r="S39" s="146">
        <f>'50 кГц маломер '!BF33</f>
        <v>197.45619194820387</v>
      </c>
    </row>
    <row r="40" spans="3:19">
      <c r="C40" s="74">
        <f>'50 кГц маломер '!O34</f>
        <v>31</v>
      </c>
      <c r="D40" s="75">
        <f>'50 кГц маломер '!P34</f>
        <v>11.75</v>
      </c>
      <c r="E40" s="78">
        <f>'50 кГц маломер '!W34</f>
        <v>12.320594049359229</v>
      </c>
      <c r="F40" s="105">
        <f t="shared" si="0"/>
        <v>12.320594049359229</v>
      </c>
      <c r="G40" s="95">
        <f>'50 кГц маломер '!Y34</f>
        <v>3.1093836805060819</v>
      </c>
      <c r="H40" s="88"/>
      <c r="I40" s="76">
        <f t="shared" si="1"/>
        <v>31</v>
      </c>
      <c r="J40" s="77">
        <f>'50 кГц маломер '!AD34</f>
        <v>122.75</v>
      </c>
      <c r="K40" s="78">
        <f>'50 кГц маломер '!AK34</f>
        <v>201.44699540590526</v>
      </c>
      <c r="L40" s="105">
        <f>'50 кГц маломер '!AM34</f>
        <v>30.21704931088578</v>
      </c>
      <c r="M40" s="95">
        <f>'50 кГц маломер '!AO34</f>
        <v>7.6259634579229045</v>
      </c>
      <c r="N40" s="88"/>
      <c r="O40" s="139">
        <f>'50 кГц маломер '!AT34</f>
        <v>31</v>
      </c>
      <c r="P40" s="147">
        <f>'50 кГц маломер '!AU34</f>
        <v>612.5</v>
      </c>
      <c r="Q40" s="143">
        <f>'50 кГц маломер '!BB34</f>
        <v>7254.5709494710409</v>
      </c>
      <c r="R40" s="145">
        <f>'50 кГц маломер '!BD34</f>
        <v>870.54851393652575</v>
      </c>
      <c r="S40" s="146">
        <f>'50 кГц маломер '!BF34</f>
        <v>219.70282694801023</v>
      </c>
    </row>
    <row r="41" spans="3:19">
      <c r="C41" s="74">
        <f>'50 кГц маломер '!O35</f>
        <v>32</v>
      </c>
      <c r="D41" s="75">
        <f>'50 кГц маломер '!P35</f>
        <v>12.125</v>
      </c>
      <c r="E41" s="78">
        <f>'50 кГц маломер '!W35</f>
        <v>12.733059757786917</v>
      </c>
      <c r="F41" s="105">
        <f t="shared" si="0"/>
        <v>12.733059757786917</v>
      </c>
      <c r="G41" s="95">
        <f>'50 кГц маломер '!Y35</f>
        <v>3.2134788351240631</v>
      </c>
      <c r="H41" s="88"/>
      <c r="I41" s="76">
        <f t="shared" si="1"/>
        <v>32</v>
      </c>
      <c r="J41" s="77">
        <f>'50 кГц маломер '!AD35</f>
        <v>126.5</v>
      </c>
      <c r="K41" s="78">
        <f>'50 кГц маломер '!AK35</f>
        <v>210.76684883890027</v>
      </c>
      <c r="L41" s="105">
        <f>'50 кГц маломер '!AM35</f>
        <v>31.615027325835033</v>
      </c>
      <c r="M41" s="95">
        <f>'50 кГц маломер '!AO35</f>
        <v>7.9787751817711721</v>
      </c>
      <c r="N41" s="88"/>
      <c r="O41" s="139">
        <f>'50 кГц маломер '!AT35</f>
        <v>32</v>
      </c>
      <c r="P41" s="147">
        <f>'50 кГц маломер '!AU35</f>
        <v>631.25</v>
      </c>
      <c r="Q41" s="143">
        <f>'50 кГц маломер '!BB35</f>
        <v>8064.3514816333509</v>
      </c>
      <c r="R41" s="145">
        <f>'50 кГц маломер '!BD35</f>
        <v>967.72217779600305</v>
      </c>
      <c r="S41" s="146">
        <f>'50 кГц маломер '!BF35</f>
        <v>244.22682338593825</v>
      </c>
    </row>
    <row r="42" spans="3:19">
      <c r="C42" s="74">
        <f>'50 кГц маломер '!O36</f>
        <v>33</v>
      </c>
      <c r="D42" s="75">
        <f>'50 кГц маломер '!P36</f>
        <v>12.5</v>
      </c>
      <c r="E42" s="78">
        <f>'50 кГц маломер '!W36</f>
        <v>13.14674657755647</v>
      </c>
      <c r="F42" s="105">
        <f t="shared" si="0"/>
        <v>13.14674657755647</v>
      </c>
      <c r="G42" s="95">
        <f>'50 кГц маломер '!Y36</f>
        <v>3.3178821651159973</v>
      </c>
      <c r="H42" s="88"/>
      <c r="I42" s="76">
        <f t="shared" si="1"/>
        <v>33</v>
      </c>
      <c r="J42" s="77">
        <f>'50 кГц маломер '!AD36</f>
        <v>130.25</v>
      </c>
      <c r="K42" s="78">
        <f>'50 кГц маломер '!AK36</f>
        <v>220.32409375090228</v>
      </c>
      <c r="L42" s="105">
        <f>'50 кГц маломер '!AM36</f>
        <v>33.048614062635338</v>
      </c>
      <c r="M42" s="95">
        <f>'50 кГц маломер '!AO36</f>
        <v>8.3405735809505543</v>
      </c>
      <c r="N42" s="88"/>
      <c r="O42" s="139">
        <f>'50 кГц маломер '!AT36</f>
        <v>33</v>
      </c>
      <c r="P42" s="147">
        <f>'50 кГц маломер '!AU36</f>
        <v>650</v>
      </c>
      <c r="Q42" s="143">
        <f>'50 кГц маломер '!BB36</f>
        <v>8956.6134459822442</v>
      </c>
      <c r="R42" s="145">
        <f>'50 кГц маломер '!BD36</f>
        <v>1074.7936135178704</v>
      </c>
      <c r="S42" s="146">
        <f>'50 кГц маломер '!BF36</f>
        <v>271.24874891551491</v>
      </c>
    </row>
    <row r="43" spans="3:19">
      <c r="C43" s="74">
        <f>'50 кГц маломер '!O37</f>
        <v>34</v>
      </c>
      <c r="D43" s="75">
        <f>'50 кГц маломер '!P37</f>
        <v>12.875</v>
      </c>
      <c r="E43" s="78">
        <f>'50 кГц маломер '!W37</f>
        <v>13.561657261356387</v>
      </c>
      <c r="F43" s="105">
        <f t="shared" si="0"/>
        <v>13.561657261356387</v>
      </c>
      <c r="G43" s="95">
        <f>'50 кГц маломер '!Y37</f>
        <v>3.4225943651857804</v>
      </c>
      <c r="H43" s="88"/>
      <c r="I43" s="76">
        <f t="shared" si="1"/>
        <v>34</v>
      </c>
      <c r="J43" s="77">
        <f>'50 кГц маломер '!AD37</f>
        <v>134</v>
      </c>
      <c r="K43" s="78">
        <f>'50 кГц маломер '!AK37</f>
        <v>230.12380290436772</v>
      </c>
      <c r="L43" s="105">
        <f>'50 кГц маломер '!AM37</f>
        <v>34.51857043565515</v>
      </c>
      <c r="M43" s="95">
        <f>'50 кГц маломер '!AO37</f>
        <v>8.7115506896039658</v>
      </c>
      <c r="N43" s="88"/>
      <c r="O43" s="139">
        <f>'50 кГц маломер '!AT37</f>
        <v>34</v>
      </c>
      <c r="P43" s="147">
        <f>'50 кГц маломер '!AU37</f>
        <v>668.75</v>
      </c>
      <c r="Q43" s="143">
        <f>'50 кГц маломер '!BB37</f>
        <v>9939.3203191383018</v>
      </c>
      <c r="R43" s="145">
        <f>'50 кГц маломер '!BD37</f>
        <v>1192.7184382965975</v>
      </c>
      <c r="S43" s="146">
        <f>'50 кГц маломер '!BF37</f>
        <v>301.00977539074211</v>
      </c>
    </row>
    <row r="44" spans="3:19">
      <c r="C44" s="74">
        <f>'50 кГц маломер '!O38</f>
        <v>35</v>
      </c>
      <c r="D44" s="75">
        <f>'50 кГц маломер '!P38</f>
        <v>13.25</v>
      </c>
      <c r="E44" s="78">
        <f>'50 кГц маломер '!W38</f>
        <v>13.977794567412202</v>
      </c>
      <c r="F44" s="105">
        <f t="shared" si="0"/>
        <v>13.977794567412202</v>
      </c>
      <c r="G44" s="95">
        <f>'50 кГц маломер '!Y38</f>
        <v>3.5276161314347063</v>
      </c>
      <c r="H44" s="88"/>
      <c r="I44" s="76">
        <f t="shared" si="1"/>
        <v>35</v>
      </c>
      <c r="J44" s="77">
        <f>'50 кГц маломер '!AD38</f>
        <v>137.75</v>
      </c>
      <c r="K44" s="78">
        <f>'50 кГц маломер '!AK38</f>
        <v>240.17114856915802</v>
      </c>
      <c r="L44" s="105">
        <f>'50 кГц маломер '!AM38</f>
        <v>36.025672285373695</v>
      </c>
      <c r="M44" s="95">
        <f>'50 кГц маломер '!AO38</f>
        <v>9.0919023088198436</v>
      </c>
      <c r="N44" s="88"/>
      <c r="O44" s="139">
        <f>'50 кГц маломер '!AT38</f>
        <v>35</v>
      </c>
      <c r="P44" s="147">
        <f>'50 кГц маломер '!AU38</f>
        <v>687.5</v>
      </c>
      <c r="Q44" s="143">
        <f>'50 кГц маломер '!BB38</f>
        <v>11021.177883974766</v>
      </c>
      <c r="R44" s="145">
        <f>'50 кГц маломер '!BD38</f>
        <v>1322.5413460769732</v>
      </c>
      <c r="S44" s="146">
        <f>'50 кГц маломер '!BF38</f>
        <v>333.77355522075283</v>
      </c>
    </row>
    <row r="45" spans="3:19">
      <c r="C45" s="74">
        <f>'50 кГц маломер '!O39</f>
        <v>36</v>
      </c>
      <c r="D45" s="75">
        <f>'50 кГц маломер '!P39</f>
        <v>13.625</v>
      </c>
      <c r="E45" s="78">
        <f>'50 кГц маломер '!W39</f>
        <v>14.395161259496955</v>
      </c>
      <c r="F45" s="105">
        <f t="shared" si="0"/>
        <v>14.395161259496955</v>
      </c>
      <c r="G45" s="95">
        <f>'50 кГц маломер '!Y39</f>
        <v>3.6329481613641099</v>
      </c>
      <c r="H45" s="88"/>
      <c r="I45" s="76">
        <f t="shared" si="1"/>
        <v>36</v>
      </c>
      <c r="J45" s="77">
        <f>'50 кГц маломер '!AD39</f>
        <v>141.5</v>
      </c>
      <c r="K45" s="78">
        <f>'50 кГц маломер '!AK39</f>
        <v>250.47140437772447</v>
      </c>
      <c r="L45" s="105">
        <f>'50 кГц маломер '!AM39</f>
        <v>37.570710656658662</v>
      </c>
      <c r="M45" s="95">
        <f>'50 кГц маломер '!AO39</f>
        <v>9.4818280768617438</v>
      </c>
      <c r="N45" s="88"/>
      <c r="O45" s="139">
        <f>'50 кГц маломер '!AT39</f>
        <v>36</v>
      </c>
      <c r="P45" s="147">
        <f>'50 кГц маломер '!AU39</f>
        <v>706.25</v>
      </c>
      <c r="Q45" s="143">
        <f>'50 кГц маломер '!BB39</f>
        <v>12211.701723277136</v>
      </c>
      <c r="R45" s="145">
        <f>'50 кГц маломер '!BD39</f>
        <v>1465.4042067932578</v>
      </c>
      <c r="S45" s="146">
        <f>'50 кГц маломер '!BF39</f>
        <v>369.82826539803773</v>
      </c>
    </row>
    <row r="46" spans="3:19">
      <c r="C46" s="74">
        <f>'50 кГц маломер '!O40</f>
        <v>37</v>
      </c>
      <c r="D46" s="75">
        <f>'50 кГц маломер '!P40</f>
        <v>14</v>
      </c>
      <c r="E46" s="78">
        <f>'50 кГц маломер '!W40</f>
        <v>14.81376010694167</v>
      </c>
      <c r="F46" s="105">
        <f t="shared" si="0"/>
        <v>14.81376010694167</v>
      </c>
      <c r="G46" s="95">
        <f>'50 кГц маломер '!Y40</f>
        <v>3.7385911538780094</v>
      </c>
      <c r="H46" s="88"/>
      <c r="I46" s="76">
        <f t="shared" si="1"/>
        <v>37</v>
      </c>
      <c r="J46" s="77">
        <f>'50 кГц маломер '!AD40</f>
        <v>145.25</v>
      </c>
      <c r="K46" s="78">
        <f>'50 кГц маломер '!AK40</f>
        <v>261.0299472137408</v>
      </c>
      <c r="L46" s="105">
        <f>'50 кГц маломер '!AM40</f>
        <v>39.154492082061111</v>
      </c>
      <c r="M46" s="95">
        <f>'50 кГц маломер '!AO40</f>
        <v>9.8815315406643904</v>
      </c>
      <c r="N46" s="88"/>
      <c r="O46" s="139">
        <f>'50 кГц маломер '!AT40</f>
        <v>37</v>
      </c>
      <c r="P46" s="147">
        <f>'50 кГц маломер '!AU40</f>
        <v>725</v>
      </c>
      <c r="Q46" s="143">
        <f>'50 кГц маломер '!BB40</f>
        <v>13521.290737559055</v>
      </c>
      <c r="R46" s="145">
        <f>'50 кГц маломер '!BD40</f>
        <v>1622.5548885070882</v>
      </c>
      <c r="S46" s="146">
        <f>'50 кГц маломер '!BF40</f>
        <v>409.48883396670942</v>
      </c>
    </row>
    <row r="47" spans="3:19">
      <c r="C47" s="74">
        <f>'50 кГц маломер '!O41</f>
        <v>38</v>
      </c>
      <c r="D47" s="75">
        <f>'50 кГц маломер '!P41</f>
        <v>14.375</v>
      </c>
      <c r="E47" s="78">
        <f>'50 кГц маломер '!W41</f>
        <v>15.233593884645856</v>
      </c>
      <c r="F47" s="105">
        <f t="shared" si="0"/>
        <v>15.233593884645856</v>
      </c>
      <c r="G47" s="95">
        <f>'50 кГц маломер '!Y41</f>
        <v>3.8445458092857581</v>
      </c>
      <c r="H47" s="88"/>
      <c r="I47" s="76">
        <f t="shared" si="1"/>
        <v>38</v>
      </c>
      <c r="J47" s="77">
        <f>'50 кГц маломер '!AD41</f>
        <v>149</v>
      </c>
      <c r="K47" s="78">
        <f>'50 кГц маломер '!AK41</f>
        <v>271.85225913475927</v>
      </c>
      <c r="L47" s="105">
        <f>'50 кГц маломер '!AM41</f>
        <v>40.777838870213884</v>
      </c>
      <c r="M47" s="95">
        <f>'50 кГц маломер '!AO41</f>
        <v>10.291220228617458</v>
      </c>
      <c r="N47" s="88"/>
      <c r="O47" s="139">
        <f>'50 кГц маломер '!AT41</f>
        <v>38</v>
      </c>
      <c r="P47" s="147">
        <f>'50 кГц маломер '!AU41</f>
        <v>743.75</v>
      </c>
      <c r="Q47" s="143">
        <f>'50 кГц маломер '!BB41</f>
        <v>14961.307217064981</v>
      </c>
      <c r="R47" s="145">
        <f>'50 кГц маломер '!BD41</f>
        <v>1795.3568660477995</v>
      </c>
      <c r="S47" s="146">
        <f>'50 кГц маломер '!BF41</f>
        <v>453.09936498264034</v>
      </c>
    </row>
    <row r="48" spans="3:19">
      <c r="C48" s="74">
        <f>'50 кГц маломер '!O42</f>
        <v>39</v>
      </c>
      <c r="D48" s="75">
        <f>'50 кГц маломер '!P42</f>
        <v>14.75</v>
      </c>
      <c r="E48" s="78">
        <f>'50 кГц маломер '!W42</f>
        <v>15.654665373087994</v>
      </c>
      <c r="F48" s="105">
        <f t="shared" si="0"/>
        <v>15.654665373087994</v>
      </c>
      <c r="G48" s="95">
        <f>'50 кГц маломер '!Y42</f>
        <v>3.9508128293046898</v>
      </c>
      <c r="H48" s="88"/>
      <c r="I48" s="76">
        <f t="shared" si="1"/>
        <v>39</v>
      </c>
      <c r="J48" s="77">
        <f>'50 кГц маломер '!AD42</f>
        <v>152.75</v>
      </c>
      <c r="K48" s="78">
        <f>'50 кГц маломер '!AK42</f>
        <v>282.94392932949626</v>
      </c>
      <c r="L48" s="105">
        <f>'50 кГц маломер '!AM42</f>
        <v>42.44158939942443</v>
      </c>
      <c r="M48" s="95">
        <f>'50 кГц маломер '!AO42</f>
        <v>10.711105724660522</v>
      </c>
      <c r="N48" s="88"/>
      <c r="O48" s="139">
        <f>'50 кГц маломер '!AT42</f>
        <v>39</v>
      </c>
      <c r="P48" s="147">
        <f>'50 кГц маломер '!AU42</f>
        <v>762.5</v>
      </c>
      <c r="Q48" s="143">
        <f>'50 кГц маломер '!BB42</f>
        <v>16544.164044096186</v>
      </c>
      <c r="R48" s="145">
        <f>'50 кГц маломер '!BD42</f>
        <v>1985.2996852915442</v>
      </c>
      <c r="S48" s="146">
        <f>'50 кГц маломер '!BF42</f>
        <v>501.03577941361038</v>
      </c>
    </row>
    <row r="49" spans="3:19">
      <c r="C49" s="74">
        <f>'50 кГц маломер '!O43</f>
        <v>40</v>
      </c>
      <c r="D49" s="75">
        <f>'50 кГц маломер '!P43</f>
        <v>15.125</v>
      </c>
      <c r="E49" s="78">
        <f>'50 кГц маломер '!W43</f>
        <v>16.076977358336098</v>
      </c>
      <c r="F49" s="105">
        <f t="shared" si="0"/>
        <v>16.076977358336098</v>
      </c>
      <c r="G49" s="95">
        <f>'50 кГц маломер '!Y43</f>
        <v>4.0573929170627858</v>
      </c>
      <c r="H49" s="88"/>
      <c r="I49" s="76">
        <f t="shared" si="1"/>
        <v>40</v>
      </c>
      <c r="J49" s="77">
        <f>'50 кГц маломер '!AD43</f>
        <v>156.5</v>
      </c>
      <c r="K49" s="78">
        <f>'50 кГц маломер '!AK43</f>
        <v>294.31065611035615</v>
      </c>
      <c r="L49" s="105">
        <f>'50 кГц маломер '!AM43</f>
        <v>44.14659841655341</v>
      </c>
      <c r="M49" s="95">
        <f>'50 кГц маломер '!AO43</f>
        <v>11.141403743711988</v>
      </c>
      <c r="N49" s="88"/>
      <c r="O49" s="139">
        <f>'50 кГц маломер '!AT43</f>
        <v>40</v>
      </c>
      <c r="P49" s="147">
        <f>'50 кГц маломер '!AU43</f>
        <v>781.25</v>
      </c>
      <c r="Q49" s="143">
        <f>'50 кГц маломер '!BB43</f>
        <v>18283.419651873359</v>
      </c>
      <c r="R49" s="145">
        <f>'50 кГц маломер '!BD43</f>
        <v>2194.0103582248053</v>
      </c>
      <c r="S49" s="146">
        <f>'50 кГц маломер '!BF43</f>
        <v>553.70869094419209</v>
      </c>
    </row>
    <row r="50" spans="3:19">
      <c r="C50" s="74">
        <f>'50 кГц маломер '!O44</f>
        <v>41</v>
      </c>
      <c r="D50" s="75">
        <f>'50 кГц маломер '!P44</f>
        <v>15.5</v>
      </c>
      <c r="E50" s="78">
        <f>'50 кГц маломер '!W44</f>
        <v>16.500532632058277</v>
      </c>
      <c r="F50" s="105">
        <f t="shared" si="0"/>
        <v>16.500532632058277</v>
      </c>
      <c r="G50" s="95">
        <f>'50 кГц маломер '!Y44</f>
        <v>4.1642867771013385</v>
      </c>
      <c r="H50" s="88"/>
      <c r="I50" s="76">
        <f t="shared" si="1"/>
        <v>41</v>
      </c>
      <c r="J50" s="77">
        <f>'50 кГц маломер '!AD44</f>
        <v>160.25</v>
      </c>
      <c r="K50" s="78">
        <f>'50 кГц маломер '!AK44</f>
        <v>305.9582489418122</v>
      </c>
      <c r="L50" s="105">
        <f>'50 кГц маломер '!AM44</f>
        <v>45.893737341271823</v>
      </c>
      <c r="M50" s="95">
        <f>'50 кГц маломер '!AO44</f>
        <v>11.582334208455205</v>
      </c>
      <c r="N50" s="88"/>
      <c r="O50" s="139">
        <f>'50 кГц маломер '!AT44</f>
        <v>41</v>
      </c>
      <c r="P50" s="147">
        <f>'50 кГц маломер '!AU44</f>
        <v>800</v>
      </c>
      <c r="Q50" s="143">
        <f>'50 кГц маломер '!BB44</f>
        <v>20193.881420539252</v>
      </c>
      <c r="R50" s="145">
        <f>'50 кГц маломер '!BD44</f>
        <v>2423.2657704647127</v>
      </c>
      <c r="S50" s="146">
        <f>'50 кГц маломер '!BF44</f>
        <v>611.56653729727043</v>
      </c>
    </row>
    <row r="51" spans="3:19">
      <c r="C51" s="74">
        <f>'50 кГц маломер '!O45</f>
        <v>42</v>
      </c>
      <c r="D51" s="75">
        <f>'50 кГц маломер '!P45</f>
        <v>15.875</v>
      </c>
      <c r="E51" s="78">
        <f>'50 кГц маломер '!W45</f>
        <v>16.925333991533279</v>
      </c>
      <c r="F51" s="105">
        <f t="shared" si="0"/>
        <v>16.925333991533279</v>
      </c>
      <c r="G51" s="95">
        <f>'50 кГц маломер '!Y45</f>
        <v>4.2714951153776131</v>
      </c>
      <c r="H51" s="88"/>
      <c r="I51" s="76">
        <f t="shared" si="1"/>
        <v>42</v>
      </c>
      <c r="J51" s="77">
        <f>'50 кГц маломер '!AD45</f>
        <v>164</v>
      </c>
      <c r="K51" s="78">
        <f>'50 кГц маломер '!AK45</f>
        <v>317.89263050526762</v>
      </c>
      <c r="L51" s="105">
        <f>'50 кГц маломер '!AM45</f>
        <v>47.683894575790134</v>
      </c>
      <c r="M51" s="95">
        <f>'50 кГц маломер '!AO45</f>
        <v>12.034121327505746</v>
      </c>
      <c r="N51" s="88"/>
      <c r="O51" s="139">
        <f>'50 кГц маломер '!AT45</f>
        <v>42</v>
      </c>
      <c r="P51" s="147">
        <f>'50 кГц маломер '!AU45</f>
        <v>818.75</v>
      </c>
      <c r="Q51" s="143">
        <f>'50 кГц маломер '!BB45</f>
        <v>22291.718249978872</v>
      </c>
      <c r="R51" s="145">
        <f>'50 кГц маломер '!BD45</f>
        <v>2675.0061899974676</v>
      </c>
      <c r="S51" s="146">
        <f>'50 кГц маломер '!BF45</f>
        <v>675.09898947311308</v>
      </c>
    </row>
    <row r="52" spans="3:19">
      <c r="C52" s="74">
        <f>'50 кГц маломер '!O46</f>
        <v>43</v>
      </c>
      <c r="D52" s="75">
        <f>'50 кГц маломер '!P46</f>
        <v>16.25</v>
      </c>
      <c r="E52" s="78">
        <f>'50 кГц маломер '!W46</f>
        <v>17.351384239661094</v>
      </c>
      <c r="F52" s="105">
        <f t="shared" si="0"/>
        <v>17.351384239661094</v>
      </c>
      <c r="G52" s="95">
        <f>'50 кГц маломер '!Y46</f>
        <v>4.3790186392675263</v>
      </c>
      <c r="H52" s="88"/>
      <c r="I52" s="76">
        <f t="shared" si="1"/>
        <v>43</v>
      </c>
      <c r="J52" s="77">
        <f>'50 кГц маломер '!AD46</f>
        <v>167.75</v>
      </c>
      <c r="K52" s="78">
        <f>'50 кГц маломер '!AK46</f>
        <v>330.11983880105436</v>
      </c>
      <c r="L52" s="105">
        <f>'50 кГц маломер '!AM46</f>
        <v>49.517975820158142</v>
      </c>
      <c r="M52" s="95">
        <f>'50 кГц маломер '!AO46</f>
        <v>12.496993674984507</v>
      </c>
      <c r="N52" s="88"/>
      <c r="O52" s="139">
        <f>'50 кГц маломер '!AT46</f>
        <v>43</v>
      </c>
      <c r="P52" s="147">
        <f>'50 кГц маломер '!AU46</f>
        <v>837.5</v>
      </c>
      <c r="Q52" s="143">
        <f>'50 кГц маломер '!BB46</f>
        <v>24594.583113285185</v>
      </c>
      <c r="R52" s="145">
        <f>'50 кГц маломер '!BD46</f>
        <v>2951.349973594225</v>
      </c>
      <c r="S52" s="146">
        <f>'50 кГц маломер '!BF46</f>
        <v>744.84066324977243</v>
      </c>
    </row>
    <row r="53" spans="3:19">
      <c r="C53" s="74">
        <f>'50 кГц маломер '!O47</f>
        <v>44</v>
      </c>
      <c r="D53" s="75">
        <f>'50 кГц маломер '!P47</f>
        <v>16.625</v>
      </c>
      <c r="E53" s="78">
        <f>'50 кГц маломер '!W47</f>
        <v>17.778686184973562</v>
      </c>
      <c r="F53" s="105">
        <f t="shared" si="0"/>
        <v>17.778686184973562</v>
      </c>
      <c r="G53" s="95">
        <f>'50 кГц маломер '!Y47</f>
        <v>4.4868580575683179</v>
      </c>
      <c r="H53" s="88"/>
      <c r="I53" s="76">
        <f t="shared" si="1"/>
        <v>44</v>
      </c>
      <c r="J53" s="77">
        <f>'50 кГц маломер '!AD47</f>
        <v>171.5</v>
      </c>
      <c r="K53" s="78">
        <f>'50 кГц маломер '!AK47</f>
        <v>342.6460292882042</v>
      </c>
      <c r="L53" s="105">
        <f>'50 кГц маломер '!AM47</f>
        <v>51.396904393230621</v>
      </c>
      <c r="M53" s="95">
        <f>'50 кГц маломер '!AO47</f>
        <v>12.971184271520903</v>
      </c>
      <c r="N53" s="88"/>
      <c r="O53" s="139"/>
      <c r="P53" s="119"/>
      <c r="Q53" s="13"/>
      <c r="R53" s="13"/>
      <c r="S53" s="13"/>
    </row>
    <row r="54" spans="3:19">
      <c r="C54" s="74">
        <f>'50 кГц маломер '!O48</f>
        <v>45</v>
      </c>
      <c r="D54" s="75">
        <f>'50 кГц маломер '!P48</f>
        <v>17</v>
      </c>
      <c r="E54" s="78">
        <f>'50 кГц маломер '!W48</f>
        <v>18.207242641645031</v>
      </c>
      <c r="F54" s="105">
        <f t="shared" si="0"/>
        <v>18.207242641645031</v>
      </c>
      <c r="G54" s="95">
        <f>'50 кГц маломер '!Y48</f>
        <v>4.5950140805012447</v>
      </c>
      <c r="H54" s="88"/>
      <c r="I54" s="76">
        <f t="shared" si="1"/>
        <v>45</v>
      </c>
      <c r="J54" s="77">
        <f>'50 кГц маломер '!AD48</f>
        <v>175.25</v>
      </c>
      <c r="K54" s="78">
        <f>'50 кГц маломер '!AK48</f>
        <v>355.47747706266483</v>
      </c>
      <c r="L54" s="105">
        <f>'50 кГц маломер '!AM48</f>
        <v>53.321621559399716</v>
      </c>
      <c r="M54" s="95">
        <f>'50 кГц маломер '!AO48</f>
        <v>13.456930666710941</v>
      </c>
      <c r="N54" s="88"/>
      <c r="O54" s="139"/>
      <c r="P54" s="119"/>
      <c r="Q54" s="13"/>
      <c r="R54" s="13"/>
      <c r="S54" s="13"/>
    </row>
    <row r="55" spans="3:19">
      <c r="C55" s="74">
        <f>'50 кГц маломер '!O49</f>
        <v>46</v>
      </c>
      <c r="D55" s="75">
        <f>'50 кГц маломер '!P49</f>
        <v>17.375</v>
      </c>
      <c r="E55" s="78">
        <f>'50 кГц маломер '!W49</f>
        <v>18.637056429502938</v>
      </c>
      <c r="F55" s="105">
        <f t="shared" si="0"/>
        <v>18.637056429502938</v>
      </c>
      <c r="G55" s="95">
        <f>'50 кГц маломер '!Y49</f>
        <v>4.7034874197142491</v>
      </c>
      <c r="H55" s="88"/>
      <c r="I55" s="76">
        <f t="shared" si="1"/>
        <v>46</v>
      </c>
      <c r="J55" s="77">
        <f>'50 кГц маломер '!AD49</f>
        <v>179</v>
      </c>
      <c r="K55" s="78">
        <f>'50 кГц маломер '!AK49</f>
        <v>368.62057907463816</v>
      </c>
      <c r="L55" s="105">
        <f>'50 кГц маломер '!AM49</f>
        <v>55.293086861195711</v>
      </c>
      <c r="M55" s="95">
        <f>'50 кГц маломер '!AO49</f>
        <v>13.954475023056927</v>
      </c>
      <c r="N55" s="88"/>
      <c r="O55" s="139"/>
      <c r="P55" s="119"/>
      <c r="Q55" s="13"/>
      <c r="R55" s="13"/>
      <c r="S55" s="13"/>
    </row>
    <row r="56" spans="3:19">
      <c r="C56" s="74">
        <f>'50 кГц маломер '!O50</f>
        <v>47</v>
      </c>
      <c r="D56" s="75">
        <f>'50 кГц маломер '!P50</f>
        <v>17.75</v>
      </c>
      <c r="E56" s="78">
        <f>'50 кГц маломер '!W50</f>
        <v>19.068130374038574</v>
      </c>
      <c r="F56" s="105">
        <f t="shared" si="0"/>
        <v>19.068130374038574</v>
      </c>
      <c r="G56" s="95">
        <f>'50 кГц маломер '!Y50</f>
        <v>4.8122787882846803</v>
      </c>
      <c r="H56" s="88"/>
      <c r="I56" s="76">
        <f t="shared" si="1"/>
        <v>47</v>
      </c>
      <c r="J56" s="77">
        <f>'50 кГц маломер '!AD50</f>
        <v>182.75</v>
      </c>
      <c r="K56" s="78">
        <f>'50 кГц маломер '!AK50</f>
        <v>382.08185638571524</v>
      </c>
      <c r="L56" s="105">
        <f>'50 кГц маломер '!AM50</f>
        <v>57.312278457857275</v>
      </c>
      <c r="M56" s="95">
        <f>'50 кГц маломер '!AO50</f>
        <v>14.464064201413263</v>
      </c>
      <c r="N56" s="88"/>
      <c r="O56" s="139"/>
      <c r="P56" s="119"/>
      <c r="Q56" s="13"/>
      <c r="R56" s="13"/>
      <c r="S56" s="13"/>
    </row>
    <row r="57" spans="3:19">
      <c r="C57" s="74">
        <f>'50 кГц маломер '!O51</f>
        <v>48</v>
      </c>
      <c r="D57" s="75">
        <f>'50 кГц маломер '!P51</f>
        <v>18.125</v>
      </c>
      <c r="E57" s="78">
        <f>'50 кГц маломер '!W51</f>
        <v>19.500467306417661</v>
      </c>
      <c r="F57" s="105">
        <f t="shared" si="0"/>
        <v>19.500467306417661</v>
      </c>
      <c r="G57" s="95">
        <f>'50 кГц маломер '!Y51</f>
        <v>4.9213889007219542</v>
      </c>
      <c r="H57" s="88"/>
      <c r="I57" s="76">
        <f t="shared" si="1"/>
        <v>48</v>
      </c>
      <c r="J57" s="77">
        <f>'50 кГц маломер '!AD51</f>
        <v>186.5</v>
      </c>
      <c r="K57" s="78">
        <f>'50 кГц маломер '!AK51</f>
        <v>395.8679564665228</v>
      </c>
      <c r="L57" s="105">
        <f>'50 кГц маломер '!AM51</f>
        <v>59.380193469978408</v>
      </c>
      <c r="M57" s="95">
        <f>'50 кГц маломер '!AO51</f>
        <v>14.985949847965935</v>
      </c>
      <c r="N57" s="88"/>
      <c r="O57" s="139"/>
      <c r="P57" s="119"/>
      <c r="Q57" s="13"/>
      <c r="R57" s="13"/>
      <c r="S57" s="13"/>
    </row>
    <row r="58" spans="3:19">
      <c r="C58" s="74">
        <f>'50 кГц маломер '!O52</f>
        <v>49</v>
      </c>
      <c r="D58" s="75">
        <f>'50 кГц маломер '!P52</f>
        <v>18.5</v>
      </c>
      <c r="E58" s="78">
        <f>'50 кГц маломер '!W52</f>
        <v>19.93407006349117</v>
      </c>
      <c r="F58" s="105">
        <f t="shared" si="0"/>
        <v>19.93407006349117</v>
      </c>
      <c r="G58" s="95">
        <f>'50 кГц маломер '!Y52</f>
        <v>5.0308184729702932</v>
      </c>
      <c r="H58" s="88"/>
      <c r="I58" s="76">
        <f t="shared" si="1"/>
        <v>49</v>
      </c>
      <c r="J58" s="77">
        <f>'50 кГц маломер '!AD52</f>
        <v>190.25</v>
      </c>
      <c r="K58" s="78">
        <f>'50 кГц маломер '!AK52</f>
        <v>409.98565553557791</v>
      </c>
      <c r="L58" s="105">
        <f>'50 кГц маломер '!AM52</f>
        <v>61.497848330336673</v>
      </c>
      <c r="M58" s="95">
        <f>'50 кГц маломер '!AO52</f>
        <v>15.520388482772255</v>
      </c>
      <c r="N58" s="88"/>
      <c r="O58" s="139"/>
      <c r="P58" s="119"/>
      <c r="Q58" s="13"/>
      <c r="R58" s="13"/>
      <c r="S58" s="13"/>
    </row>
    <row r="59" spans="3:19">
      <c r="C59" s="74">
        <f>'50 кГц маломер '!O53</f>
        <v>50</v>
      </c>
      <c r="D59" s="75">
        <f>'50 кГц маломер '!P53</f>
        <v>18.875</v>
      </c>
      <c r="E59" s="78">
        <f>'50 кГц маломер '!W53</f>
        <v>20.368941487805987</v>
      </c>
      <c r="F59" s="105">
        <f t="shared" si="0"/>
        <v>20.368941487805987</v>
      </c>
      <c r="G59" s="95">
        <f>'50 кГц маломер '!Y53</f>
        <v>5.1405682224114129</v>
      </c>
      <c r="H59" s="88"/>
      <c r="I59" s="76">
        <f t="shared" si="1"/>
        <v>50</v>
      </c>
      <c r="J59" s="77">
        <f>'50 кГц маломер '!AD53</f>
        <v>194</v>
      </c>
      <c r="K59" s="78">
        <f>'50 кГц маломер '!AK53</f>
        <v>424.44186094008211</v>
      </c>
      <c r="L59" s="105">
        <f>'50 кГц маломер '!AM53</f>
        <v>63.666279141012303</v>
      </c>
      <c r="M59" s="95">
        <f>'50 кГц маломер '!AO53</f>
        <v>16.067641589887796</v>
      </c>
      <c r="N59" s="88"/>
      <c r="O59" s="139"/>
      <c r="P59" s="119"/>
      <c r="Q59" s="13"/>
      <c r="R59" s="13"/>
      <c r="S59" s="13"/>
    </row>
    <row r="60" spans="3:19">
      <c r="C60" s="74">
        <f>'50 кГц маломер '!O54</f>
        <v>51</v>
      </c>
      <c r="D60" s="75">
        <f>'50 кГц маломер '!P54</f>
        <v>19.25</v>
      </c>
      <c r="E60" s="78">
        <f>'50 кГц маломер '!W54</f>
        <v>20.805084427615625</v>
      </c>
      <c r="F60" s="105">
        <f t="shared" si="0"/>
        <v>20.805084427615625</v>
      </c>
      <c r="G60" s="95">
        <f>'50 кГц маломер '!Y54</f>
        <v>5.2506388678672273</v>
      </c>
      <c r="H60" s="88"/>
      <c r="I60" s="76">
        <f t="shared" si="1"/>
        <v>51</v>
      </c>
      <c r="J60" s="77">
        <f>'50 кГц маломер '!AD54</f>
        <v>197.75</v>
      </c>
      <c r="K60" s="78">
        <f>'50 кГц маломер '!AK54</f>
        <v>439.24361357938284</v>
      </c>
      <c r="L60" s="105">
        <f>'50 кГц маломер '!AM54</f>
        <v>65.886542036907414</v>
      </c>
      <c r="M60" s="95">
        <f>'50 кГц маломер '!AO54</f>
        <v>16.627975709108949</v>
      </c>
      <c r="N60" s="88"/>
      <c r="O60" s="139"/>
      <c r="P60" s="119"/>
      <c r="Q60" s="13"/>
      <c r="R60" s="13"/>
      <c r="S60" s="13"/>
    </row>
    <row r="61" spans="3:19">
      <c r="C61" s="74">
        <f>'50 кГц маломер '!O55</f>
        <v>52</v>
      </c>
      <c r="D61" s="75">
        <f>'50 кГц маломер '!P55</f>
        <v>19.625</v>
      </c>
      <c r="E61" s="78">
        <f>'50 кГц маломер '!W55</f>
        <v>21.242501736891054</v>
      </c>
      <c r="F61" s="105">
        <f t="shared" si="0"/>
        <v>21.242501736891054</v>
      </c>
      <c r="G61" s="95">
        <f>'50 кГц маломер '!Y55</f>
        <v>5.3610311296025808</v>
      </c>
      <c r="H61" s="88"/>
      <c r="I61" s="76">
        <f t="shared" si="1"/>
        <v>52</v>
      </c>
      <c r="J61" s="77">
        <f>'50 кГц маломер '!AD55</f>
        <v>201.5</v>
      </c>
      <c r="K61" s="78">
        <f>'50 кГц маломер '!AK55</f>
        <v>454.39809037185614</v>
      </c>
      <c r="L61" s="105">
        <f>'50 кГц маломер '!AM55</f>
        <v>68.15971355577841</v>
      </c>
      <c r="M61" s="95">
        <f>'50 кГц маломер '!AO55</f>
        <v>17.201662529359048</v>
      </c>
      <c r="N61" s="88"/>
      <c r="O61" s="139"/>
      <c r="P61" s="119"/>
      <c r="Q61" s="13"/>
      <c r="R61" s="13"/>
      <c r="S61" s="13"/>
    </row>
    <row r="62" spans="3:19">
      <c r="C62" s="74">
        <f>'50 кГц маломер '!O56</f>
        <v>53</v>
      </c>
      <c r="D62" s="75">
        <f>'50 кГц маломер '!P56</f>
        <v>20</v>
      </c>
      <c r="E62" s="78">
        <f>'50 кГц маломер '!W56</f>
        <v>21.681196275331491</v>
      </c>
      <c r="F62" s="105">
        <f t="shared" si="0"/>
        <v>21.681196275331491</v>
      </c>
      <c r="G62" s="95">
        <f>'50 кГц маломер '!Y56</f>
        <v>5.4717457293279717</v>
      </c>
      <c r="H62" s="88"/>
      <c r="I62" s="76">
        <f t="shared" si="1"/>
        <v>53</v>
      </c>
      <c r="J62" s="77">
        <f>'50 кГц маломер '!AD56</f>
        <v>205.25</v>
      </c>
      <c r="K62" s="78">
        <f>'50 кГц маломер '!AK56</f>
        <v>469.91260676597005</v>
      </c>
      <c r="L62" s="105">
        <f>'50 кГц маломер '!AM56</f>
        <v>70.486891014895491</v>
      </c>
      <c r="M62" s="95">
        <f>'50 кГц маломер '!AO56</f>
        <v>17.788978983746734</v>
      </c>
      <c r="N62" s="88"/>
      <c r="O62" s="139"/>
      <c r="P62" s="119"/>
      <c r="Q62" s="13"/>
      <c r="R62" s="13"/>
      <c r="S62" s="13"/>
    </row>
    <row r="63" spans="3:19">
      <c r="C63" s="74">
        <f>'50 кГц маломер '!O57</f>
        <v>54</v>
      </c>
      <c r="D63" s="75">
        <f>'50 кГц маломер '!P57</f>
        <v>20.375</v>
      </c>
      <c r="E63" s="78">
        <f>'50 кГц маломер '!W57</f>
        <v>22.121170908375142</v>
      </c>
      <c r="F63" s="105">
        <f t="shared" si="0"/>
        <v>22.121170908375142</v>
      </c>
      <c r="G63" s="95">
        <f>'50 кГц маломер '!Y57</f>
        <v>5.5827833902022643</v>
      </c>
      <c r="H63" s="88"/>
      <c r="I63" s="76">
        <f t="shared" si="1"/>
        <v>54</v>
      </c>
      <c r="J63" s="77">
        <f>'50 кГц маломер '!AD57</f>
        <v>209</v>
      </c>
      <c r="K63" s="78">
        <f>'50 кГц маломер '!AK57</f>
        <v>485.79461929630327</v>
      </c>
      <c r="L63" s="105">
        <f>'50 кГц маломер '!AM57</f>
        <v>72.869192894445476</v>
      </c>
      <c r="M63" s="95">
        <f>'50 кГц маломер '!AO57</f>
        <v>18.390207346327003</v>
      </c>
      <c r="N63" s="88"/>
      <c r="O63" s="139"/>
      <c r="P63" s="119"/>
      <c r="Q63" s="13"/>
      <c r="R63" s="13"/>
      <c r="S63" s="13"/>
    </row>
    <row r="64" spans="3:19">
      <c r="C64" s="74">
        <f>'50 кГц маломер '!O58</f>
        <v>55</v>
      </c>
      <c r="D64" s="75">
        <f>'50 кГц маломер '!P58</f>
        <v>20.75</v>
      </c>
      <c r="E64" s="78">
        <f>'50 кГц маломер '!W58</f>
        <v>22.562428507210083</v>
      </c>
      <c r="F64" s="105">
        <f t="shared" si="0"/>
        <v>22.562428507210083</v>
      </c>
      <c r="G64" s="95">
        <f>'50 кГц маломер '!Y58</f>
        <v>5.6941448368354335</v>
      </c>
      <c r="H64" s="88"/>
      <c r="I64" s="76">
        <f t="shared" si="1"/>
        <v>55</v>
      </c>
      <c r="J64" s="77">
        <f>'50 кГц маломер '!AD58</f>
        <v>212.75</v>
      </c>
      <c r="K64" s="78">
        <f>'50 кГц маломер '!AK58</f>
        <v>502.05172818529303</v>
      </c>
      <c r="L64" s="105">
        <f>'50 кГц маломер '!AM58</f>
        <v>75.307759227793937</v>
      </c>
      <c r="M64" s="95">
        <f>'50 кГц маломер '!AO58</f>
        <v>19.005635330592032</v>
      </c>
      <c r="N64" s="88"/>
      <c r="O64" s="139"/>
      <c r="P64" s="119"/>
      <c r="Q64" s="13"/>
      <c r="R64" s="13"/>
      <c r="S64" s="13"/>
    </row>
    <row r="65" spans="3:19">
      <c r="C65" s="74">
        <f>'50 кГц маломер '!O59</f>
        <v>56</v>
      </c>
      <c r="D65" s="75">
        <f>'50 кГц маломер '!P59</f>
        <v>21.125</v>
      </c>
      <c r="E65" s="78">
        <f>'50 кГц маломер '!W59</f>
        <v>23.004971948785073</v>
      </c>
      <c r="F65" s="105">
        <f t="shared" si="0"/>
        <v>23.004971948785073</v>
      </c>
      <c r="G65" s="95">
        <f>'50 кГц маломер '!Y59</f>
        <v>5.8058307952912953</v>
      </c>
      <c r="H65" s="88"/>
      <c r="I65" s="76">
        <f t="shared" si="1"/>
        <v>56</v>
      </c>
      <c r="J65" s="77">
        <f>'50 кГц маломер '!AD59</f>
        <v>216.5</v>
      </c>
      <c r="K65" s="78">
        <f>'50 кГц маломер '!AK59</f>
        <v>518.69167999154149</v>
      </c>
      <c r="L65" s="105">
        <f>'50 кГц маломер '!AM59</f>
        <v>77.803751998731201</v>
      </c>
      <c r="M65" s="95">
        <f>'50 кГц маломер '!AO59</f>
        <v>19.635556189726042</v>
      </c>
      <c r="N65" s="88"/>
      <c r="O65" s="139"/>
      <c r="P65" s="119"/>
      <c r="Q65" s="13"/>
      <c r="R65" s="13"/>
      <c r="S65" s="13"/>
    </row>
    <row r="66" spans="3:19">
      <c r="C66" s="74">
        <f>'50 кГц маломер '!O60</f>
        <v>57</v>
      </c>
      <c r="D66" s="75">
        <f>'50 кГц маломер '!P60</f>
        <v>21.5</v>
      </c>
      <c r="E66" s="78">
        <f>'50 кГц маломер '!W60</f>
        <v>23.44880411582044</v>
      </c>
      <c r="F66" s="105">
        <f t="shared" si="0"/>
        <v>23.44880411582044</v>
      </c>
      <c r="G66" s="95">
        <f>'50 кГц маломер '!Y60</f>
        <v>5.9178419930902519</v>
      </c>
      <c r="H66" s="88"/>
      <c r="I66" s="76">
        <f t="shared" si="1"/>
        <v>57</v>
      </c>
      <c r="J66" s="77">
        <f>'50 кГц маломер '!AD60</f>
        <v>220.25</v>
      </c>
      <c r="K66" s="78">
        <f>'50 кГц маломер '!AK60</f>
        <v>535.7223703054641</v>
      </c>
      <c r="L66" s="105">
        <f>'50 кГц маломер '!AM60</f>
        <v>80.358355545819592</v>
      </c>
      <c r="M66" s="95">
        <f>'50 кГц маломер '!AO60</f>
        <v>20.280268818650981</v>
      </c>
      <c r="N66" s="88"/>
      <c r="O66" s="139"/>
      <c r="P66" s="119"/>
      <c r="Q66" s="13"/>
      <c r="R66" s="13"/>
      <c r="S66" s="13"/>
    </row>
    <row r="67" spans="3:19">
      <c r="C67" s="74">
        <f>'50 кГц маломер '!O61</f>
        <v>58</v>
      </c>
      <c r="D67" s="75">
        <f>'50 кГц маломер '!P61</f>
        <v>21.875</v>
      </c>
      <c r="E67" s="78">
        <f>'50 кГц маломер '!W61</f>
        <v>23.893927896818894</v>
      </c>
      <c r="F67" s="105">
        <f t="shared" si="0"/>
        <v>23.893927896818894</v>
      </c>
      <c r="G67" s="95">
        <f>'50 кГц маломер '!Y61</f>
        <v>6.0301791592120217</v>
      </c>
      <c r="H67" s="88"/>
      <c r="I67" s="76">
        <f t="shared" si="1"/>
        <v>58</v>
      </c>
      <c r="J67" s="77">
        <f>'50 кГц маломер '!AD61</f>
        <v>224</v>
      </c>
      <c r="K67" s="78">
        <f>'50 кГц маломер '!AK61</f>
        <v>553.15184649312584</v>
      </c>
      <c r="L67" s="105">
        <f>'50 кГц маломер '!AM61</f>
        <v>82.972776973968863</v>
      </c>
      <c r="M67" s="95">
        <f>'50 кГц маломер '!AO61</f>
        <v>20.940077857897407</v>
      </c>
      <c r="N67" s="88"/>
      <c r="O67" s="139"/>
      <c r="P67" s="119"/>
      <c r="Q67" s="13"/>
      <c r="R67" s="13"/>
      <c r="S67" s="13"/>
    </row>
    <row r="68" spans="3:19">
      <c r="C68" s="74">
        <f>'50 кГц маломер '!O62</f>
        <v>59</v>
      </c>
      <c r="D68" s="75">
        <f>'50 кГц маломер '!P62</f>
        <v>22.25</v>
      </c>
      <c r="E68" s="78">
        <f>'50 кГц маломер '!W62</f>
        <v>24.340346186076587</v>
      </c>
      <c r="F68" s="105">
        <f t="shared" si="0"/>
        <v>24.340346186076587</v>
      </c>
      <c r="G68" s="95">
        <f>'50 кГц маломер '!Y62</f>
        <v>6.1428430240984317</v>
      </c>
      <c r="H68" s="88"/>
      <c r="I68" s="76">
        <f t="shared" si="1"/>
        <v>59</v>
      </c>
      <c r="J68" s="77">
        <f>'50 кГц маломер '!AD62</f>
        <v>227.75</v>
      </c>
      <c r="K68" s="78">
        <f>'50 кГц маломер '!AK62</f>
        <v>570.98831048910824</v>
      </c>
      <c r="L68" s="105">
        <f>'50 кГц маломер '!AM62</f>
        <v>85.648246573366222</v>
      </c>
      <c r="M68" s="95">
        <f>'50 кГц маломер '!AO62</f>
        <v>21.615293799330782</v>
      </c>
      <c r="O68" s="139"/>
      <c r="P68" s="119"/>
      <c r="Q68" s="13"/>
      <c r="R68" s="13"/>
      <c r="S68" s="13"/>
    </row>
    <row r="69" spans="3:19">
      <c r="C69" s="74">
        <f>'50 кГц маломер '!O63</f>
        <v>60</v>
      </c>
      <c r="D69" s="75">
        <f>'50 кГц маломер '!P63</f>
        <v>22.625</v>
      </c>
      <c r="E69" s="78">
        <f>'50 кГц маломер '!W63</f>
        <v>24.78806188369386</v>
      </c>
      <c r="F69" s="105">
        <f t="shared" si="0"/>
        <v>24.78806188369386</v>
      </c>
      <c r="G69" s="95">
        <f>'50 кГц маломер '!Y63</f>
        <v>6.2558343196561275</v>
      </c>
      <c r="H69" s="88"/>
      <c r="I69" s="76">
        <f t="shared" si="1"/>
        <v>60</v>
      </c>
      <c r="J69" s="77">
        <f>'50 кГц маломер '!AD63</f>
        <v>231.5</v>
      </c>
      <c r="K69" s="78">
        <f>'50 кГц маломер '!AK63</f>
        <v>589.24012163925454</v>
      </c>
      <c r="L69" s="105">
        <f>'50 кГц маломер '!AM63</f>
        <v>88.386018245888167</v>
      </c>
      <c r="M69" s="95">
        <f>'50 кГц маломер '!AO63</f>
        <v>22.30623309376633</v>
      </c>
      <c r="O69" s="139"/>
      <c r="P69" s="119"/>
      <c r="Q69" s="13"/>
      <c r="R69" s="13"/>
      <c r="S69" s="13"/>
    </row>
    <row r="70" spans="3:19">
      <c r="C70" s="74">
        <f>'50 кГц маломер '!O64</f>
        <v>61</v>
      </c>
      <c r="D70" s="75">
        <f>'50 кГц маломер '!P64</f>
        <v>23</v>
      </c>
      <c r="E70" s="78">
        <f>'50 кГц маломер '!W64</f>
        <v>25.237077895586268</v>
      </c>
      <c r="F70" s="105">
        <f t="shared" si="0"/>
        <v>25.237077895586268</v>
      </c>
      <c r="G70" s="95">
        <f>'50 кГц маломер '!Y64</f>
        <v>6.3691537792593591</v>
      </c>
      <c r="H70" s="88"/>
      <c r="I70" s="76">
        <f t="shared" si="1"/>
        <v>61</v>
      </c>
      <c r="J70" s="77">
        <f>'50 кГц маломер '!AD64</f>
        <v>235.25</v>
      </c>
      <c r="K70" s="78">
        <f>'50 кГц маломер '!AK64</f>
        <v>607.91579959417118</v>
      </c>
      <c r="L70" s="105">
        <f>'50 кГц маломер '!AM64</f>
        <v>91.187369939125659</v>
      </c>
      <c r="M70" s="95">
        <f>'50 кГц маломер '!AO64</f>
        <v>23.013218260505418</v>
      </c>
    </row>
    <row r="71" spans="3:19">
      <c r="C71" s="74">
        <f>'50 кГц маломер '!O65</f>
        <v>62</v>
      </c>
      <c r="D71" s="75">
        <f>'50 кГц маломер '!P65</f>
        <v>23.375</v>
      </c>
      <c r="E71" s="78">
        <f>'50 кГц маломер '!W65</f>
        <v>25.687397133495569</v>
      </c>
      <c r="F71" s="105">
        <f t="shared" si="0"/>
        <v>25.687397133495569</v>
      </c>
      <c r="G71" s="95">
        <f>'50 кГц маломер '!Y65</f>
        <v>6.48280213775275</v>
      </c>
      <c r="H71" s="88"/>
      <c r="I71" s="76">
        <f t="shared" si="1"/>
        <v>62</v>
      </c>
      <c r="J71" s="77">
        <f>'50 кГц маломер '!AD65</f>
        <v>239</v>
      </c>
      <c r="K71" s="78">
        <f>'50 кГц маломер '!AK65</f>
        <v>627.02402725437844</v>
      </c>
      <c r="L71" s="105">
        <f>'50 кГц маломер '!AM65</f>
        <v>94.053604088156746</v>
      </c>
      <c r="M71" s="95">
        <f>'50 кГц маломер '!AO65</f>
        <v>23.736577998826636</v>
      </c>
    </row>
    <row r="72" spans="3:19">
      <c r="C72" s="74">
        <f>'50 кГц маломер '!O66</f>
        <v>63</v>
      </c>
      <c r="D72" s="75">
        <f>'50 кГц маломер '!P66</f>
        <v>23.75</v>
      </c>
      <c r="E72" s="78">
        <f>'50 кГц маломер '!W66</f>
        <v>26.139022515000629</v>
      </c>
      <c r="F72" s="105">
        <f t="shared" si="0"/>
        <v>26.139022515000629</v>
      </c>
      <c r="G72" s="95">
        <f>'50 кГц маломер '!Y66</f>
        <v>6.5967801314540528</v>
      </c>
      <c r="H72" s="88"/>
      <c r="I72" s="76">
        <f t="shared" si="1"/>
        <v>63</v>
      </c>
      <c r="J72" s="77">
        <f>'50 кГц маломер '!AD66</f>
        <v>242.75</v>
      </c>
      <c r="K72" s="78">
        <f>'50 кГц маломер '!AK66</f>
        <v>646.57365376799999</v>
      </c>
      <c r="L72" s="105">
        <f>'50 кГц маломер '!AM66</f>
        <v>96.986048065199981</v>
      </c>
      <c r="M72" s="95">
        <f>'50 кГц маломер '!AO66</f>
        <v>24.476647301466333</v>
      </c>
    </row>
    <row r="73" spans="3:19">
      <c r="C73" s="74">
        <f>'50 кГц маломер '!O67</f>
        <v>64</v>
      </c>
      <c r="D73" s="75">
        <f>'50 кГц маломер '!P67</f>
        <v>24.125</v>
      </c>
      <c r="E73" s="78">
        <f>'50 кГц маломер '!W67</f>
        <v>26.591956963528514</v>
      </c>
      <c r="F73" s="105">
        <f t="shared" si="0"/>
        <v>26.591956963528514</v>
      </c>
      <c r="G73" s="95">
        <f>'50 кГц маломер '!Y67</f>
        <v>6.7110884981569443</v>
      </c>
      <c r="H73" s="88"/>
      <c r="I73" s="76">
        <f t="shared" si="1"/>
        <v>64</v>
      </c>
      <c r="J73" s="77">
        <f>'50 кГц маломер '!AD67</f>
        <v>246.5</v>
      </c>
      <c r="K73" s="78">
        <f>'50 кГц маломер '!AK67</f>
        <v>666.57369758190953</v>
      </c>
      <c r="L73" s="105">
        <f>'50 кГц маломер '!AM67</f>
        <v>99.986054637286401</v>
      </c>
      <c r="M73" s="95">
        <f>'50 кГц маломер '!AO67</f>
        <v>25.233767570122687</v>
      </c>
    </row>
    <row r="74" spans="3:19">
      <c r="C74" s="74">
        <f>'50 кГц маломер '!O68</f>
        <v>65</v>
      </c>
      <c r="D74" s="75">
        <f>'50 кГц маломер '!P68</f>
        <v>24.5</v>
      </c>
      <c r="E74" s="78">
        <f>'50 кГц маломер '!W68</f>
        <v>27.046203408365432</v>
      </c>
      <c r="F74" s="105">
        <f t="shared" si="0"/>
        <v>27.046203408365432</v>
      </c>
      <c r="G74" s="95">
        <f>'50 кГц маломер '!Y68</f>
        <v>6.8257279771337949</v>
      </c>
      <c r="H74" s="88"/>
      <c r="I74" s="76">
        <f t="shared" si="1"/>
        <v>65</v>
      </c>
      <c r="J74" s="77">
        <f>'50 кГц маломер '!AD68</f>
        <v>250.25</v>
      </c>
      <c r="K74" s="78">
        <f>'50 кГц маломер '!AK68</f>
        <v>687.03334954729223</v>
      </c>
      <c r="L74" s="105">
        <f>'50 кГц маломер '!AM68</f>
        <v>103.05500243209381</v>
      </c>
      <c r="M74" s="95">
        <f>'50 кГц маломер '!AO68</f>
        <v>26.008286733019411</v>
      </c>
    </row>
    <row r="75" spans="3:19">
      <c r="C75" s="74">
        <f>'50 кГц маломер '!O69</f>
        <v>66</v>
      </c>
      <c r="D75" s="75">
        <f>'50 кГц маломер '!P69</f>
        <v>24.875</v>
      </c>
      <c r="E75" s="78">
        <f>'50 кГц маломер '!W69</f>
        <v>27.501764784667834</v>
      </c>
      <c r="F75" s="105">
        <f t="shared" ref="F75:F94" si="2">E75</f>
        <v>27.501764784667834</v>
      </c>
      <c r="G75" s="95">
        <f>'50 кГц маломер '!Y69</f>
        <v>6.9406993091384592</v>
      </c>
      <c r="H75" s="88"/>
      <c r="I75" s="76">
        <f t="shared" ref="I75" si="3">C75</f>
        <v>66</v>
      </c>
      <c r="J75" s="77">
        <f>'50 кГц маломер '!AD69</f>
        <v>254</v>
      </c>
      <c r="K75" s="78">
        <f>'50 кГц маломер '!AK69</f>
        <v>707.96197608052898</v>
      </c>
      <c r="L75" s="105">
        <f>'50 кГц маломер '!AM69</f>
        <v>106.19429641207932</v>
      </c>
      <c r="M75" s="95">
        <f>'50 кГц маломер '!AO69</f>
        <v>26.800559364563942</v>
      </c>
    </row>
    <row r="76" spans="3:19">
      <c r="C76" s="74">
        <f>'50 кГц маломер '!O70</f>
        <v>67</v>
      </c>
      <c r="D76" s="75">
        <f>'50 кГц маломер '!P70</f>
        <v>25.25</v>
      </c>
      <c r="E76" s="78">
        <f>'50 кГц маломер '!W70</f>
        <v>27.95864403347343</v>
      </c>
      <c r="F76" s="105">
        <f t="shared" si="2"/>
        <v>27.95864403347343</v>
      </c>
      <c r="G76" s="95">
        <f>'50 кГц маломер '!Y70</f>
        <v>7.056003236409067</v>
      </c>
      <c r="H76" s="88"/>
      <c r="I76" s="138"/>
      <c r="J76" s="138"/>
      <c r="K76" s="88"/>
      <c r="L76" s="88"/>
      <c r="M76" s="88"/>
      <c r="N76" s="16"/>
      <c r="O76" s="16"/>
    </row>
    <row r="77" spans="3:19">
      <c r="C77" s="74">
        <f>'50 кГц маломер '!O71</f>
        <v>68</v>
      </c>
      <c r="D77" s="75">
        <f>'50 кГц маломер '!P71</f>
        <v>25.625</v>
      </c>
      <c r="E77" s="78">
        <f>'50 кГц маломер '!W71</f>
        <v>28.416844101712272</v>
      </c>
      <c r="F77" s="105">
        <f t="shared" si="2"/>
        <v>28.416844101712272</v>
      </c>
      <c r="G77" s="95">
        <f>'50 кГц маломер '!Y71</f>
        <v>7.1716405026708125</v>
      </c>
      <c r="H77" s="88"/>
      <c r="I77" s="138"/>
      <c r="J77" s="138"/>
      <c r="K77" s="88"/>
      <c r="L77" s="88"/>
      <c r="M77" s="88"/>
      <c r="N77" s="16"/>
      <c r="O77" s="16"/>
    </row>
    <row r="78" spans="3:19">
      <c r="C78" s="74">
        <f>'50 кГц маломер '!O72</f>
        <v>69</v>
      </c>
      <c r="D78" s="75">
        <f>'50 кГц маломер '!P72</f>
        <v>26</v>
      </c>
      <c r="E78" s="78">
        <f>'50 кГц маломер '!W72</f>
        <v>28.876367942217954</v>
      </c>
      <c r="F78" s="105">
        <f t="shared" si="2"/>
        <v>28.876367942217954</v>
      </c>
      <c r="G78" s="95">
        <f>'50 кГц маломер '!Y72</f>
        <v>7.2876118531387846</v>
      </c>
      <c r="H78" s="88"/>
      <c r="I78" s="138"/>
      <c r="J78" s="138"/>
      <c r="K78" s="88"/>
      <c r="L78" s="88"/>
      <c r="M78" s="88"/>
      <c r="N78" s="16"/>
      <c r="O78" s="16"/>
    </row>
    <row r="79" spans="3:19">
      <c r="C79" s="74">
        <f>'50 кГц маломер '!O73</f>
        <v>70</v>
      </c>
      <c r="D79" s="75">
        <f>'50 кГц маломер '!P73</f>
        <v>26.375</v>
      </c>
      <c r="E79" s="78">
        <f>'50 кГц маломер '!W73</f>
        <v>29.33721851373857</v>
      </c>
      <c r="F79" s="105">
        <f t="shared" si="2"/>
        <v>29.33721851373857</v>
      </c>
      <c r="G79" s="95">
        <f>'50 кГц маломер '!Y73</f>
        <v>7.4039180345207303</v>
      </c>
      <c r="H79" s="88"/>
      <c r="I79" s="138"/>
      <c r="J79" s="138"/>
      <c r="K79" s="88"/>
      <c r="L79" s="88"/>
      <c r="M79" s="88"/>
      <c r="N79" s="16"/>
      <c r="O79" s="16"/>
    </row>
    <row r="80" spans="3:19">
      <c r="C80" s="74">
        <f>'50 кГц маломер '!O74</f>
        <v>71</v>
      </c>
      <c r="D80" s="75">
        <f>'50 кГц маломер '!P74</f>
        <v>26.75</v>
      </c>
      <c r="E80" s="78">
        <f>'50 кГц маломер '!W74</f>
        <v>29.79939878094795</v>
      </c>
      <c r="F80" s="105">
        <f t="shared" si="2"/>
        <v>29.79939878094795</v>
      </c>
      <c r="G80" s="95">
        <f>'50 кГц маломер '!Y74</f>
        <v>7.5205597950198948</v>
      </c>
      <c r="H80" s="88"/>
      <c r="I80" s="138"/>
      <c r="J80" s="138"/>
      <c r="K80" s="88"/>
      <c r="L80" s="88"/>
      <c r="M80" s="88"/>
      <c r="N80" s="16"/>
      <c r="O80" s="16"/>
    </row>
    <row r="81" spans="3:15">
      <c r="C81" s="74">
        <f>'50 кГц маломер '!O75</f>
        <v>72</v>
      </c>
      <c r="D81" s="75">
        <f>'50 кГц маломер '!P75</f>
        <v>27.125</v>
      </c>
      <c r="E81" s="78">
        <f>'50 кГц маломер '!W75</f>
        <v>30.262911714456934</v>
      </c>
      <c r="F81" s="105">
        <f t="shared" si="2"/>
        <v>30.262911714456934</v>
      </c>
      <c r="G81" s="95">
        <f>'50 кГц маломер '!Y75</f>
        <v>7.6375378843378599</v>
      </c>
      <c r="H81" s="88"/>
      <c r="I81" s="138"/>
      <c r="J81" s="138"/>
      <c r="K81" s="88"/>
      <c r="L81" s="88"/>
      <c r="M81" s="88"/>
      <c r="N81" s="16"/>
      <c r="O81" s="16"/>
    </row>
    <row r="82" spans="3:15">
      <c r="C82" s="74">
        <f>'50 кГц маломер '!O76</f>
        <v>73</v>
      </c>
      <c r="D82" s="75">
        <f>'50 кГц маломер '!P76</f>
        <v>27.5</v>
      </c>
      <c r="E82" s="78">
        <f>'50 кГц маломер '!W76</f>
        <v>30.727760290824254</v>
      </c>
      <c r="F82" s="105">
        <f t="shared" si="2"/>
        <v>30.727760290824254</v>
      </c>
      <c r="G82" s="95">
        <f>'50 кГц маломер '!Y76</f>
        <v>7.7548530536772962</v>
      </c>
      <c r="H82" s="88"/>
      <c r="I82" s="138"/>
      <c r="J82" s="138"/>
      <c r="K82" s="88"/>
      <c r="L82" s="88"/>
      <c r="M82" s="88"/>
      <c r="N82" s="16"/>
      <c r="O82" s="16"/>
    </row>
    <row r="83" spans="3:15">
      <c r="C83" s="74">
        <f>'50 кГц маломер '!O77</f>
        <v>74</v>
      </c>
      <c r="D83" s="75">
        <f>'50 кГц маломер '!P77</f>
        <v>27.875</v>
      </c>
      <c r="E83" s="78">
        <f>'50 кГц маломер '!W77</f>
        <v>31.193947492568039</v>
      </c>
      <c r="F83" s="105">
        <f t="shared" si="2"/>
        <v>31.193947492568039</v>
      </c>
      <c r="G83" s="95">
        <f>'50 кГц маломер '!Y77</f>
        <v>7.8725060557448643</v>
      </c>
      <c r="H83" s="88"/>
      <c r="I83" s="138"/>
      <c r="J83" s="138"/>
      <c r="K83" s="88"/>
      <c r="L83" s="88"/>
      <c r="M83" s="88"/>
      <c r="N83" s="16"/>
      <c r="O83" s="16"/>
    </row>
    <row r="84" spans="3:15">
      <c r="C84" s="74">
        <f>'50 кГц маломер '!O78</f>
        <v>75</v>
      </c>
      <c r="D84" s="75">
        <f>'50 кГц маломер '!P78</f>
        <v>28.25</v>
      </c>
      <c r="E84" s="78">
        <f>'50 кГц маломер '!W78</f>
        <v>31.661476308176923</v>
      </c>
      <c r="F84" s="105">
        <f t="shared" si="2"/>
        <v>31.661476308176923</v>
      </c>
      <c r="G84" s="95">
        <f>'50 кГц маломер '!Y78</f>
        <v>7.9904976447540159</v>
      </c>
      <c r="H84" s="88"/>
      <c r="I84" s="138"/>
      <c r="J84" s="138"/>
      <c r="K84" s="88"/>
      <c r="L84" s="88"/>
      <c r="M84" s="88"/>
      <c r="N84" s="16"/>
      <c r="O84" s="16"/>
    </row>
    <row r="85" spans="3:15">
      <c r="C85" s="74">
        <f>'50 кГц маломер '!O79</f>
        <v>76</v>
      </c>
      <c r="D85" s="75">
        <f>'50 кГц маломер '!P79</f>
        <v>28.625</v>
      </c>
      <c r="E85" s="78">
        <f>'50 кГц маломер '!W79</f>
        <v>32.130349732121196</v>
      </c>
      <c r="F85" s="105">
        <f t="shared" si="2"/>
        <v>32.130349732121196</v>
      </c>
      <c r="G85" s="95">
        <f>'50 кГц маломер '!Y79</f>
        <v>8.1088285764278147</v>
      </c>
      <c r="H85" s="88"/>
      <c r="I85" s="138"/>
      <c r="J85" s="138"/>
      <c r="K85" s="88"/>
      <c r="L85" s="88"/>
      <c r="M85" s="88"/>
      <c r="N85" s="16"/>
      <c r="O85" s="16"/>
    </row>
    <row r="86" spans="3:15">
      <c r="C86" s="74">
        <f>'50 кГц маломер '!O80</f>
        <v>77</v>
      </c>
      <c r="D86" s="75">
        <f>'50 кГц маломер '!P80</f>
        <v>29</v>
      </c>
      <c r="E86" s="78">
        <f>'50 кГц маломер '!W80</f>
        <v>32.600570764864223</v>
      </c>
      <c r="F86" s="105">
        <f t="shared" si="2"/>
        <v>32.600570764864223</v>
      </c>
      <c r="G86" s="95">
        <f>'50 кГц маломер '!Y80</f>
        <v>8.2274996080018088</v>
      </c>
      <c r="H86" s="88"/>
      <c r="I86" s="138"/>
      <c r="J86" s="138"/>
      <c r="K86" s="88"/>
      <c r="L86" s="88"/>
      <c r="M86" s="88"/>
      <c r="N86" s="16"/>
      <c r="O86" s="16"/>
    </row>
    <row r="87" spans="3:15">
      <c r="C87" s="74">
        <f>'50 кГц маломер '!O81</f>
        <v>78</v>
      </c>
      <c r="D87" s="75">
        <f>'50 кГц маломер '!P81</f>
        <v>29.375</v>
      </c>
      <c r="E87" s="78">
        <f>'50 кГц маломер '!W81</f>
        <v>33.072142412873688</v>
      </c>
      <c r="F87" s="105">
        <f t="shared" si="2"/>
        <v>33.072142412873688</v>
      </c>
      <c r="G87" s="95">
        <f>'50 кГц маломер '!Y81</f>
        <v>8.3465114982268798</v>
      </c>
      <c r="H87" s="88"/>
      <c r="I87" s="138"/>
      <c r="J87" s="138"/>
      <c r="K87" s="88"/>
      <c r="L87" s="88"/>
      <c r="M87" s="88"/>
      <c r="N87" s="16"/>
      <c r="O87" s="16"/>
    </row>
    <row r="88" spans="3:15">
      <c r="C88" s="74">
        <f>'50 кГц маломер '!O82</f>
        <v>79</v>
      </c>
      <c r="D88" s="75">
        <f>'50 кГц маломер '!P82</f>
        <v>29.75</v>
      </c>
      <c r="E88" s="78">
        <f>'50 кГц маломер '!W82</f>
        <v>33.545067688632784</v>
      </c>
      <c r="F88" s="105">
        <f t="shared" si="2"/>
        <v>33.545067688632784</v>
      </c>
      <c r="G88" s="95">
        <f>'50 кГц маломер '!Y82</f>
        <v>8.4658650073720541</v>
      </c>
      <c r="H88" s="88"/>
      <c r="I88" s="138"/>
      <c r="J88" s="138"/>
      <c r="K88" s="88"/>
      <c r="L88" s="88"/>
      <c r="M88" s="88"/>
      <c r="N88" s="16"/>
      <c r="O88" s="16"/>
    </row>
    <row r="89" spans="3:15">
      <c r="C89" s="74">
        <f>'50 кГц маломер '!O83</f>
        <v>80</v>
      </c>
      <c r="D89" s="75">
        <f>'50 кГц маломер '!P83</f>
        <v>30.125</v>
      </c>
      <c r="E89" s="78">
        <f>'50 кГц маломер '!W83</f>
        <v>34.019349610651702</v>
      </c>
      <c r="F89" s="105">
        <f t="shared" si="2"/>
        <v>34.019349610651702</v>
      </c>
      <c r="G89" s="95">
        <f>'50 кГц маломер '!Y83</f>
        <v>8.5855608972274116</v>
      </c>
      <c r="H89" s="88"/>
      <c r="I89" s="138"/>
      <c r="J89" s="138"/>
      <c r="K89" s="88"/>
      <c r="L89" s="88"/>
      <c r="M89" s="88"/>
      <c r="N89" s="16"/>
      <c r="O89" s="16"/>
    </row>
    <row r="90" spans="3:15">
      <c r="C90" s="74">
        <f>'50 кГц маломер '!O84</f>
        <v>81</v>
      </c>
      <c r="D90" s="75">
        <f>'50 кГц маломер '!P84</f>
        <v>30.5</v>
      </c>
      <c r="E90" s="78">
        <f>'50 кГц маломер '!W84</f>
        <v>34.494991203478861</v>
      </c>
      <c r="F90" s="105">
        <f t="shared" si="2"/>
        <v>34.494991203478861</v>
      </c>
      <c r="G90" s="95">
        <f>'50 кГц маломер '!Y84</f>
        <v>8.705599931106919</v>
      </c>
      <c r="H90" s="88"/>
      <c r="I90" s="138"/>
      <c r="J90" s="138"/>
      <c r="K90" s="88"/>
      <c r="L90" s="88"/>
      <c r="M90" s="88"/>
      <c r="N90" s="16"/>
      <c r="O90" s="16"/>
    </row>
    <row r="91" spans="3:15">
      <c r="C91" s="74">
        <f>'50 кГц маломер '!O85</f>
        <v>82</v>
      </c>
      <c r="D91" s="75">
        <f>'50 кГц маломер '!P85</f>
        <v>30.875</v>
      </c>
      <c r="E91" s="78">
        <f>'50 кГц маломер '!W85</f>
        <v>34.971995497712314</v>
      </c>
      <c r="F91" s="105">
        <f t="shared" si="2"/>
        <v>34.971995497712314</v>
      </c>
      <c r="G91" s="95">
        <f>'50 кГц маломер '!Y85</f>
        <v>8.8259828738513022</v>
      </c>
      <c r="H91" s="88"/>
      <c r="I91" s="138"/>
      <c r="J91" s="138"/>
      <c r="K91" s="88"/>
      <c r="L91" s="88"/>
      <c r="M91" s="88"/>
      <c r="N91" s="16"/>
      <c r="O91" s="16"/>
    </row>
    <row r="92" spans="3:15">
      <c r="C92" s="74">
        <f>'50 кГц маломер '!O86</f>
        <v>83</v>
      </c>
      <c r="D92" s="75">
        <f>'50 кГц маломер '!P86</f>
        <v>31.25</v>
      </c>
      <c r="E92" s="78">
        <f>'50 кГц маломер '!W86</f>
        <v>35.450365530011183</v>
      </c>
      <c r="F92" s="105">
        <f t="shared" si="2"/>
        <v>35.450365530011183</v>
      </c>
      <c r="G92" s="95">
        <f>'50 кГц маломер '!Y86</f>
        <v>8.9467104918309435</v>
      </c>
      <c r="H92" s="89"/>
      <c r="I92" s="138"/>
      <c r="J92" s="138"/>
      <c r="K92" s="88"/>
      <c r="L92" s="88"/>
      <c r="M92" s="88"/>
      <c r="N92" s="16"/>
      <c r="O92" s="16"/>
    </row>
    <row r="93" spans="3:15">
      <c r="C93" s="74">
        <f>'50 кГц маломер '!O87</f>
        <v>84</v>
      </c>
      <c r="D93" s="75">
        <f>'50 кГц маломер '!P87</f>
        <v>31.625</v>
      </c>
      <c r="E93" s="78">
        <f>'50 кГц маломер '!W87</f>
        <v>35.930104343107004</v>
      </c>
      <c r="F93" s="105">
        <f t="shared" si="2"/>
        <v>35.930104343107004</v>
      </c>
      <c r="G93" s="95">
        <f>'50 кГц маломер '!Y87</f>
        <v>9.067783552948729</v>
      </c>
      <c r="H93" s="89"/>
      <c r="I93" s="138"/>
      <c r="J93" s="138"/>
      <c r="K93" s="88"/>
      <c r="L93" s="88"/>
      <c r="M93" s="88"/>
      <c r="N93" s="16"/>
      <c r="O93" s="16"/>
    </row>
    <row r="94" spans="3:15">
      <c r="C94" s="74">
        <f>'50 кГц маломер '!O88</f>
        <v>85</v>
      </c>
      <c r="D94" s="75">
        <f>'50 кГц маломер '!P88</f>
        <v>32</v>
      </c>
      <c r="E94" s="78">
        <f>'50 кГц маломер '!W88</f>
        <v>36.411214985815093</v>
      </c>
      <c r="F94" s="105">
        <f t="shared" si="2"/>
        <v>36.411214985815093</v>
      </c>
      <c r="G94" s="95">
        <f>'50 кГц маломер '!Y88</f>
        <v>9.1892028266429335</v>
      </c>
      <c r="H94" s="89"/>
      <c r="I94" s="138"/>
      <c r="J94" s="138"/>
      <c r="K94" s="88"/>
      <c r="L94" s="88"/>
      <c r="M94" s="88"/>
      <c r="N94" s="16"/>
      <c r="O94" s="16"/>
    </row>
    <row r="95" spans="3:15">
      <c r="C95" s="12"/>
      <c r="D95" s="12"/>
      <c r="E95" s="12"/>
      <c r="F95" s="12"/>
      <c r="G95" s="12"/>
      <c r="I95" s="138"/>
      <c r="J95" s="138"/>
      <c r="K95" s="88"/>
      <c r="L95" s="88"/>
      <c r="M95" s="88"/>
      <c r="N95" s="16"/>
      <c r="O95" s="16"/>
    </row>
  </sheetData>
  <mergeCells count="12">
    <mergeCell ref="P5:S5"/>
    <mergeCell ref="P6:S6"/>
    <mergeCell ref="P7:S7"/>
    <mergeCell ref="O8:S8"/>
    <mergeCell ref="D7:G7"/>
    <mergeCell ref="J7:M7"/>
    <mergeCell ref="C8:G8"/>
    <mergeCell ref="I8:M8"/>
    <mergeCell ref="D5:G5"/>
    <mergeCell ref="J5:M5"/>
    <mergeCell ref="D6:G6"/>
    <mergeCell ref="J6:M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BK158"/>
  <sheetViews>
    <sheetView tabSelected="1" topLeftCell="AC22" zoomScale="60" zoomScaleNormal="60" workbookViewId="0">
      <selection activeCell="N15" sqref="N15"/>
    </sheetView>
  </sheetViews>
  <sheetFormatPr defaultRowHeight="14.4"/>
  <cols>
    <col min="2" max="2" width="13.77734375" customWidth="1"/>
    <col min="5" max="5" width="13.109375" customWidth="1"/>
    <col min="7" max="7" width="10.6640625" customWidth="1"/>
    <col min="12" max="12" width="7.109375" style="97" customWidth="1"/>
    <col min="13" max="13" width="4.109375" customWidth="1"/>
    <col min="14" max="14" width="6.88671875" customWidth="1"/>
    <col min="22" max="22" width="10.5546875" customWidth="1"/>
    <col min="23" max="23" width="7.88671875" customWidth="1"/>
    <col min="24" max="27" width="10.77734375" style="106" customWidth="1"/>
    <col min="31" max="31" width="7.21875" customWidth="1"/>
    <col min="38" max="38" width="10.77734375" customWidth="1"/>
    <col min="39" max="39" width="10.77734375" style="106" customWidth="1"/>
    <col min="40" max="41" width="10.77734375" customWidth="1"/>
    <col min="42" max="44" width="12.33203125" customWidth="1"/>
    <col min="55" max="55" width="11.44140625" customWidth="1"/>
    <col min="56" max="56" width="12.33203125" customWidth="1"/>
    <col min="57" max="57" width="12.77734375" customWidth="1"/>
    <col min="58" max="58" width="11.44140625" customWidth="1"/>
    <col min="59" max="59" width="13" customWidth="1"/>
  </cols>
  <sheetData>
    <row r="3" spans="2:63" ht="15" thickBot="1">
      <c r="O3" s="44" t="s">
        <v>41</v>
      </c>
      <c r="P3" s="45" t="s">
        <v>11</v>
      </c>
      <c r="Q3" s="46" t="s">
        <v>96</v>
      </c>
      <c r="R3" s="44" t="s">
        <v>44</v>
      </c>
      <c r="S3" s="47" t="s">
        <v>45</v>
      </c>
      <c r="T3" s="47" t="s">
        <v>100</v>
      </c>
      <c r="U3" s="48" t="s">
        <v>18</v>
      </c>
      <c r="V3" s="49" t="s">
        <v>101</v>
      </c>
      <c r="W3" s="50" t="s">
        <v>99</v>
      </c>
      <c r="X3" s="49" t="s">
        <v>102</v>
      </c>
      <c r="Y3" s="5" t="s">
        <v>106</v>
      </c>
      <c r="Z3" s="5"/>
      <c r="AA3" s="5"/>
      <c r="AB3" s="5"/>
      <c r="AC3" s="49" t="str">
        <f>O3</f>
        <v>Шаг ВРУ</v>
      </c>
      <c r="AD3" s="60" t="s">
        <v>11</v>
      </c>
      <c r="AE3" s="49" t="s">
        <v>103</v>
      </c>
      <c r="AF3" s="44" t="s">
        <v>44</v>
      </c>
      <c r="AG3" s="47" t="s">
        <v>45</v>
      </c>
      <c r="AH3" s="47" t="s">
        <v>100</v>
      </c>
      <c r="AI3" s="59" t="s">
        <v>18</v>
      </c>
      <c r="AJ3" s="56" t="s">
        <v>101</v>
      </c>
      <c r="AK3" s="50" t="s">
        <v>99</v>
      </c>
      <c r="AL3" s="49" t="s">
        <v>102</v>
      </c>
      <c r="AM3" s="56" t="s">
        <v>104</v>
      </c>
      <c r="AN3" s="49" t="s">
        <v>105</v>
      </c>
      <c r="AO3" s="5" t="s">
        <v>106</v>
      </c>
      <c r="AP3" s="5" t="s">
        <v>107</v>
      </c>
      <c r="AQ3" s="5"/>
      <c r="AR3" s="5"/>
      <c r="AS3" s="5"/>
      <c r="AT3" s="71" t="s">
        <v>41</v>
      </c>
      <c r="AU3" s="62" t="s">
        <v>11</v>
      </c>
      <c r="AV3" s="63" t="s">
        <v>103</v>
      </c>
      <c r="AW3" s="64" t="s">
        <v>44</v>
      </c>
      <c r="AX3" s="65" t="s">
        <v>45</v>
      </c>
      <c r="AY3" s="65" t="s">
        <v>100</v>
      </c>
      <c r="AZ3" s="66" t="s">
        <v>18</v>
      </c>
      <c r="BA3" s="67" t="s">
        <v>101</v>
      </c>
      <c r="BB3" s="68" t="s">
        <v>99</v>
      </c>
      <c r="BC3" s="63" t="s">
        <v>102</v>
      </c>
      <c r="BD3" s="5" t="s">
        <v>104</v>
      </c>
      <c r="BE3" s="5" t="s">
        <v>105</v>
      </c>
      <c r="BF3" s="5" t="s">
        <v>106</v>
      </c>
      <c r="BG3" s="5" t="s">
        <v>107</v>
      </c>
      <c r="BH3" s="5"/>
      <c r="BI3" s="5"/>
      <c r="BJ3" s="5"/>
      <c r="BK3" s="5"/>
    </row>
    <row r="4" spans="2:63" ht="15" thickTop="1">
      <c r="B4" s="159" t="s">
        <v>46</v>
      </c>
      <c r="C4" s="159"/>
      <c r="D4" s="159"/>
      <c r="E4" s="159"/>
      <c r="G4" s="160" t="s">
        <v>68</v>
      </c>
      <c r="H4" s="160"/>
      <c r="I4" s="160"/>
      <c r="J4" s="160"/>
      <c r="K4" s="160"/>
      <c r="N4" s="11"/>
      <c r="O4" s="106">
        <v>1</v>
      </c>
      <c r="P4" s="36">
        <v>0.5</v>
      </c>
      <c r="Q4" s="39">
        <f>$D$14+20*LOG10(J26/1)</f>
        <v>193.97931678823991</v>
      </c>
      <c r="R4" s="10">
        <f>20*LOG(P4)</f>
        <v>-6.0205999132796242</v>
      </c>
      <c r="S4" s="10">
        <f>2*$J$6*(P4/1000)</f>
        <v>1.7526622684259634E-2</v>
      </c>
      <c r="T4" s="10">
        <f>R4+S4</f>
        <v>-6.0030732905953643</v>
      </c>
      <c r="U4" s="43">
        <f>$Q$13-(R4+S4)+$Q$8+$Q$10</f>
        <v>168.81913118164641</v>
      </c>
      <c r="V4" s="41">
        <f>POWER(10,(U4+$D$16)*0.05)*1000</f>
        <v>279.61856619504351</v>
      </c>
      <c r="W4" s="51">
        <f>POWER(10,0.05*T4)</f>
        <v>0.50100993209453792</v>
      </c>
      <c r="X4" s="1">
        <f>V4*POWER(2,0.5)*W4</f>
        <v>198.11955222190423</v>
      </c>
      <c r="Y4" s="1">
        <f>W4*(50/$X$4)</f>
        <v>0.12644131446788773</v>
      </c>
      <c r="Z4" s="1"/>
      <c r="AA4" s="1"/>
      <c r="AC4" s="111">
        <v>1</v>
      </c>
      <c r="AD4" s="61">
        <v>10.25</v>
      </c>
      <c r="AE4" s="15">
        <f>$D$14+20*LOG10(J27/1)</f>
        <v>210.45749160712629</v>
      </c>
      <c r="AF4">
        <f>20*LOG(AD4)</f>
        <v>20.214477307835462</v>
      </c>
      <c r="AG4">
        <f>2*$J$6*(AD4/1000)</f>
        <v>0.35929576502732247</v>
      </c>
      <c r="AH4" s="8">
        <f>AF4+AG4</f>
        <v>20.573773072862785</v>
      </c>
      <c r="AI4" s="15">
        <f>$AE$6-(AF4+AG4)+$Q$8+$Q$10</f>
        <v>158.72045963707464</v>
      </c>
      <c r="AJ4" s="58">
        <f>POWER(10,(AI4+$D$16)*0.05)*1000</f>
        <v>87.424353059788203</v>
      </c>
      <c r="AK4" s="70">
        <f>POWER(10,0.05*AH4)</f>
        <v>10.682887468510003</v>
      </c>
      <c r="AL4">
        <f>AJ4*POWER(2,0.5)*AK4</f>
        <v>1320.7970148126951</v>
      </c>
      <c r="AM4" s="72">
        <f t="shared" ref="AM4:AM35" si="0">AK4*($X$4/$AL$4)</f>
        <v>1.6024331202765001</v>
      </c>
      <c r="AN4" s="13">
        <f>AJ4*POWER(2,0.5)*AM4</f>
        <v>198.11955222190423</v>
      </c>
      <c r="AO4" s="13">
        <f>AK4*(50/AL4)</f>
        <v>0.40441064556861395</v>
      </c>
      <c r="AP4" s="13">
        <f>AJ4*POWER(2,0.5)*AO4</f>
        <v>50.000000000000007</v>
      </c>
      <c r="AQ4" s="13">
        <f>20*LOG10(AO4)</f>
        <v>-7.8635484141996637</v>
      </c>
      <c r="AR4" s="13">
        <f>AH4-AQ4</f>
        <v>28.437321487062448</v>
      </c>
      <c r="AT4" s="111">
        <v>1</v>
      </c>
      <c r="AU4" s="61">
        <v>50</v>
      </c>
      <c r="AV4" s="9">
        <f>$D$14+20*LOG10(J28/1)</f>
        <v>212.39569186728741</v>
      </c>
      <c r="AW4" s="111">
        <f>20*LOG(AU4)</f>
        <v>33.979400086720375</v>
      </c>
      <c r="AX4" s="111">
        <f>2*$J$6*(AU4/1000)</f>
        <v>1.7526622684259632</v>
      </c>
      <c r="AY4" s="111">
        <f>AW4+AX4</f>
        <v>35.73206235514634</v>
      </c>
      <c r="AZ4" s="9">
        <f>$AV$6-(AW4+AX4)+$Q$8+$Q$10</f>
        <v>145.5003706149522</v>
      </c>
      <c r="BA4" s="57">
        <f>POWER(10,(AZ4+$D$16)*0.05)*1000</f>
        <v>19.082179469487052</v>
      </c>
      <c r="BB4" s="69">
        <f>POWER(10,0.05*AY4)</f>
        <v>61.179104779305234</v>
      </c>
      <c r="BC4" s="111">
        <f>BA4*POWER(2,0.5)*BB4</f>
        <v>1650.9962685158669</v>
      </c>
      <c r="BD4" s="1">
        <f t="shared" ref="BD4:BD35" si="1">BB4*($X$4/$BC$4)</f>
        <v>7.3414925735166356</v>
      </c>
      <c r="BE4" s="1">
        <f>BA4*POWER(2,0.5)*BD4</f>
        <v>198.11955222190423</v>
      </c>
      <c r="BF4" s="1">
        <f>BB4*(50/BC4)</f>
        <v>1.8527935509600237</v>
      </c>
      <c r="BG4" s="1">
        <f>BA4*POWER(2,0.5)*BF4</f>
        <v>50</v>
      </c>
      <c r="BH4">
        <f>20*LOG10(BF4)</f>
        <v>5.356540607922776</v>
      </c>
      <c r="BI4">
        <f>AY4-BH4</f>
        <v>30.375521747223566</v>
      </c>
      <c r="BK4" s="8"/>
    </row>
    <row r="5" spans="2:63">
      <c r="B5" s="161" t="s">
        <v>47</v>
      </c>
      <c r="C5" s="163" t="s">
        <v>8</v>
      </c>
      <c r="D5" s="112">
        <v>50</v>
      </c>
      <c r="E5" s="108" t="s">
        <v>9</v>
      </c>
      <c r="G5" s="165" t="s">
        <v>32</v>
      </c>
      <c r="H5" s="165"/>
      <c r="I5" s="7" t="s">
        <v>4</v>
      </c>
      <c r="J5" s="112">
        <f>D29/D6</f>
        <v>0.03</v>
      </c>
      <c r="K5" s="108" t="s">
        <v>5</v>
      </c>
      <c r="N5" s="11"/>
      <c r="O5" s="106">
        <f>1+O4</f>
        <v>2</v>
      </c>
      <c r="P5" s="36">
        <f t="shared" ref="P5:P68" si="2">P4+$J$45</f>
        <v>0.875</v>
      </c>
      <c r="Q5" s="40" t="s">
        <v>98</v>
      </c>
      <c r="R5" s="10">
        <f t="shared" ref="R5:R68" si="3">20*LOG(P5)</f>
        <v>-1.159838939553735</v>
      </c>
      <c r="S5" s="10">
        <f t="shared" ref="S5:S68" si="4">2*$J$6*(P5/1000)</f>
        <v>3.0671589697454357E-2</v>
      </c>
      <c r="T5" s="10">
        <f t="shared" ref="T5:T68" si="5">R5+S5</f>
        <v>-1.1291673498562806</v>
      </c>
      <c r="U5" s="43">
        <f t="shared" ref="U5:U68" si="6">$Q$13-(R5+S5)+$Q$8+$Q$10</f>
        <v>163.94522524090735</v>
      </c>
      <c r="V5" s="41">
        <f t="shared" ref="V5:V68" si="7">POWER(10,(U5+$D$16)*0.05)*1000</f>
        <v>159.54041132376742</v>
      </c>
      <c r="W5" s="51">
        <f t="shared" ref="W5:W68" si="8">POWER(10,0.05*T5)</f>
        <v>0.8780952593725766</v>
      </c>
      <c r="X5" s="1">
        <f>V5*POWER(2,0.5)*W5</f>
        <v>198.11955222190468</v>
      </c>
      <c r="Y5" s="1">
        <f t="shared" ref="Y5:Y68" si="9">W5*(50/$X$4)</f>
        <v>0.22160742075296638</v>
      </c>
      <c r="Z5" s="1"/>
      <c r="AA5" s="1"/>
      <c r="AC5" s="111">
        <v>2</v>
      </c>
      <c r="AD5" s="61">
        <f>AD4+$J$46</f>
        <v>14</v>
      </c>
      <c r="AF5">
        <f t="shared" ref="AF5:AF68" si="10">20*LOG(AD5)</f>
        <v>22.92256071356476</v>
      </c>
      <c r="AG5">
        <f t="shared" ref="AG5:AG68" si="11">2*$J$6*(AD5/1000)</f>
        <v>0.49074543515926972</v>
      </c>
      <c r="AH5" s="8">
        <f t="shared" ref="AH5:AH68" si="12">AF5+AG5</f>
        <v>23.413306148724029</v>
      </c>
      <c r="AI5" s="15">
        <f t="shared" ref="AI5:AI68" si="13">$AE$6-(AF5+AG5)+$Q$8+$Q$10</f>
        <v>155.88092656121341</v>
      </c>
      <c r="AJ5" s="58">
        <f t="shared" ref="AJ5:AJ68" si="14">POWER(10,(AI5+$D$16)*0.05)*1000</f>
        <v>63.045743889653309</v>
      </c>
      <c r="AK5" s="70">
        <f t="shared" ref="AK5:AK68" si="15">POWER(10,0.05*AH5)</f>
        <v>14.81376010694167</v>
      </c>
      <c r="AL5">
        <f t="shared" ref="AL5:AL68" si="16">AJ5*POWER(2,0.5)*AK5</f>
        <v>1320.7970148126983</v>
      </c>
      <c r="AM5" s="72">
        <f t="shared" si="0"/>
        <v>2.2220640160412501</v>
      </c>
      <c r="AN5" s="13">
        <f t="shared" ref="AN5:AN68" si="17">AJ5*POWER(2,0.5)*AM5</f>
        <v>198.11955222190471</v>
      </c>
      <c r="AO5" s="13">
        <f t="shared" ref="AO5:AO68" si="18">AK5*(50/AL5)</f>
        <v>0.5607886730817</v>
      </c>
      <c r="AP5" s="13">
        <f t="shared" ref="AP5:AP68" si="19">AJ5*POWER(2,0.5)*AO5</f>
        <v>50.000000000000007</v>
      </c>
      <c r="AQ5" s="13">
        <f t="shared" ref="AQ5:AQ68" si="20">20*LOG10(AO5)</f>
        <v>-5.0240153383384403</v>
      </c>
      <c r="AR5" s="13">
        <f t="shared" ref="AR5:AR68" si="21">AH5-AQ5</f>
        <v>28.437321487062469</v>
      </c>
      <c r="AT5" s="111">
        <f>AT4+1</f>
        <v>2</v>
      </c>
      <c r="AU5" s="61">
        <f>AU4+$J$47</f>
        <v>68.75</v>
      </c>
      <c r="AV5" s="111"/>
      <c r="AW5" s="111">
        <f t="shared" ref="AW5:AW46" si="22">20*LOG(AU5)</f>
        <v>36.745454050046007</v>
      </c>
      <c r="AX5" s="111">
        <f t="shared" ref="AX5:AX46" si="23">2*$J$6*(AU5/1000)</f>
        <v>2.4099106190856996</v>
      </c>
      <c r="AY5" s="111">
        <f t="shared" ref="AY5:AY46" si="24">AW5+AX5</f>
        <v>39.155364669131707</v>
      </c>
      <c r="AZ5" s="9">
        <f t="shared" ref="AZ5:AZ46" si="25">$AV$6-(AW5+AX5)+$Q$8+$Q$10</f>
        <v>142.07706830096686</v>
      </c>
      <c r="BA5" s="57">
        <f t="shared" ref="BA5:BA46" si="26">POWER(10,(AZ5+$D$16)*0.05)*1000</f>
        <v>12.866572171701463</v>
      </c>
      <c r="BB5" s="69">
        <f t="shared" ref="BB5:BB46" si="27">POWER(10,0.05*AY5)</f>
        <v>90.733618993634266</v>
      </c>
      <c r="BC5" s="111">
        <f t="shared" ref="BC5:BC46" si="28">BA5*POWER(2,0.5)*BB5</f>
        <v>1650.9962685158703</v>
      </c>
      <c r="BD5" s="1">
        <f t="shared" si="1"/>
        <v>10.888034279236123</v>
      </c>
      <c r="BE5" s="1">
        <f t="shared" ref="BE5:BE46" si="29">BA5*POWER(2,0.5)*BD5</f>
        <v>198.11955222190466</v>
      </c>
      <c r="BF5" s="1">
        <f t="shared" ref="BF5:BF46" si="30">BB5*(50/BC5)</f>
        <v>2.7478444598544556</v>
      </c>
      <c r="BG5" s="1">
        <f t="shared" ref="BG5:BG46" si="31">BA5*POWER(2,0.5)*BF5</f>
        <v>50</v>
      </c>
      <c r="BH5">
        <f t="shared" ref="BH5:BH46" si="32">20*LOG10(BF5)</f>
        <v>8.7798429219081235</v>
      </c>
      <c r="BI5">
        <f t="shared" ref="BI5:BI46" si="33">AY5-BH5</f>
        <v>30.375521747223583</v>
      </c>
      <c r="BK5" s="8"/>
    </row>
    <row r="6" spans="2:63">
      <c r="B6" s="162"/>
      <c r="C6" s="164"/>
      <c r="D6" s="112">
        <f>D5*1000</f>
        <v>50000</v>
      </c>
      <c r="E6" s="108" t="s">
        <v>21</v>
      </c>
      <c r="G6" s="166" t="s">
        <v>71</v>
      </c>
      <c r="H6" s="166"/>
      <c r="I6" s="167" t="s">
        <v>12</v>
      </c>
      <c r="J6" s="21">
        <f>((0.11*POWER(D5,2))/(1+POWER(D5,2))+((44*POWER(D5,2))/(4100+POWER(D5,2)))+((3*POWER(10,-4))*POWER(D5,2)))</f>
        <v>17.526622684259632</v>
      </c>
      <c r="K6" s="108" t="s">
        <v>69</v>
      </c>
      <c r="N6" s="11"/>
      <c r="O6" s="106">
        <f t="shared" ref="O6:O69" si="34">1+O5</f>
        <v>3</v>
      </c>
      <c r="P6" s="36">
        <f t="shared" si="2"/>
        <v>1.25</v>
      </c>
      <c r="Q6" s="40" t="s">
        <v>97</v>
      </c>
      <c r="R6" s="10">
        <f t="shared" si="3"/>
        <v>1.9382002601611283</v>
      </c>
      <c r="S6" s="10">
        <f t="shared" si="4"/>
        <v>4.3816556710649081E-2</v>
      </c>
      <c r="T6" s="10">
        <f t="shared" si="5"/>
        <v>1.9820168168717773</v>
      </c>
      <c r="U6" s="43">
        <f t="shared" si="6"/>
        <v>160.83404107417928</v>
      </c>
      <c r="V6" s="41">
        <f t="shared" si="7"/>
        <v>111.50940515091879</v>
      </c>
      <c r="W6" s="51">
        <f t="shared" si="8"/>
        <v>1.2563216409606748</v>
      </c>
      <c r="X6" s="1">
        <f t="shared" ref="X6:X69" si="35">V6*POWER(2,0.5)*W6</f>
        <v>198.11955222190454</v>
      </c>
      <c r="Y6" s="1">
        <f t="shared" si="9"/>
        <v>0.31706149818911589</v>
      </c>
      <c r="Z6" s="1"/>
      <c r="AA6" s="1"/>
      <c r="AC6" s="111">
        <v>3</v>
      </c>
      <c r="AD6" s="61">
        <f t="shared" ref="AD6:AD69" si="36">AD5+$J$46</f>
        <v>17.75</v>
      </c>
      <c r="AE6">
        <f>170.8+10*LOG10(J35)+J9</f>
        <v>213.08669911638395</v>
      </c>
      <c r="AF6">
        <f t="shared" si="10"/>
        <v>24.983967147822259</v>
      </c>
      <c r="AG6">
        <f t="shared" si="11"/>
        <v>0.62219510529121691</v>
      </c>
      <c r="AH6" s="8">
        <f t="shared" si="12"/>
        <v>25.606162253113474</v>
      </c>
      <c r="AI6" s="15">
        <f t="shared" si="13"/>
        <v>153.68807045682397</v>
      </c>
      <c r="AJ6" s="58">
        <f t="shared" si="14"/>
        <v>48.979344457209152</v>
      </c>
      <c r="AK6" s="70">
        <f t="shared" si="15"/>
        <v>19.068130374038574</v>
      </c>
      <c r="AL6">
        <f t="shared" si="16"/>
        <v>1320.7970148126983</v>
      </c>
      <c r="AM6" s="72">
        <f t="shared" si="0"/>
        <v>2.8602195561057857</v>
      </c>
      <c r="AN6" s="13">
        <f t="shared" si="17"/>
        <v>198.11955222190471</v>
      </c>
      <c r="AO6" s="13">
        <f t="shared" si="18"/>
        <v>0.72184181824270022</v>
      </c>
      <c r="AP6" s="13">
        <f t="shared" si="19"/>
        <v>50</v>
      </c>
      <c r="AQ6" s="13">
        <f t="shared" si="20"/>
        <v>-2.8311592339489886</v>
      </c>
      <c r="AR6" s="13">
        <f t="shared" si="21"/>
        <v>28.437321487062462</v>
      </c>
      <c r="AT6" s="111">
        <f t="shared" ref="AT6:AT46" si="37">AT5+1</f>
        <v>3</v>
      </c>
      <c r="AU6" s="61">
        <f t="shared" ref="AU6:AU46" si="38">AU5+$J$47</f>
        <v>87.5</v>
      </c>
      <c r="AV6" s="111">
        <f>170.8+10*LOG10(J36)+J9</f>
        <v>215.02489937654508</v>
      </c>
      <c r="AW6" s="111">
        <f t="shared" si="22"/>
        <v>38.840161060446263</v>
      </c>
      <c r="AX6" s="111">
        <f t="shared" si="23"/>
        <v>3.0671589697454356</v>
      </c>
      <c r="AY6" s="111">
        <f t="shared" si="24"/>
        <v>41.907320030191698</v>
      </c>
      <c r="AZ6" s="9">
        <f t="shared" si="25"/>
        <v>139.32511293990686</v>
      </c>
      <c r="BA6" s="57">
        <f t="shared" si="26"/>
        <v>9.3727081133438723</v>
      </c>
      <c r="BB6" s="69">
        <f t="shared" si="27"/>
        <v>124.55638680555874</v>
      </c>
      <c r="BC6" s="111">
        <f t="shared" si="28"/>
        <v>1650.9962685158705</v>
      </c>
      <c r="BD6" s="1">
        <f t="shared" si="1"/>
        <v>14.946766416667064</v>
      </c>
      <c r="BE6" s="1">
        <f t="shared" si="29"/>
        <v>198.11955222190466</v>
      </c>
      <c r="BF6" s="1">
        <f t="shared" si="30"/>
        <v>3.7721583379932824</v>
      </c>
      <c r="BG6" s="1">
        <f t="shared" si="31"/>
        <v>50</v>
      </c>
      <c r="BH6">
        <f t="shared" si="32"/>
        <v>11.531798282968122</v>
      </c>
      <c r="BI6">
        <f t="shared" si="33"/>
        <v>30.375521747223576</v>
      </c>
      <c r="BK6" s="8"/>
    </row>
    <row r="7" spans="2:63">
      <c r="B7" s="17" t="s">
        <v>48</v>
      </c>
      <c r="C7" s="108" t="s">
        <v>0</v>
      </c>
      <c r="D7" s="112">
        <v>65</v>
      </c>
      <c r="E7" s="108" t="s">
        <v>1</v>
      </c>
      <c r="G7" s="166"/>
      <c r="H7" s="166"/>
      <c r="I7" s="167"/>
      <c r="J7" s="21">
        <f>0.214*D5+0.00016*POWER(D5,2)</f>
        <v>11.1</v>
      </c>
      <c r="K7" s="108" t="s">
        <v>70</v>
      </c>
      <c r="N7" s="11"/>
      <c r="O7" s="106">
        <f t="shared" si="34"/>
        <v>4</v>
      </c>
      <c r="P7" s="36">
        <f t="shared" si="2"/>
        <v>1.625</v>
      </c>
      <c r="Q7" s="37" t="s">
        <v>66</v>
      </c>
      <c r="R7" s="10">
        <f t="shared" si="3"/>
        <v>4.2170673062978636</v>
      </c>
      <c r="S7" s="10">
        <f t="shared" si="4"/>
        <v>5.6961523723843797E-2</v>
      </c>
      <c r="T7" s="10">
        <f t="shared" si="5"/>
        <v>4.2740288300217077</v>
      </c>
      <c r="U7" s="43">
        <f t="shared" si="6"/>
        <v>158.54202906102935</v>
      </c>
      <c r="V7" s="41">
        <f t="shared" si="7"/>
        <v>85.646752126209265</v>
      </c>
      <c r="W7" s="51">
        <f t="shared" si="8"/>
        <v>1.6356916682060703</v>
      </c>
      <c r="X7" s="1">
        <f t="shared" si="35"/>
        <v>198.11955222190454</v>
      </c>
      <c r="Y7" s="1">
        <f t="shared" si="9"/>
        <v>0.41280420076207575</v>
      </c>
      <c r="Z7" s="1"/>
      <c r="AA7" s="1"/>
      <c r="AC7" s="111">
        <v>4</v>
      </c>
      <c r="AD7" s="61">
        <f t="shared" si="36"/>
        <v>21.5</v>
      </c>
      <c r="AF7">
        <f t="shared" si="10"/>
        <v>26.64876919831211</v>
      </c>
      <c r="AG7">
        <f t="shared" si="11"/>
        <v>0.7536447754231641</v>
      </c>
      <c r="AH7" s="8">
        <f t="shared" si="12"/>
        <v>27.402413973735275</v>
      </c>
      <c r="AI7" s="15">
        <f t="shared" si="13"/>
        <v>151.89181873620217</v>
      </c>
      <c r="AJ7" s="58">
        <f t="shared" si="14"/>
        <v>39.829089838952328</v>
      </c>
      <c r="AK7" s="70">
        <f t="shared" si="15"/>
        <v>23.44880411582044</v>
      </c>
      <c r="AL7">
        <f t="shared" si="16"/>
        <v>1320.7970148126979</v>
      </c>
      <c r="AM7" s="72">
        <f t="shared" si="0"/>
        <v>3.5173206173730653</v>
      </c>
      <c r="AN7" s="13">
        <f t="shared" si="17"/>
        <v>198.11955222190463</v>
      </c>
      <c r="AO7" s="13">
        <f t="shared" si="18"/>
        <v>0.88767629896353584</v>
      </c>
      <c r="AP7" s="13">
        <f t="shared" si="19"/>
        <v>50</v>
      </c>
      <c r="AQ7" s="13">
        <f t="shared" si="20"/>
        <v>-1.0349075133271903</v>
      </c>
      <c r="AR7" s="13">
        <f t="shared" si="21"/>
        <v>28.437321487062466</v>
      </c>
      <c r="AT7" s="111">
        <f t="shared" si="37"/>
        <v>4</v>
      </c>
      <c r="AU7" s="61">
        <f t="shared" si="38"/>
        <v>106.25</v>
      </c>
      <c r="AV7" s="111"/>
      <c r="AW7" s="111">
        <f t="shared" si="22"/>
        <v>40.526578774446982</v>
      </c>
      <c r="AX7" s="111">
        <f t="shared" si="23"/>
        <v>3.7244073204051715</v>
      </c>
      <c r="AY7" s="111">
        <f t="shared" si="24"/>
        <v>44.250986094852152</v>
      </c>
      <c r="AZ7" s="9">
        <f t="shared" si="25"/>
        <v>136.98144687524641</v>
      </c>
      <c r="BA7" s="57">
        <f t="shared" si="26"/>
        <v>7.1561887866486948</v>
      </c>
      <c r="BB7" s="69">
        <f t="shared" si="27"/>
        <v>163.13581041340527</v>
      </c>
      <c r="BC7" s="111">
        <f t="shared" si="28"/>
        <v>1650.9962685158707</v>
      </c>
      <c r="BD7" s="1">
        <f t="shared" si="1"/>
        <v>19.57629724960865</v>
      </c>
      <c r="BE7" s="1">
        <f t="shared" si="29"/>
        <v>198.11955222190468</v>
      </c>
      <c r="BF7" s="1">
        <f t="shared" si="30"/>
        <v>4.9405263211180017</v>
      </c>
      <c r="BG7" s="1">
        <f t="shared" si="31"/>
        <v>50</v>
      </c>
      <c r="BH7">
        <f t="shared" si="32"/>
        <v>13.875464347628569</v>
      </c>
      <c r="BI7">
        <f t="shared" si="33"/>
        <v>30.375521747223583</v>
      </c>
      <c r="BK7" s="8"/>
    </row>
    <row r="8" spans="2:63">
      <c r="B8" s="17" t="s">
        <v>49</v>
      </c>
      <c r="C8" s="108" t="s">
        <v>23</v>
      </c>
      <c r="D8" s="120">
        <v>0.112</v>
      </c>
      <c r="E8" s="108" t="s">
        <v>5</v>
      </c>
      <c r="G8" s="165" t="s">
        <v>72</v>
      </c>
      <c r="H8" s="165"/>
      <c r="I8" s="7" t="s">
        <v>6</v>
      </c>
      <c r="J8" s="22">
        <f>POWER(PI()*D8/J5,2)</f>
        <v>137.56035289696101</v>
      </c>
      <c r="K8" s="108"/>
      <c r="N8" s="11"/>
      <c r="O8" s="106">
        <f t="shared" si="34"/>
        <v>5</v>
      </c>
      <c r="P8" s="4">
        <f t="shared" si="2"/>
        <v>2</v>
      </c>
      <c r="Q8" s="38">
        <f>D41</f>
        <v>-30</v>
      </c>
      <c r="R8" s="10">
        <f t="shared" si="3"/>
        <v>6.0205999132796242</v>
      </c>
      <c r="S8" s="10">
        <f t="shared" si="4"/>
        <v>7.0106490737038535E-2</v>
      </c>
      <c r="T8" s="10">
        <f t="shared" si="5"/>
        <v>6.0907064040166627</v>
      </c>
      <c r="U8" s="43">
        <f t="shared" si="6"/>
        <v>156.7253514870344</v>
      </c>
      <c r="V8" s="41">
        <f t="shared" si="7"/>
        <v>69.482753362432049</v>
      </c>
      <c r="W8" s="51">
        <f t="shared" si="8"/>
        <v>2.0162079376879709</v>
      </c>
      <c r="X8" s="1">
        <f t="shared" si="35"/>
        <v>198.1195522219046</v>
      </c>
      <c r="Y8" s="1">
        <f t="shared" si="9"/>
        <v>0.508836183777993</v>
      </c>
      <c r="Z8" s="1"/>
      <c r="AA8" s="1"/>
      <c r="AC8" s="111">
        <v>5</v>
      </c>
      <c r="AD8" s="61">
        <f t="shared" si="36"/>
        <v>25.25</v>
      </c>
      <c r="AF8">
        <f t="shared" si="10"/>
        <v>28.045227649093604</v>
      </c>
      <c r="AG8">
        <f t="shared" si="11"/>
        <v>0.88509444555511141</v>
      </c>
      <c r="AH8" s="8">
        <f t="shared" si="12"/>
        <v>28.930322094648716</v>
      </c>
      <c r="AI8" s="15">
        <f t="shared" si="13"/>
        <v>150.36391061528872</v>
      </c>
      <c r="AJ8" s="58">
        <f t="shared" si="14"/>
        <v>33.404500040375488</v>
      </c>
      <c r="AK8" s="70">
        <f t="shared" si="15"/>
        <v>27.95864403347343</v>
      </c>
      <c r="AL8">
        <f t="shared" si="16"/>
        <v>1320.7970148126974</v>
      </c>
      <c r="AM8" s="72">
        <f t="shared" si="0"/>
        <v>4.1937966050210136</v>
      </c>
      <c r="AN8" s="13">
        <f t="shared" si="17"/>
        <v>198.11955222190457</v>
      </c>
      <c r="AO8" s="13">
        <f t="shared" si="18"/>
        <v>1.0584004854613582</v>
      </c>
      <c r="AP8" s="13">
        <f t="shared" si="19"/>
        <v>50.000000000000007</v>
      </c>
      <c r="AQ8" s="13">
        <f t="shared" si="20"/>
        <v>0.49300060758625897</v>
      </c>
      <c r="AR8" s="13">
        <f t="shared" si="21"/>
        <v>28.437321487062455</v>
      </c>
      <c r="AT8" s="111">
        <f t="shared" si="37"/>
        <v>5</v>
      </c>
      <c r="AU8" s="61">
        <f t="shared" si="38"/>
        <v>125</v>
      </c>
      <c r="AV8" s="111"/>
      <c r="AW8" s="111">
        <f t="shared" si="22"/>
        <v>41.938200260161125</v>
      </c>
      <c r="AX8" s="111">
        <f t="shared" si="23"/>
        <v>4.3816556710649079</v>
      </c>
      <c r="AY8" s="111">
        <f t="shared" si="24"/>
        <v>46.31985593122603</v>
      </c>
      <c r="AZ8" s="9">
        <f t="shared" si="25"/>
        <v>134.91257703887254</v>
      </c>
      <c r="BA8" s="57">
        <f t="shared" si="26"/>
        <v>5.6394700856920412</v>
      </c>
      <c r="BB8" s="69">
        <f t="shared" si="27"/>
        <v>207.0107012613046</v>
      </c>
      <c r="BC8" s="111">
        <f t="shared" si="28"/>
        <v>1650.9962685158719</v>
      </c>
      <c r="BD8" s="1">
        <f t="shared" si="1"/>
        <v>24.841284151356579</v>
      </c>
      <c r="BE8" s="1">
        <f t="shared" si="29"/>
        <v>198.11955222190485</v>
      </c>
      <c r="BF8" s="1">
        <f t="shared" si="30"/>
        <v>6.2692661760947672</v>
      </c>
      <c r="BG8" s="1">
        <f t="shared" si="31"/>
        <v>50</v>
      </c>
      <c r="BH8">
        <f t="shared" si="32"/>
        <v>15.944334184002438</v>
      </c>
      <c r="BI8">
        <f t="shared" si="33"/>
        <v>30.375521747223594</v>
      </c>
      <c r="BK8" s="8"/>
    </row>
    <row r="9" spans="2:63">
      <c r="B9" s="17" t="s">
        <v>50</v>
      </c>
      <c r="C9" s="108" t="s">
        <v>51</v>
      </c>
      <c r="D9" s="112">
        <f>D8/2</f>
        <v>5.6000000000000001E-2</v>
      </c>
      <c r="E9" s="108" t="s">
        <v>5</v>
      </c>
      <c r="G9" s="168" t="s">
        <v>73</v>
      </c>
      <c r="H9" s="168"/>
      <c r="I9" s="7" t="s">
        <v>74</v>
      </c>
      <c r="J9" s="21">
        <f>10*LOG(J8)</f>
        <v>21.384932812893062</v>
      </c>
      <c r="K9" s="108" t="s">
        <v>10</v>
      </c>
      <c r="N9" s="11"/>
      <c r="O9" s="106">
        <f t="shared" si="34"/>
        <v>6</v>
      </c>
      <c r="P9" s="4">
        <f t="shared" si="2"/>
        <v>2.375</v>
      </c>
      <c r="Q9" s="37" t="s">
        <v>86</v>
      </c>
      <c r="R9" s="10">
        <f t="shared" si="3"/>
        <v>7.5132722792177074</v>
      </c>
      <c r="S9" s="10">
        <f t="shared" si="4"/>
        <v>8.3251457750233251E-2</v>
      </c>
      <c r="T9" s="10">
        <f t="shared" si="5"/>
        <v>7.5965237369679404</v>
      </c>
      <c r="U9" s="43">
        <f t="shared" si="6"/>
        <v>155.21953415408311</v>
      </c>
      <c r="V9" s="41">
        <f t="shared" si="7"/>
        <v>58.423309269870913</v>
      </c>
      <c r="W9" s="51">
        <f t="shared" si="8"/>
        <v>2.3978730512274584</v>
      </c>
      <c r="X9" s="1">
        <f t="shared" si="35"/>
        <v>198.11955222190426</v>
      </c>
      <c r="Y9" s="1">
        <f t="shared" si="9"/>
        <v>0.60515810386592117</v>
      </c>
      <c r="Z9" s="1"/>
      <c r="AA9" s="1"/>
      <c r="AC9" s="111">
        <v>6</v>
      </c>
      <c r="AD9" s="61">
        <f t="shared" si="36"/>
        <v>29</v>
      </c>
      <c r="AF9">
        <f t="shared" si="10"/>
        <v>29.24795995797912</v>
      </c>
      <c r="AG9">
        <f t="shared" si="11"/>
        <v>1.0165441156870587</v>
      </c>
      <c r="AH9" s="8">
        <f t="shared" si="12"/>
        <v>30.264504073666178</v>
      </c>
      <c r="AI9" s="15">
        <f t="shared" si="13"/>
        <v>149.02972863627124</v>
      </c>
      <c r="AJ9" s="58">
        <f t="shared" si="14"/>
        <v>28.648103509634836</v>
      </c>
      <c r="AK9" s="70">
        <f t="shared" si="15"/>
        <v>32.600570764864223</v>
      </c>
      <c r="AL9">
        <f t="shared" si="16"/>
        <v>1320.7970148126954</v>
      </c>
      <c r="AM9" s="72">
        <f t="shared" si="0"/>
        <v>4.8900856147296325</v>
      </c>
      <c r="AN9" s="13">
        <f t="shared" si="17"/>
        <v>198.11955222190426</v>
      </c>
      <c r="AO9" s="13">
        <f t="shared" si="18"/>
        <v>1.2341249412002711</v>
      </c>
      <c r="AP9" s="13">
        <f t="shared" si="19"/>
        <v>50</v>
      </c>
      <c r="AQ9" s="13">
        <f t="shared" si="20"/>
        <v>1.8271825866037295</v>
      </c>
      <c r="AR9" s="13">
        <f t="shared" si="21"/>
        <v>28.437321487062448</v>
      </c>
      <c r="AT9" s="111">
        <f t="shared" si="37"/>
        <v>6</v>
      </c>
      <c r="AU9" s="61">
        <f t="shared" si="38"/>
        <v>143.75</v>
      </c>
      <c r="AV9" s="111"/>
      <c r="AW9" s="111">
        <f t="shared" si="22"/>
        <v>43.152157067233361</v>
      </c>
      <c r="AX9" s="111">
        <f t="shared" si="23"/>
        <v>5.0389040217246439</v>
      </c>
      <c r="AY9" s="111">
        <f t="shared" si="24"/>
        <v>48.191061088958008</v>
      </c>
      <c r="AZ9" s="9">
        <f t="shared" si="25"/>
        <v>133.04137188114055</v>
      </c>
      <c r="BA9" s="57">
        <f t="shared" si="26"/>
        <v>4.5465088355312444</v>
      </c>
      <c r="BB9" s="69">
        <f t="shared" si="27"/>
        <v>256.77518716288773</v>
      </c>
      <c r="BC9" s="111">
        <f t="shared" si="28"/>
        <v>1650.9962685158705</v>
      </c>
      <c r="BD9" s="1">
        <f t="shared" si="1"/>
        <v>30.813022459546559</v>
      </c>
      <c r="BE9" s="1">
        <f t="shared" si="29"/>
        <v>198.11955222190466</v>
      </c>
      <c r="BF9" s="1">
        <f t="shared" si="30"/>
        <v>7.7763709119012896</v>
      </c>
      <c r="BG9" s="1">
        <f t="shared" si="31"/>
        <v>50</v>
      </c>
      <c r="BH9">
        <f t="shared" si="32"/>
        <v>17.815539341734429</v>
      </c>
      <c r="BI9">
        <f t="shared" si="33"/>
        <v>30.37552174722358</v>
      </c>
      <c r="BK9" s="8"/>
    </row>
    <row r="10" spans="2:63">
      <c r="B10" s="17" t="s">
        <v>53</v>
      </c>
      <c r="C10" s="7" t="s">
        <v>52</v>
      </c>
      <c r="D10" s="112">
        <v>21</v>
      </c>
      <c r="E10" s="108" t="s">
        <v>30</v>
      </c>
      <c r="G10" s="168" t="s">
        <v>85</v>
      </c>
      <c r="H10" s="168"/>
      <c r="I10" s="168"/>
      <c r="J10" s="168"/>
      <c r="K10" s="168"/>
      <c r="N10" s="11"/>
      <c r="O10" s="106">
        <f t="shared" si="34"/>
        <v>7</v>
      </c>
      <c r="P10" s="4">
        <f t="shared" si="2"/>
        <v>2.75</v>
      </c>
      <c r="Q10" s="39">
        <f>J12</f>
        <v>-3.7924664064465308</v>
      </c>
      <c r="R10" s="10">
        <f t="shared" si="3"/>
        <v>8.7866538766052535</v>
      </c>
      <c r="S10" s="10">
        <f t="shared" si="4"/>
        <v>9.6396424763427968E-2</v>
      </c>
      <c r="T10" s="10">
        <f t="shared" si="5"/>
        <v>8.8830503013686819</v>
      </c>
      <c r="U10" s="43">
        <f t="shared" si="6"/>
        <v>153.93300758968238</v>
      </c>
      <c r="V10" s="41">
        <f t="shared" si="7"/>
        <v>50.380192762556561</v>
      </c>
      <c r="W10" s="51">
        <f t="shared" si="8"/>
        <v>2.7806896158974119</v>
      </c>
      <c r="X10" s="1">
        <f t="shared" si="35"/>
        <v>198.11955222190448</v>
      </c>
      <c r="Y10" s="1">
        <f t="shared" si="9"/>
        <v>0.70177061898032522</v>
      </c>
      <c r="Z10" s="1"/>
      <c r="AA10" s="1"/>
      <c r="AC10" s="111">
        <v>7</v>
      </c>
      <c r="AD10" s="61">
        <f t="shared" si="36"/>
        <v>32.75</v>
      </c>
      <c r="AF10">
        <f t="shared" si="10"/>
        <v>30.304226086556039</v>
      </c>
      <c r="AG10">
        <f t="shared" si="11"/>
        <v>1.1479937858190059</v>
      </c>
      <c r="AH10" s="8">
        <f t="shared" si="12"/>
        <v>31.452219872375046</v>
      </c>
      <c r="AI10" s="15">
        <f t="shared" si="13"/>
        <v>147.84201283756238</v>
      </c>
      <c r="AJ10" s="58">
        <f t="shared" si="14"/>
        <v>24.986768161225747</v>
      </c>
      <c r="AK10" s="70">
        <f t="shared" si="15"/>
        <v>37.377563985817631</v>
      </c>
      <c r="AL10">
        <f t="shared" si="16"/>
        <v>1320.797014812696</v>
      </c>
      <c r="AM10" s="72">
        <f t="shared" si="0"/>
        <v>5.6066345978726435</v>
      </c>
      <c r="AN10" s="13">
        <f t="shared" si="17"/>
        <v>198.11955222190434</v>
      </c>
      <c r="AO10" s="13">
        <f t="shared" si="18"/>
        <v>1.4149624645812131</v>
      </c>
      <c r="AP10" s="13">
        <f t="shared" si="19"/>
        <v>49.999999999999993</v>
      </c>
      <c r="AQ10" s="13">
        <f t="shared" si="20"/>
        <v>3.0148983853125948</v>
      </c>
      <c r="AR10" s="13">
        <f t="shared" si="21"/>
        <v>28.437321487062452</v>
      </c>
      <c r="AT10" s="111">
        <f t="shared" si="37"/>
        <v>7</v>
      </c>
      <c r="AU10" s="61">
        <f t="shared" si="38"/>
        <v>162.5</v>
      </c>
      <c r="AV10" s="111"/>
      <c r="AW10" s="111">
        <f t="shared" si="22"/>
        <v>44.217067306297864</v>
      </c>
      <c r="AX10" s="111">
        <f t="shared" si="23"/>
        <v>5.6961523723843808</v>
      </c>
      <c r="AY10" s="111">
        <f t="shared" si="24"/>
        <v>49.913219678682246</v>
      </c>
      <c r="AZ10" s="9">
        <f t="shared" si="25"/>
        <v>131.3192132914163</v>
      </c>
      <c r="BA10" s="57">
        <f t="shared" si="26"/>
        <v>3.728808757663534</v>
      </c>
      <c r="BB10" s="69">
        <f t="shared" si="27"/>
        <v>313.08407940791454</v>
      </c>
      <c r="BC10" s="111">
        <f t="shared" si="28"/>
        <v>1650.9962685158691</v>
      </c>
      <c r="BD10" s="1">
        <f t="shared" si="1"/>
        <v>37.570089528949786</v>
      </c>
      <c r="BE10" s="1">
        <f t="shared" si="29"/>
        <v>198.11955222190451</v>
      </c>
      <c r="BF10" s="1">
        <f t="shared" si="30"/>
        <v>9.4816713210792223</v>
      </c>
      <c r="BG10" s="1">
        <f t="shared" si="31"/>
        <v>50</v>
      </c>
      <c r="BH10">
        <f t="shared" si="32"/>
        <v>19.537697931458673</v>
      </c>
      <c r="BI10">
        <f t="shared" si="33"/>
        <v>30.375521747223573</v>
      </c>
      <c r="BK10" s="8"/>
    </row>
    <row r="11" spans="2:63">
      <c r="B11" s="19" t="s">
        <v>75</v>
      </c>
      <c r="C11" s="7" t="s">
        <v>17</v>
      </c>
      <c r="D11" s="112">
        <v>0.4</v>
      </c>
      <c r="E11" s="108"/>
      <c r="G11" s="158" t="s">
        <v>84</v>
      </c>
      <c r="H11" s="158"/>
      <c r="I11" s="110" t="s">
        <v>81</v>
      </c>
      <c r="J11" s="21">
        <f>20*LOG(J5/(2*PI()*D9))+7.7</f>
        <v>-13.684932812893063</v>
      </c>
      <c r="K11" s="20" t="s">
        <v>95</v>
      </c>
      <c r="N11" s="11"/>
      <c r="O11" s="106">
        <f t="shared" si="34"/>
        <v>8</v>
      </c>
      <c r="P11" s="36">
        <f t="shared" si="2"/>
        <v>3.125</v>
      </c>
      <c r="Q11" s="38"/>
      <c r="R11" s="10">
        <f t="shared" si="3"/>
        <v>9.89700043360188</v>
      </c>
      <c r="S11" s="10">
        <f t="shared" si="4"/>
        <v>0.1095413917766227</v>
      </c>
      <c r="T11" s="10">
        <f t="shared" si="5"/>
        <v>10.006541825378502</v>
      </c>
      <c r="U11" s="43">
        <f t="shared" si="6"/>
        <v>152.80951606567257</v>
      </c>
      <c r="V11" s="41">
        <f t="shared" si="7"/>
        <v>44.267525756017584</v>
      </c>
      <c r="W11" s="51">
        <f t="shared" si="8"/>
        <v>3.1646602440324454</v>
      </c>
      <c r="X11" s="1">
        <f t="shared" si="35"/>
        <v>198.11955222190477</v>
      </c>
      <c r="Y11" s="1">
        <f t="shared" si="9"/>
        <v>0.79867438840358895</v>
      </c>
      <c r="Z11" s="1"/>
      <c r="AA11" s="1"/>
      <c r="AC11" s="111">
        <v>8</v>
      </c>
      <c r="AD11" s="61">
        <f t="shared" si="36"/>
        <v>36.5</v>
      </c>
      <c r="AF11">
        <f t="shared" si="10"/>
        <v>31.245857289129493</v>
      </c>
      <c r="AG11">
        <f t="shared" si="11"/>
        <v>1.2794434559509531</v>
      </c>
      <c r="AH11" s="8">
        <f t="shared" si="12"/>
        <v>32.525300745080443</v>
      </c>
      <c r="AI11" s="15">
        <f t="shared" si="13"/>
        <v>146.76893196485699</v>
      </c>
      <c r="AJ11" s="58">
        <f t="shared" si="14"/>
        <v>22.082896837396238</v>
      </c>
      <c r="AK11" s="70">
        <f t="shared" si="15"/>
        <v>42.292663531508239</v>
      </c>
      <c r="AL11">
        <f t="shared" si="16"/>
        <v>1320.7970148126965</v>
      </c>
      <c r="AM11" s="72">
        <f t="shared" si="0"/>
        <v>6.3438995297262348</v>
      </c>
      <c r="AN11" s="13">
        <f t="shared" si="17"/>
        <v>198.11955222190443</v>
      </c>
      <c r="AO11" s="13">
        <f t="shared" si="18"/>
        <v>1.6010281313932937</v>
      </c>
      <c r="AP11" s="13">
        <f t="shared" si="19"/>
        <v>50</v>
      </c>
      <c r="AQ11" s="13">
        <f t="shared" si="20"/>
        <v>4.0879792580179863</v>
      </c>
      <c r="AR11" s="13">
        <f t="shared" si="21"/>
        <v>28.437321487062455</v>
      </c>
      <c r="AT11" s="111">
        <f t="shared" si="37"/>
        <v>8</v>
      </c>
      <c r="AU11" s="61">
        <f t="shared" si="38"/>
        <v>181.25</v>
      </c>
      <c r="AV11" s="111"/>
      <c r="AW11" s="111">
        <f t="shared" si="22"/>
        <v>45.165560304860634</v>
      </c>
      <c r="AX11" s="111">
        <f t="shared" si="23"/>
        <v>6.3534007230441167</v>
      </c>
      <c r="AY11" s="111">
        <f t="shared" si="24"/>
        <v>51.518961027904751</v>
      </c>
      <c r="AZ11" s="9">
        <f t="shared" si="25"/>
        <v>129.71347194219379</v>
      </c>
      <c r="BA11" s="57">
        <f t="shared" si="26"/>
        <v>3.0994386363105568</v>
      </c>
      <c r="BB11" s="69">
        <f t="shared" si="27"/>
        <v>376.65874184588375</v>
      </c>
      <c r="BC11" s="111">
        <f t="shared" si="28"/>
        <v>1650.9962685158675</v>
      </c>
      <c r="BD11" s="1">
        <f t="shared" si="1"/>
        <v>45.199049021506099</v>
      </c>
      <c r="BE11" s="1">
        <f t="shared" si="29"/>
        <v>198.11955222190431</v>
      </c>
      <c r="BF11" s="1">
        <f t="shared" si="30"/>
        <v>11.40701372343119</v>
      </c>
      <c r="BG11" s="1">
        <f t="shared" si="31"/>
        <v>50</v>
      </c>
      <c r="BH11">
        <f t="shared" si="32"/>
        <v>21.143439280681193</v>
      </c>
      <c r="BI11">
        <f t="shared" si="33"/>
        <v>30.375521747223559</v>
      </c>
      <c r="BK11" s="8"/>
    </row>
    <row r="12" spans="2:63">
      <c r="B12" s="169" t="s">
        <v>54</v>
      </c>
      <c r="C12" s="170"/>
      <c r="D12" s="170"/>
      <c r="E12" s="171"/>
      <c r="G12" s="158"/>
      <c r="H12" s="158"/>
      <c r="I12" s="110" t="s">
        <v>82</v>
      </c>
      <c r="J12" s="21">
        <f>10*LOG(J5/(2*PI()*D9))+6.9</f>
        <v>-3.7924664064465308</v>
      </c>
      <c r="K12" s="20" t="s">
        <v>95</v>
      </c>
      <c r="N12" s="11"/>
      <c r="O12" s="106">
        <f t="shared" si="34"/>
        <v>9</v>
      </c>
      <c r="P12" s="36">
        <f t="shared" si="2"/>
        <v>3.5</v>
      </c>
      <c r="Q12" s="38" t="s">
        <v>103</v>
      </c>
      <c r="R12" s="10">
        <f t="shared" si="3"/>
        <v>10.881360887005513</v>
      </c>
      <c r="S12" s="10">
        <f t="shared" si="4"/>
        <v>0.12268635878981743</v>
      </c>
      <c r="T12" s="10">
        <f t="shared" si="5"/>
        <v>11.004047245795331</v>
      </c>
      <c r="U12" s="43">
        <f t="shared" si="6"/>
        <v>151.81201064525573</v>
      </c>
      <c r="V12" s="41">
        <f t="shared" si="7"/>
        <v>39.464806487906479</v>
      </c>
      <c r="W12" s="51">
        <f t="shared" si="8"/>
        <v>3.5497875532388679</v>
      </c>
      <c r="X12" s="1">
        <f t="shared" si="35"/>
        <v>198.11955222190443</v>
      </c>
      <c r="Y12" s="1">
        <f t="shared" si="9"/>
        <v>0.89587007274852926</v>
      </c>
      <c r="Z12" s="1"/>
      <c r="AA12" s="1"/>
      <c r="AC12" s="111">
        <v>9</v>
      </c>
      <c r="AD12" s="61">
        <f t="shared" si="36"/>
        <v>40.25</v>
      </c>
      <c r="AF12">
        <f t="shared" si="10"/>
        <v>32.095317694077742</v>
      </c>
      <c r="AG12">
        <f t="shared" si="11"/>
        <v>1.4108931260829003</v>
      </c>
      <c r="AH12" s="8">
        <f t="shared" si="12"/>
        <v>33.506210820160646</v>
      </c>
      <c r="AI12" s="15">
        <f t="shared" si="13"/>
        <v>145.78802188977679</v>
      </c>
      <c r="AJ12" s="58">
        <f t="shared" si="14"/>
        <v>19.724706052247978</v>
      </c>
      <c r="AK12" s="70">
        <f t="shared" si="15"/>
        <v>47.348970538324807</v>
      </c>
      <c r="AL12">
        <f t="shared" si="16"/>
        <v>1320.7970148126965</v>
      </c>
      <c r="AM12" s="72">
        <f t="shared" si="0"/>
        <v>7.102345580748719</v>
      </c>
      <c r="AN12" s="13">
        <f t="shared" si="17"/>
        <v>198.11955222190443</v>
      </c>
      <c r="AO12" s="13">
        <f t="shared" si="18"/>
        <v>1.7924393380401229</v>
      </c>
      <c r="AP12" s="13">
        <f t="shared" si="19"/>
        <v>49.999999999999993</v>
      </c>
      <c r="AQ12" s="13">
        <f t="shared" si="20"/>
        <v>5.0688893330981912</v>
      </c>
      <c r="AR12" s="13">
        <f t="shared" si="21"/>
        <v>28.437321487062455</v>
      </c>
      <c r="AT12" s="111">
        <f t="shared" si="37"/>
        <v>9</v>
      </c>
      <c r="AU12" s="61">
        <f t="shared" si="38"/>
        <v>200</v>
      </c>
      <c r="AV12" s="111"/>
      <c r="AW12" s="111">
        <f t="shared" si="22"/>
        <v>46.020599913279625</v>
      </c>
      <c r="AX12" s="111">
        <f t="shared" si="23"/>
        <v>7.0106490737038527</v>
      </c>
      <c r="AY12" s="111">
        <f t="shared" si="24"/>
        <v>53.031248986983478</v>
      </c>
      <c r="AZ12" s="9">
        <f t="shared" si="25"/>
        <v>128.20118398311507</v>
      </c>
      <c r="BA12" s="57">
        <f t="shared" si="26"/>
        <v>2.6041658804512853</v>
      </c>
      <c r="BB12" s="69">
        <f t="shared" si="27"/>
        <v>448.29350770041913</v>
      </c>
      <c r="BC12" s="111">
        <f t="shared" si="28"/>
        <v>1650.9962685158689</v>
      </c>
      <c r="BD12" s="1">
        <f t="shared" si="1"/>
        <v>53.795220924050348</v>
      </c>
      <c r="BE12" s="1">
        <f t="shared" si="29"/>
        <v>198.11955222190448</v>
      </c>
      <c r="BF12" s="1">
        <f t="shared" si="30"/>
        <v>13.576454297604316</v>
      </c>
      <c r="BG12" s="1">
        <f t="shared" si="31"/>
        <v>50.000000000000007</v>
      </c>
      <c r="BH12">
        <f t="shared" si="32"/>
        <v>22.655727239759909</v>
      </c>
      <c r="BI12">
        <f t="shared" si="33"/>
        <v>30.375521747223569</v>
      </c>
      <c r="BK12" s="8"/>
    </row>
    <row r="13" spans="2:63">
      <c r="B13" s="157" t="s">
        <v>55</v>
      </c>
      <c r="C13" s="108" t="s">
        <v>39</v>
      </c>
      <c r="D13" s="112">
        <v>235.7</v>
      </c>
      <c r="E13" s="108" t="s">
        <v>22</v>
      </c>
      <c r="G13" s="158" t="s">
        <v>83</v>
      </c>
      <c r="H13" s="158"/>
      <c r="I13" s="114" t="s">
        <v>13</v>
      </c>
      <c r="J13" s="27">
        <f>2*PI()*(1-COS(RADIANS(D10/2)))</f>
        <v>0.10521251876152438</v>
      </c>
      <c r="K13" s="20" t="s">
        <v>14</v>
      </c>
      <c r="N13" s="11"/>
      <c r="O13" s="106">
        <f t="shared" si="34"/>
        <v>10</v>
      </c>
      <c r="P13" s="36">
        <f t="shared" si="2"/>
        <v>3.875</v>
      </c>
      <c r="Q13" s="39">
        <f>170.8+10*LOG10(J34)+J9</f>
        <v>196.60852429749758</v>
      </c>
      <c r="R13" s="10">
        <f t="shared" si="3"/>
        <v>11.765434136846583</v>
      </c>
      <c r="S13" s="10">
        <f t="shared" si="4"/>
        <v>0.13583132580301213</v>
      </c>
      <c r="T13" s="10">
        <f t="shared" si="5"/>
        <v>11.901265462649596</v>
      </c>
      <c r="U13" s="43">
        <f t="shared" si="6"/>
        <v>150.91479242840146</v>
      </c>
      <c r="V13" s="41">
        <f t="shared" si="7"/>
        <v>35.591727426649399</v>
      </c>
      <c r="W13" s="51">
        <f t="shared" si="8"/>
        <v>3.9360741664046568</v>
      </c>
      <c r="X13" s="1">
        <f t="shared" si="35"/>
        <v>198.11955222190423</v>
      </c>
      <c r="Y13" s="1">
        <f t="shared" si="9"/>
        <v>0.99335833396091278</v>
      </c>
      <c r="Z13" s="1"/>
      <c r="AA13" s="1"/>
      <c r="AC13" s="111">
        <v>10</v>
      </c>
      <c r="AD13" s="61">
        <f t="shared" si="36"/>
        <v>44</v>
      </c>
      <c r="AF13">
        <f t="shared" si="10"/>
        <v>32.86905352972375</v>
      </c>
      <c r="AG13">
        <f t="shared" si="11"/>
        <v>1.5423427962148475</v>
      </c>
      <c r="AH13" s="8">
        <f t="shared" si="12"/>
        <v>34.411396325938597</v>
      </c>
      <c r="AI13" s="15">
        <f t="shared" si="13"/>
        <v>144.88283638399884</v>
      </c>
      <c r="AJ13" s="58">
        <f t="shared" si="14"/>
        <v>17.772612196463985</v>
      </c>
      <c r="AK13" s="70">
        <f t="shared" si="15"/>
        <v>52.549648606569122</v>
      </c>
      <c r="AL13">
        <f t="shared" si="16"/>
        <v>1320.7970148126972</v>
      </c>
      <c r="AM13" s="72">
        <f t="shared" si="0"/>
        <v>7.8824472909853665</v>
      </c>
      <c r="AN13" s="13">
        <f t="shared" si="17"/>
        <v>198.11955222190454</v>
      </c>
      <c r="AO13" s="13">
        <f t="shared" si="18"/>
        <v>1.9893158455548605</v>
      </c>
      <c r="AP13" s="13">
        <f t="shared" si="19"/>
        <v>50.000000000000007</v>
      </c>
      <c r="AQ13" s="13">
        <f t="shared" si="20"/>
        <v>5.9740748388761382</v>
      </c>
      <c r="AR13" s="13">
        <f t="shared" si="21"/>
        <v>28.437321487062459</v>
      </c>
      <c r="AT13" s="111">
        <f t="shared" si="37"/>
        <v>10</v>
      </c>
      <c r="AU13" s="61">
        <f t="shared" si="38"/>
        <v>218.75</v>
      </c>
      <c r="AV13" s="111"/>
      <c r="AW13" s="111">
        <f t="shared" si="22"/>
        <v>46.798961233887013</v>
      </c>
      <c r="AX13" s="111">
        <f t="shared" si="23"/>
        <v>7.6678974243635887</v>
      </c>
      <c r="AY13" s="111">
        <f t="shared" si="24"/>
        <v>54.466858658250601</v>
      </c>
      <c r="AZ13" s="9">
        <f t="shared" si="25"/>
        <v>126.76557431184794</v>
      </c>
      <c r="BA13" s="57">
        <f t="shared" si="26"/>
        <v>2.2074362032244053</v>
      </c>
      <c r="BB13" s="69">
        <f t="shared" si="27"/>
        <v>528.86269395962074</v>
      </c>
      <c r="BC13" s="111">
        <f t="shared" si="28"/>
        <v>1650.9962685158673</v>
      </c>
      <c r="BD13" s="1">
        <f t="shared" si="1"/>
        <v>63.46352327515455</v>
      </c>
      <c r="BE13" s="1">
        <f t="shared" si="29"/>
        <v>198.11955222190426</v>
      </c>
      <c r="BF13" s="1">
        <f t="shared" si="30"/>
        <v>16.016471510109231</v>
      </c>
      <c r="BG13" s="1">
        <f t="shared" si="31"/>
        <v>50</v>
      </c>
      <c r="BH13">
        <f t="shared" si="32"/>
        <v>24.091336911027032</v>
      </c>
      <c r="BI13">
        <f t="shared" si="33"/>
        <v>30.375521747223569</v>
      </c>
      <c r="BK13" s="8"/>
    </row>
    <row r="14" spans="2:63">
      <c r="B14" s="157"/>
      <c r="C14" s="28" t="s">
        <v>40</v>
      </c>
      <c r="D14" s="35">
        <f>20*LOG10(D13*POWER(10,6))</f>
        <v>167.44719165048647</v>
      </c>
      <c r="E14" s="28" t="s">
        <v>94</v>
      </c>
      <c r="G14" s="158"/>
      <c r="H14" s="158"/>
      <c r="I14" s="114" t="s">
        <v>86</v>
      </c>
      <c r="J14" s="21">
        <f>10*LOG10(J13)</f>
        <v>-9.7793258237253049</v>
      </c>
      <c r="K14" s="20" t="s">
        <v>95</v>
      </c>
      <c r="N14" s="11"/>
      <c r="O14" s="106">
        <f t="shared" si="34"/>
        <v>11</v>
      </c>
      <c r="P14" s="36">
        <f t="shared" si="2"/>
        <v>4.25</v>
      </c>
      <c r="Q14" s="38"/>
      <c r="R14" s="10">
        <f t="shared" si="3"/>
        <v>12.56777860100623</v>
      </c>
      <c r="S14" s="10">
        <f t="shared" si="4"/>
        <v>0.14897629281620689</v>
      </c>
      <c r="T14" s="10">
        <f t="shared" si="5"/>
        <v>12.716754893822436</v>
      </c>
      <c r="U14" s="43">
        <f t="shared" si="6"/>
        <v>150.09930299722862</v>
      </c>
      <c r="V14" s="41">
        <f t="shared" si="7"/>
        <v>32.402207228457172</v>
      </c>
      <c r="W14" s="51">
        <f t="shared" si="8"/>
        <v>4.3235227117094555</v>
      </c>
      <c r="X14" s="1">
        <f t="shared" si="35"/>
        <v>198.11955222190431</v>
      </c>
      <c r="Y14" s="1">
        <f t="shared" si="9"/>
        <v>1.0911398353219788</v>
      </c>
      <c r="Z14" s="1"/>
      <c r="AA14" s="1"/>
      <c r="AC14" s="111">
        <v>11</v>
      </c>
      <c r="AD14" s="61">
        <f t="shared" si="36"/>
        <v>47.75</v>
      </c>
      <c r="AF14">
        <f t="shared" si="10"/>
        <v>33.579467518395305</v>
      </c>
      <c r="AG14">
        <f t="shared" si="11"/>
        <v>1.6737924663467949</v>
      </c>
      <c r="AH14" s="8">
        <f t="shared" si="12"/>
        <v>35.253259984742101</v>
      </c>
      <c r="AI14" s="15">
        <f t="shared" si="13"/>
        <v>144.04097272519533</v>
      </c>
      <c r="AJ14" s="58">
        <f t="shared" si="14"/>
        <v>16.130880787131389</v>
      </c>
      <c r="AK14" s="70">
        <f t="shared" si="15"/>
        <v>57.897924984361254</v>
      </c>
      <c r="AL14">
        <f t="shared" si="16"/>
        <v>1320.7970148126976</v>
      </c>
      <c r="AM14" s="72">
        <f t="shared" si="0"/>
        <v>8.684688747654187</v>
      </c>
      <c r="AN14" s="13">
        <f t="shared" si="17"/>
        <v>198.11955222190463</v>
      </c>
      <c r="AO14" s="13">
        <f t="shared" si="18"/>
        <v>2.1917798244180529</v>
      </c>
      <c r="AP14" s="13">
        <f t="shared" si="19"/>
        <v>50</v>
      </c>
      <c r="AQ14" s="13">
        <f t="shared" si="20"/>
        <v>6.8159384976796433</v>
      </c>
      <c r="AR14" s="13">
        <f t="shared" si="21"/>
        <v>28.437321487062459</v>
      </c>
      <c r="AT14" s="111">
        <f t="shared" si="37"/>
        <v>11</v>
      </c>
      <c r="AU14" s="61">
        <f t="shared" si="38"/>
        <v>237.5</v>
      </c>
      <c r="AV14" s="111"/>
      <c r="AW14" s="111">
        <f t="shared" si="22"/>
        <v>47.513272279217709</v>
      </c>
      <c r="AX14" s="111">
        <f t="shared" si="23"/>
        <v>8.3251457750233246</v>
      </c>
      <c r="AY14" s="111">
        <f t="shared" si="24"/>
        <v>55.838418054241032</v>
      </c>
      <c r="AZ14" s="9">
        <f t="shared" si="25"/>
        <v>125.39401491585751</v>
      </c>
      <c r="BA14" s="57">
        <f t="shared" si="26"/>
        <v>1.8849949504661636</v>
      </c>
      <c r="BB14" s="69">
        <f t="shared" si="27"/>
        <v>619.32826763941603</v>
      </c>
      <c r="BC14" s="111">
        <f t="shared" si="28"/>
        <v>1650.9962685158675</v>
      </c>
      <c r="BD14" s="1">
        <f t="shared" si="1"/>
        <v>74.31939211673</v>
      </c>
      <c r="BE14" s="1">
        <f t="shared" si="29"/>
        <v>198.11955222190431</v>
      </c>
      <c r="BF14" s="1">
        <f t="shared" si="30"/>
        <v>18.756198286146027</v>
      </c>
      <c r="BG14" s="1">
        <f t="shared" si="31"/>
        <v>50</v>
      </c>
      <c r="BH14">
        <f t="shared" si="32"/>
        <v>25.46289630701747</v>
      </c>
      <c r="BI14">
        <f t="shared" si="33"/>
        <v>30.375521747223562</v>
      </c>
      <c r="BK14" s="8"/>
    </row>
    <row r="15" spans="2:63">
      <c r="B15" s="172" t="s">
        <v>56</v>
      </c>
      <c r="C15" s="108" t="s">
        <v>42</v>
      </c>
      <c r="D15" s="112">
        <v>1013</v>
      </c>
      <c r="E15" s="108" t="s">
        <v>26</v>
      </c>
      <c r="G15" s="6"/>
      <c r="H15" s="6"/>
      <c r="I15" s="5"/>
      <c r="J15" s="34"/>
      <c r="K15" s="18"/>
      <c r="N15" s="11"/>
      <c r="O15" s="106">
        <f t="shared" si="34"/>
        <v>12</v>
      </c>
      <c r="P15" s="36">
        <f t="shared" si="2"/>
        <v>4.625</v>
      </c>
      <c r="Q15" s="38"/>
      <c r="R15" s="10">
        <f t="shared" si="3"/>
        <v>13.302234741501028</v>
      </c>
      <c r="S15" s="10">
        <f t="shared" si="4"/>
        <v>0.16212125982940159</v>
      </c>
      <c r="T15" s="10">
        <f t="shared" si="5"/>
        <v>13.46435600133043</v>
      </c>
      <c r="U15" s="43">
        <f t="shared" si="6"/>
        <v>149.35170188972063</v>
      </c>
      <c r="V15" s="41">
        <f t="shared" si="7"/>
        <v>29.729974715250219</v>
      </c>
      <c r="W15" s="51">
        <f t="shared" si="8"/>
        <v>4.7121358226345862</v>
      </c>
      <c r="X15" s="1">
        <f t="shared" si="35"/>
        <v>198.11955222190457</v>
      </c>
      <c r="Y15" s="1">
        <f t="shared" si="9"/>
        <v>1.1892152414509669</v>
      </c>
      <c r="Z15" s="1"/>
      <c r="AA15" s="1"/>
      <c r="AC15" s="111">
        <v>12</v>
      </c>
      <c r="AD15" s="61">
        <f t="shared" si="36"/>
        <v>51.5</v>
      </c>
      <c r="AF15">
        <f t="shared" si="10"/>
        <v>34.236144580823819</v>
      </c>
      <c r="AG15">
        <f t="shared" si="11"/>
        <v>1.8052421364787419</v>
      </c>
      <c r="AH15" s="8">
        <f t="shared" si="12"/>
        <v>36.041386717302558</v>
      </c>
      <c r="AI15" s="15">
        <f t="shared" si="13"/>
        <v>143.25284599263489</v>
      </c>
      <c r="AJ15" s="58">
        <f t="shared" si="14"/>
        <v>14.731661967827232</v>
      </c>
      <c r="AK15" s="70">
        <f t="shared" si="15"/>
        <v>63.39709177312568</v>
      </c>
      <c r="AL15">
        <f t="shared" si="16"/>
        <v>1320.797014812699</v>
      </c>
      <c r="AM15" s="72">
        <f t="shared" si="0"/>
        <v>9.5095637659688492</v>
      </c>
      <c r="AN15" s="13">
        <f t="shared" si="17"/>
        <v>198.1195522219048</v>
      </c>
      <c r="AO15" s="13">
        <f t="shared" si="18"/>
        <v>2.3999559001924289</v>
      </c>
      <c r="AP15" s="13">
        <f t="shared" si="19"/>
        <v>50</v>
      </c>
      <c r="AQ15" s="13">
        <f t="shared" si="20"/>
        <v>7.6040652302400851</v>
      </c>
      <c r="AR15" s="13">
        <f t="shared" si="21"/>
        <v>28.437321487062473</v>
      </c>
      <c r="AT15" s="111">
        <f t="shared" si="37"/>
        <v>12</v>
      </c>
      <c r="AU15" s="61">
        <f t="shared" si="38"/>
        <v>256.25</v>
      </c>
      <c r="AV15" s="111"/>
      <c r="AW15" s="111">
        <f t="shared" si="22"/>
        <v>48.173277481276216</v>
      </c>
      <c r="AX15" s="111">
        <f t="shared" si="23"/>
        <v>8.9823941256830597</v>
      </c>
      <c r="AY15" s="111">
        <f t="shared" si="24"/>
        <v>57.155671606959274</v>
      </c>
      <c r="AZ15" s="9">
        <f t="shared" si="25"/>
        <v>124.07676136313925</v>
      </c>
      <c r="BA15" s="57">
        <f t="shared" si="26"/>
        <v>1.6197482280617543</v>
      </c>
      <c r="BB15" s="69">
        <f t="shared" si="27"/>
        <v>720.74822306071667</v>
      </c>
      <c r="BC15" s="111">
        <f t="shared" si="28"/>
        <v>1650.9962685158648</v>
      </c>
      <c r="BD15" s="1">
        <f t="shared" si="1"/>
        <v>86.489786767286091</v>
      </c>
      <c r="BE15" s="1">
        <f t="shared" si="29"/>
        <v>198.11955222190397</v>
      </c>
      <c r="BF15" s="1">
        <f t="shared" si="30"/>
        <v>21.827675713301915</v>
      </c>
      <c r="BG15" s="1">
        <f t="shared" si="31"/>
        <v>49.999999999999993</v>
      </c>
      <c r="BH15">
        <f t="shared" si="32"/>
        <v>26.780149859735722</v>
      </c>
      <c r="BI15">
        <f t="shared" si="33"/>
        <v>30.375521747223551</v>
      </c>
      <c r="BK15" s="8"/>
    </row>
    <row r="16" spans="2:63">
      <c r="B16" s="173"/>
      <c r="C16" s="108" t="s">
        <v>42</v>
      </c>
      <c r="D16" s="21">
        <f>20*LOG10(D15*POWER(10,-12))</f>
        <v>-179.88781109279441</v>
      </c>
      <c r="E16" s="108" t="s">
        <v>93</v>
      </c>
      <c r="G16" s="6"/>
      <c r="H16" s="6"/>
      <c r="I16" s="5"/>
      <c r="J16" s="34"/>
      <c r="K16" s="18"/>
      <c r="N16" s="11"/>
      <c r="O16" s="106">
        <f t="shared" si="34"/>
        <v>13</v>
      </c>
      <c r="P16" s="36">
        <f t="shared" si="2"/>
        <v>5</v>
      </c>
      <c r="Q16" s="38"/>
      <c r="R16" s="10">
        <f t="shared" si="3"/>
        <v>13.979400086720377</v>
      </c>
      <c r="S16" s="10">
        <f t="shared" si="4"/>
        <v>0.17526622684259632</v>
      </c>
      <c r="T16" s="10">
        <f t="shared" si="5"/>
        <v>14.154666313562974</v>
      </c>
      <c r="U16" s="43">
        <f t="shared" si="6"/>
        <v>148.66139157748808</v>
      </c>
      <c r="V16" s="41">
        <f t="shared" si="7"/>
        <v>27.458640062517272</v>
      </c>
      <c r="W16" s="51">
        <f t="shared" si="8"/>
        <v>5.1019161379730713</v>
      </c>
      <c r="X16" s="1">
        <f t="shared" si="35"/>
        <v>198.11955222190417</v>
      </c>
      <c r="Y16" s="1">
        <f t="shared" si="9"/>
        <v>1.2875852183076457</v>
      </c>
      <c r="Z16" s="1"/>
      <c r="AA16" s="1"/>
      <c r="AC16" s="111">
        <v>13</v>
      </c>
      <c r="AD16" s="61">
        <f t="shared" si="36"/>
        <v>55.25</v>
      </c>
      <c r="AF16">
        <f t="shared" si="10"/>
        <v>34.846645647142964</v>
      </c>
      <c r="AG16">
        <f t="shared" si="11"/>
        <v>1.9366918066106893</v>
      </c>
      <c r="AH16" s="8">
        <f t="shared" si="12"/>
        <v>36.783337453753653</v>
      </c>
      <c r="AI16" s="15">
        <f t="shared" si="13"/>
        <v>142.51089525618377</v>
      </c>
      <c r="AJ16" s="58">
        <f t="shared" si="14"/>
        <v>13.525527388929431</v>
      </c>
      <c r="AK16" s="70">
        <f t="shared" si="15"/>
        <v>69.050507155043292</v>
      </c>
      <c r="AL16">
        <f t="shared" si="16"/>
        <v>1320.7970148126954</v>
      </c>
      <c r="AM16" s="72">
        <f t="shared" si="0"/>
        <v>10.357576073256492</v>
      </c>
      <c r="AN16" s="13">
        <f t="shared" si="17"/>
        <v>198.11955222190429</v>
      </c>
      <c r="AO16" s="13">
        <f t="shared" si="18"/>
        <v>2.613971199989253</v>
      </c>
      <c r="AP16" s="13">
        <f t="shared" si="19"/>
        <v>50</v>
      </c>
      <c r="AQ16" s="13">
        <f t="shared" si="20"/>
        <v>8.3460159666912066</v>
      </c>
      <c r="AR16" s="13">
        <f t="shared" si="21"/>
        <v>28.437321487062448</v>
      </c>
      <c r="AT16" s="111">
        <f t="shared" si="37"/>
        <v>13</v>
      </c>
      <c r="AU16" s="61">
        <f t="shared" si="38"/>
        <v>275</v>
      </c>
      <c r="AV16" s="111"/>
      <c r="AW16" s="111">
        <f t="shared" si="22"/>
        <v>48.786653876605257</v>
      </c>
      <c r="AX16" s="111">
        <f t="shared" si="23"/>
        <v>9.6396424763427984</v>
      </c>
      <c r="AY16" s="111">
        <f t="shared" si="24"/>
        <v>58.426296352948057</v>
      </c>
      <c r="AZ16" s="9">
        <f t="shared" si="25"/>
        <v>122.8061366171505</v>
      </c>
      <c r="BA16" s="57">
        <f t="shared" si="26"/>
        <v>1.3993175345489575</v>
      </c>
      <c r="BB16" s="69">
        <f t="shared" si="27"/>
        <v>834.28573455098979</v>
      </c>
      <c r="BC16" s="111">
        <f t="shared" si="28"/>
        <v>1650.9962685158691</v>
      </c>
      <c r="BD16" s="1">
        <f t="shared" si="1"/>
        <v>100.11428814611888</v>
      </c>
      <c r="BE16" s="1">
        <f t="shared" si="29"/>
        <v>198.11955222190451</v>
      </c>
      <c r="BF16" s="1">
        <f t="shared" si="30"/>
        <v>25.266130228778611</v>
      </c>
      <c r="BG16" s="1">
        <f t="shared" si="31"/>
        <v>50</v>
      </c>
      <c r="BH16">
        <f t="shared" si="32"/>
        <v>28.050774605724481</v>
      </c>
      <c r="BI16">
        <f t="shared" si="33"/>
        <v>30.375521747223576</v>
      </c>
      <c r="BK16" s="8"/>
    </row>
    <row r="17" spans="2:63">
      <c r="B17" s="169" t="s">
        <v>62</v>
      </c>
      <c r="C17" s="170"/>
      <c r="D17" s="170"/>
      <c r="E17" s="171"/>
      <c r="G17" s="165" t="s">
        <v>77</v>
      </c>
      <c r="H17" s="165"/>
      <c r="I17" s="165"/>
      <c r="J17" s="165"/>
      <c r="K17" s="165"/>
      <c r="N17" s="11"/>
      <c r="O17" s="106">
        <f t="shared" si="34"/>
        <v>14</v>
      </c>
      <c r="P17" s="36">
        <f t="shared" si="2"/>
        <v>5.375</v>
      </c>
      <c r="Q17" s="38"/>
      <c r="R17" s="10">
        <f t="shared" si="3"/>
        <v>14.607569371752859</v>
      </c>
      <c r="S17" s="10">
        <f t="shared" si="4"/>
        <v>0.18841119385579103</v>
      </c>
      <c r="T17" s="10">
        <f t="shared" si="5"/>
        <v>14.79598056560865</v>
      </c>
      <c r="U17" s="43">
        <f t="shared" si="6"/>
        <v>148.0200773254424</v>
      </c>
      <c r="V17" s="41">
        <f t="shared" si="7"/>
        <v>25.504294327140407</v>
      </c>
      <c r="W17" s="51">
        <f t="shared" si="8"/>
        <v>5.4928663018396948</v>
      </c>
      <c r="X17" s="1">
        <f t="shared" si="35"/>
        <v>198.11955222190429</v>
      </c>
      <c r="Y17" s="1">
        <f t="shared" si="9"/>
        <v>1.3862504331948515</v>
      </c>
      <c r="Z17" s="1"/>
      <c r="AA17" s="1"/>
      <c r="AC17" s="111">
        <v>14</v>
      </c>
      <c r="AD17" s="61">
        <f t="shared" si="36"/>
        <v>59</v>
      </c>
      <c r="AF17">
        <f t="shared" si="10"/>
        <v>35.417040232842886</v>
      </c>
      <c r="AG17">
        <f t="shared" si="11"/>
        <v>2.0681414767426363</v>
      </c>
      <c r="AH17" s="8">
        <f t="shared" si="12"/>
        <v>37.485181709585525</v>
      </c>
      <c r="AI17" s="15">
        <f t="shared" si="13"/>
        <v>141.8090510003519</v>
      </c>
      <c r="AJ17" s="58">
        <f t="shared" si="14"/>
        <v>12.475615904915786</v>
      </c>
      <c r="AK17" s="70">
        <f t="shared" si="15"/>
        <v>74.861596642856085</v>
      </c>
      <c r="AL17">
        <f t="shared" si="16"/>
        <v>1320.7970148126954</v>
      </c>
      <c r="AM17" s="72">
        <f t="shared" si="0"/>
        <v>11.229239496428411</v>
      </c>
      <c r="AN17" s="13">
        <f t="shared" si="17"/>
        <v>198.11955222190426</v>
      </c>
      <c r="AO17" s="13">
        <f t="shared" si="18"/>
        <v>2.8339553997808036</v>
      </c>
      <c r="AP17" s="13">
        <f t="shared" si="19"/>
        <v>49.999999999999993</v>
      </c>
      <c r="AQ17" s="13">
        <f t="shared" si="20"/>
        <v>9.0478602225230773</v>
      </c>
      <c r="AR17" s="13">
        <f t="shared" si="21"/>
        <v>28.437321487062448</v>
      </c>
      <c r="AT17" s="111">
        <f t="shared" si="37"/>
        <v>14</v>
      </c>
      <c r="AU17" s="61">
        <f t="shared" si="38"/>
        <v>293.75</v>
      </c>
      <c r="AV17" s="111"/>
      <c r="AW17" s="111">
        <f t="shared" si="22"/>
        <v>49.359557505595852</v>
      </c>
      <c r="AX17" s="111">
        <f t="shared" si="23"/>
        <v>10.296890827002533</v>
      </c>
      <c r="AY17" s="111">
        <f t="shared" si="24"/>
        <v>59.656448332598387</v>
      </c>
      <c r="AZ17" s="9">
        <f t="shared" si="25"/>
        <v>121.57598463750016</v>
      </c>
      <c r="BA17" s="57">
        <f t="shared" si="26"/>
        <v>1.2145312038950116</v>
      </c>
      <c r="BB17" s="69">
        <f t="shared" si="27"/>
        <v>961.2191547136016</v>
      </c>
      <c r="BC17" s="111">
        <f t="shared" si="28"/>
        <v>1650.9962685158675</v>
      </c>
      <c r="BD17" s="1">
        <f t="shared" si="1"/>
        <v>115.34629856563231</v>
      </c>
      <c r="BE17" s="1">
        <f t="shared" si="29"/>
        <v>198.11955222190431</v>
      </c>
      <c r="BF17" s="1">
        <f t="shared" si="30"/>
        <v>29.110276414424355</v>
      </c>
      <c r="BG17" s="1">
        <f t="shared" si="31"/>
        <v>50</v>
      </c>
      <c r="BH17">
        <f t="shared" si="32"/>
        <v>29.280926585374822</v>
      </c>
      <c r="BI17">
        <f t="shared" si="33"/>
        <v>30.375521747223566</v>
      </c>
      <c r="BK17" s="8"/>
    </row>
    <row r="18" spans="2:63">
      <c r="B18" s="2">
        <v>1</v>
      </c>
      <c r="C18" s="109"/>
      <c r="D18" s="112">
        <v>20</v>
      </c>
      <c r="E18" s="108" t="s">
        <v>5</v>
      </c>
      <c r="G18" s="174">
        <v>1</v>
      </c>
      <c r="H18" s="174"/>
      <c r="I18" s="175" t="s">
        <v>78</v>
      </c>
      <c r="J18" s="22">
        <f>(2*D18/$D$29)*((1/COS(RADIANS($D$10/2)))-1)*POWER(10,6)</f>
        <v>454.14042163374785</v>
      </c>
      <c r="K18" s="107" t="s">
        <v>20</v>
      </c>
      <c r="N18" s="11"/>
      <c r="O18" s="106">
        <f t="shared" si="34"/>
        <v>15</v>
      </c>
      <c r="P18" s="36">
        <f t="shared" si="2"/>
        <v>5.75</v>
      </c>
      <c r="Q18" s="38"/>
      <c r="R18" s="10">
        <f t="shared" si="3"/>
        <v>15.193356893792609</v>
      </c>
      <c r="S18" s="10">
        <f t="shared" si="4"/>
        <v>0.20155616086898576</v>
      </c>
      <c r="T18" s="10">
        <f t="shared" si="5"/>
        <v>15.394913054661595</v>
      </c>
      <c r="U18" s="43">
        <f t="shared" si="6"/>
        <v>147.42114483638946</v>
      </c>
      <c r="V18" s="41">
        <f t="shared" si="7"/>
        <v>23.804917855635786</v>
      </c>
      <c r="W18" s="51">
        <f t="shared" si="8"/>
        <v>5.8849889636810646</v>
      </c>
      <c r="X18" s="1">
        <f t="shared" si="35"/>
        <v>198.1195522219044</v>
      </c>
      <c r="Y18" s="1">
        <f t="shared" si="9"/>
        <v>1.4852115547610287</v>
      </c>
      <c r="Z18" s="1"/>
      <c r="AA18" s="1"/>
      <c r="AC18" s="111">
        <v>15</v>
      </c>
      <c r="AD18" s="61">
        <f t="shared" si="36"/>
        <v>62.75</v>
      </c>
      <c r="AF18">
        <f t="shared" si="10"/>
        <v>35.952274603061511</v>
      </c>
      <c r="AG18">
        <f t="shared" si="11"/>
        <v>2.1995911468745839</v>
      </c>
      <c r="AH18" s="8">
        <f t="shared" si="12"/>
        <v>38.151865749936093</v>
      </c>
      <c r="AI18" s="15">
        <f t="shared" si="13"/>
        <v>141.14236696000134</v>
      </c>
      <c r="AJ18" s="58">
        <f t="shared" si="14"/>
        <v>11.553878424170497</v>
      </c>
      <c r="AK18" s="70">
        <f t="shared" si="15"/>
        <v>80.833854352423515</v>
      </c>
      <c r="AL18">
        <f t="shared" si="16"/>
        <v>1320.7970148126965</v>
      </c>
      <c r="AM18" s="72">
        <f t="shared" si="0"/>
        <v>12.125078152863525</v>
      </c>
      <c r="AN18" s="13">
        <f t="shared" si="17"/>
        <v>198.11955222190443</v>
      </c>
      <c r="AO18" s="13">
        <f t="shared" si="18"/>
        <v>3.0600407725742262</v>
      </c>
      <c r="AP18" s="13">
        <f t="shared" si="19"/>
        <v>49.999999999999993</v>
      </c>
      <c r="AQ18" s="13">
        <f t="shared" si="20"/>
        <v>9.714544262873634</v>
      </c>
      <c r="AR18" s="13">
        <f t="shared" si="21"/>
        <v>28.437321487062459</v>
      </c>
      <c r="AT18" s="111">
        <f t="shared" si="37"/>
        <v>15</v>
      </c>
      <c r="AU18" s="61">
        <f t="shared" si="38"/>
        <v>312.5</v>
      </c>
      <c r="AV18" s="111"/>
      <c r="AW18" s="111">
        <f t="shared" si="22"/>
        <v>49.897000433601882</v>
      </c>
      <c r="AX18" s="111">
        <f t="shared" si="23"/>
        <v>10.95413917766227</v>
      </c>
      <c r="AY18" s="111">
        <f t="shared" si="24"/>
        <v>60.851139611264152</v>
      </c>
      <c r="AZ18" s="9">
        <f t="shared" si="25"/>
        <v>120.38129335883438</v>
      </c>
      <c r="BA18" s="57">
        <f t="shared" si="26"/>
        <v>1.0584591785483477</v>
      </c>
      <c r="BB18" s="69">
        <f t="shared" si="27"/>
        <v>1102.952934644451</v>
      </c>
      <c r="BC18" s="111">
        <f t="shared" si="28"/>
        <v>1650.9962685158664</v>
      </c>
      <c r="BD18" s="1">
        <f t="shared" si="1"/>
        <v>132.35435215733426</v>
      </c>
      <c r="BE18" s="1">
        <f t="shared" si="29"/>
        <v>198.11955222190417</v>
      </c>
      <c r="BF18" s="1">
        <f t="shared" si="30"/>
        <v>33.402647712702915</v>
      </c>
      <c r="BG18" s="1">
        <f t="shared" si="31"/>
        <v>50</v>
      </c>
      <c r="BH18">
        <f t="shared" si="32"/>
        <v>30.475617864040601</v>
      </c>
      <c r="BI18">
        <f t="shared" si="33"/>
        <v>30.375521747223551</v>
      </c>
      <c r="BK18" s="8"/>
    </row>
    <row r="19" spans="2:63">
      <c r="B19" s="2">
        <v>2</v>
      </c>
      <c r="C19" s="109"/>
      <c r="D19" s="112">
        <v>200</v>
      </c>
      <c r="E19" s="108" t="s">
        <v>5</v>
      </c>
      <c r="G19" s="174">
        <v>2</v>
      </c>
      <c r="H19" s="174"/>
      <c r="I19" s="175"/>
      <c r="J19" s="22">
        <f>(2*D19/$D$29)*((1/COS(RADIANS($D$10/2)))-1)*POWER(10,6)</f>
        <v>4541.4042163374779</v>
      </c>
      <c r="K19" s="107" t="s">
        <v>20</v>
      </c>
      <c r="N19" s="11"/>
      <c r="O19" s="106">
        <f t="shared" si="34"/>
        <v>16</v>
      </c>
      <c r="P19" s="36">
        <f t="shared" si="2"/>
        <v>6.125</v>
      </c>
      <c r="Q19" s="38"/>
      <c r="R19" s="10">
        <f t="shared" si="3"/>
        <v>15.742121860731402</v>
      </c>
      <c r="S19" s="10">
        <f t="shared" si="4"/>
        <v>0.21470112788218049</v>
      </c>
      <c r="T19" s="10">
        <f t="shared" si="5"/>
        <v>15.956822988613583</v>
      </c>
      <c r="U19" s="43">
        <f t="shared" si="6"/>
        <v>146.85923490243746</v>
      </c>
      <c r="V19" s="41">
        <f t="shared" si="7"/>
        <v>22.313679481204471</v>
      </c>
      <c r="W19" s="51">
        <f t="shared" si="8"/>
        <v>6.2782867782856924</v>
      </c>
      <c r="X19" s="1">
        <f t="shared" si="35"/>
        <v>198.1195522219042</v>
      </c>
      <c r="Y19" s="1">
        <f t="shared" si="9"/>
        <v>1.5844692530027737</v>
      </c>
      <c r="Z19" s="1"/>
      <c r="AA19" s="1"/>
      <c r="AC19" s="111">
        <f>AC18+1</f>
        <v>16</v>
      </c>
      <c r="AD19" s="61">
        <f t="shared" si="36"/>
        <v>66.5</v>
      </c>
      <c r="AF19">
        <f t="shared" si="10"/>
        <v>36.456432906062091</v>
      </c>
      <c r="AG19">
        <f t="shared" si="11"/>
        <v>2.3310408170065311</v>
      </c>
      <c r="AH19" s="8">
        <f t="shared" si="12"/>
        <v>38.787473723068622</v>
      </c>
      <c r="AI19" s="15">
        <f t="shared" si="13"/>
        <v>140.50675898686882</v>
      </c>
      <c r="AJ19" s="58">
        <f t="shared" si="14"/>
        <v>10.738593298465123</v>
      </c>
      <c r="AK19" s="70">
        <f t="shared" si="15"/>
        <v>86.970844298433107</v>
      </c>
      <c r="AL19">
        <f t="shared" si="16"/>
        <v>1320.7970148126976</v>
      </c>
      <c r="AM19" s="72">
        <f t="shared" si="0"/>
        <v>13.045626644764964</v>
      </c>
      <c r="AN19" s="13">
        <f t="shared" si="17"/>
        <v>198.11955222190463</v>
      </c>
      <c r="AO19" s="13">
        <f t="shared" si="18"/>
        <v>3.2923622374618424</v>
      </c>
      <c r="AP19" s="13">
        <f t="shared" si="19"/>
        <v>50.000000000000007</v>
      </c>
      <c r="AQ19" s="13">
        <f t="shared" si="20"/>
        <v>10.350152236006164</v>
      </c>
      <c r="AR19" s="13">
        <f t="shared" si="21"/>
        <v>28.437321487062459</v>
      </c>
      <c r="AT19" s="111">
        <f t="shared" si="37"/>
        <v>16</v>
      </c>
      <c r="AU19" s="61">
        <f t="shared" si="38"/>
        <v>331.25</v>
      </c>
      <c r="AV19" s="111"/>
      <c r="AW19" s="111">
        <f t="shared" si="22"/>
        <v>50.403117738897279</v>
      </c>
      <c r="AX19" s="111">
        <f t="shared" si="23"/>
        <v>11.611387528322005</v>
      </c>
      <c r="AY19" s="111">
        <f t="shared" si="24"/>
        <v>62.014505267219285</v>
      </c>
      <c r="AZ19" s="9">
        <f t="shared" si="25"/>
        <v>119.21792770287927</v>
      </c>
      <c r="BA19" s="57">
        <f t="shared" si="26"/>
        <v>0.92577581379261831</v>
      </c>
      <c r="BB19" s="69">
        <f t="shared" si="27"/>
        <v>1261.0295492584248</v>
      </c>
      <c r="BC19" s="111">
        <f t="shared" si="28"/>
        <v>1650.9962685158689</v>
      </c>
      <c r="BD19" s="1">
        <f t="shared" si="1"/>
        <v>151.32354591101114</v>
      </c>
      <c r="BE19" s="1">
        <f t="shared" si="29"/>
        <v>198.11955222190446</v>
      </c>
      <c r="BF19" s="1">
        <f t="shared" si="30"/>
        <v>38.189957582157433</v>
      </c>
      <c r="BG19" s="1">
        <f t="shared" si="31"/>
        <v>49.999999999999993</v>
      </c>
      <c r="BH19">
        <f t="shared" si="32"/>
        <v>31.638983519995712</v>
      </c>
      <c r="BI19">
        <f t="shared" si="33"/>
        <v>30.375521747223573</v>
      </c>
      <c r="BK19" s="8"/>
    </row>
    <row r="20" spans="2:63">
      <c r="B20" s="2">
        <v>3</v>
      </c>
      <c r="C20" s="109"/>
      <c r="D20" s="113">
        <v>800</v>
      </c>
      <c r="E20" s="108" t="s">
        <v>5</v>
      </c>
      <c r="G20" s="174">
        <v>3</v>
      </c>
      <c r="H20" s="174"/>
      <c r="I20" s="175"/>
      <c r="J20" s="22">
        <f>(2*D20/$D$29)*((1/COS(RADIANS($D$10/2)))-1)*POWER(10,6)</f>
        <v>18165.616865349912</v>
      </c>
      <c r="K20" s="107" t="s">
        <v>20</v>
      </c>
      <c r="N20" s="11"/>
      <c r="O20" s="106">
        <f t="shared" si="34"/>
        <v>17</v>
      </c>
      <c r="P20" s="36">
        <f t="shared" si="2"/>
        <v>6.5</v>
      </c>
      <c r="Q20" s="38"/>
      <c r="R20" s="10">
        <f t="shared" si="3"/>
        <v>16.25826713285711</v>
      </c>
      <c r="S20" s="10">
        <f t="shared" si="4"/>
        <v>0.22784609489537519</v>
      </c>
      <c r="T20" s="10">
        <f t="shared" si="5"/>
        <v>16.486113227752487</v>
      </c>
      <c r="U20" s="43">
        <f t="shared" si="6"/>
        <v>146.32994466329856</v>
      </c>
      <c r="V20" s="41">
        <f t="shared" si="7"/>
        <v>20.994555229496282</v>
      </c>
      <c r="W20" s="51">
        <f t="shared" si="8"/>
        <v>6.6727624057941028</v>
      </c>
      <c r="X20" s="1">
        <f t="shared" si="35"/>
        <v>198.11955222190417</v>
      </c>
      <c r="Y20" s="1">
        <f t="shared" si="9"/>
        <v>1.684024199267385</v>
      </c>
      <c r="Z20" s="1"/>
      <c r="AA20" s="1"/>
      <c r="AC20" s="111">
        <f t="shared" ref="AC20:AC40" si="39">AC19+1</f>
        <v>17</v>
      </c>
      <c r="AD20" s="61">
        <f t="shared" si="36"/>
        <v>70.25</v>
      </c>
      <c r="AF20">
        <f t="shared" si="10"/>
        <v>36.932926571542353</v>
      </c>
      <c r="AG20">
        <f t="shared" si="11"/>
        <v>2.4624904871384783</v>
      </c>
      <c r="AH20" s="8">
        <f t="shared" si="12"/>
        <v>39.395417058680835</v>
      </c>
      <c r="AI20" s="15">
        <f t="shared" si="13"/>
        <v>139.8988156512566</v>
      </c>
      <c r="AJ20" s="58">
        <f t="shared" si="14"/>
        <v>10.01267749529409</v>
      </c>
      <c r="AK20" s="70">
        <f t="shared" si="15"/>
        <v>93.276201713673075</v>
      </c>
      <c r="AL20">
        <f t="shared" si="16"/>
        <v>1320.7970148126965</v>
      </c>
      <c r="AM20" s="72">
        <f t="shared" si="0"/>
        <v>13.991430257050958</v>
      </c>
      <c r="AN20" s="13">
        <f t="shared" si="17"/>
        <v>198.1195522219044</v>
      </c>
      <c r="AO20" s="13">
        <f t="shared" si="18"/>
        <v>3.5310574095634468</v>
      </c>
      <c r="AP20" s="13">
        <f t="shared" si="19"/>
        <v>49.999999999999993</v>
      </c>
      <c r="AQ20" s="13">
        <f t="shared" si="20"/>
        <v>10.958095571618379</v>
      </c>
      <c r="AR20" s="13">
        <f t="shared" si="21"/>
        <v>28.437321487062455</v>
      </c>
      <c r="AT20" s="111">
        <f t="shared" si="37"/>
        <v>17</v>
      </c>
      <c r="AU20" s="61">
        <f t="shared" si="38"/>
        <v>350</v>
      </c>
      <c r="AV20" s="111"/>
      <c r="AW20" s="111">
        <f t="shared" si="22"/>
        <v>50.881360887005513</v>
      </c>
      <c r="AX20" s="111">
        <f t="shared" si="23"/>
        <v>12.268635878981742</v>
      </c>
      <c r="AY20" s="111">
        <f t="shared" si="24"/>
        <v>63.149996765987254</v>
      </c>
      <c r="AZ20" s="9">
        <f t="shared" si="25"/>
        <v>118.08243620411129</v>
      </c>
      <c r="BA20" s="57">
        <f t="shared" si="26"/>
        <v>0.81232768660273058</v>
      </c>
      <c r="BB20" s="69">
        <f t="shared" si="27"/>
        <v>1437.1425182657706</v>
      </c>
      <c r="BC20" s="111">
        <f t="shared" si="28"/>
        <v>1650.9962685158675</v>
      </c>
      <c r="BD20" s="1">
        <f t="shared" si="1"/>
        <v>172.45710219189266</v>
      </c>
      <c r="BE20" s="1">
        <f t="shared" si="29"/>
        <v>198.11955222190431</v>
      </c>
      <c r="BF20" s="1">
        <f t="shared" si="30"/>
        <v>43.523493834352003</v>
      </c>
      <c r="BG20" s="1">
        <f t="shared" si="31"/>
        <v>49.999999999999993</v>
      </c>
      <c r="BH20">
        <f t="shared" si="32"/>
        <v>32.774475018763695</v>
      </c>
      <c r="BI20">
        <f t="shared" si="33"/>
        <v>30.375521747223559</v>
      </c>
      <c r="BK20" s="8"/>
    </row>
    <row r="21" spans="2:63">
      <c r="B21" s="169" t="s">
        <v>37</v>
      </c>
      <c r="C21" s="170"/>
      <c r="D21" s="170"/>
      <c r="E21" s="171"/>
      <c r="G21" s="176" t="s">
        <v>76</v>
      </c>
      <c r="H21" s="177"/>
      <c r="I21" s="177"/>
      <c r="J21" s="177"/>
      <c r="K21" s="178"/>
      <c r="N21" s="11"/>
      <c r="O21" s="106">
        <f t="shared" si="34"/>
        <v>18</v>
      </c>
      <c r="P21" s="36">
        <f t="shared" si="2"/>
        <v>6.875</v>
      </c>
      <c r="Q21" s="38"/>
      <c r="R21" s="10">
        <f t="shared" si="3"/>
        <v>16.745454050046003</v>
      </c>
      <c r="S21" s="10">
        <f t="shared" si="4"/>
        <v>0.24099106190856995</v>
      </c>
      <c r="T21" s="10">
        <f t="shared" si="5"/>
        <v>16.986445111954573</v>
      </c>
      <c r="U21" s="43">
        <f t="shared" si="6"/>
        <v>145.82961277909649</v>
      </c>
      <c r="V21" s="41">
        <f t="shared" si="7"/>
        <v>19.81938090248714</v>
      </c>
      <c r="W21" s="51">
        <f t="shared" si="8"/>
        <v>7.0684185117089564</v>
      </c>
      <c r="X21" s="1">
        <f t="shared" si="35"/>
        <v>198.1195522219046</v>
      </c>
      <c r="Y21" s="1">
        <f t="shared" si="9"/>
        <v>1.7838770662554191</v>
      </c>
      <c r="Z21" s="1"/>
      <c r="AA21" s="1"/>
      <c r="AC21" s="111">
        <f t="shared" si="39"/>
        <v>18</v>
      </c>
      <c r="AD21" s="61">
        <f t="shared" si="36"/>
        <v>74</v>
      </c>
      <c r="AF21">
        <f t="shared" si="10"/>
        <v>37.384634394619525</v>
      </c>
      <c r="AG21">
        <f t="shared" si="11"/>
        <v>2.5939401572704255</v>
      </c>
      <c r="AH21" s="8">
        <f t="shared" si="12"/>
        <v>39.978574551889949</v>
      </c>
      <c r="AI21" s="15">
        <f t="shared" si="13"/>
        <v>139.31565815804748</v>
      </c>
      <c r="AJ21" s="58">
        <f t="shared" si="14"/>
        <v>9.3625112652256881</v>
      </c>
      <c r="AK21" s="70">
        <f t="shared" si="15"/>
        <v>99.753634392288589</v>
      </c>
      <c r="AL21">
        <f t="shared" si="16"/>
        <v>1320.7970148126965</v>
      </c>
      <c r="AM21" s="72">
        <f t="shared" si="0"/>
        <v>14.963045158843284</v>
      </c>
      <c r="AN21" s="13">
        <f t="shared" si="17"/>
        <v>198.11955222190443</v>
      </c>
      <c r="AO21" s="13">
        <f t="shared" si="18"/>
        <v>3.7762666508765066</v>
      </c>
      <c r="AP21" s="13">
        <f t="shared" si="19"/>
        <v>49.999999999999993</v>
      </c>
      <c r="AQ21" s="13">
        <f t="shared" si="20"/>
        <v>11.541253064827492</v>
      </c>
      <c r="AR21" s="13">
        <f t="shared" si="21"/>
        <v>28.437321487062455</v>
      </c>
      <c r="AT21" s="111">
        <f t="shared" si="37"/>
        <v>18</v>
      </c>
      <c r="AU21" s="61">
        <f t="shared" si="38"/>
        <v>368.75</v>
      </c>
      <c r="AV21" s="111"/>
      <c r="AW21" s="111">
        <f t="shared" si="22"/>
        <v>51.334640579724386</v>
      </c>
      <c r="AX21" s="111">
        <f t="shared" si="23"/>
        <v>12.925884229641479</v>
      </c>
      <c r="AY21" s="111">
        <f t="shared" si="24"/>
        <v>64.260524809365862</v>
      </c>
      <c r="AZ21" s="9">
        <f t="shared" si="25"/>
        <v>116.9719081607327</v>
      </c>
      <c r="BA21" s="57">
        <f t="shared" si="26"/>
        <v>0.71483342804458483</v>
      </c>
      <c r="BB21" s="69">
        <f t="shared" si="27"/>
        <v>1633.1506213618836</v>
      </c>
      <c r="BC21" s="111">
        <f t="shared" si="28"/>
        <v>1650.9962685158721</v>
      </c>
      <c r="BD21" s="1">
        <f t="shared" si="1"/>
        <v>195.97807456342622</v>
      </c>
      <c r="BE21" s="1">
        <f t="shared" si="29"/>
        <v>198.11955222190483</v>
      </c>
      <c r="BF21" s="1">
        <f t="shared" si="30"/>
        <v>49.459549137260304</v>
      </c>
      <c r="BG21" s="1">
        <f t="shared" si="31"/>
        <v>50</v>
      </c>
      <c r="BH21">
        <f t="shared" si="32"/>
        <v>33.885003062142282</v>
      </c>
      <c r="BI21">
        <f t="shared" si="33"/>
        <v>30.37552174722358</v>
      </c>
      <c r="BK21" s="8"/>
    </row>
    <row r="22" spans="2:63">
      <c r="B22" s="2">
        <v>1</v>
      </c>
      <c r="C22" s="179" t="s">
        <v>19</v>
      </c>
      <c r="D22" s="113">
        <v>240</v>
      </c>
      <c r="E22" s="108" t="s">
        <v>20</v>
      </c>
      <c r="G22" s="174">
        <v>1</v>
      </c>
      <c r="H22" s="174"/>
      <c r="I22" s="175" t="s">
        <v>11</v>
      </c>
      <c r="J22" s="23">
        <f>(4*$D$29*(D22/1000000))/POWER(RADIANS($D$10),2)</f>
        <v>10.719367673507735</v>
      </c>
      <c r="K22" s="108" t="s">
        <v>5</v>
      </c>
      <c r="M22" t="s">
        <v>7</v>
      </c>
      <c r="N22" s="11"/>
      <c r="O22" s="106">
        <f t="shared" si="34"/>
        <v>19</v>
      </c>
      <c r="P22" s="36">
        <f t="shared" si="2"/>
        <v>7.25</v>
      </c>
      <c r="Q22" s="38"/>
      <c r="R22" s="10">
        <f t="shared" si="3"/>
        <v>17.206760131419873</v>
      </c>
      <c r="S22" s="10">
        <f t="shared" si="4"/>
        <v>0.25413602892176468</v>
      </c>
      <c r="T22" s="10">
        <f t="shared" si="5"/>
        <v>17.460896160341637</v>
      </c>
      <c r="U22" s="43">
        <f t="shared" si="6"/>
        <v>145.35516173070943</v>
      </c>
      <c r="V22" s="41">
        <f t="shared" si="7"/>
        <v>18.765819377704858</v>
      </c>
      <c r="W22" s="51">
        <f t="shared" si="8"/>
        <v>7.4652577669051903</v>
      </c>
      <c r="X22" s="1">
        <f t="shared" si="35"/>
        <v>198.11955222190466</v>
      </c>
      <c r="Y22" s="1">
        <f t="shared" si="9"/>
        <v>1.8840285280232494</v>
      </c>
      <c r="Z22" s="1"/>
      <c r="AA22" s="1"/>
      <c r="AC22" s="111">
        <f t="shared" si="39"/>
        <v>19</v>
      </c>
      <c r="AD22" s="61">
        <f t="shared" si="36"/>
        <v>77.75</v>
      </c>
      <c r="AF22">
        <f t="shared" si="10"/>
        <v>37.814007953977502</v>
      </c>
      <c r="AG22">
        <f t="shared" si="11"/>
        <v>2.7253898274023727</v>
      </c>
      <c r="AH22" s="8">
        <f t="shared" si="12"/>
        <v>40.539397781379876</v>
      </c>
      <c r="AI22" s="15">
        <f t="shared" si="13"/>
        <v>138.75483492855756</v>
      </c>
      <c r="AJ22" s="58">
        <f t="shared" si="14"/>
        <v>8.777102937782713</v>
      </c>
      <c r="AK22" s="70">
        <f t="shared" si="15"/>
        <v>106.40692405744318</v>
      </c>
      <c r="AL22">
        <f t="shared" si="16"/>
        <v>1320.7970148126965</v>
      </c>
      <c r="AM22" s="72">
        <f t="shared" si="0"/>
        <v>15.961038608616473</v>
      </c>
      <c r="AN22" s="13">
        <f t="shared" si="17"/>
        <v>198.11955222190446</v>
      </c>
      <c r="AO22" s="13">
        <f t="shared" si="18"/>
        <v>4.0281331220502814</v>
      </c>
      <c r="AP22" s="13">
        <f t="shared" si="19"/>
        <v>50.000000000000007</v>
      </c>
      <c r="AQ22" s="13">
        <f t="shared" si="20"/>
        <v>12.10207629431742</v>
      </c>
      <c r="AR22" s="13">
        <f t="shared" si="21"/>
        <v>28.437321487062455</v>
      </c>
      <c r="AT22" s="111">
        <f t="shared" si="37"/>
        <v>19</v>
      </c>
      <c r="AU22" s="61">
        <f t="shared" si="38"/>
        <v>387.5</v>
      </c>
      <c r="AV22" s="111"/>
      <c r="AW22" s="111">
        <f t="shared" si="22"/>
        <v>51.765434136846579</v>
      </c>
      <c r="AX22" s="111">
        <f t="shared" si="23"/>
        <v>13.583132580301214</v>
      </c>
      <c r="AY22" s="111">
        <f t="shared" si="24"/>
        <v>65.34856671714779</v>
      </c>
      <c r="AZ22" s="9">
        <f t="shared" si="25"/>
        <v>115.88386625295077</v>
      </c>
      <c r="BA22" s="57">
        <f t="shared" si="26"/>
        <v>0.63067084987280175</v>
      </c>
      <c r="BB22" s="69">
        <f t="shared" si="27"/>
        <v>1851.0934149195477</v>
      </c>
      <c r="BC22" s="111">
        <f t="shared" si="28"/>
        <v>1650.9962685158705</v>
      </c>
      <c r="BD22" s="1">
        <f t="shared" si="1"/>
        <v>222.13120979034596</v>
      </c>
      <c r="BE22" s="1">
        <f t="shared" si="29"/>
        <v>198.11955222190466</v>
      </c>
      <c r="BF22" s="1">
        <f t="shared" si="30"/>
        <v>56.059890934325082</v>
      </c>
      <c r="BG22" s="1">
        <f t="shared" si="31"/>
        <v>50</v>
      </c>
      <c r="BH22">
        <f t="shared" si="32"/>
        <v>34.97304496992421</v>
      </c>
      <c r="BI22">
        <f t="shared" si="33"/>
        <v>30.37552174722358</v>
      </c>
      <c r="BK22" s="8"/>
    </row>
    <row r="23" spans="2:63">
      <c r="B23" s="2">
        <v>2</v>
      </c>
      <c r="C23" s="179"/>
      <c r="D23" s="113">
        <v>3000</v>
      </c>
      <c r="E23" s="108" t="s">
        <v>20</v>
      </c>
      <c r="G23" s="174">
        <v>2</v>
      </c>
      <c r="H23" s="174"/>
      <c r="I23" s="175"/>
      <c r="J23" s="23">
        <f>(4*$D$29*(D23/1000000))/POWER(RADIANS($D$10),2)</f>
        <v>133.9920959188467</v>
      </c>
      <c r="K23" s="108" t="s">
        <v>5</v>
      </c>
      <c r="N23" s="11"/>
      <c r="O23" s="106">
        <f t="shared" si="34"/>
        <v>20</v>
      </c>
      <c r="P23" s="36">
        <f t="shared" si="2"/>
        <v>7.625</v>
      </c>
      <c r="Q23" s="38"/>
      <c r="R23" s="10">
        <f t="shared" si="3"/>
        <v>17.644796960376471</v>
      </c>
      <c r="S23" s="10">
        <f t="shared" si="4"/>
        <v>0.26728099593495935</v>
      </c>
      <c r="T23" s="10">
        <f t="shared" si="5"/>
        <v>17.912077956311432</v>
      </c>
      <c r="U23" s="43">
        <f t="shared" si="6"/>
        <v>144.90397993473962</v>
      </c>
      <c r="V23" s="41">
        <f t="shared" si="7"/>
        <v>17.815927720798371</v>
      </c>
      <c r="W23" s="51">
        <f t="shared" si="8"/>
        <v>7.863282847640173</v>
      </c>
      <c r="X23" s="1">
        <f t="shared" si="35"/>
        <v>198.1195522219044</v>
      </c>
      <c r="Y23" s="1">
        <f t="shared" si="9"/>
        <v>1.9844792599856287</v>
      </c>
      <c r="Z23" s="1"/>
      <c r="AA23" s="1"/>
      <c r="AC23" s="111">
        <f t="shared" si="39"/>
        <v>20</v>
      </c>
      <c r="AD23" s="61">
        <f t="shared" si="36"/>
        <v>81.5</v>
      </c>
      <c r="AF23">
        <f t="shared" si="10"/>
        <v>38.22315217479953</v>
      </c>
      <c r="AG23">
        <f t="shared" si="11"/>
        <v>2.8568394975343199</v>
      </c>
      <c r="AH23" s="8">
        <f t="shared" si="12"/>
        <v>41.079991672333847</v>
      </c>
      <c r="AI23" s="15">
        <f t="shared" si="13"/>
        <v>138.21424103760359</v>
      </c>
      <c r="AJ23" s="58">
        <f t="shared" si="14"/>
        <v>8.2474842952513576</v>
      </c>
      <c r="AK23" s="70">
        <f t="shared" si="15"/>
        <v>113.23992775381741</v>
      </c>
      <c r="AL23">
        <f t="shared" si="16"/>
        <v>1320.7970148126979</v>
      </c>
      <c r="AM23" s="72">
        <f t="shared" si="0"/>
        <v>16.98598916307261</v>
      </c>
      <c r="AN23" s="13">
        <f t="shared" si="17"/>
        <v>198.11955222190466</v>
      </c>
      <c r="AO23" s="13">
        <f t="shared" si="18"/>
        <v>4.2868028351001373</v>
      </c>
      <c r="AP23" s="13">
        <f t="shared" si="19"/>
        <v>50.000000000000007</v>
      </c>
      <c r="AQ23" s="13">
        <f t="shared" si="20"/>
        <v>12.642670185271385</v>
      </c>
      <c r="AR23" s="13">
        <f t="shared" si="21"/>
        <v>28.437321487062462</v>
      </c>
      <c r="AT23" s="111">
        <f t="shared" si="37"/>
        <v>20</v>
      </c>
      <c r="AU23" s="61">
        <f t="shared" si="38"/>
        <v>406.25</v>
      </c>
      <c r="AV23" s="111"/>
      <c r="AW23" s="111">
        <f t="shared" si="22"/>
        <v>52.175867479738613</v>
      </c>
      <c r="AX23" s="111">
        <f t="shared" si="23"/>
        <v>14.240380930960951</v>
      </c>
      <c r="AY23" s="111">
        <f t="shared" si="24"/>
        <v>66.416248410699566</v>
      </c>
      <c r="AZ23" s="9">
        <f t="shared" si="25"/>
        <v>114.81618455939899</v>
      </c>
      <c r="BA23" s="57">
        <f t="shared" si="26"/>
        <v>0.55772315224449442</v>
      </c>
      <c r="BB23" s="69">
        <f t="shared" si="27"/>
        <v>2093.2081669607296</v>
      </c>
      <c r="BC23" s="111">
        <f t="shared" si="28"/>
        <v>1650.9962685158705</v>
      </c>
      <c r="BD23" s="1">
        <f t="shared" si="1"/>
        <v>251.18498003528779</v>
      </c>
      <c r="BE23" s="1">
        <f t="shared" si="29"/>
        <v>198.11955222190466</v>
      </c>
      <c r="BF23" s="1">
        <f t="shared" si="30"/>
        <v>63.392274315749255</v>
      </c>
      <c r="BG23" s="1">
        <f t="shared" si="31"/>
        <v>50</v>
      </c>
      <c r="BH23">
        <f t="shared" si="32"/>
        <v>36.040726663475986</v>
      </c>
      <c r="BI23">
        <f t="shared" si="33"/>
        <v>30.37552174722358</v>
      </c>
      <c r="BK23" s="8"/>
    </row>
    <row r="24" spans="2:63">
      <c r="B24" s="2">
        <v>3</v>
      </c>
      <c r="C24" s="179"/>
      <c r="D24" s="113">
        <v>10000</v>
      </c>
      <c r="E24" s="108" t="s">
        <v>20</v>
      </c>
      <c r="G24" s="174">
        <v>3</v>
      </c>
      <c r="H24" s="174"/>
      <c r="I24" s="175"/>
      <c r="J24" s="23">
        <f>(4*$D$29*(D24/1000000))/POWER(RADIANS($D$10),2)</f>
        <v>446.64031972948897</v>
      </c>
      <c r="K24" s="108" t="s">
        <v>5</v>
      </c>
      <c r="N24" s="11"/>
      <c r="O24" s="106">
        <f t="shared" si="34"/>
        <v>21</v>
      </c>
      <c r="P24" s="36">
        <f t="shared" si="2"/>
        <v>8</v>
      </c>
      <c r="Q24" s="38"/>
      <c r="R24" s="10">
        <f t="shared" si="3"/>
        <v>18.061799739838872</v>
      </c>
      <c r="S24" s="10">
        <f t="shared" si="4"/>
        <v>0.28042596294815414</v>
      </c>
      <c r="T24" s="10">
        <f t="shared" si="5"/>
        <v>18.342225702787026</v>
      </c>
      <c r="U24" s="43">
        <f t="shared" si="6"/>
        <v>144.47383218826403</v>
      </c>
      <c r="V24" s="41">
        <f t="shared" si="7"/>
        <v>16.95512729769673</v>
      </c>
      <c r="W24" s="51">
        <f t="shared" si="8"/>
        <v>8.2624964355638664</v>
      </c>
      <c r="X24" s="1">
        <f t="shared" si="35"/>
        <v>198.11955222190429</v>
      </c>
      <c r="Y24" s="1">
        <f t="shared" si="9"/>
        <v>2.0852299389182547</v>
      </c>
      <c r="Z24" s="1"/>
      <c r="AA24" s="1"/>
      <c r="AC24" s="111">
        <f t="shared" si="39"/>
        <v>21</v>
      </c>
      <c r="AD24" s="61">
        <f t="shared" si="36"/>
        <v>85.25</v>
      </c>
      <c r="AF24">
        <f t="shared" si="10"/>
        <v>38.613887753290705</v>
      </c>
      <c r="AG24">
        <f t="shared" si="11"/>
        <v>2.9882891676662675</v>
      </c>
      <c r="AH24" s="8">
        <f t="shared" si="12"/>
        <v>41.602176920956971</v>
      </c>
      <c r="AI24" s="15">
        <f t="shared" si="13"/>
        <v>137.69205578898047</v>
      </c>
      <c r="AJ24" s="58">
        <f t="shared" si="14"/>
        <v>7.7662655253476505</v>
      </c>
      <c r="AK24" s="70">
        <f t="shared" si="15"/>
        <v>120.25657926538638</v>
      </c>
      <c r="AL24">
        <f t="shared" si="16"/>
        <v>1320.7970148126976</v>
      </c>
      <c r="AM24" s="72">
        <f t="shared" si="0"/>
        <v>18.038486889807952</v>
      </c>
      <c r="AN24" s="13">
        <f t="shared" si="17"/>
        <v>198.1195522219046</v>
      </c>
      <c r="AO24" s="13">
        <f t="shared" si="18"/>
        <v>4.5524247070788535</v>
      </c>
      <c r="AP24" s="13">
        <f t="shared" si="19"/>
        <v>50</v>
      </c>
      <c r="AQ24" s="13">
        <f t="shared" si="20"/>
        <v>13.164855433894509</v>
      </c>
      <c r="AR24" s="13">
        <f t="shared" si="21"/>
        <v>28.437321487062462</v>
      </c>
      <c r="AT24" s="111">
        <f t="shared" si="37"/>
        <v>21</v>
      </c>
      <c r="AU24" s="61">
        <f t="shared" si="38"/>
        <v>425</v>
      </c>
      <c r="AV24" s="111"/>
      <c r="AW24" s="111">
        <f t="shared" si="22"/>
        <v>52.567778601006232</v>
      </c>
      <c r="AX24" s="111">
        <f t="shared" si="23"/>
        <v>14.897629281620686</v>
      </c>
      <c r="AY24" s="111">
        <f t="shared" si="24"/>
        <v>67.46540788262692</v>
      </c>
      <c r="AZ24" s="9">
        <f t="shared" si="25"/>
        <v>113.76702508747162</v>
      </c>
      <c r="BA24" s="57">
        <f t="shared" si="26"/>
        <v>0.49426595774569876</v>
      </c>
      <c r="BB24" s="69">
        <f t="shared" si="27"/>
        <v>2361.9483375019377</v>
      </c>
      <c r="BC24" s="111">
        <f t="shared" si="28"/>
        <v>1650.9962685158678</v>
      </c>
      <c r="BD24" s="1">
        <f t="shared" si="1"/>
        <v>283.43380050023279</v>
      </c>
      <c r="BE24" s="1">
        <f t="shared" si="29"/>
        <v>198.11955222190431</v>
      </c>
      <c r="BF24" s="1">
        <f t="shared" si="30"/>
        <v>71.5310016910325</v>
      </c>
      <c r="BG24" s="1">
        <f t="shared" si="31"/>
        <v>50</v>
      </c>
      <c r="BH24">
        <f t="shared" si="32"/>
        <v>37.089886135403354</v>
      </c>
      <c r="BI24">
        <f t="shared" si="33"/>
        <v>30.375521747223566</v>
      </c>
      <c r="BK24" s="8"/>
    </row>
    <row r="25" spans="2:63">
      <c r="B25" s="169" t="s">
        <v>57</v>
      </c>
      <c r="C25" s="170"/>
      <c r="D25" s="170"/>
      <c r="E25" s="171"/>
      <c r="G25" s="165" t="s">
        <v>31</v>
      </c>
      <c r="H25" s="165"/>
      <c r="I25" s="165"/>
      <c r="J25" s="165"/>
      <c r="K25" s="165"/>
      <c r="N25" s="11"/>
      <c r="O25" s="106">
        <f t="shared" si="34"/>
        <v>22</v>
      </c>
      <c r="P25" s="36">
        <f t="shared" si="2"/>
        <v>8.375</v>
      </c>
      <c r="Q25" s="38"/>
      <c r="R25" s="10">
        <f t="shared" si="3"/>
        <v>18.459696314177656</v>
      </c>
      <c r="S25" s="10">
        <f t="shared" si="4"/>
        <v>0.29357092996134887</v>
      </c>
      <c r="T25" s="10">
        <f t="shared" si="5"/>
        <v>18.753267244139003</v>
      </c>
      <c r="U25" s="43">
        <f t="shared" si="6"/>
        <v>144.06279064691205</v>
      </c>
      <c r="V25" s="41">
        <f t="shared" si="7"/>
        <v>16.171450573053537</v>
      </c>
      <c r="W25" s="51">
        <f t="shared" si="8"/>
        <v>8.6629012177290683</v>
      </c>
      <c r="X25" s="1">
        <f t="shared" si="35"/>
        <v>198.1195522219044</v>
      </c>
      <c r="Y25" s="1">
        <f t="shared" si="9"/>
        <v>2.1862812429603533</v>
      </c>
      <c r="Z25" s="1"/>
      <c r="AA25" s="1"/>
      <c r="AC25" s="111">
        <f t="shared" si="39"/>
        <v>22</v>
      </c>
      <c r="AD25" s="61">
        <f t="shared" si="36"/>
        <v>89</v>
      </c>
      <c r="AF25">
        <f t="shared" si="10"/>
        <v>38.987800132898258</v>
      </c>
      <c r="AG25">
        <f t="shared" si="11"/>
        <v>3.1197388377982143</v>
      </c>
      <c r="AH25" s="8">
        <f t="shared" si="12"/>
        <v>42.107538970696474</v>
      </c>
      <c r="AI25" s="15">
        <f t="shared" si="13"/>
        <v>137.18669373924095</v>
      </c>
      <c r="AJ25" s="58">
        <f t="shared" si="14"/>
        <v>7.3273026859425308</v>
      </c>
      <c r="AK25" s="70">
        <f t="shared" si="15"/>
        <v>127.46089055892068</v>
      </c>
      <c r="AL25">
        <f t="shared" si="16"/>
        <v>1320.7970148126965</v>
      </c>
      <c r="AM25" s="72">
        <f t="shared" si="0"/>
        <v>19.119133583838099</v>
      </c>
      <c r="AN25" s="13">
        <f t="shared" si="17"/>
        <v>198.11955222190443</v>
      </c>
      <c r="AO25" s="13">
        <f t="shared" si="18"/>
        <v>4.8251506147216734</v>
      </c>
      <c r="AP25" s="13">
        <f t="shared" si="19"/>
        <v>49.999999999999993</v>
      </c>
      <c r="AQ25" s="13">
        <f t="shared" si="20"/>
        <v>13.670217483634017</v>
      </c>
      <c r="AR25" s="13">
        <f t="shared" si="21"/>
        <v>28.437321487062455</v>
      </c>
      <c r="AT25" s="111">
        <f t="shared" si="37"/>
        <v>22</v>
      </c>
      <c r="AU25" s="61">
        <f t="shared" si="38"/>
        <v>443.75</v>
      </c>
      <c r="AV25" s="111"/>
      <c r="AW25" s="111">
        <f t="shared" si="22"/>
        <v>52.942767321263005</v>
      </c>
      <c r="AX25" s="111">
        <f t="shared" si="23"/>
        <v>15.554877632280423</v>
      </c>
      <c r="AY25" s="111">
        <f t="shared" si="24"/>
        <v>68.497644953543428</v>
      </c>
      <c r="AZ25" s="9">
        <f t="shared" si="25"/>
        <v>112.7347880165551</v>
      </c>
      <c r="BA25" s="57">
        <f t="shared" si="26"/>
        <v>0.4388830882045956</v>
      </c>
      <c r="BB25" s="69">
        <f t="shared" si="27"/>
        <v>2660.0037425844666</v>
      </c>
      <c r="BC25" s="111">
        <f t="shared" si="28"/>
        <v>1650.9962685158632</v>
      </c>
      <c r="BD25" s="1">
        <f t="shared" si="1"/>
        <v>319.20044911013633</v>
      </c>
      <c r="BE25" s="1">
        <f t="shared" si="29"/>
        <v>198.1195522219038</v>
      </c>
      <c r="BF25" s="1">
        <f t="shared" si="30"/>
        <v>80.55753345147275</v>
      </c>
      <c r="BG25" s="1">
        <f t="shared" si="31"/>
        <v>50</v>
      </c>
      <c r="BH25">
        <f t="shared" si="32"/>
        <v>38.122123206319884</v>
      </c>
      <c r="BI25">
        <f t="shared" si="33"/>
        <v>30.375521747223544</v>
      </c>
      <c r="BK25" s="8"/>
    </row>
    <row r="26" spans="2:63">
      <c r="B26" s="2">
        <v>1</v>
      </c>
      <c r="C26" s="179" t="s">
        <v>58</v>
      </c>
      <c r="D26" s="112">
        <v>30</v>
      </c>
      <c r="E26" s="108" t="s">
        <v>2</v>
      </c>
      <c r="G26" s="174">
        <v>1</v>
      </c>
      <c r="H26" s="174"/>
      <c r="I26" s="163" t="s">
        <v>24</v>
      </c>
      <c r="J26" s="24">
        <f>D26/POWER(2,0.5)</f>
        <v>21.213203435596423</v>
      </c>
      <c r="K26" s="108" t="s">
        <v>2</v>
      </c>
      <c r="N26" s="11"/>
      <c r="O26" s="106">
        <f t="shared" si="34"/>
        <v>23</v>
      </c>
      <c r="P26" s="36">
        <f t="shared" si="2"/>
        <v>8.75</v>
      </c>
      <c r="Q26" s="38"/>
      <c r="R26" s="10">
        <f t="shared" si="3"/>
        <v>18.840161060446267</v>
      </c>
      <c r="S26" s="10">
        <f t="shared" si="4"/>
        <v>0.3067158969745436</v>
      </c>
      <c r="T26" s="10">
        <f t="shared" si="5"/>
        <v>19.146876957420812</v>
      </c>
      <c r="U26" s="43">
        <f t="shared" si="6"/>
        <v>143.66918093363026</v>
      </c>
      <c r="V26" s="41">
        <f t="shared" si="7"/>
        <v>15.454981589091693</v>
      </c>
      <c r="W26" s="51">
        <f t="shared" si="8"/>
        <v>9.0644998866015829</v>
      </c>
      <c r="X26" s="1">
        <f t="shared" si="35"/>
        <v>198.1195522219048</v>
      </c>
      <c r="Y26" s="1">
        <f t="shared" si="9"/>
        <v>2.2876338516172474</v>
      </c>
      <c r="Z26" s="1"/>
      <c r="AA26" s="1"/>
      <c r="AC26" s="111">
        <f t="shared" si="39"/>
        <v>23</v>
      </c>
      <c r="AD26" s="61">
        <f t="shared" si="36"/>
        <v>92.75</v>
      </c>
      <c r="AF26">
        <f t="shared" si="10"/>
        <v>39.346278365741668</v>
      </c>
      <c r="AG26">
        <f t="shared" si="11"/>
        <v>3.2511885079301615</v>
      </c>
      <c r="AH26" s="8">
        <f t="shared" si="12"/>
        <v>42.597466873671827</v>
      </c>
      <c r="AI26" s="15">
        <f t="shared" si="13"/>
        <v>136.6967658362656</v>
      </c>
      <c r="AJ26" s="58">
        <f t="shared" si="14"/>
        <v>6.9254458388085345</v>
      </c>
      <c r="AK26" s="70">
        <f t="shared" si="15"/>
        <v>134.85695325366706</v>
      </c>
      <c r="AL26">
        <f t="shared" si="16"/>
        <v>1320.7970148126951</v>
      </c>
      <c r="AM26" s="72">
        <f t="shared" si="0"/>
        <v>20.228542988050055</v>
      </c>
      <c r="AN26" s="13">
        <f t="shared" si="17"/>
        <v>198.11955222190426</v>
      </c>
      <c r="AO26" s="13">
        <f t="shared" si="18"/>
        <v>5.1051354500824413</v>
      </c>
      <c r="AP26" s="13">
        <f t="shared" si="19"/>
        <v>50.000000000000007</v>
      </c>
      <c r="AQ26" s="13">
        <f t="shared" si="20"/>
        <v>14.160145386609383</v>
      </c>
      <c r="AR26" s="13">
        <f t="shared" si="21"/>
        <v>28.437321487062444</v>
      </c>
      <c r="AT26" s="111">
        <f t="shared" si="37"/>
        <v>23</v>
      </c>
      <c r="AU26" s="61">
        <f t="shared" si="38"/>
        <v>462.5</v>
      </c>
      <c r="AV26" s="111"/>
      <c r="AW26" s="111">
        <f t="shared" si="22"/>
        <v>53.302234741501024</v>
      </c>
      <c r="AX26" s="111">
        <f t="shared" si="23"/>
        <v>16.212125982940162</v>
      </c>
      <c r="AY26" s="111">
        <f t="shared" si="24"/>
        <v>69.51436072444119</v>
      </c>
      <c r="AZ26" s="9">
        <f t="shared" si="25"/>
        <v>111.71807224565735</v>
      </c>
      <c r="BA26" s="57">
        <f t="shared" si="26"/>
        <v>0.39040292031597884</v>
      </c>
      <c r="BB26" s="69">
        <f t="shared" si="27"/>
        <v>2990.3225524962195</v>
      </c>
      <c r="BC26" s="111">
        <f t="shared" si="28"/>
        <v>1650.9962685158675</v>
      </c>
      <c r="BD26" s="1">
        <f t="shared" si="1"/>
        <v>358.83870629954669</v>
      </c>
      <c r="BE26" s="1">
        <f t="shared" si="29"/>
        <v>198.11955222190431</v>
      </c>
      <c r="BF26" s="1">
        <f t="shared" si="30"/>
        <v>90.561154180690991</v>
      </c>
      <c r="BG26" s="1">
        <f t="shared" si="31"/>
        <v>50.000000000000007</v>
      </c>
      <c r="BH26">
        <f t="shared" si="32"/>
        <v>39.138838977217631</v>
      </c>
      <c r="BI26">
        <f t="shared" si="33"/>
        <v>30.375521747223559</v>
      </c>
      <c r="BK26" s="8"/>
    </row>
    <row r="27" spans="2:63">
      <c r="B27" s="2">
        <v>2</v>
      </c>
      <c r="C27" s="179"/>
      <c r="D27" s="112">
        <v>200</v>
      </c>
      <c r="E27" s="108" t="s">
        <v>2</v>
      </c>
      <c r="G27" s="174">
        <v>2</v>
      </c>
      <c r="H27" s="174"/>
      <c r="I27" s="180"/>
      <c r="J27" s="24">
        <f>D27/POWER(2,0.5)</f>
        <v>141.42135623730948</v>
      </c>
      <c r="K27" s="108" t="s">
        <v>2</v>
      </c>
      <c r="N27" s="11"/>
      <c r="O27" s="106">
        <f t="shared" si="34"/>
        <v>24</v>
      </c>
      <c r="P27" s="36">
        <f t="shared" si="2"/>
        <v>9.125</v>
      </c>
      <c r="Q27" s="38"/>
      <c r="R27" s="10">
        <f t="shared" si="3"/>
        <v>19.204657462570246</v>
      </c>
      <c r="S27" s="10">
        <f t="shared" si="4"/>
        <v>0.31986086398773828</v>
      </c>
      <c r="T27" s="10">
        <f t="shared" si="5"/>
        <v>19.524518326557985</v>
      </c>
      <c r="U27" s="43">
        <f t="shared" si="6"/>
        <v>143.29153956449306</v>
      </c>
      <c r="V27" s="41">
        <f t="shared" si="7"/>
        <v>14.797434408568391</v>
      </c>
      <c r="W27" s="51">
        <f t="shared" si="8"/>
        <v>9.4672951400704495</v>
      </c>
      <c r="X27" s="1">
        <f t="shared" si="35"/>
        <v>198.11955222190417</v>
      </c>
      <c r="Y27" s="1">
        <f t="shared" si="9"/>
        <v>2.3892884457629364</v>
      </c>
      <c r="Z27" s="1"/>
      <c r="AA27" s="1"/>
      <c r="AC27" s="111">
        <f t="shared" si="39"/>
        <v>24</v>
      </c>
      <c r="AD27" s="61">
        <f t="shared" si="36"/>
        <v>96.5</v>
      </c>
      <c r="AF27">
        <f t="shared" si="10"/>
        <v>39.690546266875856</v>
      </c>
      <c r="AG27">
        <f t="shared" si="11"/>
        <v>3.3826381780621091</v>
      </c>
      <c r="AH27" s="8">
        <f t="shared" si="12"/>
        <v>43.073184444937965</v>
      </c>
      <c r="AI27" s="15">
        <f t="shared" si="13"/>
        <v>136.22104826499947</v>
      </c>
      <c r="AJ27" s="58">
        <f t="shared" si="14"/>
        <v>6.5563459087410827</v>
      </c>
      <c r="AK27" s="70">
        <f t="shared" si="15"/>
        <v>142.44894011767263</v>
      </c>
      <c r="AL27">
        <f t="shared" si="16"/>
        <v>1320.7970148126965</v>
      </c>
      <c r="AM27" s="72">
        <f t="shared" si="0"/>
        <v>21.36734101765089</v>
      </c>
      <c r="AN27" s="13">
        <f t="shared" si="17"/>
        <v>198.11955222190443</v>
      </c>
      <c r="AO27" s="13">
        <f t="shared" si="18"/>
        <v>5.3925371771783359</v>
      </c>
      <c r="AP27" s="13">
        <f t="shared" si="19"/>
        <v>50</v>
      </c>
      <c r="AQ27" s="13">
        <f t="shared" si="20"/>
        <v>14.635862957875512</v>
      </c>
      <c r="AR27" s="13">
        <f t="shared" si="21"/>
        <v>28.437321487062455</v>
      </c>
      <c r="AT27" s="111">
        <f t="shared" si="37"/>
        <v>24</v>
      </c>
      <c r="AU27" s="61">
        <f t="shared" si="38"/>
        <v>481.25</v>
      </c>
      <c r="AV27" s="111"/>
      <c r="AW27" s="111">
        <f t="shared" si="22"/>
        <v>53.647414850331145</v>
      </c>
      <c r="AX27" s="111">
        <f t="shared" si="23"/>
        <v>16.869374333599897</v>
      </c>
      <c r="AY27" s="111">
        <f t="shared" si="24"/>
        <v>70.516789183931039</v>
      </c>
      <c r="AZ27" s="9">
        <f t="shared" si="25"/>
        <v>110.71564378616749</v>
      </c>
      <c r="BA27" s="57">
        <f t="shared" si="26"/>
        <v>0.34784970122416692</v>
      </c>
      <c r="BB27" s="69">
        <f t="shared" si="27"/>
        <v>3356.1352879499</v>
      </c>
      <c r="BC27" s="111">
        <f t="shared" si="28"/>
        <v>1650.9962685158678</v>
      </c>
      <c r="BD27" s="1">
        <f t="shared" si="1"/>
        <v>402.73623455398842</v>
      </c>
      <c r="BE27" s="1">
        <f t="shared" si="29"/>
        <v>198.11955222190434</v>
      </c>
      <c r="BF27" s="1">
        <f t="shared" si="30"/>
        <v>101.63969937275616</v>
      </c>
      <c r="BG27" s="1">
        <f t="shared" si="31"/>
        <v>50</v>
      </c>
      <c r="BH27">
        <f t="shared" si="32"/>
        <v>40.14126743670748</v>
      </c>
      <c r="BI27">
        <f t="shared" si="33"/>
        <v>30.375521747223559</v>
      </c>
      <c r="BK27" s="8"/>
    </row>
    <row r="28" spans="2:63">
      <c r="B28" s="2">
        <v>3</v>
      </c>
      <c r="C28" s="179"/>
      <c r="D28" s="113">
        <v>250</v>
      </c>
      <c r="E28" s="108" t="s">
        <v>2</v>
      </c>
      <c r="G28" s="174">
        <v>3</v>
      </c>
      <c r="H28" s="174"/>
      <c r="I28" s="164"/>
      <c r="J28" s="24">
        <f>D28/POWER(2,0.5)</f>
        <v>176.77669529663686</v>
      </c>
      <c r="K28" s="108" t="s">
        <v>2</v>
      </c>
      <c r="N28" s="11"/>
      <c r="O28" s="106">
        <f t="shared" si="34"/>
        <v>25</v>
      </c>
      <c r="P28" s="36">
        <f t="shared" si="2"/>
        <v>9.5</v>
      </c>
      <c r="Q28" s="38"/>
      <c r="R28" s="10">
        <f t="shared" si="3"/>
        <v>19.554472105776956</v>
      </c>
      <c r="S28" s="10">
        <f t="shared" si="4"/>
        <v>0.33300583100093301</v>
      </c>
      <c r="T28" s="10">
        <f t="shared" si="5"/>
        <v>19.887477936777888</v>
      </c>
      <c r="U28" s="43">
        <f t="shared" si="6"/>
        <v>142.92857995427318</v>
      </c>
      <c r="V28" s="41">
        <f t="shared" si="7"/>
        <v>14.191831400196122</v>
      </c>
      <c r="W28" s="51">
        <f t="shared" si="8"/>
        <v>9.8712896814582454</v>
      </c>
      <c r="X28" s="1">
        <f t="shared" si="35"/>
        <v>198.11955222190466</v>
      </c>
      <c r="Y28" s="1">
        <f t="shared" si="9"/>
        <v>2.4912457076426979</v>
      </c>
      <c r="Z28" s="1"/>
      <c r="AA28" s="1"/>
      <c r="AC28" s="111">
        <f t="shared" si="39"/>
        <v>25</v>
      </c>
      <c r="AD28" s="61">
        <f t="shared" si="36"/>
        <v>100.25</v>
      </c>
      <c r="AF28">
        <f t="shared" si="10"/>
        <v>40.0216876258444</v>
      </c>
      <c r="AG28">
        <f t="shared" si="11"/>
        <v>3.5140878481940563</v>
      </c>
      <c r="AH28" s="8">
        <f t="shared" si="12"/>
        <v>43.535775474038459</v>
      </c>
      <c r="AI28" s="15">
        <f t="shared" si="13"/>
        <v>135.75845723589896</v>
      </c>
      <c r="AJ28" s="58">
        <f t="shared" si="14"/>
        <v>6.2163048910849126</v>
      </c>
      <c r="AK28" s="70">
        <f t="shared" si="15"/>
        <v>150.24110659121911</v>
      </c>
      <c r="AL28">
        <f t="shared" si="16"/>
        <v>1320.7970148126944</v>
      </c>
      <c r="AM28" s="72">
        <f t="shared" si="0"/>
        <v>22.53616598868286</v>
      </c>
      <c r="AN28" s="13">
        <f t="shared" si="17"/>
        <v>198.11955222190412</v>
      </c>
      <c r="AO28" s="13">
        <f t="shared" si="18"/>
        <v>5.6875168896609436</v>
      </c>
      <c r="AP28" s="13">
        <f t="shared" si="19"/>
        <v>50</v>
      </c>
      <c r="AQ28" s="13">
        <f t="shared" si="20"/>
        <v>15.098453986976018</v>
      </c>
      <c r="AR28" s="13">
        <f t="shared" si="21"/>
        <v>28.437321487062441</v>
      </c>
      <c r="AT28" s="111">
        <f t="shared" si="37"/>
        <v>25</v>
      </c>
      <c r="AU28" s="61">
        <f t="shared" si="38"/>
        <v>500</v>
      </c>
      <c r="AV28" s="111"/>
      <c r="AW28" s="111">
        <f t="shared" si="22"/>
        <v>53.979400086720375</v>
      </c>
      <c r="AX28" s="111">
        <f t="shared" si="23"/>
        <v>17.526622684259632</v>
      </c>
      <c r="AY28" s="111">
        <f t="shared" si="24"/>
        <v>71.50602277098001</v>
      </c>
      <c r="AZ28" s="9">
        <f t="shared" si="25"/>
        <v>109.72641019911855</v>
      </c>
      <c r="BA28" s="57">
        <f t="shared" si="26"/>
        <v>0.31040589131982138</v>
      </c>
      <c r="BB28" s="69">
        <f t="shared" si="27"/>
        <v>3760.9809923949447</v>
      </c>
      <c r="BC28" s="111">
        <f t="shared" si="28"/>
        <v>1650.9962685158721</v>
      </c>
      <c r="BD28" s="1">
        <f t="shared" si="1"/>
        <v>451.31771908739381</v>
      </c>
      <c r="BE28" s="1">
        <f t="shared" si="29"/>
        <v>198.11955222190485</v>
      </c>
      <c r="BF28" s="1">
        <f t="shared" si="30"/>
        <v>113.90034805396012</v>
      </c>
      <c r="BG28" s="1">
        <f t="shared" si="31"/>
        <v>50</v>
      </c>
      <c r="BH28">
        <f t="shared" si="32"/>
        <v>41.130501023756423</v>
      </c>
      <c r="BI28">
        <f t="shared" si="33"/>
        <v>30.375521747223587</v>
      </c>
      <c r="BK28" s="8"/>
    </row>
    <row r="29" spans="2:63">
      <c r="B29" s="17" t="s">
        <v>34</v>
      </c>
      <c r="C29" s="108" t="s">
        <v>35</v>
      </c>
      <c r="D29" s="112">
        <v>1500</v>
      </c>
      <c r="E29" s="108" t="s">
        <v>36</v>
      </c>
      <c r="G29" s="165" t="s">
        <v>33</v>
      </c>
      <c r="H29" s="165"/>
      <c r="I29" s="165"/>
      <c r="J29" s="165"/>
      <c r="K29" s="165"/>
      <c r="N29" s="11"/>
      <c r="O29" s="106">
        <f t="shared" si="34"/>
        <v>26</v>
      </c>
      <c r="P29" s="36">
        <f t="shared" si="2"/>
        <v>9.875</v>
      </c>
      <c r="Q29" s="38"/>
      <c r="R29" s="10">
        <f t="shared" si="3"/>
        <v>19.890742085969958</v>
      </c>
      <c r="S29" s="10">
        <f t="shared" si="4"/>
        <v>0.34615079801412774</v>
      </c>
      <c r="T29" s="10">
        <f t="shared" si="5"/>
        <v>20.236892883984087</v>
      </c>
      <c r="U29" s="43">
        <f t="shared" si="6"/>
        <v>142.57916500706696</v>
      </c>
      <c r="V29" s="41">
        <f t="shared" si="7"/>
        <v>13.632254826118986</v>
      </c>
      <c r="W29" s="51">
        <f t="shared" si="8"/>
        <v>10.276486219531302</v>
      </c>
      <c r="X29" s="1">
        <f t="shared" si="35"/>
        <v>198.11955222190429</v>
      </c>
      <c r="Y29" s="1">
        <f t="shared" si="9"/>
        <v>2.5935063208756652</v>
      </c>
      <c r="Z29" s="1"/>
      <c r="AA29" s="1"/>
      <c r="AC29" s="111">
        <f t="shared" si="39"/>
        <v>26</v>
      </c>
      <c r="AD29" s="61">
        <f t="shared" si="36"/>
        <v>104</v>
      </c>
      <c r="AF29">
        <f t="shared" si="10"/>
        <v>40.340666785975607</v>
      </c>
      <c r="AG29">
        <f t="shared" si="11"/>
        <v>3.645537518326003</v>
      </c>
      <c r="AH29" s="8">
        <f t="shared" si="12"/>
        <v>43.986204304301609</v>
      </c>
      <c r="AI29" s="15">
        <f t="shared" si="13"/>
        <v>135.30802840563581</v>
      </c>
      <c r="AJ29" s="58">
        <f t="shared" si="14"/>
        <v>5.9021584663602189</v>
      </c>
      <c r="AK29" s="70">
        <f t="shared" si="15"/>
        <v>158.23779233785226</v>
      </c>
      <c r="AL29">
        <f t="shared" si="16"/>
        <v>1320.7970148126942</v>
      </c>
      <c r="AM29" s="72">
        <f t="shared" si="0"/>
        <v>23.735668850677833</v>
      </c>
      <c r="AN29" s="13">
        <f t="shared" si="17"/>
        <v>198.11955222190409</v>
      </c>
      <c r="AO29" s="13">
        <f t="shared" si="18"/>
        <v>5.9902388695318329</v>
      </c>
      <c r="AP29" s="13">
        <f t="shared" si="19"/>
        <v>50</v>
      </c>
      <c r="AQ29" s="13">
        <f t="shared" si="20"/>
        <v>15.54888281723917</v>
      </c>
      <c r="AR29" s="13">
        <f t="shared" si="21"/>
        <v>28.437321487062441</v>
      </c>
      <c r="AT29" s="111">
        <f t="shared" si="37"/>
        <v>26</v>
      </c>
      <c r="AU29" s="61">
        <f t="shared" si="38"/>
        <v>518.75</v>
      </c>
      <c r="AV29" s="111"/>
      <c r="AW29" s="111">
        <f t="shared" si="22"/>
        <v>54.299162194402982</v>
      </c>
      <c r="AX29" s="111">
        <f t="shared" si="23"/>
        <v>18.18387103491937</v>
      </c>
      <c r="AY29" s="111">
        <f t="shared" si="24"/>
        <v>72.483033229322359</v>
      </c>
      <c r="AZ29" s="9">
        <f t="shared" si="25"/>
        <v>108.74939974077618</v>
      </c>
      <c r="BA29" s="57">
        <f t="shared" si="26"/>
        <v>0.27738273908951622</v>
      </c>
      <c r="BB29" s="69">
        <f t="shared" si="27"/>
        <v>4208.7357743068033</v>
      </c>
      <c r="BC29" s="111">
        <f t="shared" si="28"/>
        <v>1650.9962685158689</v>
      </c>
      <c r="BD29" s="1">
        <f t="shared" si="1"/>
        <v>505.04829291681688</v>
      </c>
      <c r="BE29" s="1">
        <f t="shared" si="29"/>
        <v>198.11955222190446</v>
      </c>
      <c r="BF29" s="1">
        <f t="shared" si="30"/>
        <v>127.46048717875556</v>
      </c>
      <c r="BG29" s="1">
        <f t="shared" si="31"/>
        <v>50.000000000000007</v>
      </c>
      <c r="BH29">
        <f t="shared" si="32"/>
        <v>42.107511482098801</v>
      </c>
      <c r="BI29">
        <f t="shared" si="33"/>
        <v>30.375521747223559</v>
      </c>
      <c r="BK29" s="8"/>
    </row>
    <row r="30" spans="2:63">
      <c r="B30" s="17" t="s">
        <v>59</v>
      </c>
      <c r="C30" s="7" t="s">
        <v>60</v>
      </c>
      <c r="D30" s="112">
        <v>1000</v>
      </c>
      <c r="E30" s="108" t="s">
        <v>61</v>
      </c>
      <c r="G30" s="174">
        <v>1</v>
      </c>
      <c r="H30" s="174"/>
      <c r="I30" s="175" t="s">
        <v>79</v>
      </c>
      <c r="J30" s="25">
        <f>POWER(J26,2)/$D$7</f>
        <v>6.9230769230769216</v>
      </c>
      <c r="K30" s="20" t="s">
        <v>3</v>
      </c>
      <c r="O30" s="106">
        <f t="shared" si="34"/>
        <v>27</v>
      </c>
      <c r="P30" s="36">
        <f t="shared" si="2"/>
        <v>10.25</v>
      </c>
      <c r="Q30" s="38"/>
      <c r="R30" s="10">
        <f t="shared" si="3"/>
        <v>20.214477307835462</v>
      </c>
      <c r="S30" s="10">
        <f t="shared" si="4"/>
        <v>0.35929576502732247</v>
      </c>
      <c r="T30" s="10">
        <f t="shared" si="5"/>
        <v>20.573773072862785</v>
      </c>
      <c r="U30" s="43">
        <f t="shared" si="6"/>
        <v>142.24228481818827</v>
      </c>
      <c r="V30" s="41">
        <f t="shared" si="7"/>
        <v>13.113652958968233</v>
      </c>
      <c r="W30" s="51">
        <f t="shared" si="8"/>
        <v>10.682887468510003</v>
      </c>
      <c r="X30" s="1">
        <f t="shared" si="35"/>
        <v>198.11955222190429</v>
      </c>
      <c r="Y30" s="1">
        <f t="shared" si="9"/>
        <v>2.6960709704574266</v>
      </c>
      <c r="Z30" s="1"/>
      <c r="AA30" s="1"/>
      <c r="AC30" s="111">
        <f t="shared" si="39"/>
        <v>27</v>
      </c>
      <c r="AD30" s="61">
        <f t="shared" si="36"/>
        <v>107.75</v>
      </c>
      <c r="AF30">
        <f t="shared" si="10"/>
        <v>40.64834557665538</v>
      </c>
      <c r="AG30">
        <f t="shared" si="11"/>
        <v>3.7769871884579507</v>
      </c>
      <c r="AH30" s="8">
        <f t="shared" si="12"/>
        <v>44.425332765113332</v>
      </c>
      <c r="AI30" s="15">
        <f t="shared" si="13"/>
        <v>134.86889994482411</v>
      </c>
      <c r="AJ30" s="58">
        <f t="shared" si="14"/>
        <v>5.6111831269862993</v>
      </c>
      <c r="AK30" s="70">
        <f t="shared" si="15"/>
        <v>166.4434228234889</v>
      </c>
      <c r="AL30">
        <f t="shared" si="16"/>
        <v>1320.7970148126976</v>
      </c>
      <c r="AM30" s="72">
        <f t="shared" si="0"/>
        <v>24.966513423523331</v>
      </c>
      <c r="AN30" s="13">
        <f t="shared" si="17"/>
        <v>198.1195522219046</v>
      </c>
      <c r="AO30" s="13">
        <f t="shared" si="18"/>
        <v>6.3008706469211804</v>
      </c>
      <c r="AP30" s="13">
        <f t="shared" si="19"/>
        <v>50.000000000000007</v>
      </c>
      <c r="AQ30" s="13">
        <f t="shared" si="20"/>
        <v>15.98801127805087</v>
      </c>
      <c r="AR30" s="13">
        <f t="shared" si="21"/>
        <v>28.437321487062462</v>
      </c>
      <c r="AT30" s="111">
        <f t="shared" si="37"/>
        <v>27</v>
      </c>
      <c r="AU30" s="61">
        <f t="shared" si="38"/>
        <v>537.5</v>
      </c>
      <c r="AV30" s="111"/>
      <c r="AW30" s="111">
        <f t="shared" si="22"/>
        <v>54.607569371752859</v>
      </c>
      <c r="AX30" s="111">
        <f t="shared" si="23"/>
        <v>18.841119385579102</v>
      </c>
      <c r="AY30" s="111">
        <f t="shared" si="24"/>
        <v>73.448688757331965</v>
      </c>
      <c r="AZ30" s="9">
        <f t="shared" si="25"/>
        <v>107.78374421276656</v>
      </c>
      <c r="BA30" s="57">
        <f t="shared" si="26"/>
        <v>0.24819707326367396</v>
      </c>
      <c r="BB30" s="69">
        <f t="shared" si="27"/>
        <v>4703.6439303255875</v>
      </c>
      <c r="BC30" s="111">
        <f t="shared" si="28"/>
        <v>1650.9962685158664</v>
      </c>
      <c r="BD30" s="1">
        <f t="shared" si="1"/>
        <v>564.43727163907101</v>
      </c>
      <c r="BE30" s="1">
        <f t="shared" si="29"/>
        <v>198.11955222190417</v>
      </c>
      <c r="BF30" s="1">
        <f t="shared" si="30"/>
        <v>142.44865418605229</v>
      </c>
      <c r="BG30" s="1">
        <f t="shared" si="31"/>
        <v>50.000000000000007</v>
      </c>
      <c r="BH30">
        <f t="shared" si="32"/>
        <v>43.073167010108413</v>
      </c>
      <c r="BI30">
        <f t="shared" si="33"/>
        <v>30.375521747223551</v>
      </c>
      <c r="BK30" s="8"/>
    </row>
    <row r="31" spans="2:63">
      <c r="B31" s="181" t="s">
        <v>63</v>
      </c>
      <c r="C31" s="181"/>
      <c r="D31" s="181"/>
      <c r="E31" s="181"/>
      <c r="G31" s="174">
        <v>2</v>
      </c>
      <c r="H31" s="174"/>
      <c r="I31" s="175"/>
      <c r="J31" s="25">
        <f>POWER(J27,2)/$D$7</f>
        <v>307.69230769230757</v>
      </c>
      <c r="K31" s="20" t="s">
        <v>3</v>
      </c>
      <c r="O31" s="106">
        <f t="shared" si="34"/>
        <v>28</v>
      </c>
      <c r="P31" s="36">
        <f t="shared" si="2"/>
        <v>10.625</v>
      </c>
      <c r="Q31" s="38"/>
      <c r="R31" s="10">
        <f t="shared" si="3"/>
        <v>20.526578774446982</v>
      </c>
      <c r="S31" s="10">
        <f t="shared" si="4"/>
        <v>0.3724407320405172</v>
      </c>
      <c r="T31" s="10">
        <f t="shared" si="5"/>
        <v>20.899019506487498</v>
      </c>
      <c r="U31" s="43">
        <f t="shared" si="6"/>
        <v>141.91703838456357</v>
      </c>
      <c r="V31" s="41">
        <f t="shared" si="7"/>
        <v>12.631687256481758</v>
      </c>
      <c r="W31" s="51">
        <f t="shared" si="8"/>
        <v>11.090496148079124</v>
      </c>
      <c r="X31" s="1">
        <f t="shared" si="35"/>
        <v>198.11955222190466</v>
      </c>
      <c r="Y31" s="1">
        <f t="shared" si="9"/>
        <v>2.7989403427626338</v>
      </c>
      <c r="Z31" s="1"/>
      <c r="AA31" s="1"/>
      <c r="AC31" s="111">
        <f t="shared" si="39"/>
        <v>28</v>
      </c>
      <c r="AD31" s="61">
        <f t="shared" si="36"/>
        <v>111.5</v>
      </c>
      <c r="AF31">
        <f t="shared" si="10"/>
        <v>40.945497347683585</v>
      </c>
      <c r="AG31">
        <f t="shared" si="11"/>
        <v>3.9084368585898979</v>
      </c>
      <c r="AH31" s="8">
        <f t="shared" si="12"/>
        <v>44.853934206273479</v>
      </c>
      <c r="AI31" s="15">
        <f t="shared" si="13"/>
        <v>134.44029850366394</v>
      </c>
      <c r="AJ31" s="58">
        <f t="shared" si="14"/>
        <v>5.3410220453164889</v>
      </c>
      <c r="AK31" s="70">
        <f t="shared" si="15"/>
        <v>174.86251092409839</v>
      </c>
      <c r="AL31">
        <f t="shared" si="16"/>
        <v>1320.7970148126942</v>
      </c>
      <c r="AM31" s="72">
        <f t="shared" si="0"/>
        <v>26.229376638614752</v>
      </c>
      <c r="AN31" s="13">
        <f t="shared" si="17"/>
        <v>198.11955222190409</v>
      </c>
      <c r="AO31" s="13">
        <f t="shared" si="18"/>
        <v>6.6195830609480941</v>
      </c>
      <c r="AP31" s="13">
        <f t="shared" si="19"/>
        <v>50</v>
      </c>
      <c r="AQ31" s="13">
        <f t="shared" si="20"/>
        <v>16.416612719211038</v>
      </c>
      <c r="AR31" s="13">
        <f t="shared" si="21"/>
        <v>28.437321487062441</v>
      </c>
      <c r="AT31" s="111">
        <f t="shared" si="37"/>
        <v>28</v>
      </c>
      <c r="AU31" s="61">
        <f t="shared" si="38"/>
        <v>556.25</v>
      </c>
      <c r="AV31" s="111"/>
      <c r="AW31" s="111">
        <f t="shared" si="22"/>
        <v>54.905400479779757</v>
      </c>
      <c r="AX31" s="111">
        <f t="shared" si="23"/>
        <v>19.498367736238841</v>
      </c>
      <c r="AY31" s="111">
        <f t="shared" si="24"/>
        <v>74.403768216018591</v>
      </c>
      <c r="AZ31" s="9">
        <f t="shared" si="25"/>
        <v>106.82866475407995</v>
      </c>
      <c r="BA31" s="57">
        <f t="shared" si="26"/>
        <v>0.22235284113704423</v>
      </c>
      <c r="BB31" s="69">
        <f t="shared" si="27"/>
        <v>5250.3518786239592</v>
      </c>
      <c r="BC31" s="111">
        <f t="shared" si="28"/>
        <v>1650.9962685158662</v>
      </c>
      <c r="BD31" s="1">
        <f t="shared" si="1"/>
        <v>630.04222543487572</v>
      </c>
      <c r="BE31" s="1">
        <f t="shared" si="29"/>
        <v>198.11955222190412</v>
      </c>
      <c r="BF31" s="1">
        <f t="shared" si="30"/>
        <v>159.00556466259218</v>
      </c>
      <c r="BG31" s="1">
        <f t="shared" si="31"/>
        <v>49.999999999999993</v>
      </c>
      <c r="BH31">
        <f t="shared" si="32"/>
        <v>44.028246468795025</v>
      </c>
      <c r="BI31">
        <f t="shared" si="33"/>
        <v>30.375521747223566</v>
      </c>
      <c r="BK31" s="8"/>
    </row>
    <row r="32" spans="2:63">
      <c r="B32" s="182" t="s">
        <v>16</v>
      </c>
      <c r="C32" s="183"/>
      <c r="D32" s="112">
        <v>0.5</v>
      </c>
      <c r="E32" s="108" t="s">
        <v>15</v>
      </c>
      <c r="G32" s="174">
        <v>3</v>
      </c>
      <c r="H32" s="174"/>
      <c r="I32" s="175"/>
      <c r="J32" s="25">
        <f>POWER(J28,2)/$D$7</f>
        <v>480.76923076923066</v>
      </c>
      <c r="K32" s="20" t="s">
        <v>3</v>
      </c>
      <c r="O32" s="106">
        <f t="shared" si="34"/>
        <v>29</v>
      </c>
      <c r="P32" s="36">
        <f t="shared" si="2"/>
        <v>11</v>
      </c>
      <c r="Q32" s="38"/>
      <c r="R32" s="10">
        <f t="shared" si="3"/>
        <v>20.827853703164504</v>
      </c>
      <c r="S32" s="10">
        <f t="shared" si="4"/>
        <v>0.38558569905371187</v>
      </c>
      <c r="T32" s="10">
        <f t="shared" si="5"/>
        <v>21.213439402218217</v>
      </c>
      <c r="U32" s="43">
        <f t="shared" si="6"/>
        <v>141.60261848883283</v>
      </c>
      <c r="V32" s="41">
        <f t="shared" si="7"/>
        <v>12.18261079586086</v>
      </c>
      <c r="W32" s="51">
        <f t="shared" si="8"/>
        <v>11.499314983398145</v>
      </c>
      <c r="X32" s="1">
        <f t="shared" si="35"/>
        <v>198.1195522219042</v>
      </c>
      <c r="Y32" s="1">
        <f t="shared" si="9"/>
        <v>2.9021151255476068</v>
      </c>
      <c r="Z32" s="1"/>
      <c r="AA32" s="1"/>
      <c r="AC32" s="111">
        <f t="shared" si="39"/>
        <v>29</v>
      </c>
      <c r="AD32" s="61">
        <f t="shared" si="36"/>
        <v>115.25</v>
      </c>
      <c r="AF32">
        <f t="shared" si="10"/>
        <v>41.232818681233717</v>
      </c>
      <c r="AG32">
        <f t="shared" si="11"/>
        <v>4.0398865287218451</v>
      </c>
      <c r="AH32" s="8">
        <f t="shared" si="12"/>
        <v>45.272705209955561</v>
      </c>
      <c r="AI32" s="15">
        <f t="shared" si="13"/>
        <v>134.02152749998186</v>
      </c>
      <c r="AJ32" s="58">
        <f t="shared" si="14"/>
        <v>5.089625414355111</v>
      </c>
      <c r="AK32" s="70">
        <f t="shared" si="15"/>
        <v>183.49965856246465</v>
      </c>
      <c r="AL32">
        <f t="shared" si="16"/>
        <v>1320.7970148126951</v>
      </c>
      <c r="AM32" s="72">
        <f t="shared" si="0"/>
        <v>27.524948784369691</v>
      </c>
      <c r="AN32" s="13">
        <f t="shared" si="17"/>
        <v>198.11955222190423</v>
      </c>
      <c r="AO32" s="13">
        <f t="shared" si="18"/>
        <v>6.946550321681606</v>
      </c>
      <c r="AP32" s="13">
        <f t="shared" si="19"/>
        <v>50</v>
      </c>
      <c r="AQ32" s="13">
        <f t="shared" si="20"/>
        <v>16.83538372289312</v>
      </c>
      <c r="AR32" s="13">
        <f t="shared" si="21"/>
        <v>28.437321487062441</v>
      </c>
      <c r="AT32" s="111">
        <f t="shared" si="37"/>
        <v>29</v>
      </c>
      <c r="AU32" s="61">
        <f t="shared" si="38"/>
        <v>575</v>
      </c>
      <c r="AV32" s="111"/>
      <c r="AW32" s="111">
        <f t="shared" si="22"/>
        <v>55.193356893792611</v>
      </c>
      <c r="AX32" s="111">
        <f t="shared" si="23"/>
        <v>20.155616086898576</v>
      </c>
      <c r="AY32" s="111">
        <f t="shared" si="24"/>
        <v>75.348972980691187</v>
      </c>
      <c r="AZ32" s="9">
        <f t="shared" si="25"/>
        <v>105.88345998940734</v>
      </c>
      <c r="BA32" s="57">
        <f t="shared" si="26"/>
        <v>0.19942630599856767</v>
      </c>
      <c r="BB32" s="69">
        <f t="shared" si="27"/>
        <v>5853.9451519983504</v>
      </c>
      <c r="BC32" s="111">
        <f t="shared" si="28"/>
        <v>1650.9962685158659</v>
      </c>
      <c r="BD32" s="1">
        <f t="shared" si="1"/>
        <v>702.47341823980275</v>
      </c>
      <c r="BE32" s="1">
        <f t="shared" si="29"/>
        <v>198.11955222190412</v>
      </c>
      <c r="BF32" s="1">
        <f t="shared" si="30"/>
        <v>177.28523266926129</v>
      </c>
      <c r="BG32" s="1">
        <f t="shared" si="31"/>
        <v>49.999999999999993</v>
      </c>
      <c r="BH32">
        <f t="shared" si="32"/>
        <v>44.973451233467628</v>
      </c>
      <c r="BI32">
        <f t="shared" si="33"/>
        <v>30.375521747223559</v>
      </c>
      <c r="BK32" s="8"/>
    </row>
    <row r="33" spans="2:63">
      <c r="B33" s="181" t="s">
        <v>38</v>
      </c>
      <c r="C33" s="181"/>
      <c r="D33" s="181"/>
      <c r="E33" s="181"/>
      <c r="G33" s="165" t="s">
        <v>80</v>
      </c>
      <c r="H33" s="165"/>
      <c r="I33" s="165"/>
      <c r="J33" s="165"/>
      <c r="K33" s="165"/>
      <c r="O33" s="106">
        <f t="shared" si="34"/>
        <v>30</v>
      </c>
      <c r="P33" s="36">
        <f t="shared" si="2"/>
        <v>11.375</v>
      </c>
      <c r="Q33" s="38"/>
      <c r="R33" s="10">
        <f t="shared" si="3"/>
        <v>21.119028106583002</v>
      </c>
      <c r="S33" s="10">
        <f t="shared" si="4"/>
        <v>0.3987306660669066</v>
      </c>
      <c r="T33" s="10">
        <f t="shared" si="5"/>
        <v>21.517758772649909</v>
      </c>
      <c r="U33" s="43">
        <f t="shared" si="6"/>
        <v>141.29829911840116</v>
      </c>
      <c r="V33" s="41">
        <f t="shared" si="7"/>
        <v>11.763170754078663</v>
      </c>
      <c r="W33" s="51">
        <f t="shared" si="8"/>
        <v>11.909346705111545</v>
      </c>
      <c r="X33" s="1">
        <f t="shared" si="35"/>
        <v>198.11955222190485</v>
      </c>
      <c r="Y33" s="1">
        <f t="shared" si="9"/>
        <v>3.0055960079529291</v>
      </c>
      <c r="Z33" s="1"/>
      <c r="AA33" s="1"/>
      <c r="AC33" s="111">
        <f t="shared" si="39"/>
        <v>30</v>
      </c>
      <c r="AD33" s="61">
        <f t="shared" si="36"/>
        <v>119</v>
      </c>
      <c r="AF33">
        <f t="shared" si="10"/>
        <v>41.510939227850614</v>
      </c>
      <c r="AG33">
        <f t="shared" si="11"/>
        <v>4.1713361988537923</v>
      </c>
      <c r="AH33" s="8">
        <f t="shared" si="12"/>
        <v>45.682275426704408</v>
      </c>
      <c r="AI33" s="15">
        <f t="shared" si="13"/>
        <v>133.61195728323304</v>
      </c>
      <c r="AJ33" s="58">
        <f t="shared" si="14"/>
        <v>4.8552020686518258</v>
      </c>
      <c r="AK33" s="70">
        <f t="shared" si="15"/>
        <v>192.35955837453807</v>
      </c>
      <c r="AL33">
        <f t="shared" si="16"/>
        <v>1320.7970148126999</v>
      </c>
      <c r="AM33" s="72">
        <f t="shared" si="0"/>
        <v>28.853933756180705</v>
      </c>
      <c r="AN33" s="13">
        <f t="shared" si="17"/>
        <v>198.11955222190494</v>
      </c>
      <c r="AO33" s="13">
        <f t="shared" si="18"/>
        <v>7.2819500732221245</v>
      </c>
      <c r="AP33" s="13">
        <f t="shared" si="19"/>
        <v>50</v>
      </c>
      <c r="AQ33" s="13">
        <f t="shared" si="20"/>
        <v>17.244953939641931</v>
      </c>
      <c r="AR33" s="13">
        <f t="shared" si="21"/>
        <v>28.437321487062476</v>
      </c>
      <c r="AT33" s="111">
        <f t="shared" si="37"/>
        <v>30</v>
      </c>
      <c r="AU33" s="61">
        <f t="shared" si="38"/>
        <v>593.75</v>
      </c>
      <c r="AV33" s="111"/>
      <c r="AW33" s="111">
        <f t="shared" si="22"/>
        <v>55.472072452658459</v>
      </c>
      <c r="AX33" s="111">
        <f t="shared" si="23"/>
        <v>20.812864437558314</v>
      </c>
      <c r="AY33" s="111">
        <f t="shared" si="24"/>
        <v>76.28493689021677</v>
      </c>
      <c r="AZ33" s="9">
        <f t="shared" si="25"/>
        <v>104.94749607988176</v>
      </c>
      <c r="BA33" s="57">
        <f t="shared" si="26"/>
        <v>0.17905409149489565</v>
      </c>
      <c r="BB33" s="69">
        <f t="shared" si="27"/>
        <v>6519.9887220367327</v>
      </c>
      <c r="BC33" s="111">
        <f t="shared" si="28"/>
        <v>1650.9962685158634</v>
      </c>
      <c r="BD33" s="1">
        <f t="shared" si="1"/>
        <v>782.3986466444087</v>
      </c>
      <c r="BE33" s="1">
        <f t="shared" si="29"/>
        <v>198.1195522219038</v>
      </c>
      <c r="BF33" s="1">
        <f t="shared" si="30"/>
        <v>197.45619194820387</v>
      </c>
      <c r="BG33" s="1">
        <f t="shared" si="31"/>
        <v>50</v>
      </c>
      <c r="BH33">
        <f t="shared" si="32"/>
        <v>45.909415142993232</v>
      </c>
      <c r="BI33">
        <f t="shared" si="33"/>
        <v>30.375521747223537</v>
      </c>
      <c r="BK33" s="8"/>
    </row>
    <row r="34" spans="2:63">
      <c r="B34" s="184" t="s">
        <v>64</v>
      </c>
      <c r="C34" s="185"/>
      <c r="D34" s="112">
        <v>7</v>
      </c>
      <c r="E34" s="108" t="s">
        <v>9</v>
      </c>
      <c r="G34" s="174">
        <v>1</v>
      </c>
      <c r="H34" s="174"/>
      <c r="I34" s="175" t="s">
        <v>25</v>
      </c>
      <c r="J34" s="26">
        <f>J30*$D$11</f>
        <v>2.7692307692307687</v>
      </c>
      <c r="K34" s="20" t="s">
        <v>3</v>
      </c>
      <c r="O34" s="106">
        <f t="shared" si="34"/>
        <v>31</v>
      </c>
      <c r="P34" s="36">
        <f t="shared" si="2"/>
        <v>11.75</v>
      </c>
      <c r="Q34" s="38"/>
      <c r="R34" s="10">
        <f t="shared" si="3"/>
        <v>21.400757332155102</v>
      </c>
      <c r="S34" s="10">
        <f t="shared" si="4"/>
        <v>0.41187563308010133</v>
      </c>
      <c r="T34" s="10">
        <f t="shared" si="5"/>
        <v>21.812632965235203</v>
      </c>
      <c r="U34" s="43">
        <f t="shared" si="6"/>
        <v>141.00342492581586</v>
      </c>
      <c r="V34" s="41">
        <f t="shared" si="7"/>
        <v>11.37052956217132</v>
      </c>
      <c r="W34" s="51">
        <f t="shared" si="8"/>
        <v>12.320594049359229</v>
      </c>
      <c r="X34" s="1">
        <f t="shared" si="35"/>
        <v>198.11955222190477</v>
      </c>
      <c r="Y34" s="1">
        <f t="shared" si="9"/>
        <v>3.1093836805060819</v>
      </c>
      <c r="Z34" s="1"/>
      <c r="AA34" s="1"/>
      <c r="AC34" s="111">
        <f t="shared" si="39"/>
        <v>31</v>
      </c>
      <c r="AD34" s="61">
        <f t="shared" si="36"/>
        <v>122.75</v>
      </c>
      <c r="AF34">
        <f t="shared" si="10"/>
        <v>41.780430015900123</v>
      </c>
      <c r="AG34">
        <f t="shared" si="11"/>
        <v>4.3027858689857394</v>
      </c>
      <c r="AH34" s="8">
        <f t="shared" si="12"/>
        <v>46.08321588488586</v>
      </c>
      <c r="AI34" s="15">
        <f t="shared" si="13"/>
        <v>133.21101682505156</v>
      </c>
      <c r="AJ34" s="58">
        <f t="shared" si="14"/>
        <v>4.636179973114789</v>
      </c>
      <c r="AK34" s="70">
        <f t="shared" si="15"/>
        <v>201.44699540590526</v>
      </c>
      <c r="AL34">
        <f t="shared" si="16"/>
        <v>1320.7970148126942</v>
      </c>
      <c r="AM34" s="72">
        <f t="shared" si="0"/>
        <v>30.21704931088578</v>
      </c>
      <c r="AN34" s="13">
        <f t="shared" si="17"/>
        <v>198.11955222190409</v>
      </c>
      <c r="AO34" s="13">
        <f t="shared" si="18"/>
        <v>7.6259634579229045</v>
      </c>
      <c r="AP34" s="13">
        <f t="shared" si="19"/>
        <v>50</v>
      </c>
      <c r="AQ34" s="13">
        <f t="shared" si="20"/>
        <v>17.645894397823419</v>
      </c>
      <c r="AR34" s="13">
        <f t="shared" si="21"/>
        <v>28.437321487062441</v>
      </c>
      <c r="AT34" s="111">
        <f t="shared" si="37"/>
        <v>31</v>
      </c>
      <c r="AU34" s="61">
        <f t="shared" si="38"/>
        <v>612.5</v>
      </c>
      <c r="AV34" s="111"/>
      <c r="AW34" s="111">
        <f t="shared" si="22"/>
        <v>55.742121860731402</v>
      </c>
      <c r="AX34" s="111">
        <f t="shared" si="23"/>
        <v>21.470112788218049</v>
      </c>
      <c r="AY34" s="111">
        <f t="shared" si="24"/>
        <v>77.212234648949448</v>
      </c>
      <c r="AZ34" s="9">
        <f t="shared" si="25"/>
        <v>104.0201983211491</v>
      </c>
      <c r="BA34" s="57">
        <f t="shared" si="26"/>
        <v>0.16092345988653911</v>
      </c>
      <c r="BB34" s="69">
        <f t="shared" si="27"/>
        <v>7254.5709494710409</v>
      </c>
      <c r="BC34" s="111">
        <f t="shared" si="28"/>
        <v>1650.9962685158664</v>
      </c>
      <c r="BD34" s="1">
        <f t="shared" si="1"/>
        <v>870.54851393652575</v>
      </c>
      <c r="BE34" s="1">
        <f t="shared" si="29"/>
        <v>198.11955222190414</v>
      </c>
      <c r="BF34" s="1">
        <f t="shared" si="30"/>
        <v>219.70282694801023</v>
      </c>
      <c r="BG34" s="1">
        <f t="shared" si="31"/>
        <v>49.999999999999993</v>
      </c>
      <c r="BH34">
        <f t="shared" si="32"/>
        <v>46.836712901725889</v>
      </c>
      <c r="BI34">
        <f t="shared" si="33"/>
        <v>30.375521747223559</v>
      </c>
      <c r="BK34" s="8"/>
    </row>
    <row r="35" spans="2:63">
      <c r="B35" s="186"/>
      <c r="C35" s="187"/>
      <c r="D35" s="112">
        <f>D34*1000</f>
        <v>7000</v>
      </c>
      <c r="E35" s="108" t="s">
        <v>21</v>
      </c>
      <c r="G35" s="174">
        <v>2</v>
      </c>
      <c r="H35" s="174"/>
      <c r="I35" s="175"/>
      <c r="J35" s="26">
        <f>J31*$D$11</f>
        <v>123.07692307692304</v>
      </c>
      <c r="K35" s="20" t="s">
        <v>3</v>
      </c>
      <c r="O35" s="106">
        <f t="shared" si="34"/>
        <v>32</v>
      </c>
      <c r="P35" s="36">
        <f t="shared" si="2"/>
        <v>12.125</v>
      </c>
      <c r="Q35" s="38"/>
      <c r="R35" s="10">
        <f t="shared" si="3"/>
        <v>21.673634945486025</v>
      </c>
      <c r="S35" s="10">
        <f t="shared" si="4"/>
        <v>0.42502060009329606</v>
      </c>
      <c r="T35" s="10">
        <f t="shared" si="5"/>
        <v>22.098655545579323</v>
      </c>
      <c r="U35" s="43">
        <f t="shared" si="6"/>
        <v>140.71740234547173</v>
      </c>
      <c r="V35" s="41">
        <f t="shared" si="7"/>
        <v>11.002200690692398</v>
      </c>
      <c r="W35" s="51">
        <f t="shared" si="8"/>
        <v>12.733059757786917</v>
      </c>
      <c r="X35" s="1">
        <f t="shared" si="35"/>
        <v>198.11955222190423</v>
      </c>
      <c r="Y35" s="1">
        <f t="shared" si="9"/>
        <v>3.2134788351240631</v>
      </c>
      <c r="Z35" s="1"/>
      <c r="AA35" s="1"/>
      <c r="AC35" s="111">
        <f t="shared" si="39"/>
        <v>32</v>
      </c>
      <c r="AD35" s="61">
        <f t="shared" si="36"/>
        <v>126.5</v>
      </c>
      <c r="AF35">
        <f t="shared" si="10"/>
        <v>42.041810510236736</v>
      </c>
      <c r="AG35">
        <f t="shared" si="11"/>
        <v>4.4342355391176866</v>
      </c>
      <c r="AH35" s="8">
        <f t="shared" si="12"/>
        <v>46.476046049354423</v>
      </c>
      <c r="AI35" s="15">
        <f t="shared" si="13"/>
        <v>132.81818666058302</v>
      </c>
      <c r="AJ35" s="58">
        <f t="shared" si="14"/>
        <v>4.4311737395612392</v>
      </c>
      <c r="AK35" s="70">
        <f t="shared" si="15"/>
        <v>210.76684883890027</v>
      </c>
      <c r="AL35">
        <f t="shared" si="16"/>
        <v>1320.797014812699</v>
      </c>
      <c r="AM35" s="72">
        <f t="shared" si="0"/>
        <v>31.615027325835033</v>
      </c>
      <c r="AN35" s="13">
        <f t="shared" si="17"/>
        <v>198.1195522219048</v>
      </c>
      <c r="AO35" s="13">
        <f t="shared" si="18"/>
        <v>7.9787751817711721</v>
      </c>
      <c r="AP35" s="13">
        <f t="shared" si="19"/>
        <v>50</v>
      </c>
      <c r="AQ35" s="13">
        <f t="shared" si="20"/>
        <v>18.03872456229195</v>
      </c>
      <c r="AR35" s="13">
        <f t="shared" si="21"/>
        <v>28.437321487062473</v>
      </c>
      <c r="AT35" s="111">
        <f t="shared" si="37"/>
        <v>32</v>
      </c>
      <c r="AU35" s="61">
        <f t="shared" si="38"/>
        <v>631.25</v>
      </c>
      <c r="AV35" s="111"/>
      <c r="AW35" s="111">
        <f t="shared" si="22"/>
        <v>56.004027822534354</v>
      </c>
      <c r="AX35" s="111">
        <f t="shared" si="23"/>
        <v>22.127361138877784</v>
      </c>
      <c r="AY35" s="111">
        <f t="shared" si="24"/>
        <v>78.131388961412142</v>
      </c>
      <c r="AZ35" s="9">
        <f t="shared" si="25"/>
        <v>103.1010440086864</v>
      </c>
      <c r="BA35" s="57">
        <f t="shared" si="26"/>
        <v>0.1447643570397559</v>
      </c>
      <c r="BB35" s="69">
        <f t="shared" si="27"/>
        <v>8064.3514816333509</v>
      </c>
      <c r="BC35" s="111">
        <f t="shared" si="28"/>
        <v>1650.9962685158662</v>
      </c>
      <c r="BD35" s="1">
        <f t="shared" si="1"/>
        <v>967.72217779600305</v>
      </c>
      <c r="BE35" s="1">
        <f t="shared" si="29"/>
        <v>198.11955222190412</v>
      </c>
      <c r="BF35" s="1">
        <f t="shared" si="30"/>
        <v>244.22682338593825</v>
      </c>
      <c r="BG35" s="1">
        <f t="shared" si="31"/>
        <v>49.999999999999993</v>
      </c>
      <c r="BH35">
        <f t="shared" si="32"/>
        <v>47.755867214188584</v>
      </c>
      <c r="BI35">
        <f t="shared" si="33"/>
        <v>30.375521747223559</v>
      </c>
      <c r="BK35" s="8"/>
    </row>
    <row r="36" spans="2:63">
      <c r="B36" s="181" t="s">
        <v>41</v>
      </c>
      <c r="C36" s="181"/>
      <c r="D36" s="181"/>
      <c r="E36" s="181"/>
      <c r="G36" s="174">
        <v>3</v>
      </c>
      <c r="H36" s="174"/>
      <c r="I36" s="175"/>
      <c r="J36" s="26">
        <f>J32*$D$11</f>
        <v>192.30769230769226</v>
      </c>
      <c r="K36" s="20" t="s">
        <v>3</v>
      </c>
      <c r="O36" s="106">
        <f t="shared" si="34"/>
        <v>33</v>
      </c>
      <c r="P36" s="36">
        <f t="shared" si="2"/>
        <v>12.5</v>
      </c>
      <c r="Q36" s="38"/>
      <c r="R36" s="10">
        <f t="shared" si="3"/>
        <v>21.938200260161128</v>
      </c>
      <c r="S36" s="10">
        <f t="shared" si="4"/>
        <v>0.43816556710649079</v>
      </c>
      <c r="T36" s="10">
        <f t="shared" si="5"/>
        <v>22.37636582726762</v>
      </c>
      <c r="U36" s="43">
        <f t="shared" si="6"/>
        <v>140.43969206378344</v>
      </c>
      <c r="V36" s="41">
        <f t="shared" si="7"/>
        <v>10.655995993785199</v>
      </c>
      <c r="W36" s="51">
        <f t="shared" si="8"/>
        <v>13.14674657755647</v>
      </c>
      <c r="X36" s="1">
        <f t="shared" si="35"/>
        <v>198.11955222190454</v>
      </c>
      <c r="Y36" s="1">
        <f t="shared" si="9"/>
        <v>3.3178821651159973</v>
      </c>
      <c r="Z36" s="1"/>
      <c r="AA36" s="1"/>
      <c r="AC36" s="111">
        <f t="shared" si="39"/>
        <v>33</v>
      </c>
      <c r="AD36" s="61">
        <f t="shared" si="36"/>
        <v>130.25</v>
      </c>
      <c r="AF36">
        <f t="shared" si="10"/>
        <v>42.295554639431245</v>
      </c>
      <c r="AG36">
        <f t="shared" si="11"/>
        <v>4.5656852092496338</v>
      </c>
      <c r="AH36" s="8">
        <f t="shared" si="12"/>
        <v>46.861239848680881</v>
      </c>
      <c r="AI36" s="15">
        <f t="shared" si="13"/>
        <v>132.43299286125654</v>
      </c>
      <c r="AJ36" s="58">
        <f t="shared" si="14"/>
        <v>4.2389577546653587</v>
      </c>
      <c r="AK36" s="70">
        <f t="shared" si="15"/>
        <v>220.32409375090228</v>
      </c>
      <c r="AL36">
        <f t="shared" si="16"/>
        <v>1320.797014812694</v>
      </c>
      <c r="AM36" s="72">
        <f t="shared" ref="AM36:AM67" si="40">AK36*($X$4/$AL$4)</f>
        <v>33.048614062635338</v>
      </c>
      <c r="AN36" s="13">
        <f t="shared" si="17"/>
        <v>198.11955222190409</v>
      </c>
      <c r="AO36" s="13">
        <f t="shared" si="18"/>
        <v>8.3405735809505543</v>
      </c>
      <c r="AP36" s="13">
        <f t="shared" si="19"/>
        <v>50</v>
      </c>
      <c r="AQ36" s="13">
        <f t="shared" si="20"/>
        <v>18.423918361618444</v>
      </c>
      <c r="AR36" s="13">
        <f t="shared" si="21"/>
        <v>28.437321487062437</v>
      </c>
      <c r="AT36" s="111">
        <f t="shared" si="37"/>
        <v>33</v>
      </c>
      <c r="AU36" s="61">
        <f t="shared" si="38"/>
        <v>650</v>
      </c>
      <c r="AV36" s="111"/>
      <c r="AW36" s="111">
        <f t="shared" si="22"/>
        <v>56.258267132857114</v>
      </c>
      <c r="AX36" s="111">
        <f t="shared" si="23"/>
        <v>22.784609489537523</v>
      </c>
      <c r="AY36" s="111">
        <f t="shared" si="24"/>
        <v>79.04287662239463</v>
      </c>
      <c r="AZ36" s="9">
        <f t="shared" si="25"/>
        <v>102.18955634770391</v>
      </c>
      <c r="BA36" s="57">
        <f t="shared" si="26"/>
        <v>0.13034286499267653</v>
      </c>
      <c r="BB36" s="69">
        <f t="shared" si="27"/>
        <v>8956.6134459822442</v>
      </c>
      <c r="BC36" s="111">
        <f t="shared" si="28"/>
        <v>1650.9962685158662</v>
      </c>
      <c r="BD36" s="1">
        <f t="shared" ref="BD36:BD46" si="41">BB36*($X$4/$BC$4)</f>
        <v>1074.7936135178704</v>
      </c>
      <c r="BE36" s="1">
        <f t="shared" si="29"/>
        <v>198.11955222190414</v>
      </c>
      <c r="BF36" s="1">
        <f t="shared" si="30"/>
        <v>271.24874891551491</v>
      </c>
      <c r="BG36" s="1">
        <f t="shared" si="31"/>
        <v>50</v>
      </c>
      <c r="BH36">
        <f t="shared" si="32"/>
        <v>48.667354875171071</v>
      </c>
      <c r="BI36">
        <f t="shared" si="33"/>
        <v>30.375521747223559</v>
      </c>
      <c r="BK36" s="8"/>
    </row>
    <row r="37" spans="2:63">
      <c r="B37" s="2">
        <v>1</v>
      </c>
      <c r="C37" s="175" t="s">
        <v>67</v>
      </c>
      <c r="D37" s="113">
        <v>500</v>
      </c>
      <c r="E37" s="108" t="s">
        <v>20</v>
      </c>
      <c r="G37" s="176" t="s">
        <v>87</v>
      </c>
      <c r="H37" s="177"/>
      <c r="I37" s="177"/>
      <c r="J37" s="177"/>
      <c r="K37" s="178"/>
      <c r="O37" s="106">
        <f t="shared" si="34"/>
        <v>34</v>
      </c>
      <c r="P37" s="36">
        <f t="shared" si="2"/>
        <v>12.875</v>
      </c>
      <c r="Q37" s="38"/>
      <c r="R37" s="10">
        <f t="shared" si="3"/>
        <v>22.194944754264576</v>
      </c>
      <c r="S37" s="10">
        <f t="shared" si="4"/>
        <v>0.45131053411968547</v>
      </c>
      <c r="T37" s="10">
        <f t="shared" si="5"/>
        <v>22.64625528838426</v>
      </c>
      <c r="U37" s="43">
        <f t="shared" si="6"/>
        <v>140.16980260266681</v>
      </c>
      <c r="V37" s="41">
        <f t="shared" si="7"/>
        <v>10.329982255261594</v>
      </c>
      <c r="W37" s="51">
        <f t="shared" si="8"/>
        <v>13.561657261356387</v>
      </c>
      <c r="X37" s="1">
        <f t="shared" si="35"/>
        <v>198.11955222190457</v>
      </c>
      <c r="Y37" s="1">
        <f t="shared" si="9"/>
        <v>3.4225943651857804</v>
      </c>
      <c r="Z37" s="1"/>
      <c r="AA37" s="1"/>
      <c r="AC37" s="111">
        <f t="shared" si="39"/>
        <v>34</v>
      </c>
      <c r="AD37" s="61">
        <f t="shared" si="36"/>
        <v>134</v>
      </c>
      <c r="AF37">
        <f t="shared" si="10"/>
        <v>42.542095967296156</v>
      </c>
      <c r="AG37">
        <f t="shared" si="11"/>
        <v>4.6971348793815819</v>
      </c>
      <c r="AH37" s="8">
        <f t="shared" si="12"/>
        <v>47.239230846677735</v>
      </c>
      <c r="AI37" s="15">
        <f t="shared" si="13"/>
        <v>132.05500186325969</v>
      </c>
      <c r="AJ37" s="58">
        <f t="shared" si="14"/>
        <v>4.0584438200559507</v>
      </c>
      <c r="AK37" s="70">
        <f t="shared" si="15"/>
        <v>230.12380290436772</v>
      </c>
      <c r="AL37">
        <f t="shared" si="16"/>
        <v>1320.7970148126942</v>
      </c>
      <c r="AM37" s="72">
        <f t="shared" si="40"/>
        <v>34.51857043565515</v>
      </c>
      <c r="AN37" s="13">
        <f t="shared" si="17"/>
        <v>198.11955222190406</v>
      </c>
      <c r="AO37" s="13">
        <f t="shared" si="18"/>
        <v>8.7115506896039658</v>
      </c>
      <c r="AP37" s="13">
        <f t="shared" si="19"/>
        <v>49.999999999999993</v>
      </c>
      <c r="AQ37" s="13">
        <f t="shared" si="20"/>
        <v>18.801909359615294</v>
      </c>
      <c r="AR37" s="13">
        <f t="shared" si="21"/>
        <v>28.437321487062441</v>
      </c>
      <c r="AT37" s="111">
        <f t="shared" si="37"/>
        <v>34</v>
      </c>
      <c r="AU37" s="61">
        <f t="shared" si="38"/>
        <v>668.75</v>
      </c>
      <c r="AV37" s="111"/>
      <c r="AW37" s="111">
        <f t="shared" si="22"/>
        <v>56.505275900585694</v>
      </c>
      <c r="AX37" s="111">
        <f t="shared" si="23"/>
        <v>23.441857840197255</v>
      </c>
      <c r="AY37" s="111">
        <f t="shared" si="24"/>
        <v>79.947133740782945</v>
      </c>
      <c r="AZ37" s="9">
        <f t="shared" si="25"/>
        <v>101.28529922931561</v>
      </c>
      <c r="BA37" s="57">
        <f t="shared" si="26"/>
        <v>0.11745578366494062</v>
      </c>
      <c r="BB37" s="69">
        <f t="shared" si="27"/>
        <v>9939.3203191383018</v>
      </c>
      <c r="BC37" s="111">
        <f t="shared" si="28"/>
        <v>1650.9962685158691</v>
      </c>
      <c r="BD37" s="1">
        <f t="shared" si="41"/>
        <v>1192.7184382965975</v>
      </c>
      <c r="BE37" s="1">
        <f t="shared" si="29"/>
        <v>198.11955222190451</v>
      </c>
      <c r="BF37" s="1">
        <f t="shared" si="30"/>
        <v>301.00977539074211</v>
      </c>
      <c r="BG37" s="1">
        <f t="shared" si="31"/>
        <v>50</v>
      </c>
      <c r="BH37">
        <f t="shared" si="32"/>
        <v>49.571611993559372</v>
      </c>
      <c r="BI37">
        <f t="shared" si="33"/>
        <v>30.375521747223573</v>
      </c>
      <c r="BK37" s="8"/>
    </row>
    <row r="38" spans="2:63">
      <c r="B38" s="2">
        <v>2</v>
      </c>
      <c r="C38" s="175"/>
      <c r="D38" s="113">
        <v>5000</v>
      </c>
      <c r="E38" s="108" t="s">
        <v>20</v>
      </c>
      <c r="G38" s="188"/>
      <c r="H38" s="188"/>
      <c r="I38" s="188"/>
      <c r="J38" s="30">
        <f>20*LOG10(D32*1000000)</f>
        <v>113.97940008672037</v>
      </c>
      <c r="K38" s="20" t="s">
        <v>10</v>
      </c>
      <c r="O38" s="106">
        <f t="shared" si="34"/>
        <v>35</v>
      </c>
      <c r="P38" s="36">
        <f t="shared" si="2"/>
        <v>13.25</v>
      </c>
      <c r="Q38" s="38"/>
      <c r="R38" s="10">
        <f t="shared" si="3"/>
        <v>22.444317565456533</v>
      </c>
      <c r="S38" s="10">
        <f t="shared" si="4"/>
        <v>0.46445550113288026</v>
      </c>
      <c r="T38" s="10">
        <f t="shared" si="5"/>
        <v>22.908773066589415</v>
      </c>
      <c r="U38" s="43">
        <f t="shared" si="6"/>
        <v>139.90728482446164</v>
      </c>
      <c r="V38" s="41">
        <f t="shared" si="7"/>
        <v>10.022445113649066</v>
      </c>
      <c r="W38" s="51">
        <f t="shared" si="8"/>
        <v>13.977794567412202</v>
      </c>
      <c r="X38" s="1">
        <f t="shared" si="35"/>
        <v>198.11955222190434</v>
      </c>
      <c r="Y38" s="1">
        <f t="shared" si="9"/>
        <v>3.5276161314347063</v>
      </c>
      <c r="Z38" s="1"/>
      <c r="AA38" s="1"/>
      <c r="AC38" s="111">
        <f t="shared" si="39"/>
        <v>35</v>
      </c>
      <c r="AD38" s="61">
        <f t="shared" si="36"/>
        <v>137.75</v>
      </c>
      <c r="AF38">
        <f t="shared" si="10"/>
        <v>42.781832150476461</v>
      </c>
      <c r="AG38">
        <f t="shared" si="11"/>
        <v>4.8285845495135291</v>
      </c>
      <c r="AH38" s="8">
        <f t="shared" si="12"/>
        <v>47.61041669998999</v>
      </c>
      <c r="AI38" s="15">
        <f t="shared" si="13"/>
        <v>131.68381600994744</v>
      </c>
      <c r="AJ38" s="58">
        <f t="shared" si="14"/>
        <v>3.8886624447152247</v>
      </c>
      <c r="AK38" s="70">
        <f t="shared" si="15"/>
        <v>240.17114856915802</v>
      </c>
      <c r="AL38">
        <f t="shared" si="16"/>
        <v>1320.7970148126951</v>
      </c>
      <c r="AM38" s="72">
        <f t="shared" si="40"/>
        <v>36.025672285373695</v>
      </c>
      <c r="AN38" s="13">
        <f t="shared" si="17"/>
        <v>198.11955222190423</v>
      </c>
      <c r="AO38" s="13">
        <f t="shared" si="18"/>
        <v>9.0919023088198436</v>
      </c>
      <c r="AP38" s="13">
        <f t="shared" si="19"/>
        <v>49.999999999999993</v>
      </c>
      <c r="AQ38" s="13">
        <f t="shared" si="20"/>
        <v>19.173095212927546</v>
      </c>
      <c r="AR38" s="13">
        <f t="shared" si="21"/>
        <v>28.437321487062444</v>
      </c>
      <c r="AT38" s="111">
        <f t="shared" si="37"/>
        <v>35</v>
      </c>
      <c r="AU38" s="61">
        <f t="shared" si="38"/>
        <v>687.5</v>
      </c>
      <c r="AV38" s="111"/>
      <c r="AW38" s="111">
        <f t="shared" si="22"/>
        <v>56.745454050046007</v>
      </c>
      <c r="AX38" s="111">
        <f t="shared" si="23"/>
        <v>24.099106190856993</v>
      </c>
      <c r="AY38" s="111">
        <f t="shared" si="24"/>
        <v>80.844560240903007</v>
      </c>
      <c r="AZ38" s="9">
        <f t="shared" si="25"/>
        <v>100.38787272919554</v>
      </c>
      <c r="BA38" s="57">
        <f t="shared" si="26"/>
        <v>0.10592612418303746</v>
      </c>
      <c r="BB38" s="69">
        <f t="shared" si="27"/>
        <v>11021.177883974766</v>
      </c>
      <c r="BC38" s="111">
        <f t="shared" si="28"/>
        <v>1650.9962685158691</v>
      </c>
      <c r="BD38" s="1">
        <f t="shared" si="41"/>
        <v>1322.5413460769732</v>
      </c>
      <c r="BE38" s="1">
        <f t="shared" si="29"/>
        <v>198.11955222190451</v>
      </c>
      <c r="BF38" s="1">
        <f t="shared" si="30"/>
        <v>333.77355522075283</v>
      </c>
      <c r="BG38" s="1">
        <f t="shared" si="31"/>
        <v>50.000000000000007</v>
      </c>
      <c r="BH38">
        <f t="shared" si="32"/>
        <v>50.469038493679435</v>
      </c>
      <c r="BI38">
        <f t="shared" si="33"/>
        <v>30.375521747223573</v>
      </c>
      <c r="BK38" s="8"/>
    </row>
    <row r="39" spans="2:63">
      <c r="B39" s="2">
        <v>3</v>
      </c>
      <c r="C39" s="175"/>
      <c r="D39" s="113">
        <v>25000</v>
      </c>
      <c r="E39" s="108" t="s">
        <v>20</v>
      </c>
      <c r="G39" s="165" t="s">
        <v>88</v>
      </c>
      <c r="H39" s="165"/>
      <c r="I39" s="165"/>
      <c r="J39" s="31">
        <f>D5</f>
        <v>50</v>
      </c>
      <c r="K39" s="29" t="s">
        <v>89</v>
      </c>
      <c r="O39" s="106">
        <f t="shared" si="34"/>
        <v>36</v>
      </c>
      <c r="P39" s="36">
        <f t="shared" si="2"/>
        <v>13.625</v>
      </c>
      <c r="Q39" s="38"/>
      <c r="R39" s="10">
        <f t="shared" si="3"/>
        <v>22.686730218973601</v>
      </c>
      <c r="S39" s="10">
        <f t="shared" si="4"/>
        <v>0.47760046814607499</v>
      </c>
      <c r="T39" s="10">
        <f t="shared" si="5"/>
        <v>23.164330687119676</v>
      </c>
      <c r="U39" s="43">
        <f t="shared" si="6"/>
        <v>139.65172720393139</v>
      </c>
      <c r="V39" s="41">
        <f t="shared" si="7"/>
        <v>9.7318589445691739</v>
      </c>
      <c r="W39" s="51">
        <f t="shared" si="8"/>
        <v>14.395161259496955</v>
      </c>
      <c r="X39" s="1">
        <f t="shared" si="35"/>
        <v>198.11955222190466</v>
      </c>
      <c r="Y39" s="1">
        <f t="shared" si="9"/>
        <v>3.6329481613641099</v>
      </c>
      <c r="Z39" s="1"/>
      <c r="AA39" s="1"/>
      <c r="AC39" s="111">
        <f t="shared" si="39"/>
        <v>36</v>
      </c>
      <c r="AD39" s="61">
        <f t="shared" si="36"/>
        <v>141.5</v>
      </c>
      <c r="AF39">
        <f t="shared" si="10"/>
        <v>43.015128797206181</v>
      </c>
      <c r="AG39">
        <f t="shared" si="11"/>
        <v>4.9600342196454754</v>
      </c>
      <c r="AH39" s="8">
        <f t="shared" si="12"/>
        <v>47.975163016851653</v>
      </c>
      <c r="AI39" s="15">
        <f t="shared" si="13"/>
        <v>131.31906969308579</v>
      </c>
      <c r="AJ39" s="58">
        <f t="shared" si="14"/>
        <v>3.7287471121316869</v>
      </c>
      <c r="AK39" s="70">
        <f t="shared" si="15"/>
        <v>250.47140437772447</v>
      </c>
      <c r="AL39">
        <f t="shared" si="16"/>
        <v>1320.7970148126988</v>
      </c>
      <c r="AM39" s="72">
        <f t="shared" si="40"/>
        <v>37.570710656658662</v>
      </c>
      <c r="AN39" s="13">
        <f t="shared" si="17"/>
        <v>198.11955222190477</v>
      </c>
      <c r="AO39" s="13">
        <f t="shared" si="18"/>
        <v>9.4818280768617438</v>
      </c>
      <c r="AP39" s="13">
        <f t="shared" si="19"/>
        <v>50</v>
      </c>
      <c r="AQ39" s="13">
        <f t="shared" si="20"/>
        <v>19.537841529789187</v>
      </c>
      <c r="AR39" s="13">
        <f t="shared" si="21"/>
        <v>28.437321487062466</v>
      </c>
      <c r="AT39" s="111">
        <f t="shared" si="37"/>
        <v>36</v>
      </c>
      <c r="AU39" s="61">
        <f t="shared" si="38"/>
        <v>706.25</v>
      </c>
      <c r="AV39" s="111"/>
      <c r="AW39" s="111">
        <f t="shared" si="22"/>
        <v>56.979169216549899</v>
      </c>
      <c r="AX39" s="111">
        <f t="shared" si="23"/>
        <v>24.756354541516732</v>
      </c>
      <c r="AY39" s="111">
        <f t="shared" si="24"/>
        <v>81.735523758066634</v>
      </c>
      <c r="AZ39" s="9">
        <f t="shared" si="25"/>
        <v>99.496909212031923</v>
      </c>
      <c r="BA39" s="57">
        <f t="shared" si="26"/>
        <v>9.5599342633465909E-2</v>
      </c>
      <c r="BB39" s="69">
        <f t="shared" si="27"/>
        <v>12211.701723277136</v>
      </c>
      <c r="BC39" s="111">
        <f t="shared" si="28"/>
        <v>1650.9962685158691</v>
      </c>
      <c r="BD39" s="1">
        <f t="shared" si="41"/>
        <v>1465.4042067932578</v>
      </c>
      <c r="BE39" s="1">
        <f t="shared" si="29"/>
        <v>198.11955222190448</v>
      </c>
      <c r="BF39" s="1">
        <f t="shared" si="30"/>
        <v>369.82826539803773</v>
      </c>
      <c r="BG39" s="1">
        <f t="shared" si="31"/>
        <v>50</v>
      </c>
      <c r="BH39">
        <f t="shared" si="32"/>
        <v>51.360002010843061</v>
      </c>
      <c r="BI39">
        <f t="shared" si="33"/>
        <v>30.375521747223573</v>
      </c>
      <c r="BK39" s="8"/>
    </row>
    <row r="40" spans="2:63">
      <c r="B40" s="169" t="s">
        <v>65</v>
      </c>
      <c r="C40" s="170"/>
      <c r="D40" s="170"/>
      <c r="E40" s="171"/>
      <c r="G40" s="182"/>
      <c r="H40" s="189"/>
      <c r="I40" s="183"/>
      <c r="J40" s="30">
        <f>J38+20*LOG10(1/D5)</f>
        <v>80</v>
      </c>
      <c r="K40" s="20" t="s">
        <v>10</v>
      </c>
      <c r="O40" s="106">
        <f t="shared" si="34"/>
        <v>37</v>
      </c>
      <c r="P40" s="36">
        <f t="shared" si="2"/>
        <v>14</v>
      </c>
      <c r="Q40" s="38"/>
      <c r="R40" s="10">
        <f t="shared" si="3"/>
        <v>22.92256071356476</v>
      </c>
      <c r="S40" s="10">
        <f t="shared" si="4"/>
        <v>0.49074543515926972</v>
      </c>
      <c r="T40" s="10">
        <f t="shared" si="5"/>
        <v>23.413306148724029</v>
      </c>
      <c r="U40" s="43">
        <f t="shared" si="6"/>
        <v>139.40275174232704</v>
      </c>
      <c r="V40" s="41">
        <f t="shared" si="7"/>
        <v>9.4568615834479957</v>
      </c>
      <c r="W40" s="51">
        <f t="shared" si="8"/>
        <v>14.81376010694167</v>
      </c>
      <c r="X40" s="1">
        <f t="shared" si="35"/>
        <v>198.11955222190471</v>
      </c>
      <c r="Y40" s="1">
        <f t="shared" si="9"/>
        <v>3.7385911538780094</v>
      </c>
      <c r="Z40" s="1"/>
      <c r="AA40" s="1"/>
      <c r="AC40" s="111">
        <f t="shared" si="39"/>
        <v>37</v>
      </c>
      <c r="AD40" s="61">
        <f t="shared" si="36"/>
        <v>145.25</v>
      </c>
      <c r="AF40">
        <f t="shared" si="10"/>
        <v>43.242322821247363</v>
      </c>
      <c r="AG40">
        <f t="shared" si="11"/>
        <v>5.0914838897774226</v>
      </c>
      <c r="AH40" s="8">
        <f t="shared" si="12"/>
        <v>48.333806711024785</v>
      </c>
      <c r="AI40" s="15">
        <f t="shared" si="13"/>
        <v>130.96042599891265</v>
      </c>
      <c r="AJ40" s="58">
        <f t="shared" si="14"/>
        <v>3.5779209845997459</v>
      </c>
      <c r="AK40" s="70">
        <f t="shared" si="15"/>
        <v>261.0299472137408</v>
      </c>
      <c r="AL40">
        <f t="shared" si="16"/>
        <v>1320.7970148126974</v>
      </c>
      <c r="AM40" s="72">
        <f t="shared" si="40"/>
        <v>39.154492082061111</v>
      </c>
      <c r="AN40" s="13">
        <f t="shared" si="17"/>
        <v>198.11955222190457</v>
      </c>
      <c r="AO40" s="13">
        <f t="shared" si="18"/>
        <v>9.8815315406643904</v>
      </c>
      <c r="AP40" s="13">
        <f t="shared" si="19"/>
        <v>50.000000000000007</v>
      </c>
      <c r="AQ40" s="13">
        <f t="shared" si="20"/>
        <v>19.89648522396233</v>
      </c>
      <c r="AR40" s="13">
        <f t="shared" si="21"/>
        <v>28.437321487062455</v>
      </c>
      <c r="AT40" s="111">
        <f t="shared" si="37"/>
        <v>37</v>
      </c>
      <c r="AU40" s="61">
        <f t="shared" si="38"/>
        <v>725</v>
      </c>
      <c r="AV40" s="111"/>
      <c r="AW40" s="111">
        <f t="shared" si="22"/>
        <v>57.20676013141987</v>
      </c>
      <c r="AX40" s="111">
        <f t="shared" si="23"/>
        <v>25.413602892176467</v>
      </c>
      <c r="AY40" s="111">
        <f t="shared" si="24"/>
        <v>82.62036302359634</v>
      </c>
      <c r="AZ40" s="9">
        <f t="shared" si="25"/>
        <v>98.612069946502217</v>
      </c>
      <c r="BA40" s="57">
        <f t="shared" si="26"/>
        <v>8.6340178599843553E-2</v>
      </c>
      <c r="BB40" s="69">
        <f t="shared" si="27"/>
        <v>13521.290737559055</v>
      </c>
      <c r="BC40" s="111">
        <f t="shared" si="28"/>
        <v>1650.9962685158721</v>
      </c>
      <c r="BD40" s="1">
        <f t="shared" si="41"/>
        <v>1622.5548885070882</v>
      </c>
      <c r="BE40" s="1">
        <f t="shared" si="29"/>
        <v>198.11955222190485</v>
      </c>
      <c r="BF40" s="1">
        <f t="shared" si="30"/>
        <v>409.48883396670942</v>
      </c>
      <c r="BG40" s="1">
        <f t="shared" si="31"/>
        <v>50.000000000000007</v>
      </c>
      <c r="BH40">
        <f t="shared" si="32"/>
        <v>52.24484127637276</v>
      </c>
      <c r="BI40">
        <f t="shared" si="33"/>
        <v>30.37552174722358</v>
      </c>
      <c r="BK40" s="8"/>
    </row>
    <row r="41" spans="2:63">
      <c r="B41" s="182" t="s">
        <v>66</v>
      </c>
      <c r="C41" s="183"/>
      <c r="D41" s="112">
        <v>-30</v>
      </c>
      <c r="E41" s="108" t="s">
        <v>10</v>
      </c>
      <c r="G41" s="165" t="s">
        <v>88</v>
      </c>
      <c r="H41" s="165"/>
      <c r="I41" s="165"/>
      <c r="J41" s="31">
        <f>D5</f>
        <v>50</v>
      </c>
      <c r="K41" s="29" t="s">
        <v>90</v>
      </c>
      <c r="L41" s="96">
        <f>D34</f>
        <v>7</v>
      </c>
      <c r="M41" s="29" t="s">
        <v>9</v>
      </c>
      <c r="N41" s="54"/>
      <c r="O41" s="106">
        <f t="shared" si="34"/>
        <v>38</v>
      </c>
      <c r="P41" s="36">
        <f t="shared" si="2"/>
        <v>14.375</v>
      </c>
      <c r="Q41" s="38"/>
      <c r="R41" s="10">
        <f t="shared" si="3"/>
        <v>23.152157067233361</v>
      </c>
      <c r="S41" s="10">
        <f t="shared" si="4"/>
        <v>0.50389040217246439</v>
      </c>
      <c r="T41" s="10">
        <f t="shared" si="5"/>
        <v>23.656047469405827</v>
      </c>
      <c r="U41" s="43">
        <f t="shared" si="6"/>
        <v>139.16001042164524</v>
      </c>
      <c r="V41" s="41">
        <f t="shared" si="7"/>
        <v>9.1962330046720879</v>
      </c>
      <c r="W41" s="51">
        <f t="shared" si="8"/>
        <v>15.233593884645856</v>
      </c>
      <c r="X41" s="1">
        <f t="shared" si="35"/>
        <v>198.11955222190468</v>
      </c>
      <c r="Y41" s="1">
        <f t="shared" si="9"/>
        <v>3.8445458092857581</v>
      </c>
      <c r="Z41" s="1"/>
      <c r="AA41" s="1"/>
      <c r="AC41" s="106">
        <v>38</v>
      </c>
      <c r="AD41" s="61">
        <f t="shared" si="36"/>
        <v>149</v>
      </c>
      <c r="AF41">
        <f t="shared" si="10"/>
        <v>43.463725368245477</v>
      </c>
      <c r="AG41">
        <f t="shared" si="11"/>
        <v>5.2229335599093698</v>
      </c>
      <c r="AH41" s="8">
        <f t="shared" si="12"/>
        <v>48.686658928154849</v>
      </c>
      <c r="AI41" s="15">
        <f t="shared" si="13"/>
        <v>130.60757378178258</v>
      </c>
      <c r="AJ41" s="58">
        <f t="shared" si="14"/>
        <v>3.4354856153026931</v>
      </c>
      <c r="AK41" s="70">
        <f t="shared" si="15"/>
        <v>271.85225913475927</v>
      </c>
      <c r="AL41">
        <f t="shared" si="16"/>
        <v>1320.7970148126954</v>
      </c>
      <c r="AM41" s="72">
        <f t="shared" si="40"/>
        <v>40.777838870213884</v>
      </c>
      <c r="AN41" s="13">
        <f t="shared" si="17"/>
        <v>198.11955222190426</v>
      </c>
      <c r="AO41" s="13">
        <f t="shared" si="18"/>
        <v>10.291220228617458</v>
      </c>
      <c r="AP41" s="13">
        <f t="shared" si="19"/>
        <v>49.999999999999993</v>
      </c>
      <c r="AQ41" s="13">
        <f t="shared" si="20"/>
        <v>20.249337441092408</v>
      </c>
      <c r="AR41" s="13">
        <f t="shared" si="21"/>
        <v>28.437321487062441</v>
      </c>
      <c r="AT41" s="111">
        <f t="shared" si="37"/>
        <v>38</v>
      </c>
      <c r="AU41" s="61">
        <f t="shared" si="38"/>
        <v>743.75</v>
      </c>
      <c r="AV41" s="111"/>
      <c r="AW41" s="111">
        <f t="shared" si="22"/>
        <v>57.42853957473212</v>
      </c>
      <c r="AX41" s="111">
        <f t="shared" si="23"/>
        <v>26.070851242836202</v>
      </c>
      <c r="AY41" s="111">
        <f t="shared" si="24"/>
        <v>83.499390817568326</v>
      </c>
      <c r="AZ41" s="9">
        <f t="shared" si="25"/>
        <v>97.733042152530217</v>
      </c>
      <c r="BA41" s="57">
        <f t="shared" si="26"/>
        <v>7.8029990310584413E-2</v>
      </c>
      <c r="BB41" s="69">
        <f t="shared" si="27"/>
        <v>14961.307217064981</v>
      </c>
      <c r="BC41" s="111">
        <f t="shared" si="28"/>
        <v>1650.9962685158691</v>
      </c>
      <c r="BD41" s="1">
        <f t="shared" si="41"/>
        <v>1795.3568660477995</v>
      </c>
      <c r="BE41" s="1">
        <f t="shared" si="29"/>
        <v>198.11955222190448</v>
      </c>
      <c r="BF41" s="1">
        <f t="shared" si="30"/>
        <v>453.09936498264034</v>
      </c>
      <c r="BG41" s="1">
        <f t="shared" si="31"/>
        <v>50</v>
      </c>
      <c r="BH41">
        <f t="shared" si="32"/>
        <v>53.12386907034476</v>
      </c>
      <c r="BI41">
        <f t="shared" si="33"/>
        <v>30.375521747223566</v>
      </c>
      <c r="BK41" s="8"/>
    </row>
    <row r="42" spans="2:63">
      <c r="G42" s="182"/>
      <c r="H42" s="189"/>
      <c r="I42" s="183"/>
      <c r="J42" s="32">
        <f>J40+10*LOG10(D35)</f>
        <v>118.45098040014257</v>
      </c>
      <c r="K42" s="20" t="s">
        <v>10</v>
      </c>
      <c r="O42" s="106">
        <f t="shared" si="34"/>
        <v>39</v>
      </c>
      <c r="P42" s="36">
        <f t="shared" si="2"/>
        <v>14.75</v>
      </c>
      <c r="Q42" s="38"/>
      <c r="R42" s="10">
        <f t="shared" si="3"/>
        <v>23.375840406283636</v>
      </c>
      <c r="S42" s="10">
        <f t="shared" si="4"/>
        <v>0.51703536918565907</v>
      </c>
      <c r="T42" s="10">
        <f t="shared" si="5"/>
        <v>23.892875775469296</v>
      </c>
      <c r="U42" s="43">
        <f t="shared" si="6"/>
        <v>138.92318211558177</v>
      </c>
      <c r="V42" s="41">
        <f t="shared" si="7"/>
        <v>8.9488772530764713</v>
      </c>
      <c r="W42" s="51">
        <f t="shared" si="8"/>
        <v>15.654665373087994</v>
      </c>
      <c r="X42" s="1">
        <f t="shared" si="35"/>
        <v>198.11955222190457</v>
      </c>
      <c r="Y42" s="1">
        <f t="shared" si="9"/>
        <v>3.9508128293046898</v>
      </c>
      <c r="Z42" s="1"/>
      <c r="AA42" s="1"/>
      <c r="AC42" s="106">
        <f>AC41+1</f>
        <v>39</v>
      </c>
      <c r="AD42" s="61">
        <f t="shared" si="36"/>
        <v>152.75</v>
      </c>
      <c r="AF42">
        <f t="shared" si="10"/>
        <v>43.679624378291841</v>
      </c>
      <c r="AG42">
        <f t="shared" si="11"/>
        <v>5.354383230041317</v>
      </c>
      <c r="AH42" s="8">
        <f t="shared" si="12"/>
        <v>49.034007608333155</v>
      </c>
      <c r="AI42" s="15">
        <f t="shared" si="13"/>
        <v>130.26022510160428</v>
      </c>
      <c r="AJ42" s="58">
        <f t="shared" si="14"/>
        <v>3.300811323141704</v>
      </c>
      <c r="AK42" s="70">
        <f t="shared" si="15"/>
        <v>282.94392932949626</v>
      </c>
      <c r="AL42">
        <f t="shared" si="16"/>
        <v>1320.7970148126976</v>
      </c>
      <c r="AM42" s="72">
        <f t="shared" si="40"/>
        <v>42.44158939942443</v>
      </c>
      <c r="AN42" s="13">
        <f t="shared" si="17"/>
        <v>198.11955222190463</v>
      </c>
      <c r="AO42" s="13">
        <f t="shared" si="18"/>
        <v>10.711105724660522</v>
      </c>
      <c r="AP42" s="13">
        <f t="shared" si="19"/>
        <v>50.000000000000007</v>
      </c>
      <c r="AQ42" s="13">
        <f t="shared" si="20"/>
        <v>20.596686121270697</v>
      </c>
      <c r="AR42" s="13">
        <f t="shared" si="21"/>
        <v>28.437321487062459</v>
      </c>
      <c r="AT42" s="111">
        <f t="shared" si="37"/>
        <v>39</v>
      </c>
      <c r="AU42" s="61">
        <f t="shared" si="38"/>
        <v>762.5</v>
      </c>
      <c r="AV42" s="111"/>
      <c r="AW42" s="111">
        <f t="shared" si="22"/>
        <v>57.644796960376468</v>
      </c>
      <c r="AX42" s="111">
        <f t="shared" si="23"/>
        <v>26.728099593495937</v>
      </c>
      <c r="AY42" s="111">
        <f t="shared" si="24"/>
        <v>84.372896553872408</v>
      </c>
      <c r="AZ42" s="9">
        <f t="shared" si="25"/>
        <v>96.859536416226135</v>
      </c>
      <c r="BA42" s="57">
        <f t="shared" si="26"/>
        <v>7.0564499606606268E-2</v>
      </c>
      <c r="BB42" s="69">
        <f t="shared" si="27"/>
        <v>16544.164044096186</v>
      </c>
      <c r="BC42" s="111">
        <f t="shared" si="28"/>
        <v>1650.9962685158659</v>
      </c>
      <c r="BD42" s="1">
        <f t="shared" si="41"/>
        <v>1985.2996852915442</v>
      </c>
      <c r="BE42" s="1">
        <f t="shared" si="29"/>
        <v>198.11955222190409</v>
      </c>
      <c r="BF42" s="1">
        <f t="shared" si="30"/>
        <v>501.03577941361038</v>
      </c>
      <c r="BG42" s="1">
        <f t="shared" si="31"/>
        <v>50</v>
      </c>
      <c r="BH42">
        <f t="shared" si="32"/>
        <v>53.99737480664885</v>
      </c>
      <c r="BI42">
        <f t="shared" si="33"/>
        <v>30.375521747223559</v>
      </c>
      <c r="BK42" s="8"/>
    </row>
    <row r="43" spans="2:63">
      <c r="G43" s="168" t="s">
        <v>91</v>
      </c>
      <c r="H43" s="168"/>
      <c r="I43" s="168"/>
      <c r="J43" s="26">
        <f>J42-J9</f>
        <v>97.0660475872495</v>
      </c>
      <c r="K43" s="33" t="s">
        <v>10</v>
      </c>
      <c r="O43" s="106">
        <f t="shared" si="34"/>
        <v>40</v>
      </c>
      <c r="P43" s="36">
        <f t="shared" si="2"/>
        <v>15.125</v>
      </c>
      <c r="Q43" s="38"/>
      <c r="R43" s="10">
        <f t="shared" si="3"/>
        <v>23.593907666490132</v>
      </c>
      <c r="S43" s="10">
        <f t="shared" si="4"/>
        <v>0.53018033619885385</v>
      </c>
      <c r="T43" s="10">
        <f t="shared" si="5"/>
        <v>24.124088002688985</v>
      </c>
      <c r="U43" s="43">
        <f t="shared" si="6"/>
        <v>138.69196988836208</v>
      </c>
      <c r="V43" s="41">
        <f t="shared" si="7"/>
        <v>8.713807063310437</v>
      </c>
      <c r="W43" s="51">
        <f t="shared" si="8"/>
        <v>16.076977358336098</v>
      </c>
      <c r="X43" s="1">
        <f t="shared" si="35"/>
        <v>198.1195522219046</v>
      </c>
      <c r="Y43" s="1">
        <f t="shared" si="9"/>
        <v>4.0573929170627858</v>
      </c>
      <c r="Z43" s="1"/>
      <c r="AA43" s="1"/>
      <c r="AC43" s="106">
        <f t="shared" ref="AC43:AC69" si="42">AC42+1</f>
        <v>40</v>
      </c>
      <c r="AD43" s="61">
        <f t="shared" si="36"/>
        <v>156.5</v>
      </c>
      <c r="AF43">
        <f t="shared" si="10"/>
        <v>43.890286837649342</v>
      </c>
      <c r="AG43">
        <f t="shared" si="11"/>
        <v>5.4858329001732651</v>
      </c>
      <c r="AH43" s="8">
        <f t="shared" si="12"/>
        <v>49.376119737822606</v>
      </c>
      <c r="AI43" s="15">
        <f t="shared" si="13"/>
        <v>129.91811297211484</v>
      </c>
      <c r="AJ43" s="58">
        <f t="shared" si="14"/>
        <v>3.1733289514152383</v>
      </c>
      <c r="AK43" s="70">
        <f t="shared" si="15"/>
        <v>294.31065611035615</v>
      </c>
      <c r="AL43">
        <f t="shared" si="16"/>
        <v>1320.7970148126976</v>
      </c>
      <c r="AM43" s="72">
        <f t="shared" si="40"/>
        <v>44.14659841655341</v>
      </c>
      <c r="AN43" s="13">
        <f t="shared" si="17"/>
        <v>198.11955222190457</v>
      </c>
      <c r="AO43" s="13">
        <f t="shared" si="18"/>
        <v>11.141403743711988</v>
      </c>
      <c r="AP43" s="13">
        <f t="shared" si="19"/>
        <v>50</v>
      </c>
      <c r="AQ43" s="13">
        <f t="shared" si="20"/>
        <v>20.93879825076014</v>
      </c>
      <c r="AR43" s="13">
        <f t="shared" si="21"/>
        <v>28.437321487062466</v>
      </c>
      <c r="AT43" s="111">
        <f t="shared" si="37"/>
        <v>40</v>
      </c>
      <c r="AU43" s="61">
        <f t="shared" si="38"/>
        <v>781.25</v>
      </c>
      <c r="AV43" s="111"/>
      <c r="AW43" s="111">
        <f t="shared" si="22"/>
        <v>57.855800607042632</v>
      </c>
      <c r="AX43" s="111">
        <f t="shared" si="23"/>
        <v>27.385347944155676</v>
      </c>
      <c r="AY43" s="111">
        <f t="shared" si="24"/>
        <v>85.241148551198307</v>
      </c>
      <c r="AZ43" s="9">
        <f t="shared" si="25"/>
        <v>95.991284418900236</v>
      </c>
      <c r="BA43" s="57">
        <f t="shared" si="26"/>
        <v>6.3851876695377369E-2</v>
      </c>
      <c r="BB43" s="69">
        <f t="shared" si="27"/>
        <v>18283.419651873359</v>
      </c>
      <c r="BC43" s="111">
        <f t="shared" si="28"/>
        <v>1650.9962685158694</v>
      </c>
      <c r="BD43" s="1">
        <f t="shared" si="41"/>
        <v>2194.0103582248053</v>
      </c>
      <c r="BE43" s="1">
        <f t="shared" si="29"/>
        <v>198.11955222190451</v>
      </c>
      <c r="BF43" s="1">
        <f t="shared" si="30"/>
        <v>553.70869094419209</v>
      </c>
      <c r="BG43" s="1">
        <f t="shared" si="31"/>
        <v>49.999999999999993</v>
      </c>
      <c r="BH43">
        <f t="shared" si="32"/>
        <v>54.865626803974756</v>
      </c>
      <c r="BI43">
        <f t="shared" si="33"/>
        <v>30.375521747223551</v>
      </c>
      <c r="BK43" s="8"/>
    </row>
    <row r="44" spans="2:63">
      <c r="G44" s="165" t="s">
        <v>92</v>
      </c>
      <c r="H44" s="165"/>
      <c r="I44" s="165"/>
      <c r="J44" s="165"/>
      <c r="K44" s="165"/>
      <c r="O44" s="106">
        <f t="shared" si="34"/>
        <v>41</v>
      </c>
      <c r="P44" s="36">
        <f t="shared" si="2"/>
        <v>15.5</v>
      </c>
      <c r="Q44" s="38"/>
      <c r="R44" s="10">
        <f t="shared" si="3"/>
        <v>23.806633963405829</v>
      </c>
      <c r="S44" s="10">
        <f t="shared" si="4"/>
        <v>0.54332530321204853</v>
      </c>
      <c r="T44" s="10">
        <f t="shared" si="5"/>
        <v>24.349959266617876</v>
      </c>
      <c r="U44" s="43">
        <f t="shared" si="6"/>
        <v>138.46609862443319</v>
      </c>
      <c r="V44" s="41">
        <f t="shared" si="7"/>
        <v>8.4901307118760574</v>
      </c>
      <c r="W44" s="51">
        <f t="shared" si="8"/>
        <v>16.500532632058277</v>
      </c>
      <c r="X44" s="1">
        <f t="shared" si="35"/>
        <v>198.11955222190457</v>
      </c>
      <c r="Y44" s="1">
        <f t="shared" si="9"/>
        <v>4.1642867771013385</v>
      </c>
      <c r="Z44" s="1"/>
      <c r="AA44" s="1"/>
      <c r="AC44" s="106">
        <f t="shared" si="42"/>
        <v>41</v>
      </c>
      <c r="AD44" s="61">
        <f t="shared" si="36"/>
        <v>160.25</v>
      </c>
      <c r="AF44">
        <f t="shared" si="10"/>
        <v>44.095960763817104</v>
      </c>
      <c r="AG44">
        <f t="shared" si="11"/>
        <v>5.6172825703052123</v>
      </c>
      <c r="AH44" s="8">
        <f t="shared" si="12"/>
        <v>49.713243334122318</v>
      </c>
      <c r="AI44" s="15">
        <f t="shared" si="13"/>
        <v>129.58098937581511</v>
      </c>
      <c r="AJ44" s="58">
        <f t="shared" si="14"/>
        <v>3.0525227836645974</v>
      </c>
      <c r="AK44" s="70">
        <f t="shared" si="15"/>
        <v>305.9582489418122</v>
      </c>
      <c r="AL44">
        <f t="shared" si="16"/>
        <v>1320.7970148126965</v>
      </c>
      <c r="AM44" s="72">
        <f t="shared" si="40"/>
        <v>45.893737341271823</v>
      </c>
      <c r="AN44" s="13">
        <f t="shared" si="17"/>
        <v>198.11955222190443</v>
      </c>
      <c r="AO44" s="13">
        <f t="shared" si="18"/>
        <v>11.582334208455205</v>
      </c>
      <c r="AP44" s="13">
        <f t="shared" si="19"/>
        <v>50</v>
      </c>
      <c r="AQ44" s="13">
        <f t="shared" si="20"/>
        <v>21.27592184705987</v>
      </c>
      <c r="AR44" s="13">
        <f t="shared" si="21"/>
        <v>28.437321487062448</v>
      </c>
      <c r="AT44" s="111">
        <f t="shared" si="37"/>
        <v>41</v>
      </c>
      <c r="AU44" s="61">
        <f t="shared" si="38"/>
        <v>800</v>
      </c>
      <c r="AV44" s="111"/>
      <c r="AW44" s="111">
        <f t="shared" si="22"/>
        <v>58.061799739838875</v>
      </c>
      <c r="AX44" s="111">
        <f t="shared" si="23"/>
        <v>28.042596294815411</v>
      </c>
      <c r="AY44" s="111">
        <f t="shared" si="24"/>
        <v>86.104396034654286</v>
      </c>
      <c r="AZ44" s="9">
        <f t="shared" si="25"/>
        <v>95.128036935444257</v>
      </c>
      <c r="BA44" s="57">
        <f t="shared" si="26"/>
        <v>5.7811107873192616E-2</v>
      </c>
      <c r="BB44" s="69">
        <f t="shared" si="27"/>
        <v>20193.881420539252</v>
      </c>
      <c r="BC44" s="111">
        <f t="shared" si="28"/>
        <v>1650.9962685158659</v>
      </c>
      <c r="BD44" s="1">
        <f t="shared" si="41"/>
        <v>2423.2657704647127</v>
      </c>
      <c r="BE44" s="1">
        <f t="shared" si="29"/>
        <v>198.11955222190412</v>
      </c>
      <c r="BF44" s="1">
        <f t="shared" si="30"/>
        <v>611.56653729727043</v>
      </c>
      <c r="BG44" s="1">
        <f t="shared" si="31"/>
        <v>50</v>
      </c>
      <c r="BH44">
        <f t="shared" si="32"/>
        <v>55.728874287430727</v>
      </c>
      <c r="BI44">
        <f t="shared" si="33"/>
        <v>30.375521747223559</v>
      </c>
      <c r="BK44" s="8"/>
    </row>
    <row r="45" spans="2:63">
      <c r="G45" s="174">
        <v>1</v>
      </c>
      <c r="H45" s="174"/>
      <c r="I45" s="174"/>
      <c r="J45" s="113">
        <f>D29*(D37/1000000)/2</f>
        <v>0.375</v>
      </c>
      <c r="K45" s="107" t="s">
        <v>5</v>
      </c>
      <c r="O45" s="106">
        <f t="shared" si="34"/>
        <v>42</v>
      </c>
      <c r="P45" s="36">
        <f t="shared" si="2"/>
        <v>15.875</v>
      </c>
      <c r="Q45" s="38"/>
      <c r="R45" s="10">
        <f t="shared" si="3"/>
        <v>24.014274679280266</v>
      </c>
      <c r="S45" s="10">
        <f t="shared" si="4"/>
        <v>0.55647027022524331</v>
      </c>
      <c r="T45" s="10">
        <f t="shared" si="5"/>
        <v>24.57074494950551</v>
      </c>
      <c r="U45" s="43">
        <f t="shared" si="6"/>
        <v>138.24531294154554</v>
      </c>
      <c r="V45" s="41">
        <f t="shared" si="7"/>
        <v>8.2770407326573405</v>
      </c>
      <c r="W45" s="51">
        <f t="shared" si="8"/>
        <v>16.925333991533279</v>
      </c>
      <c r="X45" s="1">
        <f t="shared" si="35"/>
        <v>198.11955222190423</v>
      </c>
      <c r="Y45" s="1">
        <f t="shared" si="9"/>
        <v>4.2714951153776131</v>
      </c>
      <c r="Z45" s="1"/>
      <c r="AA45" s="1"/>
      <c r="AC45" s="106">
        <f t="shared" si="42"/>
        <v>42</v>
      </c>
      <c r="AD45" s="61">
        <f t="shared" si="36"/>
        <v>164</v>
      </c>
      <c r="AF45">
        <f t="shared" si="10"/>
        <v>44.296876960953959</v>
      </c>
      <c r="AG45">
        <f t="shared" si="11"/>
        <v>5.7487322404371595</v>
      </c>
      <c r="AH45" s="8">
        <f t="shared" si="12"/>
        <v>50.045609201391116</v>
      </c>
      <c r="AI45" s="15">
        <f t="shared" si="13"/>
        <v>129.2486235085463</v>
      </c>
      <c r="AJ45" s="58">
        <f t="shared" si="14"/>
        <v>2.9379244314678439</v>
      </c>
      <c r="AK45" s="70">
        <f t="shared" si="15"/>
        <v>317.89263050526762</v>
      </c>
      <c r="AL45">
        <f t="shared" si="16"/>
        <v>1320.7970148126954</v>
      </c>
      <c r="AM45" s="72">
        <f t="shared" si="40"/>
        <v>47.683894575790134</v>
      </c>
      <c r="AN45" s="13">
        <f t="shared" si="17"/>
        <v>198.11955222190426</v>
      </c>
      <c r="AO45" s="13">
        <f t="shared" si="18"/>
        <v>12.034121327505746</v>
      </c>
      <c r="AP45" s="13">
        <f t="shared" si="19"/>
        <v>49.999999999999993</v>
      </c>
      <c r="AQ45" s="13">
        <f t="shared" si="20"/>
        <v>21.608287714328679</v>
      </c>
      <c r="AR45" s="13">
        <f t="shared" si="21"/>
        <v>28.437321487062437</v>
      </c>
      <c r="AT45" s="111">
        <f t="shared" si="37"/>
        <v>42</v>
      </c>
      <c r="AU45" s="61">
        <f t="shared" si="38"/>
        <v>818.75</v>
      </c>
      <c r="AV45" s="111"/>
      <c r="AW45" s="111">
        <f t="shared" si="22"/>
        <v>58.263026259996792</v>
      </c>
      <c r="AX45" s="111">
        <f t="shared" si="23"/>
        <v>28.699844645475146</v>
      </c>
      <c r="AY45" s="111">
        <f t="shared" si="24"/>
        <v>86.962870905471931</v>
      </c>
      <c r="AZ45" s="9">
        <f t="shared" si="25"/>
        <v>94.269562064626612</v>
      </c>
      <c r="BA45" s="57">
        <f t="shared" si="26"/>
        <v>5.2370599883316014E-2</v>
      </c>
      <c r="BB45" s="69">
        <f t="shared" si="27"/>
        <v>22291.718249978872</v>
      </c>
      <c r="BC45" s="111">
        <f t="shared" si="28"/>
        <v>1650.9962685158691</v>
      </c>
      <c r="BD45" s="1">
        <f t="shared" si="41"/>
        <v>2675.0061899974676</v>
      </c>
      <c r="BE45" s="1">
        <f t="shared" si="29"/>
        <v>198.11955222190451</v>
      </c>
      <c r="BF45" s="1">
        <f t="shared" si="30"/>
        <v>675.09898947311308</v>
      </c>
      <c r="BG45" s="1">
        <f t="shared" si="31"/>
        <v>50.000000000000007</v>
      </c>
      <c r="BH45">
        <f t="shared" si="32"/>
        <v>56.587349158248358</v>
      </c>
      <c r="BI45">
        <f t="shared" si="33"/>
        <v>30.375521747223573</v>
      </c>
      <c r="BK45" s="8"/>
    </row>
    <row r="46" spans="2:63">
      <c r="G46" s="174">
        <v>2</v>
      </c>
      <c r="H46" s="174"/>
      <c r="I46" s="174"/>
      <c r="J46" s="113">
        <f>$D$29*(D38/1000000)/2</f>
        <v>3.75</v>
      </c>
      <c r="K46" s="107" t="s">
        <v>5</v>
      </c>
      <c r="O46" s="106">
        <f t="shared" si="34"/>
        <v>43</v>
      </c>
      <c r="P46" s="36">
        <f t="shared" si="2"/>
        <v>16.25</v>
      </c>
      <c r="Q46" s="38"/>
      <c r="R46" s="10">
        <f t="shared" si="3"/>
        <v>24.217067306297864</v>
      </c>
      <c r="S46" s="10">
        <f t="shared" si="4"/>
        <v>0.5696152372384381</v>
      </c>
      <c r="T46" s="10">
        <f t="shared" si="5"/>
        <v>24.786682543536301</v>
      </c>
      <c r="U46" s="43">
        <f t="shared" si="6"/>
        <v>138.02937534751476</v>
      </c>
      <c r="V46" s="41">
        <f t="shared" si="7"/>
        <v>8.0738041949146115</v>
      </c>
      <c r="W46" s="51">
        <f t="shared" si="8"/>
        <v>17.351384239661094</v>
      </c>
      <c r="X46" s="1">
        <f t="shared" si="35"/>
        <v>198.11955222190454</v>
      </c>
      <c r="Y46" s="1">
        <f t="shared" si="9"/>
        <v>4.3790186392675263</v>
      </c>
      <c r="Z46" s="1"/>
      <c r="AA46" s="1"/>
      <c r="AC46" s="106">
        <f t="shared" si="42"/>
        <v>43</v>
      </c>
      <c r="AD46" s="61">
        <f t="shared" si="36"/>
        <v>167.75</v>
      </c>
      <c r="AF46">
        <f t="shared" si="10"/>
        <v>44.493250576820593</v>
      </c>
      <c r="AG46">
        <f t="shared" si="11"/>
        <v>5.8801819105691067</v>
      </c>
      <c r="AH46" s="8">
        <f t="shared" si="12"/>
        <v>50.373432487389699</v>
      </c>
      <c r="AI46" s="15">
        <f t="shared" si="13"/>
        <v>128.92080022254774</v>
      </c>
      <c r="AJ46" s="58">
        <f t="shared" si="14"/>
        <v>2.8291075420882135</v>
      </c>
      <c r="AK46" s="70">
        <f t="shared" si="15"/>
        <v>330.11983880105436</v>
      </c>
      <c r="AL46">
        <f t="shared" si="16"/>
        <v>1320.797014812699</v>
      </c>
      <c r="AM46" s="72">
        <f t="shared" si="40"/>
        <v>49.517975820158142</v>
      </c>
      <c r="AN46" s="13">
        <f t="shared" si="17"/>
        <v>198.1195522219048</v>
      </c>
      <c r="AO46" s="13">
        <f t="shared" si="18"/>
        <v>12.496993674984507</v>
      </c>
      <c r="AP46" s="13">
        <f t="shared" si="19"/>
        <v>50</v>
      </c>
      <c r="AQ46" s="13">
        <f t="shared" si="20"/>
        <v>21.936111000327237</v>
      </c>
      <c r="AR46" s="13">
        <f t="shared" si="21"/>
        <v>28.437321487062462</v>
      </c>
      <c r="AT46" s="111">
        <f t="shared" si="37"/>
        <v>43</v>
      </c>
      <c r="AU46" s="61">
        <f t="shared" si="38"/>
        <v>837.5</v>
      </c>
      <c r="AV46" s="111"/>
      <c r="AW46" s="111">
        <f t="shared" si="22"/>
        <v>58.459696314177656</v>
      </c>
      <c r="AX46" s="111">
        <f t="shared" si="23"/>
        <v>29.357092996134885</v>
      </c>
      <c r="AY46" s="111">
        <f t="shared" si="24"/>
        <v>87.816789310312544</v>
      </c>
      <c r="AZ46" s="9">
        <f t="shared" si="25"/>
        <v>93.415643659785999</v>
      </c>
      <c r="BA46" s="57">
        <f t="shared" si="26"/>
        <v>4.7466982945144912E-2</v>
      </c>
      <c r="BB46" s="69">
        <f t="shared" si="27"/>
        <v>24594.583113285185</v>
      </c>
      <c r="BC46" s="111">
        <f t="shared" si="28"/>
        <v>1650.9962685158691</v>
      </c>
      <c r="BD46" s="1">
        <f t="shared" si="41"/>
        <v>2951.349973594225</v>
      </c>
      <c r="BE46" s="1">
        <f t="shared" si="29"/>
        <v>198.11955222190448</v>
      </c>
      <c r="BF46" s="1">
        <f t="shared" si="30"/>
        <v>744.84066324977243</v>
      </c>
      <c r="BG46" s="1">
        <f t="shared" si="31"/>
        <v>50</v>
      </c>
      <c r="BH46">
        <f t="shared" si="32"/>
        <v>57.441267563088985</v>
      </c>
      <c r="BI46">
        <f t="shared" si="33"/>
        <v>30.375521747223559</v>
      </c>
      <c r="BK46" s="8"/>
    </row>
    <row r="47" spans="2:63">
      <c r="G47" s="174">
        <v>3</v>
      </c>
      <c r="H47" s="174"/>
      <c r="I47" s="174"/>
      <c r="J47" s="113">
        <f>$D$29*(D39/1000000)/2</f>
        <v>18.75</v>
      </c>
      <c r="K47" s="107" t="s">
        <v>5</v>
      </c>
      <c r="O47" s="106">
        <f t="shared" si="34"/>
        <v>44</v>
      </c>
      <c r="P47" s="36">
        <f t="shared" si="2"/>
        <v>16.625</v>
      </c>
      <c r="Q47" s="38"/>
      <c r="R47" s="10">
        <f t="shared" si="3"/>
        <v>24.415233079502844</v>
      </c>
      <c r="S47" s="10">
        <f t="shared" si="4"/>
        <v>0.58276020425163277</v>
      </c>
      <c r="T47" s="10">
        <f t="shared" si="5"/>
        <v>24.997993283754475</v>
      </c>
      <c r="U47" s="43">
        <f t="shared" si="6"/>
        <v>137.81806460729658</v>
      </c>
      <c r="V47" s="41">
        <f t="shared" si="7"/>
        <v>7.879754297038863</v>
      </c>
      <c r="W47" s="51">
        <f t="shared" si="8"/>
        <v>17.778686184973562</v>
      </c>
      <c r="X47" s="1">
        <f t="shared" si="35"/>
        <v>198.11955222190437</v>
      </c>
      <c r="Y47" s="1">
        <f t="shared" si="9"/>
        <v>4.4868580575683179</v>
      </c>
      <c r="Z47" s="1"/>
      <c r="AA47" s="1"/>
      <c r="AC47" s="106">
        <f t="shared" si="42"/>
        <v>44</v>
      </c>
      <c r="AD47" s="61">
        <f t="shared" si="36"/>
        <v>171.5</v>
      </c>
      <c r="AF47">
        <f t="shared" si="10"/>
        <v>44.68528248757579</v>
      </c>
      <c r="AG47">
        <f t="shared" si="11"/>
        <v>6.0116315807010539</v>
      </c>
      <c r="AH47" s="8">
        <f t="shared" si="12"/>
        <v>50.696914068276847</v>
      </c>
      <c r="AI47" s="15">
        <f t="shared" si="13"/>
        <v>128.59731864166059</v>
      </c>
      <c r="AJ47" s="58">
        <f t="shared" si="14"/>
        <v>2.7256832004886684</v>
      </c>
      <c r="AK47" s="70">
        <f t="shared" si="15"/>
        <v>342.6460292882042</v>
      </c>
      <c r="AL47">
        <f t="shared" si="16"/>
        <v>1320.7970148126965</v>
      </c>
      <c r="AM47" s="72">
        <f t="shared" si="40"/>
        <v>51.396904393230621</v>
      </c>
      <c r="AN47" s="13">
        <f t="shared" si="17"/>
        <v>198.11955222190443</v>
      </c>
      <c r="AO47" s="13">
        <f t="shared" si="18"/>
        <v>12.971184271520903</v>
      </c>
      <c r="AP47" s="13">
        <f t="shared" si="19"/>
        <v>50</v>
      </c>
      <c r="AQ47" s="13">
        <f t="shared" si="20"/>
        <v>22.259592581214392</v>
      </c>
      <c r="AR47" s="13">
        <f t="shared" si="21"/>
        <v>28.437321487062455</v>
      </c>
      <c r="AT47" s="18"/>
      <c r="AU47" s="18"/>
      <c r="AV47" s="18"/>
      <c r="AW47" s="18"/>
      <c r="AX47" s="18"/>
      <c r="AY47" s="18"/>
      <c r="AZ47" s="137"/>
      <c r="BA47" s="18"/>
      <c r="BB47" s="18"/>
      <c r="BC47" s="18"/>
      <c r="BD47" s="89"/>
      <c r="BE47" s="89"/>
      <c r="BF47" s="89"/>
      <c r="BG47" s="89"/>
      <c r="BH47" s="16"/>
      <c r="BI47" s="16"/>
      <c r="BK47" s="8"/>
    </row>
    <row r="48" spans="2:63">
      <c r="O48" s="106">
        <f t="shared" si="34"/>
        <v>45</v>
      </c>
      <c r="P48" s="36">
        <f t="shared" si="2"/>
        <v>17</v>
      </c>
      <c r="Q48" s="38"/>
      <c r="R48" s="10">
        <f t="shared" si="3"/>
        <v>24.608978427565479</v>
      </c>
      <c r="S48" s="10">
        <f t="shared" si="4"/>
        <v>0.59590517126482756</v>
      </c>
      <c r="T48" s="10">
        <f t="shared" si="5"/>
        <v>25.204883598830307</v>
      </c>
      <c r="U48" s="43">
        <f t="shared" si="6"/>
        <v>137.61117429222077</v>
      </c>
      <c r="V48" s="41">
        <f t="shared" si="7"/>
        <v>7.6942830728977434</v>
      </c>
      <c r="W48" s="51">
        <f t="shared" si="8"/>
        <v>18.207242641645031</v>
      </c>
      <c r="X48" s="1">
        <f t="shared" si="35"/>
        <v>198.11955222190502</v>
      </c>
      <c r="Y48" s="1">
        <f t="shared" si="9"/>
        <v>4.5950140805012447</v>
      </c>
      <c r="Z48" s="1"/>
      <c r="AA48" s="1"/>
      <c r="AC48" s="106">
        <f t="shared" si="42"/>
        <v>45</v>
      </c>
      <c r="AD48" s="61">
        <f t="shared" si="36"/>
        <v>175.25</v>
      </c>
      <c r="AF48">
        <f t="shared" si="10"/>
        <v>44.873160532773923</v>
      </c>
      <c r="AG48">
        <f t="shared" si="11"/>
        <v>6.1430812508330002</v>
      </c>
      <c r="AH48" s="8">
        <f t="shared" si="12"/>
        <v>51.016241783606922</v>
      </c>
      <c r="AI48" s="15">
        <f t="shared" si="13"/>
        <v>128.27799092633052</v>
      </c>
      <c r="AJ48" s="58">
        <f t="shared" si="14"/>
        <v>2.6272959217058003</v>
      </c>
      <c r="AK48" s="70">
        <f t="shared" si="15"/>
        <v>355.47747706266483</v>
      </c>
      <c r="AL48">
        <f t="shared" si="16"/>
        <v>1320.7970148126965</v>
      </c>
      <c r="AM48" s="72">
        <f t="shared" si="40"/>
        <v>53.321621559399716</v>
      </c>
      <c r="AN48" s="13">
        <f t="shared" si="17"/>
        <v>198.11955222190446</v>
      </c>
      <c r="AO48" s="13">
        <f t="shared" si="18"/>
        <v>13.456930666710941</v>
      </c>
      <c r="AP48" s="13">
        <f t="shared" si="19"/>
        <v>49.999999999999993</v>
      </c>
      <c r="AQ48" s="13">
        <f t="shared" si="20"/>
        <v>22.578920296544464</v>
      </c>
      <c r="AR48" s="13">
        <f t="shared" si="21"/>
        <v>28.437321487062459</v>
      </c>
      <c r="AT48" s="18"/>
      <c r="AU48" s="18"/>
      <c r="AV48" s="18"/>
      <c r="AW48" s="18"/>
      <c r="AX48" s="18"/>
      <c r="AY48" s="18"/>
      <c r="AZ48" s="137"/>
      <c r="BA48" s="18"/>
      <c r="BB48" s="18"/>
      <c r="BC48" s="18"/>
      <c r="BD48" s="89"/>
      <c r="BE48" s="89"/>
      <c r="BF48" s="89"/>
      <c r="BG48" s="89"/>
      <c r="BH48" s="16"/>
      <c r="BI48" s="16"/>
      <c r="BK48" s="8"/>
    </row>
    <row r="49" spans="15:63">
      <c r="O49" s="106">
        <f t="shared" si="34"/>
        <v>46</v>
      </c>
      <c r="P49" s="36">
        <f t="shared" si="2"/>
        <v>17.375</v>
      </c>
      <c r="Q49" s="38"/>
      <c r="R49" s="10">
        <f t="shared" si="3"/>
        <v>24.798496265243028</v>
      </c>
      <c r="S49" s="10">
        <f t="shared" si="4"/>
        <v>0.60905013827802224</v>
      </c>
      <c r="T49" s="10">
        <f t="shared" si="5"/>
        <v>25.407546403521049</v>
      </c>
      <c r="U49" s="43">
        <f t="shared" si="6"/>
        <v>137.40851148753001</v>
      </c>
      <c r="V49" s="41">
        <f t="shared" si="7"/>
        <v>7.5168350426831489</v>
      </c>
      <c r="W49" s="51">
        <f t="shared" si="8"/>
        <v>18.637056429502938</v>
      </c>
      <c r="X49" s="1">
        <f t="shared" si="35"/>
        <v>198.11955222190446</v>
      </c>
      <c r="Y49" s="1">
        <f t="shared" si="9"/>
        <v>4.7034874197142491</v>
      </c>
      <c r="Z49" s="1"/>
      <c r="AA49" s="1"/>
      <c r="AC49" s="106">
        <f t="shared" si="42"/>
        <v>46</v>
      </c>
      <c r="AD49" s="61">
        <f t="shared" si="36"/>
        <v>179</v>
      </c>
      <c r="AF49">
        <f t="shared" si="10"/>
        <v>45.057060619597863</v>
      </c>
      <c r="AG49">
        <f t="shared" si="11"/>
        <v>6.2745309209649482</v>
      </c>
      <c r="AH49" s="8">
        <f t="shared" si="12"/>
        <v>51.331591540562812</v>
      </c>
      <c r="AI49" s="15">
        <f t="shared" si="13"/>
        <v>127.96264116937461</v>
      </c>
      <c r="AJ49" s="58">
        <f t="shared" si="14"/>
        <v>2.5336201470073134</v>
      </c>
      <c r="AK49" s="70">
        <f t="shared" si="15"/>
        <v>368.62057907463816</v>
      </c>
      <c r="AL49">
        <f t="shared" si="16"/>
        <v>1320.7970148126954</v>
      </c>
      <c r="AM49" s="72">
        <f t="shared" si="40"/>
        <v>55.293086861195711</v>
      </c>
      <c r="AN49" s="13">
        <f t="shared" si="17"/>
        <v>198.11955222190426</v>
      </c>
      <c r="AO49" s="13">
        <f t="shared" si="18"/>
        <v>13.954475023056927</v>
      </c>
      <c r="AP49" s="13">
        <f t="shared" si="19"/>
        <v>50</v>
      </c>
      <c r="AQ49" s="13">
        <f t="shared" si="20"/>
        <v>22.894270053500371</v>
      </c>
      <c r="AR49" s="13">
        <f t="shared" si="21"/>
        <v>28.437321487062441</v>
      </c>
      <c r="AT49" s="18"/>
      <c r="AU49" s="18"/>
      <c r="AV49" s="18"/>
      <c r="AW49" s="18"/>
      <c r="AX49" s="18"/>
      <c r="AY49" s="18"/>
      <c r="AZ49" s="137"/>
      <c r="BA49" s="18"/>
      <c r="BB49" s="18"/>
      <c r="BC49" s="18"/>
      <c r="BD49" s="89"/>
      <c r="BE49" s="89"/>
      <c r="BF49" s="89"/>
      <c r="BG49" s="89"/>
      <c r="BH49" s="16"/>
      <c r="BI49" s="16"/>
      <c r="BK49" s="8"/>
    </row>
    <row r="50" spans="15:63">
      <c r="O50" s="106">
        <f t="shared" si="34"/>
        <v>47</v>
      </c>
      <c r="P50" s="36">
        <f t="shared" si="2"/>
        <v>17.75</v>
      </c>
      <c r="Q50" s="38"/>
      <c r="R50" s="10">
        <f t="shared" si="3"/>
        <v>24.983967147822259</v>
      </c>
      <c r="S50" s="10">
        <f t="shared" si="4"/>
        <v>0.62219510529121691</v>
      </c>
      <c r="T50" s="10">
        <f t="shared" si="5"/>
        <v>25.606162253113474</v>
      </c>
      <c r="U50" s="43">
        <f t="shared" si="6"/>
        <v>137.20989563793759</v>
      </c>
      <c r="V50" s="41">
        <f t="shared" si="7"/>
        <v>7.3469016685813742</v>
      </c>
      <c r="W50" s="51">
        <f t="shared" si="8"/>
        <v>19.068130374038574</v>
      </c>
      <c r="X50" s="1">
        <f t="shared" si="35"/>
        <v>198.11955222190477</v>
      </c>
      <c r="Y50" s="1">
        <f t="shared" si="9"/>
        <v>4.8122787882846803</v>
      </c>
      <c r="Z50" s="1"/>
      <c r="AA50" s="1"/>
      <c r="AC50" s="106">
        <f t="shared" si="42"/>
        <v>47</v>
      </c>
      <c r="AD50" s="61">
        <f t="shared" si="36"/>
        <v>182.75</v>
      </c>
      <c r="AF50">
        <f t="shared" si="10"/>
        <v>45.237147712597967</v>
      </c>
      <c r="AG50">
        <f t="shared" si="11"/>
        <v>6.4059805910968954</v>
      </c>
      <c r="AH50" s="8">
        <f t="shared" si="12"/>
        <v>51.643128303694866</v>
      </c>
      <c r="AI50" s="15">
        <f t="shared" si="13"/>
        <v>127.65110440624254</v>
      </c>
      <c r="AJ50" s="58">
        <f t="shared" si="14"/>
        <v>2.444357171470025</v>
      </c>
      <c r="AK50" s="70">
        <f t="shared" si="15"/>
        <v>382.08185638571524</v>
      </c>
      <c r="AL50">
        <f t="shared" si="16"/>
        <v>1320.7970148126919</v>
      </c>
      <c r="AM50" s="72">
        <f t="shared" si="40"/>
        <v>57.312278457857275</v>
      </c>
      <c r="AN50" s="13">
        <f t="shared" si="17"/>
        <v>198.11955222190375</v>
      </c>
      <c r="AO50" s="13">
        <f t="shared" si="18"/>
        <v>14.464064201413263</v>
      </c>
      <c r="AP50" s="13">
        <f t="shared" si="19"/>
        <v>49.999999999999993</v>
      </c>
      <c r="AQ50" s="13">
        <f t="shared" si="20"/>
        <v>23.205806816632442</v>
      </c>
      <c r="AR50" s="13">
        <f t="shared" si="21"/>
        <v>28.437321487062423</v>
      </c>
      <c r="AT50" s="18"/>
      <c r="AU50" s="18"/>
      <c r="AV50" s="18"/>
      <c r="AW50" s="18"/>
      <c r="AX50" s="18"/>
      <c r="AY50" s="18"/>
      <c r="AZ50" s="137"/>
      <c r="BA50" s="18"/>
      <c r="BB50" s="18"/>
      <c r="BC50" s="18"/>
      <c r="BD50" s="89"/>
      <c r="BE50" s="89"/>
      <c r="BF50" s="89"/>
      <c r="BG50" s="89"/>
      <c r="BH50" s="16"/>
      <c r="BI50" s="16"/>
      <c r="BK50" s="8"/>
    </row>
    <row r="51" spans="15:63">
      <c r="O51" s="106">
        <f t="shared" si="34"/>
        <v>48</v>
      </c>
      <c r="P51" s="36">
        <f t="shared" si="2"/>
        <v>18.125</v>
      </c>
      <c r="Q51" s="38"/>
      <c r="R51" s="10">
        <f t="shared" si="3"/>
        <v>25.165560304860627</v>
      </c>
      <c r="S51" s="10">
        <f t="shared" si="4"/>
        <v>0.63534007230441158</v>
      </c>
      <c r="T51" s="10">
        <f t="shared" si="5"/>
        <v>25.800900377165039</v>
      </c>
      <c r="U51" s="43">
        <f t="shared" si="6"/>
        <v>137.01515751388601</v>
      </c>
      <c r="V51" s="41">
        <f t="shared" si="7"/>
        <v>7.1840164987044259</v>
      </c>
      <c r="W51" s="51">
        <f t="shared" si="8"/>
        <v>19.500467306417661</v>
      </c>
      <c r="X51" s="1">
        <f t="shared" si="35"/>
        <v>198.11955222190412</v>
      </c>
      <c r="Y51" s="1">
        <f t="shared" si="9"/>
        <v>4.9213889007219542</v>
      </c>
      <c r="Z51" s="1"/>
      <c r="AA51" s="1"/>
      <c r="AC51" s="106">
        <f t="shared" si="42"/>
        <v>48</v>
      </c>
      <c r="AD51" s="61">
        <f t="shared" si="36"/>
        <v>186.5</v>
      </c>
      <c r="AF51">
        <f t="shared" si="10"/>
        <v>45.413576722894135</v>
      </c>
      <c r="AG51">
        <f t="shared" si="11"/>
        <v>6.5374302612288426</v>
      </c>
      <c r="AH51" s="8">
        <f t="shared" si="12"/>
        <v>51.951006984122976</v>
      </c>
      <c r="AI51" s="15">
        <f t="shared" si="13"/>
        <v>127.34322572581443</v>
      </c>
      <c r="AJ51" s="58">
        <f t="shared" si="14"/>
        <v>2.3592324422549837</v>
      </c>
      <c r="AK51" s="70">
        <f t="shared" si="15"/>
        <v>395.8679564665228</v>
      </c>
      <c r="AL51">
        <f t="shared" si="16"/>
        <v>1320.7970148126931</v>
      </c>
      <c r="AM51" s="72">
        <f t="shared" si="40"/>
        <v>59.380193469978408</v>
      </c>
      <c r="AN51" s="13">
        <f t="shared" si="17"/>
        <v>198.11955222190394</v>
      </c>
      <c r="AO51" s="13">
        <f t="shared" si="18"/>
        <v>14.985949847965935</v>
      </c>
      <c r="AP51" s="13">
        <f t="shared" si="19"/>
        <v>50</v>
      </c>
      <c r="AQ51" s="13">
        <f t="shared" si="20"/>
        <v>23.51368549706055</v>
      </c>
      <c r="AR51" s="13">
        <f t="shared" si="21"/>
        <v>28.437321487062427</v>
      </c>
      <c r="AT51" s="18"/>
      <c r="AU51" s="18"/>
      <c r="AV51" s="18"/>
      <c r="AW51" s="18"/>
      <c r="AX51" s="18"/>
      <c r="AY51" s="18"/>
      <c r="AZ51" s="137"/>
      <c r="BA51" s="18"/>
      <c r="BB51" s="18"/>
      <c r="BC51" s="18"/>
      <c r="BD51" s="89"/>
      <c r="BE51" s="89"/>
      <c r="BF51" s="89"/>
      <c r="BG51" s="89"/>
      <c r="BH51" s="16"/>
      <c r="BI51" s="16"/>
      <c r="BK51" s="8"/>
    </row>
    <row r="52" spans="15:63">
      <c r="O52" s="106">
        <f t="shared" si="34"/>
        <v>49</v>
      </c>
      <c r="P52" s="36">
        <f t="shared" si="2"/>
        <v>18.5</v>
      </c>
      <c r="Q52" s="38"/>
      <c r="R52" s="10">
        <f t="shared" si="3"/>
        <v>25.343434568060275</v>
      </c>
      <c r="S52" s="10">
        <f t="shared" si="4"/>
        <v>0.64848503931760637</v>
      </c>
      <c r="T52" s="10">
        <f t="shared" si="5"/>
        <v>25.991919607377881</v>
      </c>
      <c r="U52" s="43">
        <f t="shared" si="6"/>
        <v>136.82413828367316</v>
      </c>
      <c r="V52" s="41">
        <f t="shared" si="7"/>
        <v>7.0277509016247386</v>
      </c>
      <c r="W52" s="51">
        <f t="shared" si="8"/>
        <v>19.93407006349117</v>
      </c>
      <c r="X52" s="1">
        <f t="shared" si="35"/>
        <v>198.1195522219042</v>
      </c>
      <c r="Y52" s="1">
        <f t="shared" si="9"/>
        <v>5.0308184729702932</v>
      </c>
      <c r="Z52" s="1"/>
      <c r="AA52" s="1"/>
      <c r="AC52" s="106">
        <f t="shared" si="42"/>
        <v>49</v>
      </c>
      <c r="AD52" s="61">
        <f t="shared" si="36"/>
        <v>190.25</v>
      </c>
      <c r="AF52">
        <f t="shared" si="10"/>
        <v>45.586493308852205</v>
      </c>
      <c r="AG52">
        <f t="shared" si="11"/>
        <v>6.6688799313607898</v>
      </c>
      <c r="AH52" s="8">
        <f t="shared" si="12"/>
        <v>52.255373240212997</v>
      </c>
      <c r="AI52" s="15">
        <f t="shared" si="13"/>
        <v>127.03885946972441</v>
      </c>
      <c r="AJ52" s="58">
        <f t="shared" si="14"/>
        <v>2.2779931764318953</v>
      </c>
      <c r="AK52" s="70">
        <f t="shared" si="15"/>
        <v>409.98565553557791</v>
      </c>
      <c r="AL52">
        <f t="shared" si="16"/>
        <v>1320.7970148126929</v>
      </c>
      <c r="AM52" s="72">
        <f t="shared" si="40"/>
        <v>61.497848330336673</v>
      </c>
      <c r="AN52" s="13">
        <f t="shared" si="17"/>
        <v>198.11955222190389</v>
      </c>
      <c r="AO52" s="13">
        <f t="shared" si="18"/>
        <v>15.520388482772255</v>
      </c>
      <c r="AP52" s="13">
        <f t="shared" si="19"/>
        <v>49.999999999999993</v>
      </c>
      <c r="AQ52" s="13">
        <f t="shared" si="20"/>
        <v>23.818051753150566</v>
      </c>
      <c r="AR52" s="13">
        <f t="shared" si="21"/>
        <v>28.43732148706243</v>
      </c>
      <c r="AT52" s="18"/>
      <c r="AU52" s="18"/>
      <c r="AV52" s="18"/>
      <c r="AW52" s="18"/>
      <c r="AX52" s="18"/>
      <c r="AY52" s="18"/>
      <c r="AZ52" s="137"/>
      <c r="BA52" s="18"/>
      <c r="BB52" s="18"/>
      <c r="BC52" s="18"/>
      <c r="BD52" s="89"/>
      <c r="BE52" s="89"/>
      <c r="BF52" s="89"/>
      <c r="BG52" s="89"/>
      <c r="BH52" s="16"/>
      <c r="BI52" s="16"/>
      <c r="BK52" s="8"/>
    </row>
    <row r="53" spans="15:63">
      <c r="O53" s="106">
        <f t="shared" si="34"/>
        <v>50</v>
      </c>
      <c r="P53" s="36">
        <f t="shared" si="2"/>
        <v>18.875</v>
      </c>
      <c r="Q53" s="38"/>
      <c r="R53" s="10">
        <f t="shared" si="3"/>
        <v>25.517739206024519</v>
      </c>
      <c r="S53" s="10">
        <f t="shared" si="4"/>
        <v>0.66163000633080105</v>
      </c>
      <c r="T53" s="10">
        <f t="shared" si="5"/>
        <v>26.179369212355319</v>
      </c>
      <c r="U53" s="43">
        <f t="shared" si="6"/>
        <v>136.63668867869575</v>
      </c>
      <c r="V53" s="41">
        <f t="shared" si="7"/>
        <v>6.8777103093755789</v>
      </c>
      <c r="W53" s="51">
        <f t="shared" si="8"/>
        <v>20.368941487805987</v>
      </c>
      <c r="X53" s="1">
        <f t="shared" si="35"/>
        <v>198.11955222190477</v>
      </c>
      <c r="Y53" s="1">
        <f t="shared" si="9"/>
        <v>5.1405682224114129</v>
      </c>
      <c r="Z53" s="1"/>
      <c r="AA53" s="1"/>
      <c r="AC53" s="106">
        <f t="shared" si="42"/>
        <v>50</v>
      </c>
      <c r="AD53" s="61">
        <f t="shared" si="36"/>
        <v>194</v>
      </c>
      <c r="AF53">
        <f t="shared" si="10"/>
        <v>45.756034598604522</v>
      </c>
      <c r="AG53">
        <f t="shared" si="11"/>
        <v>6.800329601492737</v>
      </c>
      <c r="AH53" s="8">
        <f t="shared" si="12"/>
        <v>52.556364200097256</v>
      </c>
      <c r="AI53" s="15">
        <f t="shared" si="13"/>
        <v>126.73786850984017</v>
      </c>
      <c r="AJ53" s="58">
        <f t="shared" si="14"/>
        <v>2.2004062551145238</v>
      </c>
      <c r="AK53" s="70">
        <f t="shared" si="15"/>
        <v>424.44186094008211</v>
      </c>
      <c r="AL53">
        <f t="shared" si="16"/>
        <v>1320.7970148126951</v>
      </c>
      <c r="AM53" s="72">
        <f t="shared" si="40"/>
        <v>63.666279141012303</v>
      </c>
      <c r="AN53" s="13">
        <f t="shared" si="17"/>
        <v>198.11955222190423</v>
      </c>
      <c r="AO53" s="13">
        <f t="shared" si="18"/>
        <v>16.067641589887796</v>
      </c>
      <c r="AP53" s="13">
        <f t="shared" si="19"/>
        <v>50</v>
      </c>
      <c r="AQ53" s="13">
        <f t="shared" si="20"/>
        <v>24.119042713034812</v>
      </c>
      <c r="AR53" s="13">
        <f t="shared" si="21"/>
        <v>28.437321487062444</v>
      </c>
      <c r="AT53" s="18"/>
      <c r="AU53" s="18"/>
      <c r="AV53" s="18"/>
      <c r="AW53" s="18"/>
      <c r="AX53" s="18"/>
      <c r="AY53" s="18"/>
      <c r="AZ53" s="137"/>
      <c r="BA53" s="18"/>
      <c r="BB53" s="18"/>
      <c r="BC53" s="18"/>
      <c r="BD53" s="89"/>
      <c r="BE53" s="89"/>
      <c r="BF53" s="89"/>
      <c r="BG53" s="89"/>
      <c r="BH53" s="16"/>
      <c r="BI53" s="16"/>
      <c r="BK53" s="8"/>
    </row>
    <row r="54" spans="15:63">
      <c r="O54" s="106">
        <f t="shared" si="34"/>
        <v>51</v>
      </c>
      <c r="P54" s="36">
        <f t="shared" si="2"/>
        <v>19.25</v>
      </c>
      <c r="Q54" s="38"/>
      <c r="R54" s="10">
        <f t="shared" si="3"/>
        <v>25.688614676890392</v>
      </c>
      <c r="S54" s="10">
        <f t="shared" si="4"/>
        <v>0.67477497334399583</v>
      </c>
      <c r="T54" s="10">
        <f t="shared" si="5"/>
        <v>26.363389650234389</v>
      </c>
      <c r="U54" s="43">
        <f t="shared" si="6"/>
        <v>136.45266824081668</v>
      </c>
      <c r="V54" s="41">
        <f t="shared" si="7"/>
        <v>6.7335308995814769</v>
      </c>
      <c r="W54" s="51">
        <f t="shared" si="8"/>
        <v>20.805084427615625</v>
      </c>
      <c r="X54" s="1">
        <f t="shared" si="35"/>
        <v>198.11955222190483</v>
      </c>
      <c r="Y54" s="1">
        <f t="shared" si="9"/>
        <v>5.2506388678672273</v>
      </c>
      <c r="Z54" s="1"/>
      <c r="AA54" s="1"/>
      <c r="AC54" s="106">
        <f t="shared" si="42"/>
        <v>51</v>
      </c>
      <c r="AD54" s="61">
        <f t="shared" si="36"/>
        <v>197.75</v>
      </c>
      <c r="AF54">
        <f t="shared" si="10"/>
        <v>45.922329843394287</v>
      </c>
      <c r="AG54">
        <f t="shared" si="11"/>
        <v>6.9317792716246851</v>
      </c>
      <c r="AH54" s="8">
        <f t="shared" si="12"/>
        <v>52.854109115018971</v>
      </c>
      <c r="AI54" s="15">
        <f t="shared" si="13"/>
        <v>126.44012359491846</v>
      </c>
      <c r="AJ54" s="58">
        <f t="shared" si="14"/>
        <v>2.1262563572281032</v>
      </c>
      <c r="AK54" s="70">
        <f t="shared" si="15"/>
        <v>439.24361357938284</v>
      </c>
      <c r="AL54">
        <f t="shared" si="16"/>
        <v>1320.7970148126974</v>
      </c>
      <c r="AM54" s="72">
        <f t="shared" si="40"/>
        <v>65.886542036907414</v>
      </c>
      <c r="AN54" s="13">
        <f t="shared" si="17"/>
        <v>198.11955222190457</v>
      </c>
      <c r="AO54" s="13">
        <f t="shared" si="18"/>
        <v>16.627975709108949</v>
      </c>
      <c r="AP54" s="13">
        <f t="shared" si="19"/>
        <v>50.000000000000007</v>
      </c>
      <c r="AQ54" s="13">
        <f t="shared" si="20"/>
        <v>24.416787627956516</v>
      </c>
      <c r="AR54" s="13">
        <f t="shared" si="21"/>
        <v>28.437321487062455</v>
      </c>
      <c r="AT54" s="18"/>
      <c r="AU54" s="18"/>
      <c r="AV54" s="18"/>
      <c r="AW54" s="18"/>
      <c r="AX54" s="18"/>
      <c r="AY54" s="18"/>
      <c r="AZ54" s="137"/>
      <c r="BA54" s="18"/>
      <c r="BB54" s="18"/>
      <c r="BC54" s="18"/>
      <c r="BD54" s="89"/>
      <c r="BE54" s="89"/>
      <c r="BF54" s="89"/>
      <c r="BG54" s="89"/>
      <c r="BH54" s="16"/>
      <c r="BI54" s="16"/>
      <c r="BK54" s="8"/>
    </row>
    <row r="55" spans="15:63">
      <c r="O55" s="106">
        <f t="shared" si="34"/>
        <v>52</v>
      </c>
      <c r="P55" s="36">
        <f t="shared" si="2"/>
        <v>19.625</v>
      </c>
      <c r="Q55" s="38"/>
      <c r="R55" s="10">
        <f t="shared" si="3"/>
        <v>25.856193308345805</v>
      </c>
      <c r="S55" s="10">
        <f t="shared" si="4"/>
        <v>0.68791994035719051</v>
      </c>
      <c r="T55" s="10">
        <f t="shared" si="5"/>
        <v>26.544113248702995</v>
      </c>
      <c r="U55" s="43">
        <f t="shared" si="6"/>
        <v>136.27194464234807</v>
      </c>
      <c r="V55" s="41">
        <f t="shared" si="7"/>
        <v>6.5948766579813505</v>
      </c>
      <c r="W55" s="51">
        <f t="shared" si="8"/>
        <v>21.242501736891054</v>
      </c>
      <c r="X55" s="1">
        <f t="shared" si="35"/>
        <v>198.11955222190468</v>
      </c>
      <c r="Y55" s="1">
        <f t="shared" si="9"/>
        <v>5.3610311296025808</v>
      </c>
      <c r="Z55" s="1"/>
      <c r="AA55" s="1"/>
      <c r="AC55" s="106">
        <f t="shared" si="42"/>
        <v>52</v>
      </c>
      <c r="AD55" s="61">
        <f t="shared" si="36"/>
        <v>201.5</v>
      </c>
      <c r="AF55">
        <f t="shared" si="10"/>
        <v>46.085501009542568</v>
      </c>
      <c r="AG55">
        <f t="shared" si="11"/>
        <v>7.0632289417566323</v>
      </c>
      <c r="AH55" s="8">
        <f t="shared" si="12"/>
        <v>53.148729951299202</v>
      </c>
      <c r="AI55" s="15">
        <f t="shared" si="13"/>
        <v>126.14550275863822</v>
      </c>
      <c r="AJ55" s="58">
        <f t="shared" si="14"/>
        <v>2.0553443016908641</v>
      </c>
      <c r="AK55" s="70">
        <f t="shared" si="15"/>
        <v>454.39809037185614</v>
      </c>
      <c r="AL55">
        <f t="shared" si="16"/>
        <v>1320.7970148126942</v>
      </c>
      <c r="AM55" s="72">
        <f t="shared" si="40"/>
        <v>68.15971355577841</v>
      </c>
      <c r="AN55" s="13">
        <f t="shared" si="17"/>
        <v>198.11955222190412</v>
      </c>
      <c r="AO55" s="13">
        <f t="shared" si="18"/>
        <v>17.201662529359048</v>
      </c>
      <c r="AP55" s="13">
        <f t="shared" si="19"/>
        <v>50.000000000000007</v>
      </c>
      <c r="AQ55" s="13">
        <f t="shared" si="20"/>
        <v>24.711408464236769</v>
      </c>
      <c r="AR55" s="13">
        <f t="shared" si="21"/>
        <v>28.437321487062434</v>
      </c>
      <c r="AT55" s="18"/>
      <c r="AU55" s="18"/>
      <c r="AV55" s="18"/>
      <c r="AW55" s="18"/>
      <c r="AX55" s="18"/>
      <c r="AY55" s="18"/>
      <c r="AZ55" s="137"/>
      <c r="BA55" s="18"/>
      <c r="BB55" s="18"/>
      <c r="BC55" s="18"/>
      <c r="BD55" s="89"/>
      <c r="BE55" s="89"/>
      <c r="BF55" s="89"/>
      <c r="BG55" s="89"/>
      <c r="BH55" s="16"/>
      <c r="BI55" s="16"/>
      <c r="BK55" s="8"/>
    </row>
    <row r="56" spans="15:63">
      <c r="O56" s="4">
        <f t="shared" si="34"/>
        <v>53</v>
      </c>
      <c r="P56" s="36">
        <f t="shared" si="2"/>
        <v>20</v>
      </c>
      <c r="Q56" s="38"/>
      <c r="R56" s="3">
        <f t="shared" si="3"/>
        <v>26.020599913279625</v>
      </c>
      <c r="S56" s="3">
        <f t="shared" si="4"/>
        <v>0.70106490737038529</v>
      </c>
      <c r="T56" s="3">
        <f t="shared" si="5"/>
        <v>26.721664820650009</v>
      </c>
      <c r="U56" s="43">
        <f t="shared" si="6"/>
        <v>136.09439307040105</v>
      </c>
      <c r="V56" s="52">
        <f t="shared" si="7"/>
        <v>6.4614367714176852</v>
      </c>
      <c r="W56" s="51">
        <f t="shared" si="8"/>
        <v>21.681196275331491</v>
      </c>
      <c r="X56" s="53">
        <f t="shared" si="35"/>
        <v>198.11955222190457</v>
      </c>
      <c r="Y56" s="1">
        <f t="shared" si="9"/>
        <v>5.4717457293279717</v>
      </c>
      <c r="Z56" s="1"/>
      <c r="AA56" s="1"/>
      <c r="AB56" s="42"/>
      <c r="AC56" s="106">
        <f t="shared" si="42"/>
        <v>53</v>
      </c>
      <c r="AD56" s="61">
        <f t="shared" si="36"/>
        <v>205.25</v>
      </c>
      <c r="AE56" s="42"/>
      <c r="AF56">
        <f t="shared" si="10"/>
        <v>46.24566331582956</v>
      </c>
      <c r="AG56">
        <f t="shared" si="11"/>
        <v>7.1946786118885786</v>
      </c>
      <c r="AH56" s="8">
        <f t="shared" si="12"/>
        <v>53.440341927718137</v>
      </c>
      <c r="AI56" s="15">
        <f t="shared" si="13"/>
        <v>125.8538907822193</v>
      </c>
      <c r="AJ56" s="58">
        <f t="shared" si="14"/>
        <v>1.9874855713546296</v>
      </c>
      <c r="AK56" s="70">
        <f t="shared" si="15"/>
        <v>469.91260676597005</v>
      </c>
      <c r="AL56">
        <f t="shared" si="16"/>
        <v>1320.7970148126976</v>
      </c>
      <c r="AM56" s="72">
        <f t="shared" si="40"/>
        <v>70.486891014895491</v>
      </c>
      <c r="AN56" s="13">
        <f t="shared" si="17"/>
        <v>198.1195522219046</v>
      </c>
      <c r="AO56" s="13">
        <f t="shared" si="18"/>
        <v>17.788978983746734</v>
      </c>
      <c r="AP56" s="13">
        <f t="shared" si="19"/>
        <v>50</v>
      </c>
      <c r="AQ56" s="13">
        <f t="shared" si="20"/>
        <v>25.003020440655675</v>
      </c>
      <c r="AR56" s="13">
        <f t="shared" si="21"/>
        <v>28.437321487062462</v>
      </c>
      <c r="AS56" s="42"/>
      <c r="AT56" s="18"/>
      <c r="AU56" s="18"/>
      <c r="AV56" s="18"/>
      <c r="AW56" s="18"/>
      <c r="AX56" s="18"/>
      <c r="AY56" s="18"/>
      <c r="AZ56" s="137"/>
      <c r="BA56" s="18"/>
      <c r="BB56" s="18"/>
      <c r="BC56" s="18"/>
      <c r="BD56" s="89"/>
      <c r="BE56" s="89"/>
      <c r="BF56" s="89"/>
      <c r="BG56" s="89"/>
      <c r="BH56" s="16"/>
      <c r="BI56" s="16"/>
      <c r="BJ56" s="42"/>
      <c r="BK56" s="8"/>
    </row>
    <row r="57" spans="15:63">
      <c r="O57" s="106">
        <f t="shared" si="34"/>
        <v>54</v>
      </c>
      <c r="P57" s="36">
        <f t="shared" si="2"/>
        <v>20.375</v>
      </c>
      <c r="Q57" s="38"/>
      <c r="R57" s="10">
        <f t="shared" si="3"/>
        <v>26.181952348240284</v>
      </c>
      <c r="S57" s="10">
        <f t="shared" si="4"/>
        <v>0.71420987438357997</v>
      </c>
      <c r="T57" s="10">
        <f t="shared" si="5"/>
        <v>26.896162222623865</v>
      </c>
      <c r="U57" s="43">
        <f t="shared" si="6"/>
        <v>135.91989566842719</v>
      </c>
      <c r="V57" s="41">
        <f t="shared" si="7"/>
        <v>6.3329233087165218</v>
      </c>
      <c r="W57" s="51">
        <f t="shared" si="8"/>
        <v>22.121170908375142</v>
      </c>
      <c r="X57" s="1">
        <f t="shared" si="35"/>
        <v>198.1195522219042</v>
      </c>
      <c r="Y57" s="1">
        <f t="shared" si="9"/>
        <v>5.5827833902022643</v>
      </c>
      <c r="Z57" s="1"/>
      <c r="AA57" s="1"/>
      <c r="AC57" s="106">
        <f t="shared" si="42"/>
        <v>54</v>
      </c>
      <c r="AD57" s="61">
        <f t="shared" si="36"/>
        <v>209</v>
      </c>
      <c r="AF57">
        <f t="shared" si="10"/>
        <v>46.402925722221084</v>
      </c>
      <c r="AG57">
        <f t="shared" si="11"/>
        <v>7.3261282820205258</v>
      </c>
      <c r="AH57" s="8">
        <f t="shared" si="12"/>
        <v>53.729054004241611</v>
      </c>
      <c r="AI57" s="15">
        <f t="shared" si="13"/>
        <v>125.5651787056958</v>
      </c>
      <c r="AJ57" s="58">
        <f t="shared" si="14"/>
        <v>1.9225089958753914</v>
      </c>
      <c r="AK57" s="70">
        <f t="shared" si="15"/>
        <v>485.79461929630327</v>
      </c>
      <c r="AL57">
        <f t="shared" si="16"/>
        <v>1320.7970148126931</v>
      </c>
      <c r="AM57" s="72">
        <f t="shared" si="40"/>
        <v>72.869192894445476</v>
      </c>
      <c r="AN57" s="13">
        <f t="shared" si="17"/>
        <v>198.11955222190392</v>
      </c>
      <c r="AO57" s="13">
        <f t="shared" si="18"/>
        <v>18.390207346327003</v>
      </c>
      <c r="AP57" s="13">
        <f t="shared" si="19"/>
        <v>50</v>
      </c>
      <c r="AQ57" s="13">
        <f t="shared" si="20"/>
        <v>25.291732517179181</v>
      </c>
      <c r="AR57" s="13">
        <f t="shared" si="21"/>
        <v>28.43732148706243</v>
      </c>
      <c r="AT57" s="18"/>
      <c r="AU57" s="18"/>
      <c r="AV57" s="18"/>
      <c r="AW57" s="18"/>
      <c r="AX57" s="18"/>
      <c r="AY57" s="18"/>
      <c r="AZ57" s="137"/>
      <c r="BA57" s="18"/>
      <c r="BB57" s="18"/>
      <c r="BC57" s="18"/>
      <c r="BD57" s="89"/>
      <c r="BE57" s="89"/>
      <c r="BF57" s="89"/>
      <c r="BG57" s="89"/>
      <c r="BH57" s="16"/>
      <c r="BI57" s="16"/>
      <c r="BK57" s="8"/>
    </row>
    <row r="58" spans="15:63">
      <c r="O58" s="106">
        <f t="shared" si="34"/>
        <v>55</v>
      </c>
      <c r="P58" s="36">
        <f t="shared" si="2"/>
        <v>20.75</v>
      </c>
      <c r="Q58" s="38"/>
      <c r="R58" s="10">
        <f t="shared" si="3"/>
        <v>26.340362020962228</v>
      </c>
      <c r="S58" s="10">
        <f t="shared" si="4"/>
        <v>0.72735484139677475</v>
      </c>
      <c r="T58" s="10">
        <f t="shared" si="5"/>
        <v>27.067716862359003</v>
      </c>
      <c r="U58" s="43">
        <f t="shared" si="6"/>
        <v>135.74834102869207</v>
      </c>
      <c r="V58" s="41">
        <f t="shared" si="7"/>
        <v>6.2090691530383468</v>
      </c>
      <c r="W58" s="51">
        <f t="shared" si="8"/>
        <v>22.562428507210083</v>
      </c>
      <c r="X58" s="1">
        <f t="shared" si="35"/>
        <v>198.11955222190471</v>
      </c>
      <c r="Y58" s="1">
        <f t="shared" si="9"/>
        <v>5.6941448368354335</v>
      </c>
      <c r="Z58" s="1"/>
      <c r="AA58" s="1"/>
      <c r="AC58" s="106">
        <f t="shared" si="42"/>
        <v>55</v>
      </c>
      <c r="AD58" s="61">
        <f t="shared" si="36"/>
        <v>212.75</v>
      </c>
      <c r="AF58">
        <f t="shared" si="10"/>
        <v>46.557391375132511</v>
      </c>
      <c r="AG58">
        <f t="shared" si="11"/>
        <v>7.457577952152473</v>
      </c>
      <c r="AH58" s="8">
        <f t="shared" si="12"/>
        <v>54.014969327284987</v>
      </c>
      <c r="AI58" s="15">
        <f t="shared" si="13"/>
        <v>125.27926338265245</v>
      </c>
      <c r="AJ58" s="58">
        <f t="shared" si="14"/>
        <v>1.8602555739043554</v>
      </c>
      <c r="AK58" s="70">
        <f t="shared" si="15"/>
        <v>502.05172818529303</v>
      </c>
      <c r="AL58">
        <f t="shared" si="16"/>
        <v>1320.7970148126954</v>
      </c>
      <c r="AM58" s="72">
        <f t="shared" si="40"/>
        <v>75.307759227793937</v>
      </c>
      <c r="AN58" s="13">
        <f t="shared" si="17"/>
        <v>198.11955222190426</v>
      </c>
      <c r="AO58" s="13">
        <f t="shared" si="18"/>
        <v>19.005635330592032</v>
      </c>
      <c r="AP58" s="13">
        <f t="shared" si="19"/>
        <v>50</v>
      </c>
      <c r="AQ58" s="13">
        <f t="shared" si="20"/>
        <v>25.577647840222539</v>
      </c>
      <c r="AR58" s="13">
        <f t="shared" si="21"/>
        <v>28.437321487062448</v>
      </c>
      <c r="AT58" s="18"/>
      <c r="AU58" s="18"/>
      <c r="AV58" s="16"/>
      <c r="AW58" s="18"/>
      <c r="AX58" s="18"/>
      <c r="AY58" s="18"/>
      <c r="AZ58" s="137"/>
      <c r="BA58" s="18"/>
      <c r="BB58" s="18"/>
      <c r="BC58" s="18"/>
      <c r="BD58" s="89"/>
      <c r="BE58" s="89"/>
      <c r="BF58" s="89"/>
      <c r="BG58" s="89"/>
      <c r="BH58" s="16"/>
      <c r="BI58" s="16"/>
      <c r="BK58" s="8"/>
    </row>
    <row r="59" spans="15:63">
      <c r="O59" s="106">
        <f t="shared" si="34"/>
        <v>56</v>
      </c>
      <c r="P59" s="36">
        <f t="shared" si="2"/>
        <v>21.125</v>
      </c>
      <c r="Q59" s="38"/>
      <c r="R59" s="10">
        <f t="shared" si="3"/>
        <v>26.495934352434599</v>
      </c>
      <c r="S59" s="10">
        <f t="shared" si="4"/>
        <v>0.74049980840996954</v>
      </c>
      <c r="T59" s="10">
        <f t="shared" si="5"/>
        <v>27.236434160844567</v>
      </c>
      <c r="U59" s="43">
        <f t="shared" si="6"/>
        <v>135.57962373020649</v>
      </c>
      <c r="V59" s="41">
        <f t="shared" si="7"/>
        <v>6.0896261544517714</v>
      </c>
      <c r="W59" s="51">
        <f t="shared" si="8"/>
        <v>23.004971948785073</v>
      </c>
      <c r="X59" s="1">
        <f t="shared" si="35"/>
        <v>198.1195522219044</v>
      </c>
      <c r="Y59" s="1">
        <f t="shared" si="9"/>
        <v>5.8058307952912953</v>
      </c>
      <c r="Z59" s="1"/>
      <c r="AA59" s="1"/>
      <c r="AC59" s="106">
        <f t="shared" si="42"/>
        <v>56</v>
      </c>
      <c r="AD59" s="61">
        <f t="shared" si="36"/>
        <v>216.5</v>
      </c>
      <c r="AF59">
        <f t="shared" si="10"/>
        <v>46.709158013787686</v>
      </c>
      <c r="AG59">
        <f t="shared" si="11"/>
        <v>7.5890276222844202</v>
      </c>
      <c r="AH59" s="8">
        <f t="shared" si="12"/>
        <v>54.298185636072105</v>
      </c>
      <c r="AI59" s="15">
        <f t="shared" si="13"/>
        <v>124.99604707386531</v>
      </c>
      <c r="AJ59" s="58">
        <f t="shared" si="14"/>
        <v>1.8005774177064784</v>
      </c>
      <c r="AK59" s="70">
        <f t="shared" si="15"/>
        <v>518.69167999154149</v>
      </c>
      <c r="AL59">
        <f t="shared" si="16"/>
        <v>1320.7970148126942</v>
      </c>
      <c r="AM59" s="72">
        <f t="shared" si="40"/>
        <v>77.803751998731201</v>
      </c>
      <c r="AN59" s="13">
        <f t="shared" si="17"/>
        <v>198.11955222190406</v>
      </c>
      <c r="AO59" s="13">
        <f t="shared" si="18"/>
        <v>19.635556189726042</v>
      </c>
      <c r="AP59" s="13">
        <f t="shared" si="19"/>
        <v>50.000000000000007</v>
      </c>
      <c r="AQ59" s="13">
        <f t="shared" si="20"/>
        <v>25.860864149009664</v>
      </c>
      <c r="AR59" s="13">
        <f t="shared" si="21"/>
        <v>28.437321487062441</v>
      </c>
      <c r="AT59" s="18"/>
      <c r="AU59" s="18"/>
      <c r="AV59" s="16"/>
      <c r="AW59" s="18"/>
      <c r="AX59" s="18"/>
      <c r="AY59" s="18"/>
      <c r="AZ59" s="137"/>
      <c r="BA59" s="18"/>
      <c r="BB59" s="18"/>
      <c r="BC59" s="18"/>
      <c r="BD59" s="89"/>
      <c r="BE59" s="89"/>
      <c r="BF59" s="89"/>
      <c r="BG59" s="89"/>
      <c r="BH59" s="16"/>
      <c r="BI59" s="16"/>
      <c r="BK59" s="8"/>
    </row>
    <row r="60" spans="15:63">
      <c r="O60" s="106">
        <f t="shared" si="34"/>
        <v>57</v>
      </c>
      <c r="P60" s="36">
        <f t="shared" si="2"/>
        <v>21.5</v>
      </c>
      <c r="Q60" s="38"/>
      <c r="R60" s="10">
        <f t="shared" si="3"/>
        <v>26.64876919831211</v>
      </c>
      <c r="S60" s="10">
        <f t="shared" si="4"/>
        <v>0.7536447754231641</v>
      </c>
      <c r="T60" s="10">
        <f t="shared" si="5"/>
        <v>27.402413973735275</v>
      </c>
      <c r="U60" s="43">
        <f t="shared" si="6"/>
        <v>135.4136439173158</v>
      </c>
      <c r="V60" s="41">
        <f t="shared" si="7"/>
        <v>5.9743634758428481</v>
      </c>
      <c r="W60" s="51">
        <f t="shared" si="8"/>
        <v>23.44880411582044</v>
      </c>
      <c r="X60" s="1">
        <f t="shared" si="35"/>
        <v>198.11955222190466</v>
      </c>
      <c r="Y60" s="1">
        <f t="shared" si="9"/>
        <v>5.9178419930902519</v>
      </c>
      <c r="Z60" s="1"/>
      <c r="AA60" s="1"/>
      <c r="AC60" s="106">
        <f t="shared" si="42"/>
        <v>57</v>
      </c>
      <c r="AD60" s="61">
        <f t="shared" si="36"/>
        <v>220.25</v>
      </c>
      <c r="AF60">
        <f t="shared" si="10"/>
        <v>46.858318341681709</v>
      </c>
      <c r="AG60">
        <f t="shared" si="11"/>
        <v>7.7204772924163683</v>
      </c>
      <c r="AH60" s="8">
        <f t="shared" si="12"/>
        <v>54.578795634098078</v>
      </c>
      <c r="AI60" s="15">
        <f t="shared" si="13"/>
        <v>124.71543707583935</v>
      </c>
      <c r="AJ60" s="58">
        <f t="shared" si="14"/>
        <v>1.7433368056153395</v>
      </c>
      <c r="AK60" s="70">
        <f t="shared" si="15"/>
        <v>535.7223703054641</v>
      </c>
      <c r="AL60">
        <f t="shared" si="16"/>
        <v>1320.7970148126954</v>
      </c>
      <c r="AM60" s="72">
        <f t="shared" si="40"/>
        <v>80.358355545819592</v>
      </c>
      <c r="AN60" s="13">
        <f t="shared" si="17"/>
        <v>198.11955222190426</v>
      </c>
      <c r="AO60" s="13">
        <f t="shared" si="18"/>
        <v>20.280268818650981</v>
      </c>
      <c r="AP60" s="13">
        <f t="shared" si="19"/>
        <v>50</v>
      </c>
      <c r="AQ60" s="13">
        <f t="shared" si="20"/>
        <v>26.141474147035634</v>
      </c>
      <c r="AR60" s="13">
        <f t="shared" si="21"/>
        <v>28.437321487062444</v>
      </c>
      <c r="AT60" s="18"/>
      <c r="AU60" s="18"/>
      <c r="AV60" s="16"/>
      <c r="AW60" s="18"/>
      <c r="AX60" s="18"/>
      <c r="AY60" s="18"/>
      <c r="AZ60" s="137"/>
      <c r="BA60" s="18"/>
      <c r="BB60" s="18"/>
      <c r="BC60" s="18"/>
      <c r="BD60" s="89"/>
      <c r="BE60" s="89"/>
      <c r="BF60" s="89"/>
      <c r="BG60" s="89"/>
      <c r="BH60" s="16"/>
      <c r="BI60" s="16"/>
      <c r="BK60" s="8"/>
    </row>
    <row r="61" spans="15:63">
      <c r="O61" s="106">
        <f t="shared" si="34"/>
        <v>58</v>
      </c>
      <c r="P61" s="36">
        <f t="shared" si="2"/>
        <v>21.875</v>
      </c>
      <c r="Q61" s="38"/>
      <c r="R61" s="10">
        <f t="shared" si="3"/>
        <v>26.798961233887017</v>
      </c>
      <c r="S61" s="10">
        <f t="shared" si="4"/>
        <v>0.76678974243635889</v>
      </c>
      <c r="T61" s="10">
        <f t="shared" si="5"/>
        <v>27.565750976323375</v>
      </c>
      <c r="U61" s="43">
        <f t="shared" si="6"/>
        <v>135.25030691472767</v>
      </c>
      <c r="V61" s="41">
        <f t="shared" si="7"/>
        <v>5.8630661089590781</v>
      </c>
      <c r="W61" s="51">
        <f t="shared" si="8"/>
        <v>23.893927896818894</v>
      </c>
      <c r="X61" s="1">
        <f t="shared" si="35"/>
        <v>198.11955222190412</v>
      </c>
      <c r="Y61" s="1">
        <f t="shared" si="9"/>
        <v>6.0301791592120217</v>
      </c>
      <c r="Z61" s="1"/>
      <c r="AA61" s="1"/>
      <c r="AC61" s="106">
        <f t="shared" si="42"/>
        <v>58</v>
      </c>
      <c r="AD61" s="61">
        <f t="shared" si="36"/>
        <v>224</v>
      </c>
      <c r="AF61">
        <f t="shared" si="10"/>
        <v>47.004960366683257</v>
      </c>
      <c r="AG61">
        <f t="shared" si="11"/>
        <v>7.8519269625483155</v>
      </c>
      <c r="AH61" s="8">
        <f t="shared" si="12"/>
        <v>54.856887329231569</v>
      </c>
      <c r="AI61" s="15">
        <f t="shared" si="13"/>
        <v>124.43734538070585</v>
      </c>
      <c r="AJ61" s="58">
        <f t="shared" si="14"/>
        <v>1.688405329686649</v>
      </c>
      <c r="AK61" s="70">
        <f t="shared" si="15"/>
        <v>553.15184649312584</v>
      </c>
      <c r="AL61">
        <f t="shared" si="16"/>
        <v>1320.7970148126942</v>
      </c>
      <c r="AM61" s="72">
        <f t="shared" si="40"/>
        <v>82.972776973968863</v>
      </c>
      <c r="AN61" s="13">
        <f t="shared" si="17"/>
        <v>198.11955222190412</v>
      </c>
      <c r="AO61" s="13">
        <f t="shared" si="18"/>
        <v>20.940077857897407</v>
      </c>
      <c r="AP61" s="13">
        <f t="shared" si="19"/>
        <v>50</v>
      </c>
      <c r="AQ61" s="13">
        <f t="shared" si="20"/>
        <v>26.419565842169131</v>
      </c>
      <c r="AR61" s="13">
        <f t="shared" si="21"/>
        <v>28.437321487062437</v>
      </c>
      <c r="AT61" s="18"/>
      <c r="AU61" s="18"/>
      <c r="AV61" s="16"/>
      <c r="AW61" s="18"/>
      <c r="AX61" s="18"/>
      <c r="AY61" s="18"/>
      <c r="AZ61" s="137"/>
      <c r="BA61" s="18"/>
      <c r="BB61" s="18"/>
      <c r="BC61" s="18"/>
      <c r="BD61" s="89"/>
      <c r="BE61" s="89"/>
      <c r="BF61" s="89"/>
      <c r="BG61" s="89"/>
      <c r="BH61" s="16"/>
      <c r="BI61" s="16"/>
      <c r="BK61" s="8"/>
    </row>
    <row r="62" spans="15:63">
      <c r="O62" s="106">
        <f t="shared" si="34"/>
        <v>59</v>
      </c>
      <c r="P62" s="36">
        <f t="shared" si="2"/>
        <v>22.25</v>
      </c>
      <c r="Q62" s="38"/>
      <c r="R62" s="10">
        <f t="shared" si="3"/>
        <v>26.946600306339008</v>
      </c>
      <c r="S62" s="10">
        <f t="shared" si="4"/>
        <v>0.77993470944955356</v>
      </c>
      <c r="T62" s="10">
        <f t="shared" si="5"/>
        <v>27.72653501578856</v>
      </c>
      <c r="U62" s="43">
        <f t="shared" si="6"/>
        <v>135.0895228752625</v>
      </c>
      <c r="V62" s="41">
        <f t="shared" si="7"/>
        <v>5.7555335405166845</v>
      </c>
      <c r="W62" s="51">
        <f t="shared" si="8"/>
        <v>24.340346186076587</v>
      </c>
      <c r="X62" s="1">
        <f t="shared" si="35"/>
        <v>198.11955222190474</v>
      </c>
      <c r="Y62" s="1">
        <f t="shared" si="9"/>
        <v>6.1428430240984317</v>
      </c>
      <c r="Z62" s="1"/>
      <c r="AA62" s="1"/>
      <c r="AC62" s="106">
        <f t="shared" si="42"/>
        <v>59</v>
      </c>
      <c r="AD62" s="61">
        <f t="shared" si="36"/>
        <v>227.75</v>
      </c>
      <c r="AF62">
        <f t="shared" si="10"/>
        <v>47.149167712900713</v>
      </c>
      <c r="AG62">
        <f t="shared" si="11"/>
        <v>7.9833766326802627</v>
      </c>
      <c r="AH62" s="8">
        <f t="shared" si="12"/>
        <v>55.132544345580975</v>
      </c>
      <c r="AI62" s="15">
        <f t="shared" si="13"/>
        <v>124.16168836435644</v>
      </c>
      <c r="AJ62" s="58">
        <f t="shared" si="14"/>
        <v>1.6356631275778442</v>
      </c>
      <c r="AK62" s="70">
        <f t="shared" si="15"/>
        <v>570.98831048910824</v>
      </c>
      <c r="AL62">
        <f t="shared" si="16"/>
        <v>1320.7970148126931</v>
      </c>
      <c r="AM62" s="72">
        <f t="shared" si="40"/>
        <v>85.648246573366222</v>
      </c>
      <c r="AN62" s="13">
        <f t="shared" si="17"/>
        <v>198.11955222190392</v>
      </c>
      <c r="AO62" s="13">
        <f t="shared" si="18"/>
        <v>21.615293799330782</v>
      </c>
      <c r="AP62" s="13">
        <f t="shared" si="19"/>
        <v>50</v>
      </c>
      <c r="AQ62" s="13">
        <f t="shared" si="20"/>
        <v>26.695222858518548</v>
      </c>
      <c r="AR62" s="13">
        <f t="shared" si="21"/>
        <v>28.437321487062427</v>
      </c>
      <c r="AT62" s="18"/>
      <c r="AU62" s="18"/>
      <c r="AV62" s="16"/>
      <c r="AW62" s="18"/>
      <c r="AX62" s="18"/>
      <c r="AY62" s="18"/>
      <c r="AZ62" s="137"/>
      <c r="BA62" s="18"/>
      <c r="BB62" s="18"/>
      <c r="BC62" s="18"/>
      <c r="BD62" s="89"/>
      <c r="BE62" s="89"/>
      <c r="BF62" s="89"/>
      <c r="BG62" s="89"/>
      <c r="BH62" s="16"/>
      <c r="BI62" s="16"/>
      <c r="BK62" s="8"/>
    </row>
    <row r="63" spans="15:63">
      <c r="O63" s="106">
        <f t="shared" si="34"/>
        <v>60</v>
      </c>
      <c r="P63" s="36">
        <f t="shared" si="2"/>
        <v>22.625</v>
      </c>
      <c r="Q63" s="38"/>
      <c r="R63" s="10">
        <f t="shared" si="3"/>
        <v>27.091771757544819</v>
      </c>
      <c r="S63" s="10">
        <f t="shared" si="4"/>
        <v>0.79307967646274835</v>
      </c>
      <c r="T63" s="10">
        <f t="shared" si="5"/>
        <v>27.884851434007569</v>
      </c>
      <c r="U63" s="43">
        <f t="shared" si="6"/>
        <v>134.93120645704349</v>
      </c>
      <c r="V63" s="41">
        <f t="shared" si="7"/>
        <v>5.6515785509599032</v>
      </c>
      <c r="W63" s="51">
        <f t="shared" si="8"/>
        <v>24.78806188369386</v>
      </c>
      <c r="X63" s="1">
        <f t="shared" si="35"/>
        <v>198.11955222190446</v>
      </c>
      <c r="Y63" s="1">
        <f t="shared" si="9"/>
        <v>6.2558343196561275</v>
      </c>
      <c r="Z63" s="1"/>
      <c r="AA63" s="1"/>
      <c r="AC63" s="106">
        <f t="shared" si="42"/>
        <v>60</v>
      </c>
      <c r="AD63" s="61">
        <f t="shared" si="36"/>
        <v>231.5</v>
      </c>
      <c r="AF63">
        <f t="shared" si="10"/>
        <v>47.291019907079445</v>
      </c>
      <c r="AG63">
        <f t="shared" si="11"/>
        <v>8.1148263028122098</v>
      </c>
      <c r="AH63" s="8">
        <f t="shared" si="12"/>
        <v>55.405846209891656</v>
      </c>
      <c r="AI63" s="15">
        <f t="shared" si="13"/>
        <v>123.88838650004577</v>
      </c>
      <c r="AJ63" s="58">
        <f t="shared" si="14"/>
        <v>1.5849981891029252</v>
      </c>
      <c r="AK63" s="70">
        <f t="shared" si="15"/>
        <v>589.24012163925454</v>
      </c>
      <c r="AL63">
        <f t="shared" si="16"/>
        <v>1320.7970148126956</v>
      </c>
      <c r="AM63" s="72">
        <f t="shared" si="40"/>
        <v>88.386018245888167</v>
      </c>
      <c r="AN63" s="13">
        <f t="shared" si="17"/>
        <v>198.11955222190431</v>
      </c>
      <c r="AO63" s="13">
        <f t="shared" si="18"/>
        <v>22.30623309376633</v>
      </c>
      <c r="AP63" s="13">
        <f t="shared" si="19"/>
        <v>50.000000000000007</v>
      </c>
      <c r="AQ63" s="13">
        <f t="shared" si="20"/>
        <v>26.968524722829208</v>
      </c>
      <c r="AR63" s="13">
        <f t="shared" si="21"/>
        <v>28.437321487062448</v>
      </c>
      <c r="AT63" s="18"/>
      <c r="AU63" s="18"/>
      <c r="AV63" s="16"/>
      <c r="AW63" s="18"/>
      <c r="AX63" s="18"/>
      <c r="AY63" s="18"/>
      <c r="AZ63" s="137"/>
      <c r="BA63" s="18"/>
      <c r="BB63" s="18"/>
      <c r="BC63" s="18"/>
      <c r="BD63" s="89"/>
      <c r="BE63" s="89"/>
      <c r="BF63" s="89"/>
      <c r="BG63" s="89"/>
      <c r="BH63" s="16"/>
      <c r="BI63" s="16"/>
      <c r="BK63" s="8"/>
    </row>
    <row r="64" spans="15:63">
      <c r="O64" s="106">
        <f t="shared" si="34"/>
        <v>61</v>
      </c>
      <c r="P64" s="36">
        <f t="shared" si="2"/>
        <v>23</v>
      </c>
      <c r="Q64" s="38"/>
      <c r="R64" s="10">
        <f t="shared" si="3"/>
        <v>27.234556720351858</v>
      </c>
      <c r="S64" s="10">
        <f t="shared" si="4"/>
        <v>0.80622464347594303</v>
      </c>
      <c r="T64" s="10">
        <f t="shared" si="5"/>
        <v>28.040781363827801</v>
      </c>
      <c r="U64" s="43">
        <f t="shared" si="6"/>
        <v>134.77527652722327</v>
      </c>
      <c r="V64" s="41">
        <f t="shared" si="7"/>
        <v>5.5510261307333018</v>
      </c>
      <c r="W64" s="51">
        <f t="shared" si="8"/>
        <v>25.237077895586268</v>
      </c>
      <c r="X64" s="1">
        <f t="shared" si="35"/>
        <v>198.11955222190474</v>
      </c>
      <c r="Y64" s="1">
        <f t="shared" si="9"/>
        <v>6.3691537792593591</v>
      </c>
      <c r="Z64" s="1"/>
      <c r="AA64" s="1"/>
      <c r="AC64" s="106">
        <f t="shared" si="42"/>
        <v>61</v>
      </c>
      <c r="AD64" s="61">
        <f t="shared" si="36"/>
        <v>235.25</v>
      </c>
      <c r="AF64">
        <f t="shared" si="10"/>
        <v>47.430592641985889</v>
      </c>
      <c r="AG64">
        <f t="shared" si="11"/>
        <v>8.2462759729441562</v>
      </c>
      <c r="AH64" s="8">
        <f t="shared" si="12"/>
        <v>55.676868614930044</v>
      </c>
      <c r="AI64" s="15">
        <f t="shared" si="13"/>
        <v>123.61736409500737</v>
      </c>
      <c r="AJ64" s="58">
        <f t="shared" si="14"/>
        <v>1.5363057291297295</v>
      </c>
      <c r="AK64" s="70">
        <f t="shared" si="15"/>
        <v>607.91579959417118</v>
      </c>
      <c r="AL64">
        <f t="shared" si="16"/>
        <v>1320.7970148126951</v>
      </c>
      <c r="AM64" s="72">
        <f t="shared" si="40"/>
        <v>91.187369939125659</v>
      </c>
      <c r="AN64" s="13">
        <f t="shared" si="17"/>
        <v>198.11955222190426</v>
      </c>
      <c r="AO64" s="13">
        <f t="shared" si="18"/>
        <v>23.013218260505418</v>
      </c>
      <c r="AP64" s="13">
        <f t="shared" si="19"/>
        <v>50.000000000000007</v>
      </c>
      <c r="AQ64" s="13">
        <f t="shared" si="20"/>
        <v>27.239547127867606</v>
      </c>
      <c r="AR64" s="13">
        <f t="shared" si="21"/>
        <v>28.437321487062437</v>
      </c>
      <c r="AT64" s="18"/>
      <c r="AU64" s="18"/>
      <c r="AV64" s="16"/>
      <c r="AW64" s="18"/>
      <c r="AX64" s="18"/>
      <c r="AY64" s="18"/>
      <c r="AZ64" s="137"/>
      <c r="BA64" s="18"/>
      <c r="BB64" s="18"/>
      <c r="BC64" s="18"/>
      <c r="BD64" s="89"/>
      <c r="BE64" s="89"/>
      <c r="BF64" s="89"/>
      <c r="BG64" s="89"/>
      <c r="BH64" s="16"/>
      <c r="BI64" s="16"/>
      <c r="BK64" s="8"/>
    </row>
    <row r="65" spans="15:63">
      <c r="O65" s="106">
        <f t="shared" si="34"/>
        <v>62</v>
      </c>
      <c r="P65" s="36">
        <f t="shared" si="2"/>
        <v>23.375</v>
      </c>
      <c r="Q65" s="38"/>
      <c r="R65" s="10">
        <f t="shared" si="3"/>
        <v>27.375032390891111</v>
      </c>
      <c r="S65" s="10">
        <f t="shared" si="4"/>
        <v>0.81936961048913781</v>
      </c>
      <c r="T65" s="10">
        <f t="shared" si="5"/>
        <v>28.194402001380247</v>
      </c>
      <c r="U65" s="43">
        <f t="shared" si="6"/>
        <v>134.62165588967082</v>
      </c>
      <c r="V65" s="41">
        <f t="shared" si="7"/>
        <v>5.4537125008697727</v>
      </c>
      <c r="W65" s="51">
        <f t="shared" si="8"/>
        <v>25.687397133495569</v>
      </c>
      <c r="X65" s="1">
        <f t="shared" si="35"/>
        <v>198.11955222190471</v>
      </c>
      <c r="Y65" s="1">
        <f t="shared" si="9"/>
        <v>6.48280213775275</v>
      </c>
      <c r="Z65" s="1"/>
      <c r="AA65" s="1"/>
      <c r="AC65" s="106">
        <f t="shared" si="42"/>
        <v>62</v>
      </c>
      <c r="AD65" s="61">
        <f t="shared" si="36"/>
        <v>239</v>
      </c>
      <c r="AF65">
        <f t="shared" si="10"/>
        <v>47.567958018962749</v>
      </c>
      <c r="AG65">
        <f t="shared" si="11"/>
        <v>8.3777256430761042</v>
      </c>
      <c r="AH65" s="8">
        <f t="shared" si="12"/>
        <v>55.945683662038853</v>
      </c>
      <c r="AI65" s="15">
        <f t="shared" si="13"/>
        <v>123.34854904789857</v>
      </c>
      <c r="AJ65" s="58">
        <f t="shared" si="14"/>
        <v>1.4894876195328191</v>
      </c>
      <c r="AK65" s="70">
        <f t="shared" si="15"/>
        <v>627.02402725437844</v>
      </c>
      <c r="AL65">
        <f t="shared" si="16"/>
        <v>1320.7970148126954</v>
      </c>
      <c r="AM65" s="72">
        <f t="shared" si="40"/>
        <v>94.053604088156746</v>
      </c>
      <c r="AN65" s="13">
        <f t="shared" si="17"/>
        <v>198.11955222190426</v>
      </c>
      <c r="AO65" s="13">
        <f t="shared" si="18"/>
        <v>23.736577998826636</v>
      </c>
      <c r="AP65" s="13">
        <f t="shared" si="19"/>
        <v>50</v>
      </c>
      <c r="AQ65" s="13">
        <f t="shared" si="20"/>
        <v>27.508362174976408</v>
      </c>
      <c r="AR65" s="13">
        <f t="shared" si="21"/>
        <v>28.437321487062444</v>
      </c>
      <c r="AT65" s="18"/>
      <c r="AU65" s="18"/>
      <c r="AV65" s="16"/>
      <c r="AW65" s="18"/>
      <c r="AX65" s="18"/>
      <c r="AY65" s="18"/>
      <c r="AZ65" s="137"/>
      <c r="BA65" s="18"/>
      <c r="BB65" s="18"/>
      <c r="BC65" s="18"/>
      <c r="BD65" s="89"/>
      <c r="BE65" s="89"/>
      <c r="BF65" s="89"/>
      <c r="BG65" s="89"/>
      <c r="BH65" s="16"/>
      <c r="BI65" s="16"/>
      <c r="BK65" s="8"/>
    </row>
    <row r="66" spans="15:63">
      <c r="O66" s="106">
        <f t="shared" si="34"/>
        <v>63</v>
      </c>
      <c r="P66" s="36">
        <f t="shared" si="2"/>
        <v>23.75</v>
      </c>
      <c r="Q66" s="38"/>
      <c r="R66" s="10">
        <f t="shared" si="3"/>
        <v>27.513272279217706</v>
      </c>
      <c r="S66" s="10">
        <f t="shared" si="4"/>
        <v>0.83251457750233249</v>
      </c>
      <c r="T66" s="10">
        <f t="shared" si="5"/>
        <v>28.345786856720039</v>
      </c>
      <c r="U66" s="43">
        <f t="shared" si="6"/>
        <v>134.47027103433101</v>
      </c>
      <c r="V66" s="41">
        <f t="shared" si="7"/>
        <v>5.3594842263652067</v>
      </c>
      <c r="W66" s="51">
        <f t="shared" si="8"/>
        <v>26.139022515000629</v>
      </c>
      <c r="X66" s="1">
        <f t="shared" si="35"/>
        <v>198.11955222190434</v>
      </c>
      <c r="Y66" s="1">
        <f t="shared" si="9"/>
        <v>6.5967801314540528</v>
      </c>
      <c r="Z66" s="1"/>
      <c r="AA66" s="1"/>
      <c r="AC66" s="106">
        <f t="shared" si="42"/>
        <v>63</v>
      </c>
      <c r="AD66" s="61">
        <f t="shared" si="36"/>
        <v>242.75</v>
      </c>
      <c r="AF66">
        <f t="shared" si="10"/>
        <v>47.703184771600853</v>
      </c>
      <c r="AG66">
        <f t="shared" si="11"/>
        <v>8.5091753132080505</v>
      </c>
      <c r="AH66" s="8">
        <f t="shared" si="12"/>
        <v>56.212360084808907</v>
      </c>
      <c r="AI66" s="15">
        <f t="shared" si="13"/>
        <v>123.08187262512853</v>
      </c>
      <c r="AJ66" s="58">
        <f t="shared" si="14"/>
        <v>1.444451873815632</v>
      </c>
      <c r="AK66" s="70">
        <f t="shared" si="15"/>
        <v>646.57365376799999</v>
      </c>
      <c r="AL66">
        <f t="shared" si="16"/>
        <v>1320.7970148126976</v>
      </c>
      <c r="AM66" s="72">
        <f t="shared" si="40"/>
        <v>96.986048065199981</v>
      </c>
      <c r="AN66" s="13">
        <f t="shared" si="17"/>
        <v>198.1195522219046</v>
      </c>
      <c r="AO66" s="13">
        <f t="shared" si="18"/>
        <v>24.476647301466333</v>
      </c>
      <c r="AP66" s="13">
        <f t="shared" si="19"/>
        <v>50.000000000000007</v>
      </c>
      <c r="AQ66" s="13">
        <f t="shared" si="20"/>
        <v>27.775038597746452</v>
      </c>
      <c r="AR66" s="13">
        <f t="shared" si="21"/>
        <v>28.437321487062455</v>
      </c>
      <c r="AT66" s="18"/>
      <c r="AU66" s="18"/>
      <c r="AV66" s="16"/>
      <c r="AW66" s="18"/>
      <c r="AX66" s="18"/>
      <c r="AY66" s="18"/>
      <c r="AZ66" s="137"/>
      <c r="BA66" s="18"/>
      <c r="BB66" s="18"/>
      <c r="BC66" s="18"/>
      <c r="BD66" s="89"/>
      <c r="BE66" s="89"/>
      <c r="BF66" s="89"/>
      <c r="BG66" s="89"/>
      <c r="BH66" s="16"/>
      <c r="BI66" s="16"/>
      <c r="BK66" s="8"/>
    </row>
    <row r="67" spans="15:63">
      <c r="O67" s="106">
        <f t="shared" si="34"/>
        <v>64</v>
      </c>
      <c r="P67" s="36">
        <f t="shared" si="2"/>
        <v>24.125</v>
      </c>
      <c r="Q67" s="38"/>
      <c r="R67" s="10">
        <f t="shared" si="3"/>
        <v>27.649346440316602</v>
      </c>
      <c r="S67" s="10">
        <f t="shared" si="4"/>
        <v>0.84565954451552727</v>
      </c>
      <c r="T67" s="10">
        <f t="shared" si="5"/>
        <v>28.49500598483213</v>
      </c>
      <c r="U67" s="43">
        <f t="shared" si="6"/>
        <v>134.32105190621894</v>
      </c>
      <c r="V67" s="41">
        <f t="shared" si="7"/>
        <v>5.2681974122434951</v>
      </c>
      <c r="W67" s="51">
        <f t="shared" si="8"/>
        <v>26.591956963528514</v>
      </c>
      <c r="X67" s="1">
        <f t="shared" si="35"/>
        <v>198.11955222190494</v>
      </c>
      <c r="Y67" s="1">
        <f t="shared" si="9"/>
        <v>6.7110884981569443</v>
      </c>
      <c r="Z67" s="1"/>
      <c r="AA67" s="1"/>
      <c r="AC67" s="106">
        <f t="shared" si="42"/>
        <v>64</v>
      </c>
      <c r="AD67" s="61">
        <f t="shared" si="36"/>
        <v>246.5</v>
      </c>
      <c r="AF67">
        <f t="shared" si="10"/>
        <v>47.836338472264977</v>
      </c>
      <c r="AG67">
        <f t="shared" si="11"/>
        <v>8.6406249833399986</v>
      </c>
      <c r="AH67" s="8">
        <f t="shared" si="12"/>
        <v>56.476963455604974</v>
      </c>
      <c r="AI67" s="15">
        <f t="shared" si="13"/>
        <v>122.81726925433246</v>
      </c>
      <c r="AJ67" s="58">
        <f t="shared" si="14"/>
        <v>1.4011121787928664</v>
      </c>
      <c r="AK67" s="70">
        <f t="shared" si="15"/>
        <v>666.57369758190953</v>
      </c>
      <c r="AL67">
        <f t="shared" si="16"/>
        <v>1320.7970148126965</v>
      </c>
      <c r="AM67" s="72">
        <f t="shared" si="40"/>
        <v>99.986054637286401</v>
      </c>
      <c r="AN67" s="13">
        <f t="shared" si="17"/>
        <v>198.11955222190443</v>
      </c>
      <c r="AO67" s="13">
        <f t="shared" si="18"/>
        <v>25.233767570122687</v>
      </c>
      <c r="AP67" s="13">
        <f t="shared" si="19"/>
        <v>50</v>
      </c>
      <c r="AQ67" s="13">
        <f t="shared" si="20"/>
        <v>28.039641968542522</v>
      </c>
      <c r="AR67" s="13">
        <f t="shared" si="21"/>
        <v>28.437321487062452</v>
      </c>
      <c r="AT67" s="18"/>
      <c r="AU67" s="18"/>
      <c r="AV67" s="16"/>
      <c r="AW67" s="18"/>
      <c r="AX67" s="18"/>
      <c r="AY67" s="18"/>
      <c r="AZ67" s="137"/>
      <c r="BA67" s="18"/>
      <c r="BB67" s="18"/>
      <c r="BC67" s="18"/>
      <c r="BD67" s="89"/>
      <c r="BE67" s="89"/>
      <c r="BF67" s="89"/>
      <c r="BG67" s="89"/>
      <c r="BH67" s="16"/>
      <c r="BI67" s="16"/>
      <c r="BK67" s="8"/>
    </row>
    <row r="68" spans="15:63">
      <c r="O68" s="106">
        <f t="shared" si="34"/>
        <v>65</v>
      </c>
      <c r="P68" s="36">
        <f t="shared" si="2"/>
        <v>24.5</v>
      </c>
      <c r="Q68" s="38"/>
      <c r="R68" s="10">
        <f t="shared" si="3"/>
        <v>27.783321687290648</v>
      </c>
      <c r="S68" s="10">
        <f t="shared" si="4"/>
        <v>0.85880451152872195</v>
      </c>
      <c r="T68" s="10">
        <f t="shared" si="5"/>
        <v>28.642126198819369</v>
      </c>
      <c r="U68" s="43">
        <f t="shared" si="6"/>
        <v>134.17393169223169</v>
      </c>
      <c r="V68" s="41">
        <f t="shared" si="7"/>
        <v>5.1797169734521953</v>
      </c>
      <c r="W68" s="51">
        <f t="shared" si="8"/>
        <v>27.046203408365432</v>
      </c>
      <c r="X68" s="1">
        <f t="shared" si="35"/>
        <v>198.11955222190457</v>
      </c>
      <c r="Y68" s="1">
        <f t="shared" si="9"/>
        <v>6.8257279771337949</v>
      </c>
      <c r="Z68" s="1"/>
      <c r="AA68" s="1"/>
      <c r="AC68" s="106">
        <f t="shared" si="42"/>
        <v>65</v>
      </c>
      <c r="AD68" s="61">
        <f t="shared" si="36"/>
        <v>250.25</v>
      </c>
      <c r="AF68">
        <f t="shared" si="10"/>
        <v>47.967481723027127</v>
      </c>
      <c r="AG68">
        <f t="shared" si="11"/>
        <v>8.7720746534719449</v>
      </c>
      <c r="AH68" s="8">
        <f t="shared" si="12"/>
        <v>56.739556376499074</v>
      </c>
      <c r="AI68" s="15">
        <f t="shared" si="13"/>
        <v>122.55467633343834</v>
      </c>
      <c r="AJ68" s="58">
        <f t="shared" si="14"/>
        <v>1.3593874683964169</v>
      </c>
      <c r="AK68" s="70">
        <f t="shared" si="15"/>
        <v>687.03334954729223</v>
      </c>
      <c r="AL68">
        <f t="shared" si="16"/>
        <v>1320.7970148126931</v>
      </c>
      <c r="AM68" s="72">
        <f t="shared" ref="AM68:AM69" si="43">AK68*($X$4/$AL$4)</f>
        <v>103.05500243209381</v>
      </c>
      <c r="AN68" s="13">
        <f t="shared" si="17"/>
        <v>198.11955222190394</v>
      </c>
      <c r="AO68" s="13">
        <f t="shared" si="18"/>
        <v>26.008286733019411</v>
      </c>
      <c r="AP68" s="13">
        <f t="shared" si="19"/>
        <v>49.999999999999993</v>
      </c>
      <c r="AQ68" s="13">
        <f t="shared" si="20"/>
        <v>28.30223488943664</v>
      </c>
      <c r="AR68" s="13">
        <f t="shared" si="21"/>
        <v>28.437321487062434</v>
      </c>
      <c r="AT68" s="18"/>
      <c r="AU68" s="18"/>
      <c r="AV68" s="16"/>
      <c r="AW68" s="18"/>
      <c r="AX68" s="18"/>
      <c r="AY68" s="18"/>
      <c r="AZ68" s="137"/>
      <c r="BA68" s="18"/>
      <c r="BB68" s="18"/>
      <c r="BC68" s="18"/>
      <c r="BD68" s="89"/>
      <c r="BE68" s="89"/>
      <c r="BF68" s="89"/>
      <c r="BG68" s="89"/>
      <c r="BH68" s="16"/>
      <c r="BI68" s="16"/>
      <c r="BK68" s="8"/>
    </row>
    <row r="69" spans="15:63">
      <c r="O69" s="106">
        <f t="shared" si="34"/>
        <v>66</v>
      </c>
      <c r="P69" s="36">
        <f t="shared" ref="P69:P88" si="44">P68+$J$45</f>
        <v>24.875</v>
      </c>
      <c r="Q69" s="38"/>
      <c r="R69" s="10">
        <f t="shared" ref="R69:R88" si="45">20*LOG(P69)</f>
        <v>27.915261788355259</v>
      </c>
      <c r="S69" s="10">
        <f t="shared" ref="S69:S88" si="46">2*$J$6*(P69/1000)</f>
        <v>0.87194947854191673</v>
      </c>
      <c r="T69" s="10">
        <f t="shared" ref="T69:T88" si="47">R69+S69</f>
        <v>28.787211266897177</v>
      </c>
      <c r="U69" s="43">
        <f t="shared" ref="U69:U88" si="48">$Q$13-(R69+S69)+$Q$8+$Q$10</f>
        <v>134.02884662415389</v>
      </c>
      <c r="V69" s="41">
        <f t="shared" ref="V69:V88" si="49">POWER(10,(U69+$D$16)*0.05)*1000</f>
        <v>5.0939159707980579</v>
      </c>
      <c r="W69" s="51">
        <f t="shared" ref="W69:W88" si="50">POWER(10,0.05*T69)</f>
        <v>27.501764784667834</v>
      </c>
      <c r="X69" s="1">
        <f t="shared" si="35"/>
        <v>198.11955222190463</v>
      </c>
      <c r="Y69" s="1">
        <f t="shared" ref="Y69:Y88" si="51">W69*(50/$X$4)</f>
        <v>6.9406993091384592</v>
      </c>
      <c r="Z69" s="1"/>
      <c r="AA69" s="1"/>
      <c r="AC69" s="106">
        <f t="shared" si="42"/>
        <v>66</v>
      </c>
      <c r="AD69" s="61">
        <f t="shared" si="36"/>
        <v>254</v>
      </c>
      <c r="AF69">
        <f t="shared" ref="AF69" si="52">20*LOG(AD69)</f>
        <v>48.096674332398763</v>
      </c>
      <c r="AG69">
        <f t="shared" ref="AG69" si="53">2*$J$6*(AD69/1000)</f>
        <v>8.903524323603893</v>
      </c>
      <c r="AH69" s="8">
        <f t="shared" ref="AH69" si="54">AF69+AG69</f>
        <v>57.000198656002652</v>
      </c>
      <c r="AI69" s="15">
        <f t="shared" ref="AI69" si="55">$AE$6-(AF69+AG69)+$Q$8+$Q$10</f>
        <v>122.29403405393477</v>
      </c>
      <c r="AJ69" s="58">
        <f t="shared" ref="AJ69" si="56">POWER(10,(AI69+$D$16)*0.05)*1000</f>
        <v>1.319201535251338</v>
      </c>
      <c r="AK69" s="70">
        <f t="shared" ref="AK69" si="57">POWER(10,0.05*AH69)</f>
        <v>707.96197608052898</v>
      </c>
      <c r="AL69">
        <f t="shared" ref="AL69" si="58">AJ69*POWER(2,0.5)*AK69</f>
        <v>1320.7970148126942</v>
      </c>
      <c r="AM69" s="72">
        <f t="shared" si="43"/>
        <v>106.19429641207932</v>
      </c>
      <c r="AN69" s="13">
        <f t="shared" ref="AN69" si="59">AJ69*POWER(2,0.5)*AM69</f>
        <v>198.11955222190409</v>
      </c>
      <c r="AO69" s="13">
        <f t="shared" ref="AO69" si="60">AK69*(50/AL69)</f>
        <v>26.800559364563942</v>
      </c>
      <c r="AP69" s="13">
        <f t="shared" ref="AP69" si="61">AJ69*POWER(2,0.5)*AO69</f>
        <v>50</v>
      </c>
      <c r="AQ69" s="13">
        <f t="shared" ref="AQ69" si="62">20*LOG10(AO69)</f>
        <v>28.562877168940211</v>
      </c>
      <c r="AR69" s="13">
        <f t="shared" ref="AR69" si="63">AH69-AQ69</f>
        <v>28.437321487062441</v>
      </c>
      <c r="AT69" s="18"/>
      <c r="AU69" s="18"/>
      <c r="AV69" s="16"/>
      <c r="AW69" s="18"/>
      <c r="AX69" s="18"/>
      <c r="AY69" s="18"/>
      <c r="AZ69" s="137"/>
      <c r="BA69" s="18"/>
      <c r="BB69" s="18"/>
      <c r="BC69" s="18"/>
      <c r="BD69" s="89"/>
      <c r="BE69" s="89"/>
      <c r="BF69" s="89"/>
      <c r="BG69" s="89"/>
      <c r="BH69" s="16"/>
      <c r="BI69" s="16"/>
      <c r="BK69" s="8"/>
    </row>
    <row r="70" spans="15:63">
      <c r="O70" s="106">
        <f t="shared" ref="O70:O88" si="64">1+O69</f>
        <v>67</v>
      </c>
      <c r="P70" s="36">
        <f t="shared" si="44"/>
        <v>25.25</v>
      </c>
      <c r="Q70" s="38"/>
      <c r="R70" s="10">
        <f t="shared" si="45"/>
        <v>28.045227649093604</v>
      </c>
      <c r="S70" s="10">
        <f t="shared" si="46"/>
        <v>0.88509444555511141</v>
      </c>
      <c r="T70" s="10">
        <f t="shared" si="47"/>
        <v>28.930322094648716</v>
      </c>
      <c r="U70" s="43">
        <f t="shared" si="48"/>
        <v>133.88573579640234</v>
      </c>
      <c r="V70" s="41">
        <f t="shared" si="49"/>
        <v>5.0106750060563225</v>
      </c>
      <c r="W70" s="51">
        <f t="shared" si="50"/>
        <v>27.95864403347343</v>
      </c>
      <c r="X70" s="1">
        <f t="shared" ref="X70:X88" si="65">V70*POWER(2,0.5)*W70</f>
        <v>198.11955222190457</v>
      </c>
      <c r="Y70" s="1">
        <f t="shared" si="51"/>
        <v>7.056003236409067</v>
      </c>
      <c r="Z70" s="1"/>
      <c r="AA70" s="1"/>
      <c r="AC70" s="6"/>
      <c r="AD70" s="18"/>
      <c r="AE70" s="16"/>
      <c r="AF70" s="16"/>
      <c r="AG70" s="16"/>
      <c r="AH70" s="133"/>
      <c r="AI70" s="134"/>
      <c r="AJ70" s="16"/>
      <c r="AK70" s="88"/>
      <c r="AL70" s="16"/>
      <c r="AM70" s="135"/>
      <c r="AN70" s="136"/>
      <c r="AO70" s="136"/>
      <c r="AP70" s="136"/>
      <c r="AQ70" s="136"/>
      <c r="AR70" s="136"/>
      <c r="AT70" s="18"/>
      <c r="AU70" s="18"/>
      <c r="AV70" s="16"/>
      <c r="AW70" s="18"/>
      <c r="AX70" s="18"/>
      <c r="AY70" s="18"/>
      <c r="AZ70" s="137"/>
      <c r="BA70" s="18"/>
      <c r="BB70" s="18"/>
      <c r="BC70" s="18"/>
      <c r="BD70" s="89"/>
      <c r="BE70" s="89"/>
      <c r="BF70" s="89"/>
      <c r="BG70" s="89"/>
      <c r="BH70" s="16"/>
      <c r="BI70" s="16"/>
      <c r="BK70" s="8"/>
    </row>
    <row r="71" spans="15:63">
      <c r="O71" s="106">
        <f t="shared" si="64"/>
        <v>68</v>
      </c>
      <c r="P71" s="36">
        <f t="shared" si="44"/>
        <v>25.625</v>
      </c>
      <c r="Q71" s="38"/>
      <c r="R71" s="10">
        <f t="shared" si="45"/>
        <v>28.173277481276212</v>
      </c>
      <c r="S71" s="10">
        <f t="shared" si="46"/>
        <v>0.89823941256830608</v>
      </c>
      <c r="T71" s="10">
        <f t="shared" si="47"/>
        <v>29.071516893844517</v>
      </c>
      <c r="U71" s="43">
        <f t="shared" si="48"/>
        <v>133.74454099720654</v>
      </c>
      <c r="V71" s="41">
        <f t="shared" si="49"/>
        <v>4.9298816701925654</v>
      </c>
      <c r="W71" s="51">
        <f t="shared" si="50"/>
        <v>28.416844101712272</v>
      </c>
      <c r="X71" s="1">
        <f t="shared" si="65"/>
        <v>198.11955222190457</v>
      </c>
      <c r="Y71" s="1">
        <f t="shared" si="51"/>
        <v>7.1716405026708125</v>
      </c>
      <c r="Z71" s="1"/>
      <c r="AA71" s="1"/>
      <c r="AC71" s="6"/>
      <c r="AD71" s="18"/>
      <c r="AE71" s="16"/>
      <c r="AF71" s="16"/>
      <c r="AG71" s="16"/>
      <c r="AH71" s="133"/>
      <c r="AI71" s="134"/>
      <c r="AJ71" s="16"/>
      <c r="AK71" s="88"/>
      <c r="AL71" s="16"/>
      <c r="AM71" s="135"/>
      <c r="AN71" s="136"/>
      <c r="AO71" s="136"/>
      <c r="AP71" s="136"/>
      <c r="AQ71" s="136"/>
      <c r="AR71" s="136"/>
      <c r="AT71" s="18"/>
      <c r="AU71" s="18"/>
      <c r="AV71" s="16"/>
      <c r="AW71" s="18"/>
      <c r="AX71" s="18"/>
      <c r="AY71" s="18"/>
      <c r="AZ71" s="137"/>
      <c r="BA71" s="18"/>
      <c r="BB71" s="18"/>
      <c r="BC71" s="18"/>
      <c r="BD71" s="89"/>
      <c r="BE71" s="89"/>
      <c r="BF71" s="89"/>
      <c r="BG71" s="89"/>
      <c r="BH71" s="16"/>
      <c r="BI71" s="16"/>
      <c r="BK71" s="8"/>
    </row>
    <row r="72" spans="15:63">
      <c r="O72" s="106">
        <f t="shared" si="64"/>
        <v>69</v>
      </c>
      <c r="P72" s="36">
        <f t="shared" si="44"/>
        <v>26</v>
      </c>
      <c r="Q72" s="38"/>
      <c r="R72" s="10">
        <f t="shared" si="45"/>
        <v>28.29946695941636</v>
      </c>
      <c r="S72" s="10">
        <f t="shared" si="46"/>
        <v>0.91138437958150076</v>
      </c>
      <c r="T72" s="10">
        <f t="shared" si="47"/>
        <v>29.210851338997863</v>
      </c>
      <c r="U72" s="43">
        <f t="shared" si="48"/>
        <v>133.6052065520532</v>
      </c>
      <c r="V72" s="41">
        <f t="shared" si="49"/>
        <v>4.8514300393344705</v>
      </c>
      <c r="W72" s="51">
        <f t="shared" si="50"/>
        <v>28.876367942217954</v>
      </c>
      <c r="X72" s="1">
        <f t="shared" si="65"/>
        <v>198.11955222190463</v>
      </c>
      <c r="Y72" s="1">
        <f t="shared" si="51"/>
        <v>7.2876118531387846</v>
      </c>
      <c r="Z72" s="1"/>
      <c r="AA72" s="1"/>
      <c r="AC72" s="6"/>
      <c r="AD72" s="18"/>
      <c r="AE72" s="16"/>
      <c r="AF72" s="16"/>
      <c r="AG72" s="16"/>
      <c r="AH72" s="133"/>
      <c r="AI72" s="134"/>
      <c r="AJ72" s="16"/>
      <c r="AK72" s="88"/>
      <c r="AL72" s="16"/>
      <c r="AM72" s="135"/>
      <c r="AN72" s="136"/>
      <c r="AO72" s="136"/>
      <c r="AP72" s="136"/>
      <c r="AQ72" s="136"/>
      <c r="AR72" s="136"/>
      <c r="AT72" s="18"/>
      <c r="AU72" s="18"/>
      <c r="AV72" s="16"/>
      <c r="AW72" s="18"/>
      <c r="AX72" s="18"/>
      <c r="AY72" s="18"/>
      <c r="AZ72" s="137"/>
      <c r="BA72" s="18"/>
      <c r="BB72" s="18"/>
      <c r="BC72" s="18"/>
      <c r="BD72" s="89"/>
      <c r="BE72" s="89"/>
      <c r="BF72" s="89"/>
      <c r="BG72" s="89"/>
      <c r="BH72" s="16"/>
      <c r="BI72" s="16"/>
      <c r="BK72" s="8"/>
    </row>
    <row r="73" spans="15:63">
      <c r="O73" s="106">
        <f t="shared" si="64"/>
        <v>70</v>
      </c>
      <c r="P73" s="36">
        <f t="shared" si="44"/>
        <v>26.375</v>
      </c>
      <c r="Q73" s="38"/>
      <c r="R73" s="10">
        <f t="shared" si="45"/>
        <v>28.423849366114982</v>
      </c>
      <c r="S73" s="10">
        <f t="shared" si="46"/>
        <v>0.92452934659469554</v>
      </c>
      <c r="T73" s="10">
        <f t="shared" si="47"/>
        <v>29.348378712709678</v>
      </c>
      <c r="U73" s="43">
        <f t="shared" si="48"/>
        <v>133.46767917834137</v>
      </c>
      <c r="V73" s="41">
        <f t="shared" si="49"/>
        <v>4.775220213741334</v>
      </c>
      <c r="W73" s="51">
        <f t="shared" si="50"/>
        <v>29.33721851373857</v>
      </c>
      <c r="X73" s="1">
        <f t="shared" si="65"/>
        <v>198.1195522219044</v>
      </c>
      <c r="Y73" s="1">
        <f t="shared" si="51"/>
        <v>7.4039180345207303</v>
      </c>
      <c r="Z73" s="1"/>
      <c r="AA73" s="1"/>
      <c r="AC73" s="6"/>
      <c r="AD73" s="18"/>
      <c r="AE73" s="16"/>
      <c r="AF73" s="16"/>
      <c r="AG73" s="16"/>
      <c r="AH73" s="133"/>
      <c r="AI73" s="134"/>
      <c r="AJ73" s="16"/>
      <c r="AK73" s="88"/>
      <c r="AL73" s="16"/>
      <c r="AM73" s="135"/>
      <c r="AN73" s="136"/>
      <c r="AO73" s="136"/>
      <c r="AP73" s="136"/>
      <c r="AQ73" s="136"/>
      <c r="AR73" s="136"/>
      <c r="AT73" s="18"/>
      <c r="AU73" s="18"/>
      <c r="AV73" s="16"/>
      <c r="AW73" s="18"/>
      <c r="AX73" s="18"/>
      <c r="AY73" s="18"/>
      <c r="AZ73" s="137"/>
      <c r="BA73" s="18"/>
      <c r="BB73" s="18"/>
      <c r="BC73" s="18"/>
      <c r="BD73" s="89"/>
      <c r="BE73" s="89"/>
      <c r="BF73" s="89"/>
      <c r="BG73" s="89"/>
      <c r="BH73" s="16"/>
      <c r="BI73" s="16"/>
      <c r="BK73" s="8"/>
    </row>
    <row r="74" spans="15:63">
      <c r="O74" s="106">
        <f t="shared" si="64"/>
        <v>71</v>
      </c>
      <c r="P74" s="36">
        <f t="shared" si="44"/>
        <v>26.75</v>
      </c>
      <c r="Q74" s="38"/>
      <c r="R74" s="10">
        <f t="shared" si="45"/>
        <v>28.546475727144944</v>
      </c>
      <c r="S74" s="10">
        <f t="shared" si="46"/>
        <v>0.93767431360789033</v>
      </c>
      <c r="T74" s="10">
        <f t="shared" si="47"/>
        <v>29.484150040752834</v>
      </c>
      <c r="U74" s="43">
        <f t="shared" si="48"/>
        <v>133.33190785029822</v>
      </c>
      <c r="V74" s="41">
        <f t="shared" si="49"/>
        <v>4.7011578955518258</v>
      </c>
      <c r="W74" s="51">
        <f t="shared" si="50"/>
        <v>29.79939878094795</v>
      </c>
      <c r="X74" s="1">
        <f t="shared" si="65"/>
        <v>198.1195522219044</v>
      </c>
      <c r="Y74" s="1">
        <f t="shared" si="51"/>
        <v>7.5205597950198948</v>
      </c>
      <c r="Z74" s="1"/>
      <c r="AA74" s="1"/>
      <c r="AC74" s="6"/>
      <c r="AD74" s="18"/>
      <c r="AE74" s="16"/>
      <c r="AF74" s="16"/>
      <c r="AG74" s="16"/>
      <c r="AH74" s="133"/>
      <c r="AI74" s="134"/>
      <c r="AJ74" s="16"/>
      <c r="AK74" s="88"/>
      <c r="AL74" s="16"/>
      <c r="AM74" s="135"/>
      <c r="AN74" s="136"/>
      <c r="AO74" s="136"/>
      <c r="AP74" s="136"/>
      <c r="AQ74" s="136"/>
      <c r="AR74" s="136"/>
      <c r="AT74" s="18"/>
      <c r="AU74" s="18"/>
      <c r="AV74" s="16"/>
      <c r="AW74" s="18"/>
      <c r="AX74" s="18"/>
      <c r="AY74" s="18"/>
      <c r="AZ74" s="137"/>
      <c r="BA74" s="18"/>
      <c r="BB74" s="18"/>
      <c r="BC74" s="18"/>
      <c r="BD74" s="89"/>
      <c r="BE74" s="89"/>
      <c r="BF74" s="89"/>
      <c r="BG74" s="89"/>
      <c r="BH74" s="16"/>
      <c r="BI74" s="16"/>
      <c r="BK74" s="8"/>
    </row>
    <row r="75" spans="15:63">
      <c r="O75" s="106">
        <f t="shared" si="64"/>
        <v>72</v>
      </c>
      <c r="P75" s="36">
        <f t="shared" si="44"/>
        <v>27.125</v>
      </c>
      <c r="Q75" s="38"/>
      <c r="R75" s="10">
        <f t="shared" si="45"/>
        <v>28.667394937131721</v>
      </c>
      <c r="S75" s="10">
        <f t="shared" si="46"/>
        <v>0.95081928062108501</v>
      </c>
      <c r="T75" s="10">
        <f t="shared" si="47"/>
        <v>29.618214217752808</v>
      </c>
      <c r="U75" s="43">
        <f t="shared" si="48"/>
        <v>133.19784367329825</v>
      </c>
      <c r="V75" s="41">
        <f t="shared" si="49"/>
        <v>4.6291540015572155</v>
      </c>
      <c r="W75" s="51">
        <f t="shared" si="50"/>
        <v>30.262911714456934</v>
      </c>
      <c r="X75" s="1">
        <f t="shared" si="65"/>
        <v>198.11955222190457</v>
      </c>
      <c r="Y75" s="1">
        <f t="shared" si="51"/>
        <v>7.6375378843378599</v>
      </c>
      <c r="Z75" s="1"/>
      <c r="AA75" s="1"/>
      <c r="AC75" s="6"/>
      <c r="AD75" s="18"/>
      <c r="AE75" s="16"/>
      <c r="AF75" s="16"/>
      <c r="AG75" s="16"/>
      <c r="AH75" s="133"/>
      <c r="AI75" s="134"/>
      <c r="AJ75" s="16"/>
      <c r="AK75" s="88"/>
      <c r="AL75" s="16"/>
      <c r="AM75" s="135"/>
      <c r="AN75" s="136"/>
      <c r="AO75" s="136"/>
      <c r="AP75" s="136"/>
      <c r="AQ75" s="136"/>
      <c r="AR75" s="136"/>
      <c r="AT75" s="18"/>
      <c r="AU75" s="18"/>
      <c r="AV75" s="16"/>
      <c r="AW75" s="18"/>
      <c r="AX75" s="18"/>
      <c r="AY75" s="18"/>
      <c r="AZ75" s="137"/>
      <c r="BA75" s="18"/>
      <c r="BB75" s="18"/>
      <c r="BC75" s="18"/>
      <c r="BD75" s="89"/>
      <c r="BE75" s="89"/>
      <c r="BF75" s="89"/>
      <c r="BG75" s="89"/>
      <c r="BH75" s="16"/>
      <c r="BI75" s="16"/>
      <c r="BK75" s="8"/>
    </row>
    <row r="76" spans="15:63">
      <c r="O76" s="106">
        <f t="shared" si="64"/>
        <v>73</v>
      </c>
      <c r="P76" s="36">
        <f t="shared" si="44"/>
        <v>27.5</v>
      </c>
      <c r="Q76" s="38"/>
      <c r="R76" s="10">
        <f t="shared" si="45"/>
        <v>28.786653876605254</v>
      </c>
      <c r="S76" s="10">
        <f t="shared" si="46"/>
        <v>0.96396424763427979</v>
      </c>
      <c r="T76" s="10">
        <f t="shared" si="47"/>
        <v>29.750618124239534</v>
      </c>
      <c r="U76" s="43">
        <f t="shared" si="48"/>
        <v>133.06543976681152</v>
      </c>
      <c r="V76" s="41">
        <f t="shared" si="49"/>
        <v>4.5591243076568873</v>
      </c>
      <c r="W76" s="51">
        <f t="shared" si="50"/>
        <v>30.727760290824254</v>
      </c>
      <c r="X76" s="1">
        <f t="shared" si="65"/>
        <v>198.1195522219044</v>
      </c>
      <c r="Y76" s="1">
        <f t="shared" si="51"/>
        <v>7.7548530536772962</v>
      </c>
      <c r="Z76" s="1"/>
      <c r="AA76" s="1"/>
      <c r="AC76" s="6"/>
      <c r="AD76" s="18"/>
      <c r="AE76" s="16"/>
      <c r="AF76" s="16"/>
      <c r="AG76" s="16"/>
      <c r="AH76" s="133"/>
      <c r="AI76" s="134"/>
      <c r="AJ76" s="16"/>
      <c r="AK76" s="88"/>
      <c r="AL76" s="16"/>
      <c r="AM76" s="135"/>
      <c r="AN76" s="136"/>
      <c r="AO76" s="136"/>
      <c r="AP76" s="136"/>
      <c r="AQ76" s="136"/>
      <c r="AR76" s="136"/>
      <c r="AT76" s="18"/>
      <c r="AU76" s="18"/>
      <c r="AV76" s="16"/>
      <c r="AW76" s="18"/>
      <c r="AX76" s="18"/>
      <c r="AY76" s="18"/>
      <c r="AZ76" s="137"/>
      <c r="BA76" s="18"/>
      <c r="BB76" s="18"/>
      <c r="BC76" s="18"/>
      <c r="BD76" s="89"/>
      <c r="BE76" s="89"/>
      <c r="BF76" s="89"/>
      <c r="BG76" s="89"/>
      <c r="BH76" s="16"/>
      <c r="BI76" s="16"/>
      <c r="BK76" s="8"/>
    </row>
    <row r="77" spans="15:63">
      <c r="O77" s="106">
        <f t="shared" si="64"/>
        <v>74</v>
      </c>
      <c r="P77" s="36">
        <f t="shared" si="44"/>
        <v>27.875</v>
      </c>
      <c r="Q77" s="38"/>
      <c r="R77" s="10">
        <f t="shared" si="45"/>
        <v>28.904297521124342</v>
      </c>
      <c r="S77" s="10">
        <f t="shared" si="46"/>
        <v>0.97710921464747447</v>
      </c>
      <c r="T77" s="10">
        <f t="shared" si="47"/>
        <v>29.881406735771815</v>
      </c>
      <c r="U77" s="43">
        <f t="shared" si="48"/>
        <v>132.93465115527925</v>
      </c>
      <c r="V77" s="41">
        <f t="shared" si="49"/>
        <v>4.4909891220124658</v>
      </c>
      <c r="W77" s="51">
        <f t="shared" si="50"/>
        <v>31.193947492568039</v>
      </c>
      <c r="X77" s="1">
        <f t="shared" si="65"/>
        <v>198.11955222190466</v>
      </c>
      <c r="Y77" s="1">
        <f t="shared" si="51"/>
        <v>7.8725060557448643</v>
      </c>
      <c r="Z77" s="1"/>
      <c r="AA77" s="1"/>
      <c r="AC77" s="6"/>
      <c r="AD77" s="18"/>
      <c r="AE77" s="16"/>
      <c r="AF77" s="16"/>
      <c r="AG77" s="16"/>
      <c r="AH77" s="133"/>
      <c r="AI77" s="134"/>
      <c r="AJ77" s="16"/>
      <c r="AK77" s="88"/>
      <c r="AL77" s="16"/>
      <c r="AM77" s="135"/>
      <c r="AN77" s="136"/>
      <c r="AO77" s="136"/>
      <c r="AP77" s="136"/>
      <c r="AQ77" s="136"/>
      <c r="AR77" s="136"/>
      <c r="AT77" s="18"/>
      <c r="AU77" s="18"/>
      <c r="AV77" s="16"/>
      <c r="AW77" s="18"/>
      <c r="AX77" s="18"/>
      <c r="AY77" s="18"/>
      <c r="AZ77" s="137"/>
      <c r="BA77" s="18"/>
      <c r="BB77" s="18"/>
      <c r="BC77" s="18"/>
      <c r="BD77" s="89"/>
      <c r="BE77" s="89"/>
      <c r="BF77" s="89"/>
      <c r="BG77" s="89"/>
      <c r="BH77" s="16"/>
      <c r="BI77" s="16"/>
      <c r="BK77" s="8"/>
    </row>
    <row r="78" spans="15:63">
      <c r="O78" s="106">
        <f t="shared" si="64"/>
        <v>75</v>
      </c>
      <c r="P78" s="36">
        <f t="shared" si="44"/>
        <v>28.25</v>
      </c>
      <c r="Q78" s="38"/>
      <c r="R78" s="10">
        <f t="shared" si="45"/>
        <v>29.020369043109149</v>
      </c>
      <c r="S78" s="10">
        <f t="shared" si="46"/>
        <v>0.99025418166066925</v>
      </c>
      <c r="T78" s="10">
        <f t="shared" si="47"/>
        <v>30.010623224769819</v>
      </c>
      <c r="U78" s="43">
        <f t="shared" si="48"/>
        <v>132.80543466628123</v>
      </c>
      <c r="V78" s="41">
        <f t="shared" si="49"/>
        <v>4.4246729842338564</v>
      </c>
      <c r="W78" s="51">
        <f t="shared" si="50"/>
        <v>31.661476308176923</v>
      </c>
      <c r="X78" s="1">
        <f t="shared" si="65"/>
        <v>198.11955222190414</v>
      </c>
      <c r="Y78" s="1">
        <f t="shared" si="51"/>
        <v>7.9904976447540159</v>
      </c>
      <c r="Z78" s="1"/>
      <c r="AA78" s="1"/>
      <c r="AC78" s="6"/>
      <c r="AD78" s="18"/>
      <c r="AE78" s="16"/>
      <c r="AF78" s="16"/>
      <c r="AG78" s="16"/>
      <c r="AH78" s="133"/>
      <c r="AI78" s="134"/>
      <c r="AJ78" s="16"/>
      <c r="AK78" s="88"/>
      <c r="AL78" s="16"/>
      <c r="AM78" s="135"/>
      <c r="AN78" s="136"/>
      <c r="AO78" s="136"/>
      <c r="AP78" s="136"/>
      <c r="AQ78" s="136"/>
      <c r="AR78" s="136"/>
      <c r="AT78" s="18"/>
      <c r="AU78" s="18"/>
      <c r="AV78" s="16"/>
      <c r="AW78" s="18"/>
      <c r="AX78" s="18"/>
      <c r="AY78" s="18"/>
      <c r="AZ78" s="137"/>
      <c r="BA78" s="18"/>
      <c r="BB78" s="18"/>
      <c r="BC78" s="18"/>
      <c r="BD78" s="89"/>
      <c r="BE78" s="89"/>
      <c r="BF78" s="89"/>
      <c r="BG78" s="89"/>
      <c r="BH78" s="16"/>
      <c r="BI78" s="16"/>
      <c r="BK78" s="8"/>
    </row>
    <row r="79" spans="15:63">
      <c r="O79" s="106">
        <f t="shared" si="64"/>
        <v>76</v>
      </c>
      <c r="P79" s="36">
        <f t="shared" si="44"/>
        <v>28.625</v>
      </c>
      <c r="Q79" s="38"/>
      <c r="R79" s="10">
        <f t="shared" si="45"/>
        <v>29.134909906958889</v>
      </c>
      <c r="S79" s="10">
        <f t="shared" si="46"/>
        <v>1.003399148673864</v>
      </c>
      <c r="T79" s="10">
        <f t="shared" si="47"/>
        <v>30.138309055632753</v>
      </c>
      <c r="U79" s="43">
        <f t="shared" si="48"/>
        <v>132.6777488354183</v>
      </c>
      <c r="V79" s="41">
        <f t="shared" si="49"/>
        <v>4.3601043882102273</v>
      </c>
      <c r="W79" s="51">
        <f t="shared" si="50"/>
        <v>32.130349732121196</v>
      </c>
      <c r="X79" s="1">
        <f t="shared" si="65"/>
        <v>198.11955222190443</v>
      </c>
      <c r="Y79" s="1">
        <f t="shared" si="51"/>
        <v>8.1088285764278147</v>
      </c>
      <c r="Z79" s="1"/>
      <c r="AA79" s="1"/>
      <c r="AC79" s="6"/>
      <c r="AD79" s="18"/>
      <c r="AE79" s="16"/>
      <c r="AF79" s="16"/>
      <c r="AG79" s="16"/>
      <c r="AH79" s="133"/>
      <c r="AI79" s="134"/>
      <c r="AJ79" s="16"/>
      <c r="AK79" s="88"/>
      <c r="AL79" s="16"/>
      <c r="AM79" s="135"/>
      <c r="AN79" s="136"/>
      <c r="AO79" s="136"/>
      <c r="AP79" s="136"/>
      <c r="AQ79" s="136"/>
      <c r="AR79" s="136"/>
      <c r="AT79" s="18"/>
      <c r="AU79" s="18"/>
      <c r="AV79" s="16"/>
      <c r="AW79" s="18"/>
      <c r="AX79" s="18"/>
      <c r="AY79" s="18"/>
      <c r="AZ79" s="137"/>
      <c r="BA79" s="18"/>
      <c r="BB79" s="18"/>
      <c r="BC79" s="18"/>
      <c r="BD79" s="89"/>
      <c r="BE79" s="89"/>
      <c r="BF79" s="89"/>
      <c r="BG79" s="89"/>
      <c r="BH79" s="16"/>
      <c r="BI79" s="16"/>
      <c r="BK79" s="8"/>
    </row>
    <row r="80" spans="15:63">
      <c r="O80" s="106">
        <f t="shared" si="64"/>
        <v>77</v>
      </c>
      <c r="P80" s="36">
        <f t="shared" si="44"/>
        <v>29</v>
      </c>
      <c r="Q80" s="38"/>
      <c r="R80" s="10">
        <f t="shared" si="45"/>
        <v>29.24795995797912</v>
      </c>
      <c r="S80" s="10">
        <f t="shared" si="46"/>
        <v>1.0165441156870587</v>
      </c>
      <c r="T80" s="10">
        <f t="shared" si="47"/>
        <v>30.264504073666178</v>
      </c>
      <c r="U80" s="43">
        <f t="shared" si="48"/>
        <v>132.55155381738487</v>
      </c>
      <c r="V80" s="41">
        <f t="shared" si="49"/>
        <v>4.2972155264452248</v>
      </c>
      <c r="W80" s="51">
        <f t="shared" si="50"/>
        <v>32.600570764864223</v>
      </c>
      <c r="X80" s="1">
        <f t="shared" si="65"/>
        <v>198.11955222190426</v>
      </c>
      <c r="Y80" s="1">
        <f t="shared" si="51"/>
        <v>8.2274996080018088</v>
      </c>
      <c r="Z80" s="1"/>
      <c r="AA80" s="1"/>
      <c r="AC80" s="6"/>
      <c r="AD80" s="18"/>
      <c r="AE80" s="16"/>
      <c r="AF80" s="16"/>
      <c r="AG80" s="16"/>
      <c r="AH80" s="133"/>
      <c r="AI80" s="134"/>
      <c r="AJ80" s="16"/>
      <c r="AK80" s="88"/>
      <c r="AL80" s="16"/>
      <c r="AM80" s="135"/>
      <c r="AN80" s="136"/>
      <c r="AO80" s="136"/>
      <c r="AP80" s="136"/>
      <c r="AQ80" s="136"/>
      <c r="AR80" s="136"/>
      <c r="AT80" s="18"/>
      <c r="AU80" s="18"/>
      <c r="AV80" s="16"/>
      <c r="AW80" s="18"/>
      <c r="AX80" s="18"/>
      <c r="AY80" s="18"/>
      <c r="AZ80" s="137"/>
      <c r="BA80" s="18"/>
      <c r="BB80" s="18"/>
      <c r="BC80" s="18"/>
      <c r="BD80" s="89"/>
      <c r="BE80" s="89"/>
      <c r="BF80" s="89"/>
      <c r="BG80" s="89"/>
      <c r="BH80" s="16"/>
      <c r="BI80" s="16"/>
      <c r="BK80" s="8"/>
    </row>
    <row r="81" spans="15:63">
      <c r="O81" s="106">
        <f t="shared" si="64"/>
        <v>78</v>
      </c>
      <c r="P81" s="36">
        <f t="shared" si="44"/>
        <v>29.375</v>
      </c>
      <c r="Q81" s="38"/>
      <c r="R81" s="10">
        <f t="shared" si="45"/>
        <v>29.359557505595856</v>
      </c>
      <c r="S81" s="10">
        <f t="shared" si="46"/>
        <v>1.0296890827002534</v>
      </c>
      <c r="T81" s="10">
        <f t="shared" si="47"/>
        <v>30.38924658829611</v>
      </c>
      <c r="U81" s="43">
        <f t="shared" si="48"/>
        <v>132.42681130275494</v>
      </c>
      <c r="V81" s="41">
        <f t="shared" si="49"/>
        <v>4.235942053975271</v>
      </c>
      <c r="W81" s="51">
        <f t="shared" si="50"/>
        <v>33.072142412873688</v>
      </c>
      <c r="X81" s="1">
        <f t="shared" si="65"/>
        <v>198.11955222190431</v>
      </c>
      <c r="Y81" s="1">
        <f t="shared" si="51"/>
        <v>8.3465114982268798</v>
      </c>
      <c r="Z81" s="1"/>
      <c r="AA81" s="1"/>
      <c r="AC81" s="6"/>
      <c r="AD81" s="18"/>
      <c r="AE81" s="16"/>
      <c r="AF81" s="16"/>
      <c r="AG81" s="16"/>
      <c r="AH81" s="133"/>
      <c r="AI81" s="134"/>
      <c r="AJ81" s="16"/>
      <c r="AK81" s="88"/>
      <c r="AL81" s="16"/>
      <c r="AM81" s="135"/>
      <c r="AN81" s="136"/>
      <c r="AO81" s="136"/>
      <c r="AP81" s="136"/>
      <c r="AQ81" s="136"/>
      <c r="AR81" s="136"/>
      <c r="AT81" s="18"/>
      <c r="AU81" s="18"/>
      <c r="AV81" s="16"/>
      <c r="AW81" s="18"/>
      <c r="AX81" s="18"/>
      <c r="AY81" s="18"/>
      <c r="AZ81" s="137"/>
      <c r="BA81" s="18"/>
      <c r="BB81" s="18"/>
      <c r="BC81" s="18"/>
      <c r="BD81" s="89"/>
      <c r="BE81" s="89"/>
      <c r="BF81" s="89"/>
      <c r="BG81" s="89"/>
      <c r="BH81" s="16"/>
      <c r="BI81" s="16"/>
      <c r="BK81" s="8"/>
    </row>
    <row r="82" spans="15:63">
      <c r="O82" s="106">
        <f t="shared" si="64"/>
        <v>79</v>
      </c>
      <c r="P82" s="36">
        <f t="shared" si="44"/>
        <v>29.75</v>
      </c>
      <c r="Q82" s="38"/>
      <c r="R82" s="10">
        <f t="shared" si="45"/>
        <v>29.469739401291367</v>
      </c>
      <c r="S82" s="10">
        <f t="shared" si="46"/>
        <v>1.0428340497134481</v>
      </c>
      <c r="T82" s="10">
        <f t="shared" si="47"/>
        <v>30.512573451004815</v>
      </c>
      <c r="U82" s="43">
        <f t="shared" si="48"/>
        <v>132.30348444004625</v>
      </c>
      <c r="V82" s="41">
        <f t="shared" si="49"/>
        <v>4.1762228701426354</v>
      </c>
      <c r="W82" s="51">
        <f t="shared" si="50"/>
        <v>33.545067688632784</v>
      </c>
      <c r="X82" s="1">
        <f t="shared" si="65"/>
        <v>198.11955222190448</v>
      </c>
      <c r="Y82" s="1">
        <f t="shared" si="51"/>
        <v>8.4658650073720541</v>
      </c>
      <c r="Z82" s="1"/>
      <c r="AA82" s="1"/>
      <c r="AC82" s="6"/>
      <c r="AD82" s="18"/>
      <c r="AE82" s="16"/>
      <c r="AF82" s="16"/>
      <c r="AG82" s="16"/>
      <c r="AH82" s="133"/>
      <c r="AI82" s="134"/>
      <c r="AJ82" s="16"/>
      <c r="AK82" s="88"/>
      <c r="AL82" s="16"/>
      <c r="AM82" s="135"/>
      <c r="AN82" s="136"/>
      <c r="AO82" s="136"/>
      <c r="AP82" s="136"/>
      <c r="AQ82" s="136"/>
      <c r="AR82" s="136"/>
      <c r="AT82" s="18"/>
      <c r="AU82" s="18"/>
      <c r="AV82" s="16"/>
      <c r="AW82" s="18"/>
      <c r="AX82" s="18"/>
      <c r="AY82" s="18"/>
      <c r="AZ82" s="137"/>
      <c r="BA82" s="18"/>
      <c r="BB82" s="18"/>
      <c r="BC82" s="18"/>
      <c r="BD82" s="89"/>
      <c r="BE82" s="89"/>
      <c r="BF82" s="89"/>
      <c r="BG82" s="89"/>
      <c r="BH82" s="16"/>
      <c r="BI82" s="16"/>
      <c r="BK82" s="8"/>
    </row>
    <row r="83" spans="15:63">
      <c r="O83" s="106">
        <f t="shared" si="64"/>
        <v>80</v>
      </c>
      <c r="P83" s="36">
        <f t="shared" si="44"/>
        <v>30.125</v>
      </c>
      <c r="Q83" s="38"/>
      <c r="R83" s="10">
        <f t="shared" si="45"/>
        <v>29.578541111658495</v>
      </c>
      <c r="S83" s="10">
        <f t="shared" si="46"/>
        <v>1.0559790167266427</v>
      </c>
      <c r="T83" s="10">
        <f t="shared" si="47"/>
        <v>30.634520128385137</v>
      </c>
      <c r="U83" s="43">
        <f t="shared" si="48"/>
        <v>132.18153776266593</v>
      </c>
      <c r="V83" s="41">
        <f t="shared" si="49"/>
        <v>4.1179999166676398</v>
      </c>
      <c r="W83" s="51">
        <f t="shared" si="50"/>
        <v>34.019349610651702</v>
      </c>
      <c r="X83" s="1">
        <f t="shared" si="65"/>
        <v>198.11955222190451</v>
      </c>
      <c r="Y83" s="1">
        <f t="shared" si="51"/>
        <v>8.5855608972274116</v>
      </c>
      <c r="Z83" s="1"/>
      <c r="AA83" s="1"/>
      <c r="AC83" s="6"/>
      <c r="AD83" s="18"/>
      <c r="AE83" s="16"/>
      <c r="AF83" s="16"/>
      <c r="AG83" s="16"/>
      <c r="AH83" s="133"/>
      <c r="AI83" s="134"/>
      <c r="AJ83" s="16"/>
      <c r="AK83" s="88"/>
      <c r="AL83" s="16"/>
      <c r="AM83" s="135"/>
      <c r="AN83" s="136"/>
      <c r="AO83" s="136"/>
      <c r="AP83" s="136"/>
      <c r="AQ83" s="136"/>
      <c r="AR83" s="136"/>
      <c r="AT83" s="18"/>
      <c r="AU83" s="18"/>
      <c r="AV83" s="16"/>
      <c r="AW83" s="18"/>
      <c r="AX83" s="18"/>
      <c r="AY83" s="18"/>
      <c r="AZ83" s="137"/>
      <c r="BA83" s="18"/>
      <c r="BB83" s="18"/>
      <c r="BC83" s="18"/>
      <c r="BD83" s="89"/>
      <c r="BE83" s="89"/>
      <c r="BF83" s="89"/>
      <c r="BG83" s="89"/>
      <c r="BH83" s="16"/>
      <c r="BI83" s="16"/>
      <c r="BK83" s="8"/>
    </row>
    <row r="84" spans="15:63">
      <c r="O84" s="106">
        <f t="shared" si="64"/>
        <v>81</v>
      </c>
      <c r="P84" s="36">
        <f t="shared" si="44"/>
        <v>30.5</v>
      </c>
      <c r="Q84" s="38"/>
      <c r="R84" s="10">
        <f t="shared" si="45"/>
        <v>29.685996786935718</v>
      </c>
      <c r="S84" s="10">
        <f t="shared" si="46"/>
        <v>1.0691239837398374</v>
      </c>
      <c r="T84" s="10">
        <f t="shared" si="47"/>
        <v>30.755120770675553</v>
      </c>
      <c r="U84" s="43">
        <f t="shared" si="48"/>
        <v>132.06093712037551</v>
      </c>
      <c r="V84" s="41">
        <f t="shared" si="49"/>
        <v>4.0612179906172221</v>
      </c>
      <c r="W84" s="51">
        <f t="shared" si="50"/>
        <v>34.494991203478861</v>
      </c>
      <c r="X84" s="1">
        <f t="shared" si="65"/>
        <v>198.11955222190474</v>
      </c>
      <c r="Y84" s="1">
        <f t="shared" si="51"/>
        <v>8.705599931106919</v>
      </c>
      <c r="Z84" s="1"/>
      <c r="AA84" s="1"/>
      <c r="AC84" s="6"/>
      <c r="AD84" s="18"/>
      <c r="AE84" s="16"/>
      <c r="AF84" s="16"/>
      <c r="AG84" s="16"/>
      <c r="AH84" s="133"/>
      <c r="AI84" s="134"/>
      <c r="AJ84" s="16"/>
      <c r="AK84" s="88"/>
      <c r="AL84" s="16"/>
      <c r="AM84" s="135"/>
      <c r="AN84" s="136"/>
      <c r="AO84" s="136"/>
      <c r="AP84" s="136"/>
      <c r="AQ84" s="136"/>
      <c r="AR84" s="136"/>
      <c r="AT84" s="18"/>
      <c r="AU84" s="18"/>
      <c r="AV84" s="16"/>
      <c r="AW84" s="18"/>
      <c r="AX84" s="18"/>
      <c r="AY84" s="18"/>
      <c r="AZ84" s="137"/>
      <c r="BA84" s="18"/>
      <c r="BB84" s="18"/>
      <c r="BC84" s="18"/>
      <c r="BD84" s="89"/>
      <c r="BE84" s="89"/>
      <c r="BF84" s="89"/>
      <c r="BG84" s="89"/>
      <c r="BH84" s="16"/>
      <c r="BI84" s="16"/>
      <c r="BK84" s="8"/>
    </row>
    <row r="85" spans="15:63">
      <c r="O85" s="106">
        <f t="shared" si="64"/>
        <v>82</v>
      </c>
      <c r="P85" s="36">
        <f t="shared" si="44"/>
        <v>30.875</v>
      </c>
      <c r="Q85" s="38"/>
      <c r="R85" s="10">
        <f t="shared" si="45"/>
        <v>29.792139325354441</v>
      </c>
      <c r="S85" s="10">
        <f t="shared" si="46"/>
        <v>1.0822689507530323</v>
      </c>
      <c r="T85" s="10">
        <f t="shared" si="47"/>
        <v>30.874408276107474</v>
      </c>
      <c r="U85" s="43">
        <f t="shared" si="48"/>
        <v>131.94164961494357</v>
      </c>
      <c r="V85" s="41">
        <f t="shared" si="49"/>
        <v>4.0058245710032399</v>
      </c>
      <c r="W85" s="51">
        <f t="shared" si="50"/>
        <v>34.971995497712314</v>
      </c>
      <c r="X85" s="1">
        <f t="shared" si="65"/>
        <v>198.11955222190403</v>
      </c>
      <c r="Y85" s="1">
        <f t="shared" si="51"/>
        <v>8.8259828738513022</v>
      </c>
      <c r="Z85" s="1"/>
      <c r="AA85" s="1"/>
      <c r="AC85" s="6"/>
      <c r="AD85" s="18"/>
      <c r="AE85" s="16"/>
      <c r="AF85" s="16"/>
      <c r="AG85" s="16"/>
      <c r="AH85" s="133"/>
      <c r="AI85" s="134"/>
      <c r="AJ85" s="16"/>
      <c r="AK85" s="88"/>
      <c r="AL85" s="16"/>
      <c r="AM85" s="135"/>
      <c r="AN85" s="136"/>
      <c r="AO85" s="136"/>
      <c r="AP85" s="136"/>
      <c r="AQ85" s="136"/>
      <c r="AR85" s="136"/>
      <c r="AT85" s="18"/>
      <c r="AU85" s="18"/>
      <c r="AV85" s="16"/>
      <c r="AW85" s="18"/>
      <c r="AX85" s="18"/>
      <c r="AY85" s="18"/>
      <c r="AZ85" s="137"/>
      <c r="BA85" s="18"/>
      <c r="BB85" s="18"/>
      <c r="BC85" s="18"/>
      <c r="BD85" s="89"/>
      <c r="BE85" s="89"/>
      <c r="BF85" s="89"/>
      <c r="BG85" s="89"/>
      <c r="BH85" s="16"/>
      <c r="BI85" s="16"/>
      <c r="BK85" s="8"/>
    </row>
    <row r="86" spans="15:63">
      <c r="O86" s="106">
        <f t="shared" si="64"/>
        <v>83</v>
      </c>
      <c r="P86" s="36">
        <f t="shared" si="44"/>
        <v>31.25</v>
      </c>
      <c r="Q86" s="38"/>
      <c r="R86" s="10">
        <f t="shared" si="45"/>
        <v>29.897000433601878</v>
      </c>
      <c r="S86" s="10">
        <f t="shared" si="46"/>
        <v>1.095413917766227</v>
      </c>
      <c r="T86" s="10">
        <f t="shared" si="47"/>
        <v>30.992414351368105</v>
      </c>
      <c r="U86" s="43">
        <f t="shared" si="48"/>
        <v>131.82364353968296</v>
      </c>
      <c r="V86" s="41">
        <f t="shared" si="49"/>
        <v>3.9517696578658357</v>
      </c>
      <c r="W86" s="51">
        <f t="shared" si="50"/>
        <v>35.450365530011183</v>
      </c>
      <c r="X86" s="1">
        <f t="shared" si="65"/>
        <v>198.11955222190468</v>
      </c>
      <c r="Y86" s="1">
        <f t="shared" si="51"/>
        <v>8.9467104918309435</v>
      </c>
      <c r="Z86" s="1"/>
      <c r="AA86" s="1"/>
      <c r="AC86" s="6"/>
      <c r="AD86" s="18"/>
      <c r="AE86" s="16"/>
      <c r="AF86" s="16"/>
      <c r="AG86" s="16"/>
      <c r="AH86" s="133"/>
      <c r="AI86" s="134"/>
      <c r="AJ86" s="16"/>
      <c r="AK86" s="88"/>
      <c r="AL86" s="16"/>
      <c r="AM86" s="135"/>
      <c r="AN86" s="136"/>
      <c r="AO86" s="136"/>
      <c r="AP86" s="136"/>
      <c r="AQ86" s="136"/>
      <c r="AR86" s="136"/>
      <c r="AT86" s="18"/>
      <c r="AU86" s="18"/>
      <c r="AV86" s="16"/>
      <c r="AW86" s="18"/>
      <c r="AX86" s="18"/>
      <c r="AY86" s="18"/>
      <c r="AZ86" s="137"/>
      <c r="BA86" s="18"/>
      <c r="BB86" s="18"/>
      <c r="BC86" s="18"/>
      <c r="BD86" s="89"/>
      <c r="BE86" s="89"/>
      <c r="BF86" s="89"/>
      <c r="BG86" s="89"/>
      <c r="BH86" s="16"/>
      <c r="BI86" s="16"/>
      <c r="BK86" s="8"/>
    </row>
    <row r="87" spans="15:63">
      <c r="O87" s="106">
        <f t="shared" si="64"/>
        <v>84</v>
      </c>
      <c r="P87" s="36">
        <f t="shared" si="44"/>
        <v>31.625</v>
      </c>
      <c r="Q87" s="38"/>
      <c r="R87" s="10">
        <f t="shared" si="45"/>
        <v>30.00061068367749</v>
      </c>
      <c r="S87" s="10">
        <f t="shared" si="46"/>
        <v>1.1085588847794217</v>
      </c>
      <c r="T87" s="10">
        <f t="shared" si="47"/>
        <v>31.109169568456913</v>
      </c>
      <c r="U87" s="43">
        <f t="shared" si="48"/>
        <v>131.70688832259415</v>
      </c>
      <c r="V87" s="41">
        <f t="shared" si="49"/>
        <v>3.8990056228051815</v>
      </c>
      <c r="W87" s="51">
        <f t="shared" si="50"/>
        <v>35.930104343107004</v>
      </c>
      <c r="X87" s="1">
        <f t="shared" si="65"/>
        <v>198.11955222190463</v>
      </c>
      <c r="Y87" s="1">
        <f t="shared" si="51"/>
        <v>9.067783552948729</v>
      </c>
      <c r="Z87" s="1"/>
      <c r="AA87" s="1"/>
      <c r="AC87" s="6"/>
      <c r="AD87" s="18"/>
      <c r="AE87" s="16"/>
      <c r="AF87" s="16"/>
      <c r="AG87" s="16"/>
      <c r="AH87" s="133"/>
      <c r="AI87" s="134"/>
      <c r="AJ87" s="16"/>
      <c r="AK87" s="88"/>
      <c r="AL87" s="16"/>
      <c r="AM87" s="135"/>
      <c r="AN87" s="136"/>
      <c r="AO87" s="136"/>
      <c r="AP87" s="136"/>
      <c r="AQ87" s="136"/>
      <c r="AR87" s="136"/>
      <c r="AT87" s="18"/>
      <c r="AU87" s="18"/>
      <c r="AV87" s="16"/>
      <c r="AW87" s="18"/>
      <c r="AX87" s="18"/>
      <c r="AY87" s="18"/>
      <c r="AZ87" s="137"/>
      <c r="BA87" s="18"/>
      <c r="BB87" s="18"/>
      <c r="BC87" s="18"/>
      <c r="BD87" s="89"/>
      <c r="BE87" s="89"/>
      <c r="BF87" s="89"/>
      <c r="BG87" s="89"/>
      <c r="BH87" s="16"/>
      <c r="BI87" s="16"/>
      <c r="BK87" s="8"/>
    </row>
    <row r="88" spans="15:63">
      <c r="O88" s="106">
        <f t="shared" si="64"/>
        <v>85</v>
      </c>
      <c r="P88" s="36">
        <f t="shared" si="44"/>
        <v>32</v>
      </c>
      <c r="Q88" s="38"/>
      <c r="R88" s="10">
        <f t="shared" si="45"/>
        <v>30.102999566398122</v>
      </c>
      <c r="S88" s="10">
        <f t="shared" si="46"/>
        <v>1.1217038517926166</v>
      </c>
      <c r="T88" s="10">
        <f t="shared" si="47"/>
        <v>31.224703418190739</v>
      </c>
      <c r="U88" s="43">
        <f t="shared" si="48"/>
        <v>131.59135447286033</v>
      </c>
      <c r="V88" s="41">
        <f t="shared" si="49"/>
        <v>3.8474870700229995</v>
      </c>
      <c r="W88" s="51">
        <f t="shared" si="50"/>
        <v>36.411214985815093</v>
      </c>
      <c r="X88" s="1">
        <f t="shared" si="65"/>
        <v>198.11955222190485</v>
      </c>
      <c r="Y88" s="1">
        <f t="shared" si="51"/>
        <v>9.1892028266429335</v>
      </c>
      <c r="Z88" s="1"/>
      <c r="AA88" s="1"/>
      <c r="AC88" s="6"/>
      <c r="AD88" s="18"/>
      <c r="AE88" s="16"/>
      <c r="AF88" s="16"/>
      <c r="AG88" s="16"/>
      <c r="AH88" s="133"/>
      <c r="AI88" s="134"/>
      <c r="AJ88" s="16"/>
      <c r="AK88" s="88"/>
      <c r="AL88" s="16"/>
      <c r="AM88" s="135"/>
      <c r="AN88" s="136"/>
      <c r="AO88" s="136"/>
      <c r="AP88" s="136"/>
      <c r="AQ88" s="136"/>
      <c r="AR88" s="136"/>
      <c r="AT88" s="18"/>
      <c r="AU88" s="18"/>
      <c r="AV88" s="16"/>
      <c r="AW88" s="18"/>
      <c r="AX88" s="18"/>
      <c r="AY88" s="18"/>
      <c r="AZ88" s="137"/>
      <c r="BA88" s="18"/>
      <c r="BB88" s="18"/>
      <c r="BC88" s="18"/>
      <c r="BD88" s="89"/>
      <c r="BE88" s="89"/>
      <c r="BF88" s="89"/>
      <c r="BG88" s="89"/>
      <c r="BH88" s="16"/>
      <c r="BI88" s="16"/>
      <c r="BK88" s="8"/>
    </row>
    <row r="89" spans="15:63">
      <c r="O89" s="4"/>
      <c r="P89" s="4"/>
      <c r="Q89" s="4"/>
      <c r="R89" s="3"/>
      <c r="S89" s="3"/>
      <c r="T89" s="3"/>
      <c r="U89" s="3"/>
      <c r="V89" s="52"/>
      <c r="W89" s="132"/>
      <c r="X89" s="53"/>
      <c r="Y89" s="53"/>
      <c r="AC89" s="6"/>
      <c r="AD89" s="18"/>
      <c r="AE89" s="16"/>
      <c r="AF89" s="16"/>
      <c r="AG89" s="16"/>
      <c r="AH89" s="133"/>
      <c r="AI89" s="134"/>
      <c r="AJ89" s="16"/>
      <c r="AK89" s="88"/>
      <c r="AL89" s="16"/>
      <c r="AM89" s="135"/>
      <c r="AN89" s="136"/>
      <c r="AO89" s="136"/>
      <c r="AP89" s="136"/>
      <c r="AQ89" s="136"/>
      <c r="AR89" s="136"/>
      <c r="AT89" s="18"/>
      <c r="AU89" s="18"/>
      <c r="AV89" s="16"/>
      <c r="AW89" s="18"/>
      <c r="AX89" s="18"/>
      <c r="AY89" s="18"/>
      <c r="AZ89" s="137"/>
      <c r="BA89" s="18"/>
      <c r="BB89" s="18"/>
      <c r="BC89" s="18"/>
      <c r="BD89" s="89"/>
      <c r="BE89" s="89"/>
      <c r="BF89" s="89"/>
      <c r="BG89" s="89"/>
      <c r="BH89" s="16"/>
      <c r="BI89" s="16"/>
    </row>
    <row r="90" spans="15:63">
      <c r="O90" s="4"/>
      <c r="P90" s="4"/>
      <c r="Q90" s="4"/>
      <c r="R90" s="3"/>
      <c r="S90" s="3"/>
      <c r="T90" s="3"/>
      <c r="U90" s="3"/>
      <c r="V90" s="52"/>
      <c r="W90" s="132"/>
      <c r="X90" s="53"/>
      <c r="Y90" s="53"/>
      <c r="AC90" s="6"/>
      <c r="AD90" s="18"/>
      <c r="AE90" s="16"/>
      <c r="AF90" s="16"/>
      <c r="AG90" s="16"/>
      <c r="AH90" s="133"/>
      <c r="AI90" s="134"/>
      <c r="AJ90" s="16"/>
      <c r="AK90" s="88"/>
      <c r="AL90" s="16"/>
      <c r="AM90" s="135"/>
      <c r="AN90" s="136"/>
      <c r="AO90" s="136"/>
      <c r="AP90" s="136"/>
      <c r="AQ90" s="136"/>
      <c r="AR90" s="136"/>
    </row>
    <row r="91" spans="15:63">
      <c r="O91" s="4"/>
      <c r="P91" s="4"/>
      <c r="Q91" s="4"/>
      <c r="R91" s="3"/>
      <c r="S91" s="3"/>
      <c r="T91" s="3"/>
      <c r="U91" s="3"/>
      <c r="V91" s="52"/>
      <c r="W91" s="132"/>
      <c r="X91" s="53"/>
      <c r="Y91" s="53"/>
      <c r="AC91" s="6"/>
      <c r="AD91" s="18"/>
      <c r="AE91" s="16"/>
      <c r="AF91" s="16"/>
      <c r="AG91" s="16"/>
      <c r="AH91" s="133"/>
      <c r="AI91" s="134"/>
      <c r="AJ91" s="16"/>
      <c r="AK91" s="88"/>
      <c r="AL91" s="16"/>
      <c r="AM91" s="135"/>
      <c r="AN91" s="136"/>
      <c r="AO91" s="136"/>
      <c r="AP91" s="136"/>
      <c r="AQ91" s="136"/>
      <c r="AR91" s="136"/>
    </row>
    <row r="92" spans="15:63">
      <c r="O92" s="4"/>
      <c r="P92" s="4"/>
      <c r="Q92" s="4"/>
      <c r="R92" s="3"/>
      <c r="S92" s="3"/>
      <c r="T92" s="3"/>
      <c r="U92" s="3"/>
      <c r="V92" s="52"/>
      <c r="W92" s="132"/>
      <c r="X92" s="53"/>
      <c r="Y92" s="53"/>
      <c r="AC92" s="6"/>
      <c r="AD92" s="18"/>
      <c r="AE92" s="16"/>
      <c r="AF92" s="16"/>
      <c r="AG92" s="16"/>
      <c r="AH92" s="133"/>
      <c r="AI92" s="134"/>
      <c r="AJ92" s="16"/>
      <c r="AK92" s="88"/>
      <c r="AL92" s="16"/>
      <c r="AM92" s="135"/>
      <c r="AN92" s="136"/>
      <c r="AO92" s="136"/>
      <c r="AP92" s="136"/>
      <c r="AQ92" s="136"/>
      <c r="AR92" s="136"/>
    </row>
    <row r="93" spans="15:63">
      <c r="O93" s="4"/>
      <c r="P93" s="4"/>
      <c r="Q93" s="4"/>
      <c r="R93" s="3"/>
      <c r="S93" s="3"/>
      <c r="T93" s="3"/>
      <c r="U93" s="3"/>
      <c r="V93" s="52"/>
      <c r="W93" s="132"/>
      <c r="X93" s="53"/>
      <c r="Y93" s="53"/>
      <c r="AC93" s="6"/>
      <c r="AD93" s="18"/>
      <c r="AE93" s="16"/>
      <c r="AF93" s="16"/>
      <c r="AG93" s="16"/>
      <c r="AH93" s="133"/>
      <c r="AI93" s="134"/>
      <c r="AJ93" s="16"/>
      <c r="AK93" s="88"/>
      <c r="AL93" s="16"/>
      <c r="AM93" s="135"/>
      <c r="AN93" s="136"/>
      <c r="AO93" s="136"/>
      <c r="AP93" s="136"/>
      <c r="AQ93" s="136"/>
      <c r="AR93" s="136"/>
    </row>
    <row r="94" spans="15:63">
      <c r="O94" s="4"/>
      <c r="P94" s="4"/>
      <c r="Q94" s="4"/>
      <c r="R94" s="3"/>
      <c r="S94" s="3"/>
      <c r="T94" s="3"/>
      <c r="U94" s="3"/>
      <c r="V94" s="52"/>
      <c r="W94" s="132"/>
      <c r="X94" s="53"/>
      <c r="Y94" s="53"/>
      <c r="AC94" s="6"/>
      <c r="AD94" s="18"/>
      <c r="AE94" s="16"/>
      <c r="AF94" s="16"/>
      <c r="AG94" s="16"/>
      <c r="AH94" s="133"/>
      <c r="AI94" s="134"/>
      <c r="AJ94" s="16"/>
      <c r="AK94" s="88"/>
      <c r="AL94" s="16"/>
      <c r="AM94" s="135"/>
      <c r="AN94" s="136"/>
      <c r="AO94" s="136"/>
      <c r="AP94" s="136"/>
      <c r="AQ94" s="136"/>
      <c r="AR94" s="136"/>
    </row>
    <row r="95" spans="15:63">
      <c r="O95" s="4"/>
      <c r="P95" s="4"/>
      <c r="Q95" s="4"/>
      <c r="R95" s="3"/>
      <c r="S95" s="3"/>
      <c r="T95" s="3"/>
      <c r="U95" s="3"/>
      <c r="V95" s="52"/>
      <c r="W95" s="132"/>
      <c r="X95" s="53"/>
      <c r="Y95" s="53"/>
      <c r="AC95" s="6"/>
      <c r="AD95" s="18"/>
      <c r="AE95" s="16"/>
      <c r="AF95" s="16"/>
      <c r="AG95" s="16"/>
      <c r="AH95" s="133"/>
      <c r="AI95" s="134"/>
      <c r="AJ95" s="16"/>
      <c r="AK95" s="88"/>
      <c r="AL95" s="16"/>
      <c r="AM95" s="135"/>
      <c r="AN95" s="136"/>
      <c r="AO95" s="136"/>
      <c r="AP95" s="136"/>
      <c r="AQ95" s="136"/>
      <c r="AR95" s="136"/>
    </row>
    <row r="96" spans="15:63">
      <c r="O96" s="4"/>
      <c r="P96" s="4"/>
      <c r="Q96" s="4"/>
      <c r="R96" s="3"/>
      <c r="S96" s="3"/>
      <c r="T96" s="3"/>
      <c r="U96" s="3"/>
      <c r="V96" s="52"/>
      <c r="W96" s="132"/>
      <c r="X96" s="53"/>
      <c r="Y96" s="53"/>
      <c r="AC96" s="6"/>
      <c r="AD96" s="18"/>
      <c r="AE96" s="16"/>
      <c r="AF96" s="16"/>
      <c r="AG96" s="16"/>
      <c r="AH96" s="133"/>
      <c r="AI96" s="134"/>
      <c r="AJ96" s="16"/>
      <c r="AK96" s="88"/>
      <c r="AL96" s="16"/>
      <c r="AM96" s="135"/>
      <c r="AN96" s="136"/>
      <c r="AO96" s="136"/>
      <c r="AP96" s="136"/>
      <c r="AQ96" s="136"/>
      <c r="AR96" s="136"/>
    </row>
    <row r="97" spans="15:44">
      <c r="O97" s="4"/>
      <c r="P97" s="4"/>
      <c r="Q97" s="4"/>
      <c r="R97" s="3"/>
      <c r="S97" s="3"/>
      <c r="T97" s="3"/>
      <c r="U97" s="3"/>
      <c r="V97" s="52"/>
      <c r="W97" s="132"/>
      <c r="X97" s="53"/>
      <c r="Y97" s="53"/>
      <c r="AC97" s="6"/>
      <c r="AD97" s="18"/>
      <c r="AE97" s="16"/>
      <c r="AF97" s="16"/>
      <c r="AG97" s="16"/>
      <c r="AH97" s="133"/>
      <c r="AI97" s="134"/>
      <c r="AJ97" s="16"/>
      <c r="AK97" s="88"/>
      <c r="AL97" s="16"/>
      <c r="AM97" s="135"/>
      <c r="AN97" s="136"/>
      <c r="AO97" s="136"/>
      <c r="AP97" s="136"/>
      <c r="AQ97" s="136"/>
      <c r="AR97" s="136"/>
    </row>
    <row r="98" spans="15:44">
      <c r="O98" s="4"/>
      <c r="P98" s="4"/>
      <c r="Q98" s="4"/>
      <c r="R98" s="3"/>
      <c r="S98" s="3"/>
      <c r="T98" s="3"/>
      <c r="U98" s="3"/>
      <c r="V98" s="52"/>
      <c r="W98" s="132"/>
      <c r="X98" s="53"/>
      <c r="Y98" s="53"/>
      <c r="AC98" s="6"/>
      <c r="AD98" s="18"/>
      <c r="AE98" s="16"/>
      <c r="AF98" s="16"/>
      <c r="AG98" s="16"/>
      <c r="AH98" s="133"/>
      <c r="AI98" s="134"/>
      <c r="AJ98" s="16"/>
      <c r="AK98" s="88"/>
      <c r="AL98" s="16"/>
      <c r="AM98" s="135"/>
      <c r="AN98" s="136"/>
      <c r="AO98" s="136"/>
      <c r="AP98" s="136"/>
      <c r="AQ98" s="136"/>
      <c r="AR98" s="136"/>
    </row>
    <row r="99" spans="15:44">
      <c r="O99" s="4"/>
      <c r="P99" s="4"/>
      <c r="Q99" s="4"/>
      <c r="R99" s="3"/>
      <c r="S99" s="3"/>
      <c r="T99" s="3"/>
      <c r="U99" s="3"/>
      <c r="V99" s="52"/>
      <c r="W99" s="132"/>
      <c r="X99" s="53"/>
      <c r="Y99" s="53"/>
    </row>
    <row r="100" spans="15:44">
      <c r="O100" s="4"/>
      <c r="P100" s="4"/>
      <c r="Q100" s="4"/>
      <c r="R100" s="3"/>
      <c r="S100" s="3"/>
      <c r="T100" s="3"/>
      <c r="U100" s="3"/>
      <c r="V100" s="52"/>
      <c r="W100" s="132"/>
      <c r="X100" s="53"/>
      <c r="Y100" s="53"/>
    </row>
    <row r="101" spans="15:44">
      <c r="O101" s="4"/>
      <c r="P101" s="4"/>
      <c r="Q101" s="4"/>
      <c r="R101" s="3"/>
      <c r="S101" s="3"/>
      <c r="T101" s="3"/>
      <c r="U101" s="3"/>
      <c r="V101" s="52"/>
      <c r="W101" s="132"/>
      <c r="X101" s="53"/>
      <c r="Y101" s="53"/>
    </row>
    <row r="102" spans="15:44">
      <c r="O102" s="4"/>
      <c r="P102" s="4"/>
      <c r="Q102" s="4"/>
      <c r="R102" s="3"/>
      <c r="S102" s="3"/>
      <c r="T102" s="3"/>
      <c r="U102" s="3"/>
      <c r="V102" s="52"/>
      <c r="W102" s="132"/>
      <c r="X102" s="53"/>
      <c r="Y102" s="53"/>
    </row>
    <row r="103" spans="15:44">
      <c r="O103" s="4"/>
      <c r="P103" s="4"/>
      <c r="Q103" s="4"/>
      <c r="R103" s="3"/>
      <c r="S103" s="3"/>
      <c r="T103" s="3"/>
      <c r="U103" s="3"/>
      <c r="V103" s="52"/>
      <c r="W103" s="132"/>
      <c r="X103" s="53"/>
      <c r="Y103" s="53"/>
    </row>
    <row r="104" spans="15:44">
      <c r="O104" s="4"/>
      <c r="P104" s="4"/>
      <c r="Q104" s="4"/>
      <c r="R104" s="3"/>
      <c r="S104" s="3"/>
      <c r="T104" s="3"/>
      <c r="U104" s="3"/>
      <c r="V104" s="52"/>
      <c r="W104" s="132"/>
      <c r="X104" s="53"/>
      <c r="Y104" s="53"/>
    </row>
    <row r="105" spans="15:44">
      <c r="O105" s="4"/>
      <c r="P105" s="4"/>
      <c r="Q105" s="4"/>
      <c r="R105" s="3"/>
      <c r="S105" s="3"/>
      <c r="T105" s="3"/>
      <c r="U105" s="3"/>
      <c r="V105" s="52"/>
      <c r="W105" s="132"/>
      <c r="X105" s="53"/>
      <c r="Y105" s="53"/>
    </row>
    <row r="106" spans="15:44">
      <c r="O106" s="4"/>
      <c r="P106" s="4"/>
      <c r="Q106" s="4"/>
      <c r="R106" s="3"/>
      <c r="S106" s="3"/>
      <c r="T106" s="3"/>
      <c r="U106" s="3"/>
      <c r="V106" s="52"/>
      <c r="W106" s="132"/>
      <c r="X106" s="53"/>
      <c r="Y106" s="53"/>
    </row>
    <row r="107" spans="15:44">
      <c r="O107" s="4"/>
      <c r="P107" s="4"/>
      <c r="Q107" s="4"/>
      <c r="R107" s="3"/>
      <c r="S107" s="3"/>
      <c r="T107" s="3"/>
      <c r="U107" s="3"/>
      <c r="V107" s="52"/>
      <c r="W107" s="132"/>
      <c r="X107" s="53"/>
      <c r="Y107" s="53"/>
    </row>
    <row r="108" spans="15:44">
      <c r="O108" s="4"/>
      <c r="P108" s="4"/>
      <c r="Q108" s="4"/>
      <c r="R108" s="3"/>
      <c r="S108" s="3"/>
      <c r="T108" s="3"/>
      <c r="U108" s="3"/>
      <c r="V108" s="52"/>
      <c r="W108" s="132"/>
      <c r="X108" s="53"/>
      <c r="Y108" s="53"/>
    </row>
    <row r="109" spans="15:44">
      <c r="O109" s="4"/>
      <c r="P109" s="4"/>
      <c r="Q109" s="4"/>
      <c r="R109" s="3"/>
      <c r="S109" s="3"/>
      <c r="T109" s="3"/>
      <c r="U109" s="3"/>
      <c r="V109" s="52"/>
      <c r="W109" s="132"/>
      <c r="X109" s="53"/>
      <c r="Y109" s="53"/>
    </row>
    <row r="110" spans="15:44">
      <c r="O110" s="4"/>
      <c r="P110" s="4"/>
      <c r="Q110" s="4"/>
      <c r="R110" s="3"/>
      <c r="S110" s="3"/>
      <c r="T110" s="3"/>
      <c r="U110" s="3"/>
      <c r="V110" s="52"/>
      <c r="W110" s="132"/>
      <c r="X110" s="53"/>
      <c r="Y110" s="53"/>
    </row>
    <row r="111" spans="15:44">
      <c r="O111" s="4"/>
      <c r="P111" s="4"/>
      <c r="Q111" s="4"/>
      <c r="R111" s="3"/>
      <c r="S111" s="3"/>
      <c r="T111" s="3"/>
      <c r="U111" s="3"/>
      <c r="V111" s="52"/>
      <c r="W111" s="132"/>
      <c r="X111" s="53"/>
      <c r="Y111" s="53"/>
    </row>
    <row r="112" spans="15:44">
      <c r="O112" s="4"/>
      <c r="P112" s="4"/>
      <c r="Q112" s="4"/>
      <c r="R112" s="3"/>
      <c r="S112" s="3"/>
      <c r="T112" s="3"/>
      <c r="U112" s="3"/>
      <c r="V112" s="52"/>
      <c r="W112" s="132"/>
      <c r="X112" s="53"/>
      <c r="Y112" s="53"/>
    </row>
    <row r="113" spans="15:25">
      <c r="O113" s="4"/>
      <c r="P113" s="4"/>
      <c r="Q113" s="4"/>
      <c r="R113" s="3"/>
      <c r="S113" s="3"/>
      <c r="T113" s="3"/>
      <c r="U113" s="3"/>
      <c r="V113" s="52"/>
      <c r="W113" s="132"/>
      <c r="X113" s="53"/>
      <c r="Y113" s="53"/>
    </row>
    <row r="114" spans="15:25">
      <c r="O114" s="4"/>
      <c r="P114" s="4"/>
      <c r="Q114" s="4"/>
      <c r="R114" s="3"/>
      <c r="S114" s="3"/>
      <c r="T114" s="3"/>
      <c r="U114" s="3"/>
      <c r="V114" s="52"/>
      <c r="W114" s="132"/>
      <c r="X114" s="53"/>
      <c r="Y114" s="53"/>
    </row>
    <row r="115" spans="15:25">
      <c r="O115" s="4"/>
      <c r="P115" s="4"/>
      <c r="Q115" s="4"/>
      <c r="R115" s="3"/>
      <c r="S115" s="3"/>
      <c r="T115" s="3"/>
      <c r="U115" s="3"/>
      <c r="V115" s="52"/>
      <c r="W115" s="132"/>
      <c r="X115" s="53"/>
      <c r="Y115" s="53"/>
    </row>
    <row r="116" spans="15:25">
      <c r="O116" s="4"/>
      <c r="P116" s="4"/>
      <c r="Q116" s="4"/>
      <c r="R116" s="3"/>
      <c r="S116" s="3"/>
      <c r="T116" s="3"/>
      <c r="U116" s="3"/>
      <c r="V116" s="52"/>
      <c r="W116" s="132"/>
      <c r="X116" s="53"/>
      <c r="Y116" s="53"/>
    </row>
    <row r="117" spans="15:25">
      <c r="O117" s="4"/>
      <c r="P117" s="4"/>
      <c r="Q117" s="4"/>
      <c r="R117" s="3"/>
      <c r="S117" s="3"/>
      <c r="T117" s="3"/>
      <c r="U117" s="3"/>
      <c r="V117" s="52"/>
      <c r="W117" s="132"/>
      <c r="X117" s="53"/>
      <c r="Y117" s="53"/>
    </row>
    <row r="118" spans="15:25">
      <c r="O118" s="4"/>
      <c r="P118" s="4"/>
      <c r="Q118" s="4"/>
      <c r="R118" s="3"/>
      <c r="S118" s="3"/>
      <c r="T118" s="3"/>
      <c r="U118" s="3"/>
      <c r="V118" s="52"/>
      <c r="W118" s="132"/>
      <c r="X118" s="53"/>
      <c r="Y118" s="53"/>
    </row>
    <row r="119" spans="15:25">
      <c r="O119" s="4"/>
      <c r="P119" s="4"/>
      <c r="Q119" s="4"/>
      <c r="R119" s="3"/>
      <c r="S119" s="3"/>
      <c r="T119" s="3"/>
      <c r="U119" s="3"/>
      <c r="V119" s="52"/>
      <c r="W119" s="132"/>
      <c r="X119" s="53"/>
      <c r="Y119" s="53"/>
    </row>
    <row r="120" spans="15:25">
      <c r="O120" s="4"/>
      <c r="P120" s="4"/>
      <c r="Q120" s="4"/>
      <c r="R120" s="3"/>
      <c r="S120" s="3"/>
      <c r="T120" s="3"/>
      <c r="U120" s="3"/>
      <c r="V120" s="52"/>
      <c r="W120" s="132"/>
      <c r="X120" s="53"/>
      <c r="Y120" s="53"/>
    </row>
    <row r="121" spans="15:25">
      <c r="O121" s="4"/>
      <c r="P121" s="4"/>
      <c r="Q121" s="4"/>
      <c r="R121" s="3"/>
      <c r="S121" s="3"/>
      <c r="T121" s="3"/>
      <c r="U121" s="3"/>
      <c r="V121" s="52"/>
      <c r="W121" s="132"/>
      <c r="X121" s="53"/>
      <c r="Y121" s="53"/>
    </row>
    <row r="122" spans="15:25">
      <c r="O122" s="4"/>
      <c r="P122" s="4"/>
      <c r="Q122" s="4"/>
      <c r="R122" s="3"/>
      <c r="S122" s="3"/>
      <c r="T122" s="3"/>
      <c r="U122" s="3"/>
      <c r="V122" s="52"/>
      <c r="W122" s="132"/>
      <c r="X122" s="53"/>
      <c r="Y122" s="53"/>
    </row>
    <row r="123" spans="15:25">
      <c r="O123" s="4"/>
      <c r="P123" s="4"/>
      <c r="Q123" s="4"/>
      <c r="R123" s="3"/>
      <c r="S123" s="3"/>
      <c r="T123" s="3"/>
      <c r="U123" s="3"/>
      <c r="V123" s="52"/>
      <c r="W123" s="132"/>
      <c r="X123" s="53"/>
      <c r="Y123" s="53"/>
    </row>
    <row r="124" spans="15:25">
      <c r="O124" s="4"/>
      <c r="P124" s="4"/>
      <c r="Q124" s="4"/>
      <c r="R124" s="3"/>
      <c r="S124" s="3"/>
      <c r="T124" s="3"/>
      <c r="U124" s="3"/>
      <c r="V124" s="52"/>
      <c r="W124" s="132"/>
      <c r="X124" s="53"/>
      <c r="Y124" s="53"/>
    </row>
    <row r="125" spans="15:25">
      <c r="O125" s="4"/>
      <c r="P125" s="4"/>
      <c r="Q125" s="4"/>
      <c r="R125" s="3"/>
      <c r="S125" s="3"/>
      <c r="T125" s="3"/>
      <c r="U125" s="3"/>
      <c r="V125" s="52"/>
      <c r="W125" s="132"/>
      <c r="X125" s="53"/>
      <c r="Y125" s="53"/>
    </row>
    <row r="126" spans="15:25">
      <c r="O126" s="4"/>
      <c r="P126" s="4"/>
      <c r="Q126" s="4"/>
      <c r="R126" s="3"/>
      <c r="S126" s="3"/>
      <c r="T126" s="3"/>
      <c r="U126" s="3"/>
      <c r="V126" s="52"/>
      <c r="W126" s="132"/>
      <c r="X126" s="53"/>
      <c r="Y126" s="53"/>
    </row>
    <row r="127" spans="15:25">
      <c r="O127" s="4"/>
      <c r="P127" s="4"/>
      <c r="Q127" s="4"/>
      <c r="R127" s="3"/>
      <c r="S127" s="3"/>
      <c r="T127" s="3"/>
      <c r="U127" s="3"/>
      <c r="V127" s="52"/>
      <c r="W127" s="132"/>
      <c r="X127" s="53"/>
      <c r="Y127" s="53"/>
    </row>
    <row r="128" spans="15:25">
      <c r="O128" s="4"/>
      <c r="P128" s="4"/>
      <c r="Q128" s="4"/>
      <c r="R128" s="3"/>
      <c r="S128" s="3"/>
      <c r="T128" s="3"/>
      <c r="U128" s="3"/>
      <c r="V128" s="52"/>
      <c r="W128" s="132"/>
      <c r="X128" s="53"/>
      <c r="Y128" s="53"/>
    </row>
    <row r="129" spans="15:25">
      <c r="O129" s="4"/>
      <c r="P129" s="4"/>
      <c r="Q129" s="4"/>
      <c r="R129" s="3"/>
      <c r="S129" s="3"/>
      <c r="T129" s="3"/>
      <c r="U129" s="3"/>
      <c r="V129" s="52"/>
      <c r="W129" s="132"/>
      <c r="X129" s="53"/>
      <c r="Y129" s="53"/>
    </row>
    <row r="130" spans="15:25">
      <c r="O130" s="4"/>
      <c r="P130" s="4"/>
      <c r="Q130" s="4"/>
      <c r="R130" s="3"/>
      <c r="S130" s="3"/>
      <c r="T130" s="3"/>
      <c r="U130" s="3"/>
      <c r="V130" s="52"/>
      <c r="W130" s="132"/>
      <c r="X130" s="53"/>
      <c r="Y130" s="53"/>
    </row>
    <row r="131" spans="15:25">
      <c r="O131" s="4"/>
      <c r="P131" s="4"/>
      <c r="Q131" s="4"/>
      <c r="R131" s="3"/>
      <c r="S131" s="3"/>
      <c r="T131" s="3"/>
      <c r="U131" s="3"/>
      <c r="V131" s="52"/>
      <c r="W131" s="132"/>
      <c r="X131" s="53"/>
      <c r="Y131" s="53"/>
    </row>
    <row r="132" spans="15:25">
      <c r="O132" s="4"/>
      <c r="P132" s="4"/>
      <c r="Q132" s="4"/>
      <c r="R132" s="3"/>
      <c r="S132" s="3"/>
      <c r="T132" s="3"/>
      <c r="U132" s="3"/>
      <c r="V132" s="52"/>
      <c r="W132" s="132"/>
      <c r="X132" s="53"/>
      <c r="Y132" s="53"/>
    </row>
    <row r="133" spans="15:25">
      <c r="O133" s="4"/>
      <c r="P133" s="4"/>
      <c r="Q133" s="4"/>
      <c r="R133" s="3"/>
      <c r="S133" s="3"/>
      <c r="T133" s="3"/>
      <c r="U133" s="3"/>
      <c r="V133" s="52"/>
      <c r="W133" s="132"/>
      <c r="X133" s="53"/>
      <c r="Y133" s="53"/>
    </row>
    <row r="134" spans="15:25">
      <c r="O134" s="4"/>
      <c r="P134" s="4"/>
      <c r="Q134" s="4"/>
      <c r="R134" s="3"/>
      <c r="S134" s="3"/>
      <c r="T134" s="3"/>
      <c r="U134" s="3"/>
      <c r="V134" s="52"/>
      <c r="W134" s="132"/>
      <c r="X134" s="53"/>
      <c r="Y134" s="53"/>
    </row>
    <row r="135" spans="15:25">
      <c r="O135" s="4"/>
      <c r="P135" s="4"/>
      <c r="Q135" s="4"/>
      <c r="R135" s="3"/>
      <c r="S135" s="3"/>
      <c r="T135" s="3"/>
      <c r="U135" s="3"/>
      <c r="V135" s="52"/>
      <c r="W135" s="132"/>
      <c r="X135" s="53"/>
      <c r="Y135" s="53"/>
    </row>
    <row r="136" spans="15:25">
      <c r="O136" s="4"/>
      <c r="P136" s="4"/>
      <c r="Q136" s="4"/>
      <c r="R136" s="3"/>
      <c r="S136" s="3"/>
      <c r="T136" s="3"/>
      <c r="U136" s="3"/>
      <c r="V136" s="52"/>
      <c r="W136" s="132"/>
      <c r="X136" s="53"/>
      <c r="Y136" s="53"/>
    </row>
    <row r="137" spans="15:25">
      <c r="O137" s="4"/>
      <c r="P137" s="4"/>
      <c r="Q137" s="4"/>
      <c r="R137" s="3"/>
      <c r="S137" s="3"/>
      <c r="T137" s="3"/>
      <c r="U137" s="3"/>
      <c r="V137" s="52"/>
      <c r="W137" s="132"/>
      <c r="X137" s="53"/>
      <c r="Y137" s="53"/>
    </row>
    <row r="138" spans="15:25">
      <c r="O138" s="4"/>
      <c r="P138" s="4"/>
      <c r="Q138" s="4"/>
      <c r="R138" s="3"/>
      <c r="S138" s="3"/>
      <c r="T138" s="3"/>
      <c r="U138" s="3"/>
      <c r="V138" s="52"/>
      <c r="W138" s="132"/>
      <c r="X138" s="53"/>
      <c r="Y138" s="53"/>
    </row>
    <row r="139" spans="15:25">
      <c r="O139" s="4"/>
      <c r="P139" s="4"/>
      <c r="Q139" s="4"/>
      <c r="R139" s="3"/>
      <c r="S139" s="3"/>
      <c r="T139" s="3"/>
      <c r="U139" s="3"/>
      <c r="V139" s="52"/>
      <c r="W139" s="132"/>
      <c r="X139" s="53"/>
      <c r="Y139" s="53"/>
    </row>
    <row r="140" spans="15:25">
      <c r="O140" s="4"/>
      <c r="P140" s="4"/>
      <c r="Q140" s="4"/>
      <c r="R140" s="3"/>
      <c r="S140" s="3"/>
      <c r="T140" s="3"/>
      <c r="U140" s="3"/>
      <c r="V140" s="52"/>
      <c r="W140" s="132"/>
      <c r="X140" s="53"/>
      <c r="Y140" s="53"/>
    </row>
    <row r="141" spans="15:25">
      <c r="O141" s="4"/>
      <c r="P141" s="4"/>
      <c r="Q141" s="4"/>
      <c r="R141" s="3"/>
      <c r="S141" s="3"/>
      <c r="T141" s="3"/>
      <c r="U141" s="3"/>
      <c r="V141" s="52"/>
      <c r="W141" s="132"/>
      <c r="X141" s="53"/>
      <c r="Y141" s="53"/>
    </row>
    <row r="142" spans="15:25">
      <c r="O142" s="4"/>
      <c r="P142" s="4"/>
      <c r="Q142" s="4"/>
      <c r="R142" s="3"/>
      <c r="S142" s="3"/>
      <c r="T142" s="3"/>
      <c r="U142" s="3"/>
      <c r="V142" s="52"/>
      <c r="W142" s="132"/>
      <c r="X142" s="53"/>
      <c r="Y142" s="53"/>
    </row>
    <row r="143" spans="15:25">
      <c r="O143" s="4"/>
      <c r="P143" s="4"/>
      <c r="Q143" s="4"/>
      <c r="R143" s="3"/>
      <c r="S143" s="3"/>
      <c r="T143" s="3"/>
      <c r="U143" s="3"/>
      <c r="V143" s="52"/>
      <c r="W143" s="132"/>
      <c r="X143" s="53"/>
      <c r="Y143" s="53"/>
    </row>
    <row r="144" spans="15:25">
      <c r="O144" s="4"/>
      <c r="P144" s="4"/>
      <c r="Q144" s="4"/>
      <c r="R144" s="3"/>
      <c r="S144" s="3"/>
      <c r="T144" s="3"/>
      <c r="U144" s="3"/>
      <c r="V144" s="52"/>
      <c r="W144" s="132"/>
      <c r="X144" s="53"/>
      <c r="Y144" s="53"/>
    </row>
    <row r="145" spans="15:25">
      <c r="O145" s="4"/>
      <c r="P145" s="4"/>
      <c r="Q145" s="4"/>
      <c r="R145" s="3"/>
      <c r="S145" s="3"/>
      <c r="T145" s="3"/>
      <c r="U145" s="3"/>
      <c r="V145" s="52"/>
      <c r="W145" s="132"/>
      <c r="X145" s="53"/>
      <c r="Y145" s="53"/>
    </row>
    <row r="146" spans="15:25">
      <c r="O146" s="4"/>
      <c r="P146" s="4"/>
      <c r="Q146" s="4"/>
      <c r="R146" s="3"/>
      <c r="S146" s="3"/>
      <c r="T146" s="3"/>
      <c r="U146" s="3"/>
      <c r="V146" s="52"/>
      <c r="W146" s="132"/>
      <c r="X146" s="53"/>
      <c r="Y146" s="53"/>
    </row>
    <row r="147" spans="15:25">
      <c r="O147" s="4"/>
      <c r="P147" s="4"/>
      <c r="Q147" s="4"/>
      <c r="R147" s="3"/>
      <c r="S147" s="3"/>
      <c r="T147" s="3"/>
      <c r="U147" s="3"/>
      <c r="V147" s="52"/>
      <c r="W147" s="132"/>
      <c r="X147" s="53"/>
      <c r="Y147" s="53"/>
    </row>
    <row r="148" spans="15:25">
      <c r="O148" s="4"/>
      <c r="P148" s="4"/>
      <c r="Q148" s="4"/>
      <c r="R148" s="3"/>
      <c r="S148" s="3"/>
      <c r="T148" s="3"/>
      <c r="U148" s="3"/>
      <c r="V148" s="52"/>
      <c r="W148" s="132"/>
      <c r="X148" s="53"/>
      <c r="Y148" s="53"/>
    </row>
    <row r="149" spans="15:25">
      <c r="O149" s="4"/>
      <c r="P149" s="4"/>
      <c r="Q149" s="4"/>
      <c r="R149" s="3"/>
      <c r="S149" s="3"/>
      <c r="T149" s="3"/>
      <c r="U149" s="3"/>
      <c r="V149" s="52"/>
      <c r="W149" s="132"/>
      <c r="X149" s="53"/>
      <c r="Y149" s="53"/>
    </row>
    <row r="150" spans="15:25">
      <c r="O150" s="4"/>
      <c r="P150" s="4"/>
      <c r="Q150" s="4"/>
      <c r="R150" s="3"/>
      <c r="S150" s="3"/>
      <c r="T150" s="3"/>
      <c r="U150" s="3"/>
      <c r="V150" s="52"/>
      <c r="W150" s="132"/>
      <c r="X150" s="53"/>
      <c r="Y150" s="53"/>
    </row>
    <row r="151" spans="15:25">
      <c r="O151" s="4"/>
      <c r="P151" s="4"/>
      <c r="Q151" s="4"/>
      <c r="R151" s="3"/>
      <c r="S151" s="3"/>
      <c r="T151" s="3"/>
      <c r="U151" s="3"/>
      <c r="V151" s="52"/>
      <c r="W151" s="132"/>
      <c r="X151" s="53"/>
      <c r="Y151" s="53"/>
    </row>
    <row r="152" spans="15:25">
      <c r="O152" s="4"/>
      <c r="P152" s="4"/>
      <c r="Q152" s="4"/>
      <c r="R152" s="3"/>
      <c r="S152" s="3"/>
      <c r="T152" s="3"/>
      <c r="U152" s="3"/>
      <c r="V152" s="52"/>
      <c r="W152" s="132"/>
      <c r="X152" s="53"/>
      <c r="Y152" s="53"/>
    </row>
    <row r="153" spans="15:25">
      <c r="O153" s="4"/>
      <c r="P153" s="4"/>
      <c r="Q153" s="4"/>
      <c r="R153" s="3"/>
      <c r="S153" s="3"/>
      <c r="T153" s="3"/>
      <c r="U153" s="3"/>
      <c r="V153" s="52"/>
      <c r="W153" s="132"/>
      <c r="X153" s="53"/>
      <c r="Y153" s="53"/>
    </row>
    <row r="154" spans="15:25">
      <c r="O154" s="4"/>
      <c r="P154" s="4"/>
      <c r="Q154" s="4"/>
      <c r="R154" s="3"/>
      <c r="S154" s="3"/>
      <c r="T154" s="3"/>
      <c r="U154" s="3"/>
      <c r="V154" s="52"/>
      <c r="W154" s="132"/>
      <c r="X154" s="53"/>
      <c r="Y154" s="53"/>
    </row>
    <row r="155" spans="15:25">
      <c r="O155" s="4"/>
      <c r="P155" s="4"/>
      <c r="Q155" s="4"/>
      <c r="R155" s="3"/>
      <c r="S155" s="3"/>
      <c r="T155" s="3"/>
      <c r="U155" s="3"/>
      <c r="V155" s="52"/>
      <c r="W155" s="132"/>
      <c r="X155" s="53"/>
      <c r="Y155" s="53"/>
    </row>
    <row r="156" spans="15:25">
      <c r="O156" s="4"/>
      <c r="P156" s="4"/>
      <c r="Q156" s="4"/>
      <c r="R156" s="3"/>
      <c r="S156" s="3"/>
      <c r="T156" s="3"/>
      <c r="U156" s="3"/>
      <c r="V156" s="52"/>
      <c r="W156" s="132"/>
      <c r="X156" s="53"/>
      <c r="Y156" s="53"/>
    </row>
    <row r="157" spans="15:25">
      <c r="O157" s="4"/>
      <c r="P157" s="4"/>
      <c r="Q157" s="4"/>
      <c r="R157" s="3"/>
      <c r="S157" s="3"/>
      <c r="T157" s="3"/>
      <c r="U157" s="3"/>
      <c r="V157" s="52"/>
      <c r="W157" s="132"/>
      <c r="X157" s="53"/>
      <c r="Y157" s="53"/>
    </row>
    <row r="158" spans="15:25">
      <c r="O158" s="4"/>
      <c r="P158" s="4"/>
      <c r="Q158" s="4"/>
      <c r="R158" s="3"/>
      <c r="S158" s="3"/>
      <c r="T158" s="3"/>
      <c r="U158" s="3"/>
      <c r="V158" s="52"/>
      <c r="W158" s="132"/>
      <c r="X158" s="53"/>
      <c r="Y158" s="53"/>
    </row>
  </sheetData>
  <mergeCells count="64">
    <mergeCell ref="G46:I46"/>
    <mergeCell ref="G47:I47"/>
    <mergeCell ref="B41:C41"/>
    <mergeCell ref="G41:I41"/>
    <mergeCell ref="G42:I42"/>
    <mergeCell ref="G43:I43"/>
    <mergeCell ref="G44:K44"/>
    <mergeCell ref="G45:I45"/>
    <mergeCell ref="C37:C39"/>
    <mergeCell ref="G37:K37"/>
    <mergeCell ref="G38:I38"/>
    <mergeCell ref="G39:I39"/>
    <mergeCell ref="B40:E40"/>
    <mergeCell ref="G40:I40"/>
    <mergeCell ref="B33:E33"/>
    <mergeCell ref="G33:K33"/>
    <mergeCell ref="B34:C35"/>
    <mergeCell ref="G34:H34"/>
    <mergeCell ref="I34:I36"/>
    <mergeCell ref="G35:H35"/>
    <mergeCell ref="B36:E36"/>
    <mergeCell ref="G36:H36"/>
    <mergeCell ref="G29:K29"/>
    <mergeCell ref="G30:H30"/>
    <mergeCell ref="I30:I32"/>
    <mergeCell ref="B31:E31"/>
    <mergeCell ref="G31:H31"/>
    <mergeCell ref="B32:C32"/>
    <mergeCell ref="G32:H32"/>
    <mergeCell ref="B25:E25"/>
    <mergeCell ref="G25:K25"/>
    <mergeCell ref="C26:C28"/>
    <mergeCell ref="G26:H26"/>
    <mergeCell ref="I26:I28"/>
    <mergeCell ref="G27:H27"/>
    <mergeCell ref="G28:H28"/>
    <mergeCell ref="B21:E21"/>
    <mergeCell ref="G21:K21"/>
    <mergeCell ref="C22:C24"/>
    <mergeCell ref="G22:H22"/>
    <mergeCell ref="I22:I24"/>
    <mergeCell ref="G23:H23"/>
    <mergeCell ref="G24:H24"/>
    <mergeCell ref="B15:B16"/>
    <mergeCell ref="B17:E17"/>
    <mergeCell ref="G17:K17"/>
    <mergeCell ref="G18:H18"/>
    <mergeCell ref="I18:I20"/>
    <mergeCell ref="G19:H19"/>
    <mergeCell ref="G20:H20"/>
    <mergeCell ref="B13:B14"/>
    <mergeCell ref="G13:H14"/>
    <mergeCell ref="B4:E4"/>
    <mergeCell ref="G4:K4"/>
    <mergeCell ref="B5:B6"/>
    <mergeCell ref="C5:C6"/>
    <mergeCell ref="G5:H5"/>
    <mergeCell ref="G6:H7"/>
    <mergeCell ref="I6:I7"/>
    <mergeCell ref="G8:H8"/>
    <mergeCell ref="G9:H9"/>
    <mergeCell ref="G10:K10"/>
    <mergeCell ref="G11:H12"/>
    <mergeCell ref="B12:E1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AD257"/>
  <sheetViews>
    <sheetView zoomScale="70" zoomScaleNormal="70" workbookViewId="0">
      <selection activeCell="AB29" sqref="AB29"/>
    </sheetView>
  </sheetViews>
  <sheetFormatPr defaultRowHeight="14.4"/>
  <cols>
    <col min="1" max="1" width="8.88671875" style="115"/>
    <col min="2" max="2" width="5.77734375" style="118" customWidth="1"/>
    <col min="3" max="3" width="9.77734375" style="118" customWidth="1"/>
    <col min="4" max="4" width="5.77734375" style="118" customWidth="1"/>
    <col min="5" max="5" width="9.77734375" style="118" customWidth="1"/>
    <col min="6" max="6" width="5.77734375" style="118" customWidth="1"/>
    <col min="7" max="7" width="9.77734375" style="118" customWidth="1"/>
    <col min="8" max="8" width="5.77734375" style="118" customWidth="1"/>
    <col min="9" max="9" width="9.77734375" style="118" customWidth="1"/>
    <col min="10" max="10" width="5.77734375" style="118" customWidth="1"/>
    <col min="11" max="11" width="9.77734375" style="118" customWidth="1"/>
    <col min="12" max="12" width="5.77734375" style="118" customWidth="1"/>
    <col min="13" max="13" width="9.77734375" style="118" customWidth="1"/>
    <col min="14" max="14" width="5.77734375" style="118" customWidth="1"/>
    <col min="15" max="15" width="9.77734375" style="118" customWidth="1"/>
    <col min="16" max="16" width="5.77734375" style="118" customWidth="1"/>
    <col min="17" max="17" width="9.77734375" style="118" customWidth="1"/>
    <col min="20" max="21" width="8.88671875" style="118"/>
    <col min="23" max="24" width="8.88671875" style="118"/>
  </cols>
  <sheetData>
    <row r="2" spans="1:30">
      <c r="A2" s="4"/>
      <c r="B2" s="4"/>
      <c r="C2" s="4"/>
      <c r="D2" s="4"/>
      <c r="E2" s="4"/>
      <c r="F2" s="4"/>
      <c r="G2" s="4"/>
      <c r="H2" s="4"/>
      <c r="I2" s="4"/>
      <c r="J2" s="4"/>
      <c r="T2" s="73" t="s">
        <v>41</v>
      </c>
      <c r="U2" s="73" t="s">
        <v>99</v>
      </c>
      <c r="V2" s="73" t="s">
        <v>119</v>
      </c>
      <c r="W2" s="73" t="s">
        <v>120</v>
      </c>
      <c r="X2" s="73" t="s">
        <v>122</v>
      </c>
      <c r="Y2" s="73" t="s">
        <v>116</v>
      </c>
      <c r="Z2" s="14">
        <v>10</v>
      </c>
      <c r="AA2" s="14">
        <v>16</v>
      </c>
      <c r="AB2" s="73" t="s">
        <v>121</v>
      </c>
      <c r="AC2" s="14">
        <v>10</v>
      </c>
      <c r="AD2" s="14">
        <v>16</v>
      </c>
    </row>
    <row r="3" spans="1:30">
      <c r="A3" s="4"/>
      <c r="B3" s="123">
        <v>0</v>
      </c>
      <c r="C3" s="124">
        <f>[1]Лист1!$I$2</f>
        <v>185.28974668645611</v>
      </c>
      <c r="D3" s="125">
        <f>B34+1</f>
        <v>32</v>
      </c>
      <c r="E3" s="124">
        <v>7.5891999999999999</v>
      </c>
      <c r="F3" s="125">
        <f>D34+1</f>
        <v>64</v>
      </c>
      <c r="G3" s="124">
        <v>3.8759999999999999</v>
      </c>
      <c r="H3" s="125">
        <f>F34+1</f>
        <v>96</v>
      </c>
      <c r="I3" s="124">
        <v>2.6223999999999998</v>
      </c>
      <c r="J3" s="125">
        <f>H34+1</f>
        <v>129</v>
      </c>
      <c r="K3" s="124">
        <v>1.9555</v>
      </c>
      <c r="L3" s="125">
        <f>J34+1</f>
        <v>161</v>
      </c>
      <c r="M3" s="124">
        <v>1.5677000000000001</v>
      </c>
      <c r="N3" s="125">
        <f>L34+1</f>
        <v>193</v>
      </c>
      <c r="O3" s="124">
        <v>1.3003</v>
      </c>
      <c r="P3" s="125">
        <f>N34+1</f>
        <v>225</v>
      </c>
      <c r="Q3" s="124">
        <v>1.1128</v>
      </c>
      <c r="T3" s="118">
        <f>'КУ  50 кГц маломер'!C10</f>
        <v>1</v>
      </c>
      <c r="U3" s="1">
        <f>'КУ  50 кГц маломер'!E10</f>
        <v>0.50100993209453792</v>
      </c>
      <c r="V3" s="148">
        <f>0.7*0.6</f>
        <v>0.42</v>
      </c>
      <c r="W3" s="1">
        <f>U3/$V$3</f>
        <v>1.1928807907012808</v>
      </c>
      <c r="X3" s="118">
        <f>POWER(W3,0.5)</f>
        <v>1.0921908215606286</v>
      </c>
    </row>
    <row r="4" spans="1:30">
      <c r="A4" s="4"/>
      <c r="B4" s="122">
        <f>B3+1</f>
        <v>1</v>
      </c>
      <c r="C4" s="117">
        <v>111.1665</v>
      </c>
      <c r="D4" s="121">
        <f t="shared" ref="D4:D24" si="0">D3+1</f>
        <v>33</v>
      </c>
      <c r="E4" s="117">
        <v>7.3699000000000003</v>
      </c>
      <c r="F4" s="121">
        <f t="shared" ref="F4:F34" si="1">F3+1</f>
        <v>65</v>
      </c>
      <c r="G4" s="117">
        <v>3.8233999999999999</v>
      </c>
      <c r="H4" s="121">
        <f t="shared" ref="H4:H14" si="2">H3+1</f>
        <v>97</v>
      </c>
      <c r="I4" s="117">
        <v>2.5960999999999999</v>
      </c>
      <c r="J4" s="121">
        <f t="shared" ref="J4:J34" si="3">J3+1</f>
        <v>130</v>
      </c>
      <c r="K4" s="117">
        <v>1.9420999999999999</v>
      </c>
      <c r="L4" s="121">
        <f>L3+1</f>
        <v>162</v>
      </c>
      <c r="M4" s="117">
        <v>1.5570999999999999</v>
      </c>
      <c r="N4" s="121">
        <f t="shared" ref="N4:N26" si="4">N3+1</f>
        <v>194</v>
      </c>
      <c r="O4" s="117">
        <v>1.2937000000000001</v>
      </c>
      <c r="P4" s="121">
        <f t="shared" ref="P4:P33" si="5">P3+1</f>
        <v>226</v>
      </c>
      <c r="Q4" s="117">
        <v>1.1074999999999999</v>
      </c>
      <c r="T4" s="118">
        <f>'КУ  50 кГц маломер'!C11</f>
        <v>2</v>
      </c>
      <c r="U4" s="1">
        <f>'КУ  50 кГц маломер'!E11</f>
        <v>0.8780952593725766</v>
      </c>
      <c r="V4" s="129"/>
      <c r="W4" s="1">
        <f t="shared" ref="W4:W67" si="6">U4/$V$3</f>
        <v>2.0907029985061349</v>
      </c>
      <c r="X4" s="118">
        <f t="shared" ref="X4:X67" si="7">POWER(W4,0.5)</f>
        <v>1.4459263461553409</v>
      </c>
    </row>
    <row r="5" spans="1:30">
      <c r="A5" s="4"/>
      <c r="B5" s="122">
        <f t="shared" ref="B5:B34" si="8">B4+1</f>
        <v>2</v>
      </c>
      <c r="C5" s="117">
        <v>77.819199999999995</v>
      </c>
      <c r="D5" s="121">
        <f t="shared" si="0"/>
        <v>34</v>
      </c>
      <c r="E5" s="117">
        <v>7.1691000000000003</v>
      </c>
      <c r="F5" s="121">
        <f t="shared" si="1"/>
        <v>66</v>
      </c>
      <c r="G5" s="117">
        <v>3.7707999999999999</v>
      </c>
      <c r="H5" s="121">
        <f t="shared" si="2"/>
        <v>98</v>
      </c>
      <c r="I5" s="117">
        <v>2.5699000000000001</v>
      </c>
      <c r="J5" s="121">
        <f t="shared" si="3"/>
        <v>131</v>
      </c>
      <c r="K5" s="117">
        <v>1.9287000000000001</v>
      </c>
      <c r="L5" s="121">
        <v>163</v>
      </c>
      <c r="M5" s="117">
        <v>1.5465</v>
      </c>
      <c r="N5" s="121">
        <f t="shared" si="4"/>
        <v>195</v>
      </c>
      <c r="O5" s="117">
        <v>1.2870999999999999</v>
      </c>
      <c r="P5" s="121">
        <f t="shared" si="5"/>
        <v>227</v>
      </c>
      <c r="Q5" s="117">
        <v>1.1021000000000001</v>
      </c>
      <c r="T5" s="118">
        <f>'КУ  50 кГц маломер'!C12</f>
        <v>3</v>
      </c>
      <c r="U5" s="1">
        <f>'КУ  50 кГц маломер'!E12</f>
        <v>1.2563216409606748</v>
      </c>
      <c r="V5" s="129"/>
      <c r="W5" s="1">
        <f t="shared" si="6"/>
        <v>2.9912420022873212</v>
      </c>
      <c r="X5" s="118">
        <f t="shared" si="7"/>
        <v>1.7295207435261715</v>
      </c>
    </row>
    <row r="6" spans="1:30">
      <c r="A6" s="4"/>
      <c r="B6" s="122">
        <f t="shared" si="8"/>
        <v>3</v>
      </c>
      <c r="C6" s="117">
        <v>59.433599999999998</v>
      </c>
      <c r="D6" s="121">
        <f t="shared" si="0"/>
        <v>35</v>
      </c>
      <c r="E6" s="117">
        <v>6.9683000000000002</v>
      </c>
      <c r="F6" s="121">
        <f t="shared" si="1"/>
        <v>67</v>
      </c>
      <c r="G6" s="117">
        <v>3.7181000000000002</v>
      </c>
      <c r="H6" s="121">
        <f t="shared" si="2"/>
        <v>99</v>
      </c>
      <c r="I6" s="117">
        <v>2.5436000000000001</v>
      </c>
      <c r="J6" s="121">
        <f t="shared" si="3"/>
        <v>132</v>
      </c>
      <c r="K6" s="117">
        <v>1.9154</v>
      </c>
      <c r="L6" s="121">
        <f t="shared" ref="L6:L34" si="9">L5+1</f>
        <v>164</v>
      </c>
      <c r="M6" s="117">
        <v>1.5359</v>
      </c>
      <c r="N6" s="121">
        <f t="shared" si="4"/>
        <v>196</v>
      </c>
      <c r="O6" s="117">
        <v>1.2805</v>
      </c>
      <c r="P6" s="121">
        <f t="shared" si="5"/>
        <v>228</v>
      </c>
      <c r="Q6" s="117">
        <v>1.0972</v>
      </c>
      <c r="T6" s="118">
        <f>'КУ  50 кГц маломер'!C13</f>
        <v>4</v>
      </c>
      <c r="U6" s="1">
        <f>'КУ  50 кГц маломер'!E13</f>
        <v>1.6356916682060703</v>
      </c>
      <c r="V6" s="129"/>
      <c r="W6" s="1">
        <f t="shared" si="6"/>
        <v>3.8945039719192152</v>
      </c>
      <c r="X6" s="118">
        <f t="shared" si="7"/>
        <v>1.9734497642248752</v>
      </c>
    </row>
    <row r="7" spans="1:30">
      <c r="A7" s="4"/>
      <c r="B7" s="122">
        <f t="shared" si="8"/>
        <v>4</v>
      </c>
      <c r="C7" s="117">
        <v>48.135599999999997</v>
      </c>
      <c r="D7" s="121">
        <f t="shared" si="0"/>
        <v>36</v>
      </c>
      <c r="E7" s="117">
        <v>6.7675000000000001</v>
      </c>
      <c r="F7" s="121">
        <f t="shared" si="1"/>
        <v>68</v>
      </c>
      <c r="G7" s="117">
        <v>3.6655000000000002</v>
      </c>
      <c r="H7" s="121">
        <f t="shared" si="2"/>
        <v>100</v>
      </c>
      <c r="I7" s="117">
        <v>2.5173000000000001</v>
      </c>
      <c r="J7" s="121">
        <f t="shared" si="3"/>
        <v>133</v>
      </c>
      <c r="K7" s="117">
        <v>1.9019999999999999</v>
      </c>
      <c r="L7" s="121">
        <f t="shared" si="9"/>
        <v>165</v>
      </c>
      <c r="M7" s="117">
        <v>1.5253000000000001</v>
      </c>
      <c r="N7" s="121">
        <f t="shared" si="4"/>
        <v>197</v>
      </c>
      <c r="O7" s="117">
        <v>1.2739</v>
      </c>
      <c r="P7" s="121">
        <f t="shared" si="5"/>
        <v>229</v>
      </c>
      <c r="Q7" s="117">
        <v>1.0923</v>
      </c>
      <c r="T7" s="118">
        <f>'КУ  50 кГц маломер'!C14</f>
        <v>5</v>
      </c>
      <c r="U7" s="1">
        <f>'КУ  50 кГц маломер'!E14</f>
        <v>2.0162079376879709</v>
      </c>
      <c r="V7" s="129"/>
      <c r="W7" s="1">
        <f t="shared" si="6"/>
        <v>4.8004950897332641</v>
      </c>
      <c r="X7" s="118">
        <f t="shared" si="7"/>
        <v>2.1910032153635157</v>
      </c>
    </row>
    <row r="8" spans="1:30">
      <c r="A8" s="4"/>
      <c r="B8" s="122">
        <f t="shared" si="8"/>
        <v>5</v>
      </c>
      <c r="C8" s="117">
        <v>40.289099999999998</v>
      </c>
      <c r="D8" s="121">
        <f t="shared" si="0"/>
        <v>37</v>
      </c>
      <c r="E8" s="117">
        <v>6.5964999999999998</v>
      </c>
      <c r="F8" s="121">
        <f t="shared" si="1"/>
        <v>69</v>
      </c>
      <c r="G8" s="117">
        <v>3.6128999999999998</v>
      </c>
      <c r="H8" s="121">
        <f t="shared" si="2"/>
        <v>101</v>
      </c>
      <c r="I8" s="117">
        <v>2.4910000000000001</v>
      </c>
      <c r="J8" s="121">
        <f t="shared" si="3"/>
        <v>134</v>
      </c>
      <c r="K8" s="117">
        <v>1.8886000000000001</v>
      </c>
      <c r="L8" s="121">
        <f t="shared" si="9"/>
        <v>166</v>
      </c>
      <c r="M8" s="117">
        <v>1.5146999999999999</v>
      </c>
      <c r="N8" s="121">
        <f t="shared" si="4"/>
        <v>198</v>
      </c>
      <c r="O8" s="117">
        <v>1.2673000000000001</v>
      </c>
      <c r="P8" s="121">
        <f t="shared" si="5"/>
        <v>230</v>
      </c>
      <c r="Q8" s="117">
        <v>1.0875999999999999</v>
      </c>
      <c r="T8" s="118">
        <f>'КУ  50 кГц маломер'!C15</f>
        <v>6</v>
      </c>
      <c r="U8" s="1">
        <f>'КУ  50 кГц маломер'!E15</f>
        <v>2.3978730512274584</v>
      </c>
      <c r="V8" s="129"/>
      <c r="W8" s="1">
        <f t="shared" si="6"/>
        <v>5.7092215505415682</v>
      </c>
      <c r="X8" s="118">
        <f t="shared" si="7"/>
        <v>2.3893977380380957</v>
      </c>
    </row>
    <row r="9" spans="1:30">
      <c r="A9" s="4"/>
      <c r="B9" s="122">
        <f t="shared" si="8"/>
        <v>6</v>
      </c>
      <c r="C9" s="117">
        <v>34.6447</v>
      </c>
      <c r="D9" s="121">
        <f t="shared" si="0"/>
        <v>38</v>
      </c>
      <c r="E9" s="117">
        <v>6.4255000000000004</v>
      </c>
      <c r="F9" s="121">
        <f t="shared" si="1"/>
        <v>70</v>
      </c>
      <c r="G9" s="117">
        <v>3.5602999999999998</v>
      </c>
      <c r="H9" s="121">
        <f t="shared" si="2"/>
        <v>102</v>
      </c>
      <c r="I9" s="117">
        <v>2.4647999999999999</v>
      </c>
      <c r="J9" s="121">
        <f t="shared" si="3"/>
        <v>135</v>
      </c>
      <c r="K9" s="117">
        <v>1.8752</v>
      </c>
      <c r="L9" s="121">
        <f t="shared" si="9"/>
        <v>167</v>
      </c>
      <c r="M9" s="117">
        <v>1.5041</v>
      </c>
      <c r="N9" s="121">
        <f t="shared" si="4"/>
        <v>199</v>
      </c>
      <c r="O9" s="117">
        <v>1.2606999999999999</v>
      </c>
      <c r="P9" s="121">
        <f t="shared" si="5"/>
        <v>231</v>
      </c>
      <c r="Q9" s="117">
        <v>1.0829</v>
      </c>
      <c r="T9" s="118">
        <f>'КУ  50 кГц маломер'!C16</f>
        <v>7</v>
      </c>
      <c r="U9" s="1">
        <f>'КУ  50 кГц маломер'!E16</f>
        <v>2.7806896158974119</v>
      </c>
      <c r="V9" s="129"/>
      <c r="W9" s="1">
        <f t="shared" si="6"/>
        <v>6.6206895616605053</v>
      </c>
      <c r="X9" s="118">
        <f t="shared" si="7"/>
        <v>2.5730700654394365</v>
      </c>
    </row>
    <row r="10" spans="1:30">
      <c r="A10" s="4"/>
      <c r="B10" s="122">
        <f t="shared" si="8"/>
        <v>7</v>
      </c>
      <c r="C10" s="117">
        <v>30.451499999999999</v>
      </c>
      <c r="D10" s="121">
        <f t="shared" si="0"/>
        <v>39</v>
      </c>
      <c r="E10" s="117">
        <v>6.2545000000000002</v>
      </c>
      <c r="F10" s="121">
        <f t="shared" si="1"/>
        <v>71</v>
      </c>
      <c r="G10" s="117">
        <v>3.5076999999999998</v>
      </c>
      <c r="H10" s="121">
        <f t="shared" si="2"/>
        <v>103</v>
      </c>
      <c r="I10" s="117">
        <v>2.4384999999999999</v>
      </c>
      <c r="J10" s="121">
        <f t="shared" si="3"/>
        <v>136</v>
      </c>
      <c r="K10" s="117">
        <v>1.8617999999999999</v>
      </c>
      <c r="L10" s="121">
        <f t="shared" si="9"/>
        <v>168</v>
      </c>
      <c r="M10" s="131">
        <v>1.4958</v>
      </c>
      <c r="N10" s="121">
        <f t="shared" si="4"/>
        <v>200</v>
      </c>
      <c r="O10" s="117">
        <v>1.2541</v>
      </c>
      <c r="P10" s="121">
        <f t="shared" si="5"/>
        <v>232</v>
      </c>
      <c r="Q10" s="117">
        <v>1.0781000000000001</v>
      </c>
      <c r="T10" s="118">
        <f>'КУ  50 кГц маломер'!C17</f>
        <v>8</v>
      </c>
      <c r="U10" s="1">
        <f>'КУ  50 кГц маломер'!E17</f>
        <v>3.1646602440324454</v>
      </c>
      <c r="V10" s="129"/>
      <c r="W10" s="1">
        <f t="shared" si="6"/>
        <v>7.534905342934394</v>
      </c>
      <c r="X10" s="118">
        <f t="shared" si="7"/>
        <v>2.7449782044552546</v>
      </c>
    </row>
    <row r="11" spans="1:30">
      <c r="A11" s="4"/>
      <c r="B11" s="122">
        <f t="shared" si="8"/>
        <v>8</v>
      </c>
      <c r="C11" s="117">
        <v>27.1282</v>
      </c>
      <c r="D11" s="121">
        <f t="shared" si="0"/>
        <v>40</v>
      </c>
      <c r="E11" s="117">
        <v>6.1109</v>
      </c>
      <c r="F11" s="121">
        <f t="shared" si="1"/>
        <v>72</v>
      </c>
      <c r="G11" s="117">
        <v>3.4550000000000001</v>
      </c>
      <c r="H11" s="121">
        <f t="shared" si="2"/>
        <v>104</v>
      </c>
      <c r="I11" s="117">
        <v>2.4121999999999999</v>
      </c>
      <c r="J11" s="121">
        <f t="shared" si="3"/>
        <v>137</v>
      </c>
      <c r="K11" s="117">
        <v>1.8484</v>
      </c>
      <c r="L11" s="121">
        <f t="shared" si="9"/>
        <v>169</v>
      </c>
      <c r="M11" s="117">
        <v>1.4875</v>
      </c>
      <c r="N11" s="121">
        <f t="shared" si="4"/>
        <v>201</v>
      </c>
      <c r="O11" s="117">
        <v>1.2475000000000001</v>
      </c>
      <c r="P11" s="121">
        <f t="shared" si="5"/>
        <v>233</v>
      </c>
      <c r="Q11" s="117">
        <v>1.0731999999999999</v>
      </c>
      <c r="T11" s="118">
        <f>'КУ  50 кГц маломер'!C18</f>
        <v>9</v>
      </c>
      <c r="U11" s="1">
        <f>'КУ  50 кГц маломер'!E18</f>
        <v>3.5497875532388679</v>
      </c>
      <c r="V11" s="129"/>
      <c r="W11" s="1">
        <f t="shared" si="6"/>
        <v>8.4518751267592087</v>
      </c>
      <c r="X11" s="118">
        <f t="shared" si="7"/>
        <v>2.9072108844662798</v>
      </c>
    </row>
    <row r="12" spans="1:30">
      <c r="A12" s="4"/>
      <c r="B12" s="122">
        <f t="shared" si="8"/>
        <v>9</v>
      </c>
      <c r="C12" s="117">
        <v>24.463999999999999</v>
      </c>
      <c r="D12" s="121">
        <f t="shared" si="0"/>
        <v>41</v>
      </c>
      <c r="E12" s="117">
        <v>5.9672999999999998</v>
      </c>
      <c r="F12" s="121">
        <f t="shared" si="1"/>
        <v>73</v>
      </c>
      <c r="G12" s="117">
        <v>3.4024000000000001</v>
      </c>
      <c r="H12" s="121">
        <f t="shared" si="2"/>
        <v>105</v>
      </c>
      <c r="I12" s="117">
        <v>2.3858999999999999</v>
      </c>
      <c r="J12" s="121">
        <f t="shared" si="3"/>
        <v>138</v>
      </c>
      <c r="K12" s="117">
        <v>1.8351</v>
      </c>
      <c r="L12" s="121">
        <f t="shared" si="9"/>
        <v>170</v>
      </c>
      <c r="M12" s="117">
        <v>1.4792000000000001</v>
      </c>
      <c r="N12" s="121">
        <f t="shared" si="4"/>
        <v>202</v>
      </c>
      <c r="O12" s="117">
        <v>1.2412000000000001</v>
      </c>
      <c r="P12" s="121">
        <f t="shared" si="5"/>
        <v>234</v>
      </c>
      <c r="Q12" s="117">
        <v>1.0687</v>
      </c>
      <c r="T12" s="118">
        <f>'КУ  50 кГц маломер'!C19</f>
        <v>10</v>
      </c>
      <c r="U12" s="1">
        <f>'КУ  50 кГц маломер'!E19</f>
        <v>3.9360741664046568</v>
      </c>
      <c r="V12" s="129"/>
      <c r="W12" s="1">
        <f t="shared" si="6"/>
        <v>9.3716051581063269</v>
      </c>
      <c r="X12" s="118">
        <f t="shared" si="7"/>
        <v>3.0613077529229771</v>
      </c>
    </row>
    <row r="13" spans="1:30">
      <c r="A13" s="4"/>
      <c r="B13" s="122">
        <f t="shared" si="8"/>
        <v>10</v>
      </c>
      <c r="C13" s="117">
        <v>22.283200000000001</v>
      </c>
      <c r="D13" s="121">
        <f t="shared" si="0"/>
        <v>42</v>
      </c>
      <c r="E13" s="117">
        <v>5.8236999999999997</v>
      </c>
      <c r="F13" s="121">
        <f t="shared" si="1"/>
        <v>74</v>
      </c>
      <c r="G13" s="117">
        <v>3.3643999999999998</v>
      </c>
      <c r="H13" s="121">
        <f t="shared" si="2"/>
        <v>106</v>
      </c>
      <c r="I13" s="117">
        <v>2.3597000000000001</v>
      </c>
      <c r="J13" s="121">
        <f t="shared" si="3"/>
        <v>139</v>
      </c>
      <c r="K13" s="117">
        <v>1.8217000000000001</v>
      </c>
      <c r="L13" s="121">
        <f t="shared" si="9"/>
        <v>171</v>
      </c>
      <c r="M13" s="117">
        <v>1.4709000000000001</v>
      </c>
      <c r="N13" s="121">
        <f t="shared" si="4"/>
        <v>203</v>
      </c>
      <c r="O13" s="117">
        <v>1.2350000000000001</v>
      </c>
      <c r="P13" s="121">
        <f t="shared" si="5"/>
        <v>235</v>
      </c>
      <c r="Q13" s="117">
        <v>1.0638000000000001</v>
      </c>
      <c r="T13" s="118">
        <f>'КУ  50 кГц маломер'!C20</f>
        <v>11</v>
      </c>
      <c r="U13" s="1">
        <f>'КУ  50 кГц маломер'!E20</f>
        <v>4.3235227117094555</v>
      </c>
      <c r="V13" s="129"/>
      <c r="W13" s="1">
        <f t="shared" si="6"/>
        <v>10.294101694546322</v>
      </c>
      <c r="X13" s="118">
        <f t="shared" si="7"/>
        <v>3.2084422535782569</v>
      </c>
    </row>
    <row r="14" spans="1:30">
      <c r="A14" s="4"/>
      <c r="B14" s="122">
        <f t="shared" si="8"/>
        <v>11</v>
      </c>
      <c r="C14" s="117">
        <v>20.4345</v>
      </c>
      <c r="D14" s="121">
        <f t="shared" si="0"/>
        <v>43</v>
      </c>
      <c r="E14" s="117">
        <v>5.6801000000000004</v>
      </c>
      <c r="F14" s="121">
        <f t="shared" si="1"/>
        <v>75</v>
      </c>
      <c r="G14" s="117">
        <v>3.3264</v>
      </c>
      <c r="H14" s="121">
        <f t="shared" si="2"/>
        <v>107</v>
      </c>
      <c r="I14" s="117">
        <v>2.3340000000000001</v>
      </c>
      <c r="J14" s="121">
        <f t="shared" si="3"/>
        <v>140</v>
      </c>
      <c r="K14" s="117">
        <v>1.8083</v>
      </c>
      <c r="L14" s="121">
        <f t="shared" si="9"/>
        <v>172</v>
      </c>
      <c r="M14" s="117">
        <v>1.4625999999999999</v>
      </c>
      <c r="N14" s="121">
        <f t="shared" si="4"/>
        <v>204</v>
      </c>
      <c r="O14" s="117">
        <v>1.2287999999999999</v>
      </c>
      <c r="P14" s="121">
        <f t="shared" si="5"/>
        <v>236</v>
      </c>
      <c r="Q14" s="117">
        <v>1.0593999999999999</v>
      </c>
      <c r="T14" s="118">
        <f>'КУ  50 кГц маломер'!C21</f>
        <v>12</v>
      </c>
      <c r="U14" s="1">
        <f>'КУ  50 кГц маломер'!E21</f>
        <v>4.7121358226345862</v>
      </c>
      <c r="V14" s="129"/>
      <c r="W14" s="1">
        <f t="shared" si="6"/>
        <v>11.219371006272825</v>
      </c>
      <c r="X14" s="118">
        <f t="shared" si="7"/>
        <v>3.3495329534537834</v>
      </c>
    </row>
    <row r="15" spans="1:30">
      <c r="A15" s="4"/>
      <c r="B15" s="122">
        <f t="shared" si="8"/>
        <v>12</v>
      </c>
      <c r="C15" s="117">
        <v>18.888500000000001</v>
      </c>
      <c r="D15" s="121">
        <f t="shared" si="0"/>
        <v>44</v>
      </c>
      <c r="E15" s="117">
        <v>5.5704000000000002</v>
      </c>
      <c r="F15" s="121">
        <f t="shared" si="1"/>
        <v>76</v>
      </c>
      <c r="G15" s="117">
        <v>3.2885</v>
      </c>
      <c r="H15" s="121">
        <v>109</v>
      </c>
      <c r="I15" s="117">
        <v>2.3071000000000002</v>
      </c>
      <c r="J15" s="121">
        <f t="shared" si="3"/>
        <v>141</v>
      </c>
      <c r="K15" s="117">
        <v>1.7948999999999999</v>
      </c>
      <c r="L15" s="121">
        <f t="shared" si="9"/>
        <v>173</v>
      </c>
      <c r="M15" s="117">
        <v>1.4542999999999999</v>
      </c>
      <c r="N15" s="121">
        <f t="shared" si="4"/>
        <v>205</v>
      </c>
      <c r="O15" s="117">
        <v>1.2225999999999999</v>
      </c>
      <c r="P15" s="121">
        <f t="shared" si="5"/>
        <v>237</v>
      </c>
      <c r="Q15" s="117">
        <v>1.0547</v>
      </c>
      <c r="T15" s="118">
        <f>'КУ  50 кГц маломер'!C22</f>
        <v>13</v>
      </c>
      <c r="U15" s="1">
        <f>'КУ  50 кГц маломер'!E22</f>
        <v>5.1019161379730713</v>
      </c>
      <c r="V15" s="129"/>
      <c r="W15" s="1">
        <f t="shared" si="6"/>
        <v>12.147419376126361</v>
      </c>
      <c r="X15" s="118">
        <f t="shared" si="7"/>
        <v>3.4853148173624664</v>
      </c>
    </row>
    <row r="16" spans="1:30">
      <c r="A16" s="4"/>
      <c r="B16" s="122">
        <f t="shared" si="8"/>
        <v>13</v>
      </c>
      <c r="C16" s="117">
        <v>17.502400000000002</v>
      </c>
      <c r="D16" s="121">
        <f t="shared" si="0"/>
        <v>45</v>
      </c>
      <c r="E16" s="117">
        <v>5.4607000000000001</v>
      </c>
      <c r="F16" s="121">
        <f t="shared" si="1"/>
        <v>77</v>
      </c>
      <c r="G16" s="117">
        <v>3.2505000000000002</v>
      </c>
      <c r="H16" s="121">
        <f t="shared" ref="H16:H34" si="10">H15+1</f>
        <v>110</v>
      </c>
      <c r="I16" s="117">
        <v>2.2854000000000001</v>
      </c>
      <c r="J16" s="121">
        <f t="shared" si="3"/>
        <v>142</v>
      </c>
      <c r="K16" s="117">
        <v>1.7815000000000001</v>
      </c>
      <c r="L16" s="121">
        <f t="shared" si="9"/>
        <v>174</v>
      </c>
      <c r="M16" s="117">
        <v>1.446</v>
      </c>
      <c r="N16" s="121">
        <f t="shared" si="4"/>
        <v>206</v>
      </c>
      <c r="O16" s="117">
        <v>1.2163999999999999</v>
      </c>
      <c r="P16" s="121">
        <f t="shared" si="5"/>
        <v>238</v>
      </c>
      <c r="Q16" s="117">
        <v>0.999</v>
      </c>
      <c r="T16" s="118">
        <f>'КУ  50 кГц маломер'!C23</f>
        <v>14</v>
      </c>
      <c r="U16" s="1">
        <f>'КУ  50 кГц маломер'!E23</f>
        <v>5.4928663018396948</v>
      </c>
      <c r="V16" s="129"/>
      <c r="W16" s="1">
        <f t="shared" si="6"/>
        <v>13.078253099618321</v>
      </c>
      <c r="X16" s="118">
        <f t="shared" si="7"/>
        <v>3.6163867464111634</v>
      </c>
    </row>
    <row r="17" spans="1:24">
      <c r="A17" s="4"/>
      <c r="B17" s="122">
        <f t="shared" si="8"/>
        <v>14</v>
      </c>
      <c r="C17" s="117">
        <v>16.347300000000001</v>
      </c>
      <c r="D17" s="121">
        <f t="shared" si="0"/>
        <v>46</v>
      </c>
      <c r="E17" s="117">
        <v>5.3509000000000002</v>
      </c>
      <c r="F17" s="121">
        <f t="shared" si="1"/>
        <v>78</v>
      </c>
      <c r="G17" s="117">
        <v>3.2124999999999999</v>
      </c>
      <c r="H17" s="121">
        <f t="shared" si="10"/>
        <v>111</v>
      </c>
      <c r="I17" s="117">
        <v>2.2675000000000001</v>
      </c>
      <c r="J17" s="121">
        <f t="shared" si="3"/>
        <v>143</v>
      </c>
      <c r="K17" s="117">
        <v>1.7681</v>
      </c>
      <c r="L17" s="121">
        <f t="shared" si="9"/>
        <v>175</v>
      </c>
      <c r="M17" s="117">
        <v>1.4377</v>
      </c>
      <c r="N17" s="121">
        <f t="shared" si="4"/>
        <v>207</v>
      </c>
      <c r="O17" s="117">
        <v>1.2101999999999999</v>
      </c>
      <c r="P17" s="121">
        <f t="shared" si="5"/>
        <v>239</v>
      </c>
      <c r="Q17" s="117">
        <v>1.0454000000000001</v>
      </c>
      <c r="T17" s="118">
        <f>'КУ  50 кГц маломер'!C24</f>
        <v>15</v>
      </c>
      <c r="U17" s="1">
        <f>'КУ  50 кГц маломер'!E24</f>
        <v>5.8849889636810646</v>
      </c>
      <c r="V17" s="129"/>
      <c r="W17" s="1">
        <f t="shared" si="6"/>
        <v>14.011878484954917</v>
      </c>
      <c r="X17" s="118">
        <f t="shared" si="7"/>
        <v>3.7432443795396151</v>
      </c>
    </row>
    <row r="18" spans="1:24">
      <c r="A18" s="4"/>
      <c r="B18" s="122">
        <f t="shared" si="8"/>
        <v>15</v>
      </c>
      <c r="C18" s="117">
        <v>15.3218</v>
      </c>
      <c r="D18" s="121">
        <f t="shared" si="0"/>
        <v>47</v>
      </c>
      <c r="E18" s="117">
        <v>5.2412000000000001</v>
      </c>
      <c r="F18" s="121">
        <f t="shared" si="1"/>
        <v>79</v>
      </c>
      <c r="G18" s="117">
        <v>3.1745000000000001</v>
      </c>
      <c r="H18" s="121">
        <f t="shared" si="10"/>
        <v>112</v>
      </c>
      <c r="I18" s="117">
        <v>2.2496</v>
      </c>
      <c r="J18" s="121">
        <f t="shared" si="3"/>
        <v>144</v>
      </c>
      <c r="K18" s="117">
        <v>1.7546999999999999</v>
      </c>
      <c r="L18" s="121">
        <f t="shared" si="9"/>
        <v>176</v>
      </c>
      <c r="M18" s="117">
        <v>1.4294</v>
      </c>
      <c r="N18" s="121">
        <f t="shared" si="4"/>
        <v>208</v>
      </c>
      <c r="O18" s="117">
        <v>1.2044999999999999</v>
      </c>
      <c r="P18" s="121">
        <f t="shared" si="5"/>
        <v>240</v>
      </c>
      <c r="Q18" s="117">
        <v>1.0421</v>
      </c>
      <c r="T18" s="118">
        <f>'КУ  50 кГц маломер'!C25</f>
        <v>16</v>
      </c>
      <c r="U18" s="1">
        <f>'КУ  50 кГц маломер'!E25</f>
        <v>6.2782867782856924</v>
      </c>
      <c r="V18" s="129"/>
      <c r="W18" s="1">
        <f t="shared" si="6"/>
        <v>14.948301853061173</v>
      </c>
      <c r="X18" s="118">
        <f t="shared" si="7"/>
        <v>3.8663033834738285</v>
      </c>
    </row>
    <row r="19" spans="1:24">
      <c r="A19" s="4"/>
      <c r="B19" s="122">
        <f t="shared" si="8"/>
        <v>16</v>
      </c>
      <c r="C19" s="117">
        <v>14.691700000000001</v>
      </c>
      <c r="D19" s="121">
        <f t="shared" si="0"/>
        <v>48</v>
      </c>
      <c r="E19" s="117">
        <v>5.1315</v>
      </c>
      <c r="F19" s="121">
        <f t="shared" si="1"/>
        <v>80</v>
      </c>
      <c r="G19" s="117">
        <v>3.1364999999999998</v>
      </c>
      <c r="H19" s="121">
        <f t="shared" si="10"/>
        <v>113</v>
      </c>
      <c r="I19" s="117">
        <v>2.2317999999999998</v>
      </c>
      <c r="J19" s="121">
        <f t="shared" si="3"/>
        <v>145</v>
      </c>
      <c r="K19" s="117">
        <v>1.7414000000000001</v>
      </c>
      <c r="L19" s="121">
        <f t="shared" si="9"/>
        <v>177</v>
      </c>
      <c r="M19" s="117">
        <v>1.421</v>
      </c>
      <c r="N19" s="121">
        <f t="shared" si="4"/>
        <v>209</v>
      </c>
      <c r="O19" s="117">
        <v>1.1989000000000001</v>
      </c>
      <c r="P19" s="121">
        <f t="shared" si="5"/>
        <v>241</v>
      </c>
      <c r="Q19" s="117">
        <v>1.0374000000000001</v>
      </c>
      <c r="T19" s="118">
        <f>'КУ  50 кГц маломер'!C26</f>
        <v>17</v>
      </c>
      <c r="U19" s="1">
        <f>'КУ  50 кГц маломер'!E26</f>
        <v>6.6727624057941028</v>
      </c>
      <c r="V19" s="129"/>
      <c r="W19" s="1">
        <f t="shared" si="6"/>
        <v>15.887529537605007</v>
      </c>
      <c r="X19" s="118">
        <f t="shared" si="7"/>
        <v>3.9859163987225079</v>
      </c>
    </row>
    <row r="20" spans="1:24">
      <c r="A20" s="4"/>
      <c r="B20" s="122">
        <f t="shared" si="8"/>
        <v>17</v>
      </c>
      <c r="C20" s="117">
        <v>13.8764</v>
      </c>
      <c r="D20" s="121">
        <f t="shared" si="0"/>
        <v>49</v>
      </c>
      <c r="E20" s="117">
        <v>5.0370999999999997</v>
      </c>
      <c r="F20" s="121">
        <f t="shared" si="1"/>
        <v>81</v>
      </c>
      <c r="G20" s="117">
        <v>3.0985</v>
      </c>
      <c r="H20" s="121">
        <f t="shared" si="10"/>
        <v>114</v>
      </c>
      <c r="I20" s="117">
        <v>2.2139000000000002</v>
      </c>
      <c r="J20" s="121">
        <f t="shared" si="3"/>
        <v>146</v>
      </c>
      <c r="K20" s="117">
        <v>1.728</v>
      </c>
      <c r="L20" s="121">
        <f t="shared" si="9"/>
        <v>178</v>
      </c>
      <c r="M20" s="117">
        <v>1.4127000000000001</v>
      </c>
      <c r="N20" s="121">
        <f t="shared" si="4"/>
        <v>210</v>
      </c>
      <c r="O20" s="117">
        <v>1.1932</v>
      </c>
      <c r="P20" s="121">
        <f t="shared" si="5"/>
        <v>242</v>
      </c>
      <c r="Q20" s="117">
        <v>1.0329999999999999</v>
      </c>
      <c r="T20" s="118">
        <f>'КУ  50 кГц маломер'!C27</f>
        <v>18</v>
      </c>
      <c r="U20" s="1">
        <f>'КУ  50 кГц маломер'!E27</f>
        <v>7.0684185117089564</v>
      </c>
      <c r="V20" s="129"/>
      <c r="W20" s="1">
        <f t="shared" si="6"/>
        <v>16.829567885021326</v>
      </c>
      <c r="X20" s="118">
        <f t="shared" si="7"/>
        <v>4.1023856333871551</v>
      </c>
    </row>
    <row r="21" spans="1:24">
      <c r="A21" s="4"/>
      <c r="B21" s="122">
        <f t="shared" si="8"/>
        <v>18</v>
      </c>
      <c r="C21" s="117">
        <v>13.1431</v>
      </c>
      <c r="D21" s="121">
        <f t="shared" si="0"/>
        <v>50</v>
      </c>
      <c r="E21" s="117">
        <v>4.9428000000000001</v>
      </c>
      <c r="F21" s="121">
        <f t="shared" si="1"/>
        <v>82</v>
      </c>
      <c r="G21" s="117">
        <v>3.0605000000000002</v>
      </c>
      <c r="H21" s="121">
        <f t="shared" si="10"/>
        <v>115</v>
      </c>
      <c r="I21" s="117">
        <v>2.1960000000000002</v>
      </c>
      <c r="J21" s="121">
        <f t="shared" si="3"/>
        <v>147</v>
      </c>
      <c r="K21" s="117">
        <v>1.7161</v>
      </c>
      <c r="L21" s="121">
        <f t="shared" si="9"/>
        <v>179</v>
      </c>
      <c r="M21" s="117">
        <v>1.4044000000000001</v>
      </c>
      <c r="N21" s="121">
        <f t="shared" si="4"/>
        <v>211</v>
      </c>
      <c r="O21" s="117">
        <v>1.1876</v>
      </c>
      <c r="P21" s="121">
        <f t="shared" si="5"/>
        <v>243</v>
      </c>
      <c r="Q21" s="117">
        <v>1.0286999999999999</v>
      </c>
      <c r="T21" s="118">
        <f>'КУ  50 кГц маломер'!C28</f>
        <v>19</v>
      </c>
      <c r="U21" s="1">
        <f>'КУ  50 кГц маломер'!E28</f>
        <v>7.4652577669051903</v>
      </c>
      <c r="V21" s="129"/>
      <c r="W21" s="1">
        <f t="shared" si="6"/>
        <v>17.774423254536167</v>
      </c>
      <c r="X21" s="118">
        <f t="shared" si="7"/>
        <v>4.2159723972692431</v>
      </c>
    </row>
    <row r="22" spans="1:24">
      <c r="A22" s="4"/>
      <c r="B22" s="122">
        <f t="shared" si="8"/>
        <v>19</v>
      </c>
      <c r="C22" s="117">
        <v>12.4785</v>
      </c>
      <c r="D22" s="121">
        <f t="shared" si="0"/>
        <v>51</v>
      </c>
      <c r="E22" s="117">
        <v>4.8484999999999996</v>
      </c>
      <c r="F22" s="121">
        <f t="shared" si="1"/>
        <v>83</v>
      </c>
      <c r="G22" s="117">
        <v>3.0225</v>
      </c>
      <c r="H22" s="121">
        <f t="shared" si="10"/>
        <v>116</v>
      </c>
      <c r="I22" s="117">
        <v>2.1781999999999999</v>
      </c>
      <c r="J22" s="121">
        <f t="shared" si="3"/>
        <v>148</v>
      </c>
      <c r="K22" s="117">
        <v>1.7055</v>
      </c>
      <c r="L22" s="121">
        <f t="shared" si="9"/>
        <v>180</v>
      </c>
      <c r="M22" s="117">
        <v>1.3960999999999999</v>
      </c>
      <c r="N22" s="121">
        <f t="shared" si="4"/>
        <v>212</v>
      </c>
      <c r="O22" s="117">
        <v>1.1819</v>
      </c>
      <c r="P22" s="121">
        <f t="shared" si="5"/>
        <v>244</v>
      </c>
      <c r="Q22" s="117">
        <v>1.0246</v>
      </c>
      <c r="T22" s="118">
        <f>'КУ  50 кГц маломер'!C29</f>
        <v>20</v>
      </c>
      <c r="U22" s="1">
        <f>'КУ  50 кГц маломер'!E29</f>
        <v>7.863282847640173</v>
      </c>
      <c r="V22" s="129"/>
      <c r="W22" s="1">
        <f t="shared" si="6"/>
        <v>18.722102018190888</v>
      </c>
      <c r="X22" s="118">
        <f t="shared" si="7"/>
        <v>4.3269044383012307</v>
      </c>
    </row>
    <row r="23" spans="1:24">
      <c r="A23" s="4"/>
      <c r="B23" s="122">
        <f t="shared" si="8"/>
        <v>20</v>
      </c>
      <c r="C23" s="117">
        <v>11.8805</v>
      </c>
      <c r="D23" s="121">
        <f t="shared" si="0"/>
        <v>52</v>
      </c>
      <c r="E23" s="117">
        <v>4.7542</v>
      </c>
      <c r="F23" s="121">
        <f t="shared" si="1"/>
        <v>84</v>
      </c>
      <c r="G23" s="117">
        <v>2.9845999999999999</v>
      </c>
      <c r="H23" s="121">
        <f t="shared" si="10"/>
        <v>117</v>
      </c>
      <c r="I23" s="117">
        <v>2.1602999999999999</v>
      </c>
      <c r="J23" s="121">
        <f t="shared" si="3"/>
        <v>149</v>
      </c>
      <c r="K23" s="117">
        <v>1.6949000000000001</v>
      </c>
      <c r="L23" s="121">
        <f t="shared" si="9"/>
        <v>181</v>
      </c>
      <c r="M23" s="117">
        <v>1.3877999999999999</v>
      </c>
      <c r="N23" s="121">
        <f t="shared" si="4"/>
        <v>213</v>
      </c>
      <c r="O23" s="117">
        <v>1.1761999999999999</v>
      </c>
      <c r="P23" s="121">
        <f t="shared" si="5"/>
        <v>245</v>
      </c>
      <c r="Q23" s="117">
        <v>1.0202</v>
      </c>
      <c r="T23" s="118">
        <f>'КУ  50 кГц маломер'!C30</f>
        <v>21</v>
      </c>
      <c r="U23" s="1">
        <f>'КУ  50 кГц маломер'!E30</f>
        <v>8.2624964355638664</v>
      </c>
      <c r="V23" s="129"/>
      <c r="W23" s="1">
        <f t="shared" si="6"/>
        <v>19.67261056086635</v>
      </c>
      <c r="X23" s="118">
        <f t="shared" si="7"/>
        <v>4.4353816702586428</v>
      </c>
    </row>
    <row r="24" spans="1:24">
      <c r="A24" s="4"/>
      <c r="B24" s="122">
        <f t="shared" si="8"/>
        <v>21</v>
      </c>
      <c r="C24" s="117">
        <v>11.338699999999999</v>
      </c>
      <c r="D24" s="121">
        <f t="shared" si="0"/>
        <v>53</v>
      </c>
      <c r="E24" s="117">
        <v>4.6597999999999997</v>
      </c>
      <c r="F24" s="121">
        <f t="shared" si="1"/>
        <v>85</v>
      </c>
      <c r="G24" s="117">
        <v>2.9466000000000001</v>
      </c>
      <c r="H24" s="121">
        <f t="shared" si="10"/>
        <v>118</v>
      </c>
      <c r="I24" s="117">
        <v>2.1423999999999999</v>
      </c>
      <c r="J24" s="121">
        <f t="shared" si="3"/>
        <v>150</v>
      </c>
      <c r="K24" s="117">
        <v>1.6842999999999999</v>
      </c>
      <c r="L24" s="121">
        <f t="shared" si="9"/>
        <v>182</v>
      </c>
      <c r="M24" s="117">
        <v>1.3794999999999999</v>
      </c>
      <c r="N24" s="121">
        <f t="shared" si="4"/>
        <v>214</v>
      </c>
      <c r="O24" s="117">
        <v>1.1706000000000001</v>
      </c>
      <c r="P24" s="121">
        <f t="shared" si="5"/>
        <v>246</v>
      </c>
      <c r="Q24" s="117">
        <v>1.0161</v>
      </c>
      <c r="T24" s="118">
        <f>'КУ  50 кГц маломер'!C31</f>
        <v>22</v>
      </c>
      <c r="U24" s="1">
        <f>'КУ  50 кГц маломер'!E31</f>
        <v>8.6629012177290683</v>
      </c>
      <c r="V24" s="129"/>
      <c r="W24" s="1">
        <f t="shared" si="6"/>
        <v>20.625955280307306</v>
      </c>
      <c r="X24" s="118">
        <f t="shared" si="7"/>
        <v>4.5415807028288402</v>
      </c>
    </row>
    <row r="25" spans="1:24">
      <c r="A25" s="4"/>
      <c r="B25" s="122">
        <f t="shared" si="8"/>
        <v>22</v>
      </c>
      <c r="C25" s="117">
        <v>10.863899999999999</v>
      </c>
      <c r="D25" s="121">
        <v>54</v>
      </c>
      <c r="E25" s="117">
        <v>4.5655000000000001</v>
      </c>
      <c r="F25" s="121">
        <f t="shared" si="1"/>
        <v>86</v>
      </c>
      <c r="G25" s="117">
        <v>2.9085999999999999</v>
      </c>
      <c r="H25" s="121">
        <f t="shared" si="10"/>
        <v>119</v>
      </c>
      <c r="I25" s="117">
        <v>2.1246</v>
      </c>
      <c r="J25" s="121">
        <f t="shared" si="3"/>
        <v>151</v>
      </c>
      <c r="K25" s="117">
        <v>1.6737</v>
      </c>
      <c r="L25" s="121">
        <f t="shared" si="9"/>
        <v>183</v>
      </c>
      <c r="M25" s="117">
        <v>1.3723000000000001</v>
      </c>
      <c r="N25" s="121">
        <f t="shared" si="4"/>
        <v>215</v>
      </c>
      <c r="O25" s="117">
        <v>1.1649</v>
      </c>
      <c r="P25" s="121">
        <f t="shared" si="5"/>
        <v>247</v>
      </c>
      <c r="Q25" s="117">
        <v>1.0119</v>
      </c>
      <c r="T25" s="118">
        <f>'КУ  50 кГц маломер'!C32</f>
        <v>23</v>
      </c>
      <c r="U25" s="1">
        <f>'КУ  50 кГц маломер'!E32</f>
        <v>9.0644998866015829</v>
      </c>
      <c r="V25" s="129"/>
      <c r="W25" s="1">
        <f t="shared" si="6"/>
        <v>21.582142587146627</v>
      </c>
      <c r="X25" s="118">
        <f t="shared" si="7"/>
        <v>4.6456584664766982</v>
      </c>
    </row>
    <row r="26" spans="1:24">
      <c r="A26" s="4"/>
      <c r="B26" s="122">
        <f t="shared" si="8"/>
        <v>23</v>
      </c>
      <c r="C26" s="117">
        <v>10.4168</v>
      </c>
      <c r="D26" s="121">
        <f t="shared" ref="D26:D34" si="11">D25+1</f>
        <v>55</v>
      </c>
      <c r="E26" s="117">
        <v>4.4924999999999997</v>
      </c>
      <c r="F26" s="121">
        <f t="shared" si="1"/>
        <v>87</v>
      </c>
      <c r="G26" s="117">
        <v>2.8706</v>
      </c>
      <c r="H26" s="121">
        <f t="shared" si="10"/>
        <v>120</v>
      </c>
      <c r="I26" s="117">
        <v>2.1067</v>
      </c>
      <c r="J26" s="121">
        <f t="shared" si="3"/>
        <v>152</v>
      </c>
      <c r="K26" s="117">
        <v>1.6631</v>
      </c>
      <c r="L26" s="121">
        <f t="shared" si="9"/>
        <v>184</v>
      </c>
      <c r="M26" s="117">
        <v>1.3651</v>
      </c>
      <c r="N26" s="121">
        <f t="shared" si="4"/>
        <v>216</v>
      </c>
      <c r="O26" s="117">
        <v>1.1593</v>
      </c>
      <c r="P26" s="121">
        <f t="shared" si="5"/>
        <v>248</v>
      </c>
      <c r="Q26" s="117">
        <v>1.0075000000000001</v>
      </c>
      <c r="T26" s="118">
        <f>'КУ  50 кГц маломер'!C33</f>
        <v>24</v>
      </c>
      <c r="U26" s="1">
        <f>'КУ  50 кГц маломер'!E33</f>
        <v>9.4672951400704495</v>
      </c>
      <c r="V26" s="129"/>
      <c r="W26" s="1">
        <f t="shared" si="6"/>
        <v>22.541178904929641</v>
      </c>
      <c r="X26" s="118">
        <f t="shared" si="7"/>
        <v>4.7477551437421077</v>
      </c>
    </row>
    <row r="27" spans="1:24">
      <c r="A27" s="4"/>
      <c r="B27" s="122">
        <f t="shared" si="8"/>
        <v>24</v>
      </c>
      <c r="C27" s="117">
        <v>9.9695999999999998</v>
      </c>
      <c r="D27" s="121">
        <f t="shared" si="11"/>
        <v>56</v>
      </c>
      <c r="E27" s="117">
        <v>4.4194000000000004</v>
      </c>
      <c r="F27" s="121">
        <f t="shared" si="1"/>
        <v>88</v>
      </c>
      <c r="G27" s="117">
        <v>2.8325999999999998</v>
      </c>
      <c r="H27" s="121">
        <f t="shared" si="10"/>
        <v>121</v>
      </c>
      <c r="I27" s="117">
        <v>2.0888</v>
      </c>
      <c r="J27" s="121">
        <f t="shared" si="3"/>
        <v>153</v>
      </c>
      <c r="K27" s="117">
        <v>1.6525000000000001</v>
      </c>
      <c r="L27" s="121">
        <f t="shared" si="9"/>
        <v>185</v>
      </c>
      <c r="M27" s="117">
        <v>1.3579000000000001</v>
      </c>
      <c r="N27" s="121">
        <v>217</v>
      </c>
      <c r="O27" s="117">
        <v>1.1536999999999999</v>
      </c>
      <c r="P27" s="121">
        <f t="shared" si="5"/>
        <v>249</v>
      </c>
      <c r="Q27" s="117">
        <v>1.0038</v>
      </c>
      <c r="T27" s="118">
        <f>'КУ  50 кГц маломер'!C34</f>
        <v>25</v>
      </c>
      <c r="U27" s="1">
        <f>'КУ  50 кГц маломер'!E34</f>
        <v>9.8712896814582454</v>
      </c>
      <c r="V27" s="129"/>
      <c r="W27" s="1">
        <f t="shared" si="6"/>
        <v>23.50307067013868</v>
      </c>
      <c r="X27" s="118">
        <f t="shared" si="7"/>
        <v>4.8479965625130843</v>
      </c>
    </row>
    <row r="28" spans="1:24">
      <c r="A28" s="4"/>
      <c r="B28" s="122">
        <f t="shared" si="8"/>
        <v>25</v>
      </c>
      <c r="C28" s="117">
        <v>9.5985999999999994</v>
      </c>
      <c r="D28" s="121">
        <f t="shared" si="11"/>
        <v>57</v>
      </c>
      <c r="E28" s="117">
        <v>4.3464</v>
      </c>
      <c r="F28" s="121">
        <f t="shared" si="1"/>
        <v>89</v>
      </c>
      <c r="G28" s="117">
        <v>2.8062999999999998</v>
      </c>
      <c r="H28" s="121">
        <f t="shared" si="10"/>
        <v>122</v>
      </c>
      <c r="I28" s="117">
        <v>2.0710000000000002</v>
      </c>
      <c r="J28" s="121">
        <f t="shared" si="3"/>
        <v>154</v>
      </c>
      <c r="K28" s="117">
        <v>1.6418999999999999</v>
      </c>
      <c r="L28" s="121">
        <f t="shared" si="9"/>
        <v>186</v>
      </c>
      <c r="M28" s="117">
        <v>1.3507</v>
      </c>
      <c r="N28" s="121">
        <f t="shared" ref="N28:N34" si="12">N27+1</f>
        <v>218</v>
      </c>
      <c r="O28" s="117">
        <v>1.1480999999999999</v>
      </c>
      <c r="P28" s="121">
        <f t="shared" si="5"/>
        <v>250</v>
      </c>
      <c r="Q28" s="117">
        <v>0.99960000000000004</v>
      </c>
      <c r="T28" s="118">
        <f>'КУ  50 кГц маломер'!C35</f>
        <v>26</v>
      </c>
      <c r="U28" s="1">
        <f>'КУ  50 кГц маломер'!E35</f>
        <v>10.276486219531302</v>
      </c>
      <c r="V28" s="129"/>
      <c r="W28" s="1">
        <f t="shared" si="6"/>
        <v>24.467824332217386</v>
      </c>
      <c r="X28" s="118">
        <f t="shared" si="7"/>
        <v>4.9464961672094105</v>
      </c>
    </row>
    <row r="29" spans="1:24">
      <c r="A29" s="4"/>
      <c r="B29" s="122">
        <f t="shared" si="8"/>
        <v>26</v>
      </c>
      <c r="C29" s="117">
        <v>9.2274999999999991</v>
      </c>
      <c r="D29" s="121">
        <f t="shared" si="11"/>
        <v>58</v>
      </c>
      <c r="E29" s="117">
        <v>4.2733999999999996</v>
      </c>
      <c r="F29" s="121">
        <f t="shared" si="1"/>
        <v>90</v>
      </c>
      <c r="G29" s="117">
        <v>2.7801</v>
      </c>
      <c r="H29" s="121">
        <f t="shared" si="10"/>
        <v>123</v>
      </c>
      <c r="I29" s="117">
        <v>2.0531000000000001</v>
      </c>
      <c r="J29" s="121">
        <f t="shared" si="3"/>
        <v>155</v>
      </c>
      <c r="K29" s="117">
        <v>1.6313</v>
      </c>
      <c r="L29" s="121">
        <f t="shared" si="9"/>
        <v>187</v>
      </c>
      <c r="M29" s="117">
        <v>1.3434999999999999</v>
      </c>
      <c r="N29" s="121">
        <f t="shared" si="12"/>
        <v>219</v>
      </c>
      <c r="O29" s="117">
        <v>1.1426000000000001</v>
      </c>
      <c r="P29" s="121">
        <f t="shared" si="5"/>
        <v>251</v>
      </c>
      <c r="Q29" s="117">
        <v>0.99519999999999997</v>
      </c>
      <c r="T29" s="118">
        <f>'КУ  50 кГц маломер'!C36</f>
        <v>27</v>
      </c>
      <c r="U29" s="1">
        <f>'КУ  50 кГц маломер'!E36</f>
        <v>10.682887468510003</v>
      </c>
      <c r="V29" s="129"/>
      <c r="W29" s="1">
        <f t="shared" si="6"/>
        <v>25.435446353595246</v>
      </c>
      <c r="X29" s="118">
        <f t="shared" si="7"/>
        <v>5.0433566554027536</v>
      </c>
    </row>
    <row r="30" spans="1:24">
      <c r="A30" s="4"/>
      <c r="B30" s="122">
        <f t="shared" si="8"/>
        <v>27</v>
      </c>
      <c r="C30" s="117">
        <v>8.91</v>
      </c>
      <c r="D30" s="121">
        <f t="shared" si="11"/>
        <v>59</v>
      </c>
      <c r="E30" s="117">
        <v>4.2003000000000004</v>
      </c>
      <c r="F30" s="121">
        <f t="shared" si="1"/>
        <v>91</v>
      </c>
      <c r="G30" s="117">
        <v>2.7538</v>
      </c>
      <c r="H30" s="121">
        <f t="shared" si="10"/>
        <v>124</v>
      </c>
      <c r="I30" s="117">
        <v>2.0352000000000001</v>
      </c>
      <c r="J30" s="121">
        <f t="shared" si="3"/>
        <v>156</v>
      </c>
      <c r="K30" s="117">
        <v>1.6207</v>
      </c>
      <c r="L30" s="121">
        <f t="shared" si="9"/>
        <v>188</v>
      </c>
      <c r="M30" s="117">
        <v>1.3363</v>
      </c>
      <c r="N30" s="121">
        <f t="shared" si="12"/>
        <v>220</v>
      </c>
      <c r="O30" s="117">
        <v>1.1374</v>
      </c>
      <c r="P30" s="121">
        <f t="shared" si="5"/>
        <v>252</v>
      </c>
      <c r="Q30" s="117">
        <v>0.99299999999999999</v>
      </c>
      <c r="T30" s="118">
        <f>'КУ  50 кГц маломер'!C37</f>
        <v>28</v>
      </c>
      <c r="U30" s="1">
        <f>'КУ  50 кГц маломер'!E37</f>
        <v>11.090496148079124</v>
      </c>
      <c r="V30" s="129"/>
      <c r="W30" s="1">
        <f t="shared" si="6"/>
        <v>26.405943209712202</v>
      </c>
      <c r="X30" s="118">
        <f t="shared" si="7"/>
        <v>5.1386713467308063</v>
      </c>
    </row>
    <row r="31" spans="1:24">
      <c r="A31" s="4"/>
      <c r="B31" s="122">
        <f t="shared" si="8"/>
        <v>28</v>
      </c>
      <c r="C31" s="117">
        <v>8.5924999999999994</v>
      </c>
      <c r="D31" s="121">
        <f t="shared" si="11"/>
        <v>60</v>
      </c>
      <c r="E31" s="117">
        <v>4.1273</v>
      </c>
      <c r="F31" s="121">
        <f t="shared" si="1"/>
        <v>92</v>
      </c>
      <c r="G31" s="117">
        <v>2.7275</v>
      </c>
      <c r="H31" s="121">
        <f t="shared" si="10"/>
        <v>125</v>
      </c>
      <c r="I31" s="117">
        <v>2.0173999999999999</v>
      </c>
      <c r="J31" s="121">
        <f t="shared" si="3"/>
        <v>157</v>
      </c>
      <c r="K31" s="117">
        <v>1.6101000000000001</v>
      </c>
      <c r="L31" s="121">
        <f t="shared" si="9"/>
        <v>189</v>
      </c>
      <c r="M31" s="117">
        <v>1.3290999999999999</v>
      </c>
      <c r="N31" s="121">
        <f t="shared" si="12"/>
        <v>221</v>
      </c>
      <c r="O31" s="117">
        <v>1.1323000000000001</v>
      </c>
      <c r="P31" s="121">
        <f t="shared" si="5"/>
        <v>253</v>
      </c>
      <c r="Q31" s="117">
        <v>0.98650000000000004</v>
      </c>
      <c r="T31" s="118">
        <f>'КУ  50 кГц маломер'!C38</f>
        <v>29</v>
      </c>
      <c r="U31" s="1">
        <f>'КУ  50 кГц маломер'!E38</f>
        <v>11.499314983398145</v>
      </c>
      <c r="V31" s="129"/>
      <c r="W31" s="1">
        <f t="shared" si="6"/>
        <v>27.379321389043202</v>
      </c>
      <c r="X31" s="118">
        <f t="shared" si="7"/>
        <v>5.2325253357287433</v>
      </c>
    </row>
    <row r="32" spans="1:24">
      <c r="A32" s="4"/>
      <c r="B32" s="122">
        <f t="shared" si="8"/>
        <v>29</v>
      </c>
      <c r="C32" s="117">
        <v>8.3102</v>
      </c>
      <c r="D32" s="121">
        <f t="shared" si="11"/>
        <v>61</v>
      </c>
      <c r="E32" s="117">
        <v>4.0542999999999996</v>
      </c>
      <c r="F32" s="121">
        <f t="shared" si="1"/>
        <v>93</v>
      </c>
      <c r="G32" s="117">
        <v>2.7012</v>
      </c>
      <c r="H32" s="121">
        <f t="shared" si="10"/>
        <v>126</v>
      </c>
      <c r="I32" s="117">
        <v>1.9995000000000001</v>
      </c>
      <c r="J32" s="121">
        <f t="shared" si="3"/>
        <v>158</v>
      </c>
      <c r="K32" s="117">
        <v>1.5994999999999999</v>
      </c>
      <c r="L32" s="121">
        <f t="shared" si="9"/>
        <v>190</v>
      </c>
      <c r="M32" s="117">
        <v>1.3219000000000001</v>
      </c>
      <c r="N32" s="121">
        <f t="shared" si="12"/>
        <v>222</v>
      </c>
      <c r="O32" s="117">
        <v>1.1271</v>
      </c>
      <c r="P32" s="121">
        <f t="shared" si="5"/>
        <v>254</v>
      </c>
      <c r="Q32" s="117">
        <v>0.98409999999999997</v>
      </c>
      <c r="T32" s="118">
        <f>'КУ  50 кГц маломер'!C39</f>
        <v>30</v>
      </c>
      <c r="U32" s="1">
        <f>'КУ  50 кГц маломер'!E39</f>
        <v>11.909346705111545</v>
      </c>
      <c r="V32" s="129"/>
      <c r="W32" s="1">
        <f t="shared" si="6"/>
        <v>28.355587393122729</v>
      </c>
      <c r="X32" s="118">
        <f t="shared" si="7"/>
        <v>5.3249964688366438</v>
      </c>
    </row>
    <row r="33" spans="1:24">
      <c r="A33" s="4"/>
      <c r="B33" s="122">
        <f t="shared" si="8"/>
        <v>30</v>
      </c>
      <c r="C33" s="117">
        <v>8.0277999999999992</v>
      </c>
      <c r="D33" s="121">
        <f t="shared" si="11"/>
        <v>62</v>
      </c>
      <c r="E33" s="117">
        <v>3.9811999999999999</v>
      </c>
      <c r="F33" s="121">
        <f t="shared" si="1"/>
        <v>94</v>
      </c>
      <c r="G33" s="117">
        <v>2.6749999999999998</v>
      </c>
      <c r="H33" s="121">
        <f t="shared" si="10"/>
        <v>127</v>
      </c>
      <c r="I33" s="117">
        <v>1.9816</v>
      </c>
      <c r="J33" s="121">
        <f t="shared" si="3"/>
        <v>159</v>
      </c>
      <c r="K33" s="117">
        <v>1.5889</v>
      </c>
      <c r="L33" s="121">
        <f t="shared" si="9"/>
        <v>191</v>
      </c>
      <c r="M33" s="117">
        <v>1.3147</v>
      </c>
      <c r="N33" s="121">
        <f t="shared" si="12"/>
        <v>223</v>
      </c>
      <c r="O33" s="117">
        <v>1.1223000000000001</v>
      </c>
      <c r="P33" s="121">
        <f t="shared" si="5"/>
        <v>255</v>
      </c>
      <c r="Q33" s="117">
        <v>0.97850000000000004</v>
      </c>
      <c r="T33" s="118">
        <f>'КУ  50 кГц маломер'!C40</f>
        <v>31</v>
      </c>
      <c r="U33" s="1">
        <f>'КУ  50 кГц маломер'!E40</f>
        <v>12.320594049359229</v>
      </c>
      <c r="V33" s="129"/>
      <c r="W33" s="1">
        <f t="shared" si="6"/>
        <v>29.334747736569597</v>
      </c>
      <c r="X33" s="118">
        <f t="shared" si="7"/>
        <v>5.4161561772690412</v>
      </c>
    </row>
    <row r="34" spans="1:24">
      <c r="A34" s="4"/>
      <c r="B34" s="126">
        <f t="shared" si="8"/>
        <v>31</v>
      </c>
      <c r="C34" s="127">
        <v>7.8085000000000004</v>
      </c>
      <c r="D34" s="128">
        <f t="shared" si="11"/>
        <v>63</v>
      </c>
      <c r="E34" s="127">
        <v>3.9285999999999999</v>
      </c>
      <c r="F34" s="128">
        <f t="shared" si="1"/>
        <v>95</v>
      </c>
      <c r="G34" s="127">
        <v>2.6486999999999998</v>
      </c>
      <c r="H34" s="128">
        <f t="shared" si="10"/>
        <v>128</v>
      </c>
      <c r="I34" s="127">
        <v>1.9674</v>
      </c>
      <c r="J34" s="128">
        <f t="shared" si="3"/>
        <v>160</v>
      </c>
      <c r="K34" s="127">
        <v>1.5783</v>
      </c>
      <c r="L34" s="128">
        <f t="shared" si="9"/>
        <v>192</v>
      </c>
      <c r="M34" s="127">
        <v>1.3075000000000001</v>
      </c>
      <c r="N34" s="128">
        <f t="shared" si="12"/>
        <v>224</v>
      </c>
      <c r="O34" s="127">
        <v>1.1175999999999999</v>
      </c>
      <c r="P34" s="128"/>
      <c r="Q34" s="127"/>
      <c r="T34" s="118">
        <f>'КУ  50 кГц маломер'!C41</f>
        <v>32</v>
      </c>
      <c r="U34" s="1">
        <f>'КУ  50 кГц маломер'!E41</f>
        <v>12.733059757786917</v>
      </c>
      <c r="V34" s="129"/>
      <c r="W34" s="1">
        <f t="shared" si="6"/>
        <v>30.316808947111706</v>
      </c>
      <c r="X34" s="118">
        <f t="shared" si="7"/>
        <v>5.506070190899468</v>
      </c>
    </row>
    <row r="35" spans="1:24">
      <c r="A35" s="4"/>
      <c r="D35" s="12"/>
      <c r="E35" s="12"/>
      <c r="F35" s="12"/>
      <c r="T35" s="118">
        <f>'КУ  50 кГц маломер'!C42</f>
        <v>33</v>
      </c>
      <c r="U35" s="1">
        <f>'КУ  50 кГц маломер'!E42</f>
        <v>13.14674657755647</v>
      </c>
      <c r="V35" s="129"/>
      <c r="W35" s="1">
        <f t="shared" si="6"/>
        <v>31.301777565610646</v>
      </c>
      <c r="X35" s="118">
        <f t="shared" si="7"/>
        <v>5.5947991532860808</v>
      </c>
    </row>
    <row r="36" spans="1:24">
      <c r="A36" s="4"/>
      <c r="T36" s="118">
        <f>'КУ  50 кГц маломер'!C43</f>
        <v>34</v>
      </c>
      <c r="U36" s="1">
        <f>'КУ  50 кГц маломер'!E43</f>
        <v>13.561657261356387</v>
      </c>
      <c r="V36" s="129"/>
      <c r="W36" s="1">
        <f t="shared" si="6"/>
        <v>32.289660146086639</v>
      </c>
      <c r="X36" s="118">
        <f t="shared" si="7"/>
        <v>5.6823991540621854</v>
      </c>
    </row>
    <row r="37" spans="1:24">
      <c r="A37" s="4"/>
      <c r="T37" s="118">
        <f>'КУ  50 кГц маломер'!C44</f>
        <v>35</v>
      </c>
      <c r="U37" s="1">
        <f>'КУ  50 кГц маломер'!E44</f>
        <v>13.977794567412202</v>
      </c>
      <c r="V37" s="129"/>
      <c r="W37" s="1">
        <f t="shared" si="6"/>
        <v>33.280463255743342</v>
      </c>
      <c r="X37" s="118">
        <f t="shared" si="7"/>
        <v>5.7689221918607414</v>
      </c>
    </row>
    <row r="38" spans="1:24">
      <c r="A38" s="4"/>
      <c r="T38" s="118">
        <f>'КУ  50 кГц маломер'!C45</f>
        <v>36</v>
      </c>
      <c r="U38" s="1">
        <f>'КУ  50 кГц маломер'!E45</f>
        <v>14.395161259496955</v>
      </c>
      <c r="V38" s="129"/>
      <c r="W38" s="1">
        <f t="shared" si="6"/>
        <v>34.274193474992749</v>
      </c>
      <c r="X38" s="118">
        <f t="shared" si="7"/>
        <v>5.8544165785322066</v>
      </c>
    </row>
    <row r="39" spans="1:24">
      <c r="A39" s="4"/>
      <c r="T39" s="118">
        <f>'КУ  50 кГц маломер'!C46</f>
        <v>37</v>
      </c>
      <c r="U39" s="1">
        <f>'КУ  50 кГц маломер'!E46</f>
        <v>14.81376010694167</v>
      </c>
      <c r="V39" s="130"/>
      <c r="W39" s="1">
        <f t="shared" si="6"/>
        <v>35.270857397480171</v>
      </c>
      <c r="X39" s="118">
        <f t="shared" si="7"/>
        <v>5.938927293500079</v>
      </c>
    </row>
    <row r="40" spans="1:24">
      <c r="A40" s="4"/>
      <c r="T40" s="118">
        <f>'КУ  50 кГц маломер'!C47</f>
        <v>38</v>
      </c>
      <c r="U40" s="1">
        <f>'КУ  50 кГц маломер'!E47</f>
        <v>15.233593884645856</v>
      </c>
      <c r="V40" s="129"/>
      <c r="W40" s="1">
        <f t="shared" si="6"/>
        <v>36.270461630109182</v>
      </c>
      <c r="X40" s="118">
        <f t="shared" si="7"/>
        <v>6.0224962955662482</v>
      </c>
    </row>
    <row r="41" spans="1:24">
      <c r="A41" s="4"/>
      <c r="T41" s="118">
        <f>'КУ  50 кГц маломер'!C48</f>
        <v>39</v>
      </c>
      <c r="U41" s="1">
        <f>'КУ  50 кГц маломер'!E48</f>
        <v>15.654665373087994</v>
      </c>
      <c r="V41" s="129"/>
      <c r="W41" s="1">
        <f t="shared" si="6"/>
        <v>37.273012793066655</v>
      </c>
      <c r="X41" s="118">
        <f t="shared" si="7"/>
        <v>6.1051627982443399</v>
      </c>
    </row>
    <row r="42" spans="1:24">
      <c r="A42" s="4"/>
      <c r="T42" s="118">
        <f>'КУ  50 кГц маломер'!C49</f>
        <v>40</v>
      </c>
      <c r="U42" s="1">
        <f>'КУ  50 кГц маломер'!E49</f>
        <v>16.076977358336098</v>
      </c>
      <c r="V42" s="129"/>
      <c r="W42" s="1">
        <f t="shared" si="6"/>
        <v>38.278517519847853</v>
      </c>
      <c r="X42" s="118">
        <f t="shared" si="7"/>
        <v>6.1869635136994185</v>
      </c>
    </row>
    <row r="43" spans="1:24">
      <c r="A43" s="4"/>
      <c r="P43" s="73" t="s">
        <v>7</v>
      </c>
      <c r="T43" s="118">
        <f>'КУ  50 кГц маломер'!C50</f>
        <v>41</v>
      </c>
      <c r="U43" s="1">
        <f>'КУ  50 кГц маломер'!E50</f>
        <v>16.500532632058277</v>
      </c>
      <c r="V43" s="129"/>
      <c r="W43" s="1">
        <f t="shared" si="6"/>
        <v>39.286982457281617</v>
      </c>
      <c r="X43" s="118">
        <f t="shared" si="7"/>
        <v>6.2679328695576837</v>
      </c>
    </row>
    <row r="44" spans="1:24">
      <c r="A44" s="4"/>
      <c r="T44" s="118">
        <f>'КУ  50 кГц маломер'!C51</f>
        <v>42</v>
      </c>
      <c r="U44" s="1">
        <f>'КУ  50 кГц маломер'!E51</f>
        <v>16.925333991533279</v>
      </c>
      <c r="V44" s="129"/>
      <c r="W44" s="1">
        <f t="shared" si="6"/>
        <v>40.298414265555429</v>
      </c>
      <c r="X44" s="118">
        <f t="shared" si="7"/>
        <v>6.3481032021821626</v>
      </c>
    </row>
    <row r="45" spans="1:24">
      <c r="A45" s="4"/>
      <c r="T45" s="118">
        <f>'КУ  50 кГц маломер'!C52</f>
        <v>43</v>
      </c>
      <c r="U45" s="1">
        <f>'КУ  50 кГц маломер'!E52</f>
        <v>17.351384239661094</v>
      </c>
      <c r="V45" s="129"/>
      <c r="W45" s="1">
        <f t="shared" si="6"/>
        <v>41.312819618240702</v>
      </c>
      <c r="X45" s="118">
        <f t="shared" si="7"/>
        <v>6.4275049294606301</v>
      </c>
    </row>
    <row r="46" spans="1:24">
      <c r="A46" s="4"/>
      <c r="T46" s="118">
        <f>'КУ  50 кГц маломер'!C53</f>
        <v>44</v>
      </c>
      <c r="U46" s="1">
        <f>'КУ  50 кГц маломер'!E53</f>
        <v>17.778686184973562</v>
      </c>
      <c r="V46" s="129"/>
      <c r="W46" s="1">
        <f t="shared" si="6"/>
        <v>42.330205202318005</v>
      </c>
      <c r="X46" s="118">
        <f t="shared" si="7"/>
        <v>6.5061667056968346</v>
      </c>
    </row>
    <row r="47" spans="1:24">
      <c r="A47" s="4"/>
      <c r="T47" s="118">
        <f>'КУ  50 кГц маломер'!C54</f>
        <v>45</v>
      </c>
      <c r="U47" s="1">
        <f>'КУ  50 кГц маломер'!E54</f>
        <v>18.207242641645031</v>
      </c>
      <c r="V47" s="129"/>
      <c r="W47" s="1">
        <f t="shared" si="6"/>
        <v>43.350577718202459</v>
      </c>
      <c r="X47" s="118">
        <f t="shared" si="7"/>
        <v>6.584115560817752</v>
      </c>
    </row>
    <row r="48" spans="1:24">
      <c r="A48" s="4"/>
      <c r="T48" s="118">
        <f>'КУ  50 кГц маломер'!C55</f>
        <v>46</v>
      </c>
      <c r="U48" s="1">
        <f>'КУ  50 кГц маломер'!E55</f>
        <v>18.637056429502938</v>
      </c>
      <c r="V48" s="129"/>
      <c r="W48" s="1">
        <f t="shared" si="6"/>
        <v>44.373943879768902</v>
      </c>
      <c r="X48" s="118">
        <f t="shared" si="7"/>
        <v>6.6613770257934588</v>
      </c>
    </row>
    <row r="49" spans="1:24">
      <c r="A49" s="4"/>
      <c r="T49" s="118">
        <f>'КУ  50 кГц маломер'!C56</f>
        <v>47</v>
      </c>
      <c r="U49" s="1">
        <f>'КУ  50 кГц маломер'!E56</f>
        <v>19.068130374038574</v>
      </c>
      <c r="V49" s="129"/>
      <c r="W49" s="1">
        <f t="shared" si="6"/>
        <v>45.400310414377557</v>
      </c>
      <c r="X49" s="118">
        <f t="shared" si="7"/>
        <v>6.7379752459012163</v>
      </c>
    </row>
    <row r="50" spans="1:24">
      <c r="A50" s="4"/>
      <c r="T50" s="118">
        <f>'КУ  50 кГц маломер'!C57</f>
        <v>48</v>
      </c>
      <c r="U50" s="1">
        <f>'КУ  50 кГц маломер'!E57</f>
        <v>19.500467306417661</v>
      </c>
      <c r="V50" s="129"/>
      <c r="W50" s="1">
        <f t="shared" si="6"/>
        <v>46.429684062899199</v>
      </c>
      <c r="X50" s="118">
        <f t="shared" si="7"/>
        <v>6.8139330832419533</v>
      </c>
    </row>
    <row r="51" spans="1:24">
      <c r="A51" s="4"/>
      <c r="T51" s="118">
        <f>'КУ  50 кГц маломер'!C58</f>
        <v>49</v>
      </c>
      <c r="U51" s="1">
        <f>'КУ  50 кГц маломер'!E58</f>
        <v>19.93407006349117</v>
      </c>
      <c r="V51" s="129"/>
      <c r="W51" s="1">
        <f t="shared" si="6"/>
        <v>47.462071579740879</v>
      </c>
      <c r="X51" s="118">
        <f t="shared" si="7"/>
        <v>6.8892722097287518</v>
      </c>
    </row>
    <row r="52" spans="1:24">
      <c r="A52" s="4"/>
      <c r="T52" s="118">
        <f>'КУ  50 кГц маломер'!C59</f>
        <v>50</v>
      </c>
      <c r="U52" s="1">
        <f>'КУ  50 кГц маломер'!E59</f>
        <v>20.368941487805987</v>
      </c>
      <c r="V52" s="129"/>
      <c r="W52" s="1">
        <f t="shared" si="6"/>
        <v>48.497479732871398</v>
      </c>
      <c r="X52" s="118">
        <f t="shared" si="7"/>
        <v>6.9640131916066466</v>
      </c>
    </row>
    <row r="53" spans="1:24">
      <c r="A53" s="4"/>
      <c r="T53" s="118">
        <f>'КУ  50 кГц маломер'!C60</f>
        <v>51</v>
      </c>
      <c r="U53" s="1">
        <f>'КУ  50 кГц маломер'!E60</f>
        <v>20.805084427615625</v>
      </c>
      <c r="V53" s="129"/>
      <c r="W53" s="1">
        <f t="shared" si="6"/>
        <v>49.535915303846728</v>
      </c>
      <c r="X53" s="118">
        <f t="shared" si="7"/>
        <v>7.0381755664267658</v>
      </c>
    </row>
    <row r="54" spans="1:24">
      <c r="A54" s="4"/>
      <c r="T54" s="118">
        <f>'КУ  50 кГц маломер'!C61</f>
        <v>52</v>
      </c>
      <c r="U54" s="1">
        <f>'КУ  50 кГц маломер'!E61</f>
        <v>21.242501736891054</v>
      </c>
      <c r="V54" s="129"/>
      <c r="W54" s="1">
        <f t="shared" si="6"/>
        <v>50.577385087835843</v>
      </c>
      <c r="X54" s="118">
        <f t="shared" si="7"/>
        <v>7.1117779132813084</v>
      </c>
    </row>
    <row r="55" spans="1:24">
      <c r="A55" s="4"/>
      <c r="T55" s="118">
        <f>'КУ  50 кГц маломер'!C62</f>
        <v>53</v>
      </c>
      <c r="U55" s="1">
        <f>'КУ  50 кГц маломер'!E62</f>
        <v>21.681196275331491</v>
      </c>
      <c r="V55" s="129"/>
      <c r="W55" s="1">
        <f t="shared" si="6"/>
        <v>51.621895893646411</v>
      </c>
      <c r="X55" s="118">
        <f t="shared" si="7"/>
        <v>7.1848379170059511</v>
      </c>
    </row>
    <row r="56" spans="1:24">
      <c r="A56" s="4"/>
      <c r="T56" s="118">
        <f>'КУ  50 кГц маломер'!C63</f>
        <v>54</v>
      </c>
      <c r="U56" s="1">
        <f>'КУ  50 кГц маломер'!E63</f>
        <v>22.121170908375142</v>
      </c>
      <c r="V56" s="129"/>
      <c r="W56" s="1">
        <f t="shared" si="6"/>
        <v>52.669454543750341</v>
      </c>
      <c r="X56" s="118">
        <f t="shared" si="7"/>
        <v>7.2573724269704076</v>
      </c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T57" s="118">
        <f>'КУ  50 кГц маломер'!C64</f>
        <v>55</v>
      </c>
      <c r="U57" s="1">
        <f>'КУ  50 кГц маломер'!E64</f>
        <v>22.562428507210083</v>
      </c>
      <c r="V57" s="129"/>
      <c r="W57" s="1">
        <f t="shared" si="6"/>
        <v>53.72006787430972</v>
      </c>
      <c r="X57" s="118">
        <f t="shared" si="7"/>
        <v>7.3293975110038696</v>
      </c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T58" s="118">
        <f>'КУ  50 кГц маломер'!C65</f>
        <v>56</v>
      </c>
      <c r="U58" s="1">
        <f>'КУ  50 кГц маломер'!E65</f>
        <v>23.004971948785073</v>
      </c>
      <c r="V58" s="129"/>
      <c r="W58" s="1">
        <f t="shared" si="6"/>
        <v>54.773742735202553</v>
      </c>
      <c r="X58" s="118">
        <f t="shared" si="7"/>
        <v>7.4009285049379141</v>
      </c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T59" s="118">
        <f>'КУ  50 кГц маломер'!C66</f>
        <v>57</v>
      </c>
      <c r="U59" s="1">
        <f>'КУ  50 кГц маломер'!E66</f>
        <v>23.44880411582044</v>
      </c>
      <c r="V59" s="129"/>
      <c r="W59" s="1">
        <f t="shared" si="6"/>
        <v>55.830485990048672</v>
      </c>
      <c r="X59" s="118">
        <f t="shared" si="7"/>
        <v>7.4719800581939904</v>
      </c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T60" s="118">
        <f>'КУ  50 кГц маломер'!C67</f>
        <v>58</v>
      </c>
      <c r="U60" s="1">
        <f>'КУ  50 кГц маломер'!E67</f>
        <v>23.893927896818894</v>
      </c>
      <c r="V60" s="129"/>
      <c r="W60" s="1">
        <f t="shared" si="6"/>
        <v>56.890304516235467</v>
      </c>
      <c r="X60" s="118">
        <f t="shared" si="7"/>
        <v>7.5425661757942484</v>
      </c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T61" s="118">
        <f>'КУ  50 кГц маломер'!C68</f>
        <v>59</v>
      </c>
      <c r="U61" s="1">
        <f>'КУ  50 кГц маломер'!E68</f>
        <v>24.340346186076587</v>
      </c>
      <c r="V61" s="129"/>
      <c r="W61" s="1">
        <f t="shared" si="6"/>
        <v>57.953205204944254</v>
      </c>
      <c r="X61" s="118">
        <f t="shared" si="7"/>
        <v>7.6127002571324356</v>
      </c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T62" s="118">
        <f>'КУ  50 кГц маломер'!C69</f>
        <v>60</v>
      </c>
      <c r="U62" s="1">
        <f>'КУ  50 кГц маломер'!E69</f>
        <v>24.78806188369386</v>
      </c>
      <c r="V62" s="129"/>
      <c r="W62" s="1">
        <f t="shared" si="6"/>
        <v>59.019194961175863</v>
      </c>
      <c r="X62" s="118">
        <f t="shared" si="7"/>
        <v>7.6823951318046548</v>
      </c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T63" s="118">
        <f>'КУ  50 кГц маломер'!C70</f>
        <v>61</v>
      </c>
      <c r="U63" s="1">
        <f>'КУ  50 кГц маломер'!E70</f>
        <v>25.237077895586268</v>
      </c>
      <c r="V63" s="129"/>
      <c r="W63" s="1">
        <f t="shared" si="6"/>
        <v>60.088280703776832</v>
      </c>
      <c r="X63" s="118">
        <f t="shared" si="7"/>
        <v>7.7516630927676955</v>
      </c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T64" s="118">
        <f>'КУ  50 кГц маломер'!C71</f>
        <v>62</v>
      </c>
      <c r="U64" s="1">
        <f>'КУ  50 кГц маломер'!E71</f>
        <v>25.687397133495569</v>
      </c>
      <c r="V64" s="129"/>
      <c r="W64" s="1">
        <f t="shared" si="6"/>
        <v>61.160469365465644</v>
      </c>
      <c r="X64" s="118">
        <f t="shared" si="7"/>
        <v>7.8205159270642524</v>
      </c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T65" s="118">
        <f>'КУ  50 кГц маломер'!C72</f>
        <v>63</v>
      </c>
      <c r="U65" s="1">
        <f>'КУ  50 кГц маломер'!E72</f>
        <v>26.139022515000629</v>
      </c>
      <c r="V65" s="129"/>
      <c r="W65" s="1">
        <f t="shared" si="6"/>
        <v>62.235767892858647</v>
      </c>
      <c r="X65" s="118">
        <f t="shared" si="7"/>
        <v>7.8889649443294303</v>
      </c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T66" s="118">
        <f>'КУ  50 кГц маломер'!C73</f>
        <v>64</v>
      </c>
      <c r="U66" s="1">
        <f>'КУ  50 кГц маломер'!E73</f>
        <v>26.591956963528514</v>
      </c>
      <c r="V66" s="129"/>
      <c r="W66" s="1">
        <f t="shared" si="6"/>
        <v>63.314183246496462</v>
      </c>
      <c r="X66" s="118">
        <f t="shared" si="7"/>
        <v>7.9570210032710396</v>
      </c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T67" s="118">
        <f>'КУ  50 кГц маломер'!C74</f>
        <v>65</v>
      </c>
      <c r="U67" s="1">
        <f>'КУ  50 кГц маломер'!E74</f>
        <v>27.046203408365432</v>
      </c>
      <c r="V67" s="129"/>
      <c r="W67" s="1">
        <f t="shared" si="6"/>
        <v>64.395722400870085</v>
      </c>
      <c r="X67" s="118">
        <f t="shared" si="7"/>
        <v>8.0246945362966979</v>
      </c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T68" s="118">
        <f>'КУ  50 кГц маломер'!C75</f>
        <v>66</v>
      </c>
      <c r="U68" s="1">
        <f>'КУ  50 кГц маломер'!E75</f>
        <v>27.501764784667834</v>
      </c>
      <c r="V68" s="129"/>
      <c r="W68" s="1">
        <f t="shared" ref="W68:W87" si="13">U68/$V$3</f>
        <v>65.480392344447225</v>
      </c>
      <c r="X68" s="118">
        <f t="shared" ref="X68:X87" si="14">POWER(W68,0.5)</f>
        <v>8.0919955724436239</v>
      </c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T69" s="118">
        <f>'КУ  50 кГц маломер'!C76</f>
        <v>67</v>
      </c>
      <c r="U69" s="1">
        <f>'КУ  50 кГц маломер'!E76</f>
        <v>27.95864403347343</v>
      </c>
      <c r="V69" s="129"/>
      <c r="W69" s="1">
        <f t="shared" si="13"/>
        <v>66.568200079698642</v>
      </c>
      <c r="X69" s="118">
        <f t="shared" si="14"/>
        <v>8.158933758751731</v>
      </c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T70" s="118">
        <f>'КУ  50 кГц маломер'!C77</f>
        <v>68</v>
      </c>
      <c r="U70" s="1">
        <f>'КУ  50 кГц маломер'!E77</f>
        <v>28.416844101712272</v>
      </c>
      <c r="V70" s="129"/>
      <c r="W70" s="1">
        <f t="shared" si="13"/>
        <v>67.659152623124456</v>
      </c>
      <c r="X70" s="118">
        <f t="shared" si="14"/>
        <v>8.2255183802070775</v>
      </c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T71" s="118">
        <f>'КУ  50 кГц маломер'!C78</f>
        <v>69</v>
      </c>
      <c r="U71" s="1">
        <f>'КУ  50 кГц маломер'!E78</f>
        <v>28.876367942217954</v>
      </c>
      <c r="V71" s="129"/>
      <c r="W71" s="1">
        <f t="shared" si="13"/>
        <v>68.753257005280844</v>
      </c>
      <c r="X71" s="118">
        <f t="shared" si="14"/>
        <v>8.2917583783707087</v>
      </c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T72" s="118">
        <f>'КУ  50 кГц маломер'!C79</f>
        <v>70</v>
      </c>
      <c r="U72" s="1">
        <f>'КУ  50 кГц маломер'!E79</f>
        <v>29.33721851373857</v>
      </c>
      <c r="V72" s="129"/>
      <c r="W72" s="1">
        <f t="shared" si="13"/>
        <v>69.850520270806115</v>
      </c>
      <c r="X72" s="118">
        <f t="shared" si="14"/>
        <v>8.3576623687970386</v>
      </c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T73" s="118">
        <f>'КУ  50 кГц маломер'!C80</f>
        <v>71</v>
      </c>
      <c r="U73" s="1">
        <f>'КУ  50 кГц маломер'!E80</f>
        <v>29.79939878094795</v>
      </c>
      <c r="V73" s="129"/>
      <c r="W73" s="1">
        <f t="shared" si="13"/>
        <v>70.950949478447498</v>
      </c>
      <c r="X73" s="118">
        <f t="shared" si="14"/>
        <v>8.4232386573364693</v>
      </c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T74" s="118">
        <f>'КУ  50 кГц маломер'!C81</f>
        <v>72</v>
      </c>
      <c r="U74" s="1">
        <f>'КУ  50 кГц маломер'!E81</f>
        <v>30.262911714456934</v>
      </c>
      <c r="V74" s="129"/>
      <c r="W74" s="1">
        <f t="shared" si="13"/>
        <v>72.054551701087945</v>
      </c>
      <c r="X74" s="118">
        <f t="shared" si="14"/>
        <v>8.4884952554082247</v>
      </c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T75" s="118">
        <f>'КУ  50 кГц маломер'!C82</f>
        <v>73</v>
      </c>
      <c r="U75" s="1">
        <f>'КУ  50 кГц маломер'!E82</f>
        <v>30.727760290824254</v>
      </c>
      <c r="V75" s="129"/>
      <c r="W75" s="1">
        <f t="shared" si="13"/>
        <v>73.161334025772035</v>
      </c>
      <c r="X75" s="118">
        <f t="shared" si="14"/>
        <v>8.5534398943215848</v>
      </c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T76" s="118">
        <f>'КУ  50 кГц маломер'!C83</f>
        <v>74</v>
      </c>
      <c r="U76" s="1">
        <f>'КУ  50 кГц маломер'!E83</f>
        <v>31.193947492568039</v>
      </c>
      <c r="V76" s="129"/>
      <c r="W76" s="1">
        <f t="shared" si="13"/>
        <v>74.271303553733432</v>
      </c>
      <c r="X76" s="118">
        <f t="shared" si="14"/>
        <v>8.6180800387170589</v>
      </c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T77" s="118">
        <f>'КУ  50 кГц маломер'!C84</f>
        <v>75</v>
      </c>
      <c r="U77" s="1">
        <f>'КУ  50 кГц маломер'!E84</f>
        <v>31.661476308176923</v>
      </c>
      <c r="V77" s="129"/>
      <c r="W77" s="1">
        <f t="shared" si="13"/>
        <v>75.384467400421244</v>
      </c>
      <c r="X77" s="118">
        <f t="shared" si="14"/>
        <v>8.6824228991924386</v>
      </c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T78" s="118">
        <f>'КУ  50 кГц маломер'!C85</f>
        <v>76</v>
      </c>
      <c r="U78" s="1">
        <f>'КУ  50 кГц маломер'!E85</f>
        <v>32.130349732121196</v>
      </c>
      <c r="V78" s="129"/>
      <c r="W78" s="1">
        <f t="shared" si="13"/>
        <v>76.500832695526654</v>
      </c>
      <c r="X78" s="118">
        <f t="shared" si="14"/>
        <v>8.7464754441733081</v>
      </c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T79" s="118">
        <f>'КУ  50 кГц маломер'!C86</f>
        <v>77</v>
      </c>
      <c r="U79" s="1">
        <f>'КУ  50 кГц маломер'!E86</f>
        <v>32.600570764864223</v>
      </c>
      <c r="V79" s="129"/>
      <c r="W79" s="1">
        <f t="shared" si="13"/>
        <v>77.620406583010052</v>
      </c>
      <c r="X79" s="118">
        <f t="shared" si="14"/>
        <v>8.8102444110824791</v>
      </c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T80" s="118">
        <f>'КУ  50 кГц маломер'!C87</f>
        <v>78</v>
      </c>
      <c r="U80" s="1">
        <f>'КУ  50 кГц маломер'!E87</f>
        <v>33.072142412873688</v>
      </c>
      <c r="V80" s="129"/>
      <c r="W80" s="1">
        <f t="shared" si="13"/>
        <v>78.743196221127832</v>
      </c>
      <c r="X80" s="118">
        <f t="shared" si="14"/>
        <v>8.8737363168581833</v>
      </c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T81" s="118">
        <f>'КУ  50 кГц маломер'!C88</f>
        <v>79</v>
      </c>
      <c r="U81" s="1">
        <f>'КУ  50 кГц маломер'!E88</f>
        <v>33.545067688632784</v>
      </c>
      <c r="V81" s="129"/>
      <c r="W81" s="1">
        <f t="shared" si="13"/>
        <v>79.869208782459012</v>
      </c>
      <c r="X81" s="118">
        <f t="shared" si="14"/>
        <v>8.9369574678667352</v>
      </c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T82" s="118">
        <f>'КУ  50 кГц маломер'!C89</f>
        <v>80</v>
      </c>
      <c r="U82" s="1">
        <f>'КУ  50 кГц маломер'!E89</f>
        <v>34.019349610651702</v>
      </c>
      <c r="V82" s="129"/>
      <c r="W82" s="1">
        <f t="shared" si="13"/>
        <v>80.998451453932631</v>
      </c>
      <c r="X82" s="118">
        <f t="shared" si="14"/>
        <v>8.9999139692517414</v>
      </c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T83" s="118">
        <f>'КУ  50 кГц маломер'!C90</f>
        <v>81</v>
      </c>
      <c r="U83" s="1">
        <f>'КУ  50 кГц маломер'!E90</f>
        <v>34.494991203478861</v>
      </c>
      <c r="V83" s="129"/>
      <c r="W83" s="1">
        <f t="shared" si="13"/>
        <v>82.130931436854439</v>
      </c>
      <c r="X83" s="118">
        <f t="shared" si="14"/>
        <v>9.0626117337583452</v>
      </c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T84" s="118">
        <f>'КУ  50 кГц маломер'!C91</f>
        <v>82</v>
      </c>
      <c r="U84" s="1">
        <f>'КУ  50 кГц маломер'!E91</f>
        <v>34.971995497712314</v>
      </c>
      <c r="V84" s="129"/>
      <c r="W84" s="1">
        <f t="shared" si="13"/>
        <v>83.26665594693408</v>
      </c>
      <c r="X84" s="118">
        <f t="shared" si="14"/>
        <v>9.1250564900681077</v>
      </c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T85" s="118">
        <f>'КУ  50 кГц маломер'!C92</f>
        <v>83</v>
      </c>
      <c r="U85" s="1">
        <f>'КУ  50 кГц маломер'!E92</f>
        <v>35.450365530011183</v>
      </c>
      <c r="V85" s="129"/>
      <c r="W85" s="1">
        <f t="shared" si="13"/>
        <v>84.405632214312348</v>
      </c>
      <c r="X85" s="118">
        <f t="shared" si="14"/>
        <v>9.1872537906771878</v>
      </c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T86" s="118">
        <f>'КУ  50 кГц маломер'!C93</f>
        <v>84</v>
      </c>
      <c r="U86" s="1">
        <f>'КУ  50 кГц маломер'!E93</f>
        <v>35.930104343107004</v>
      </c>
      <c r="V86" s="129"/>
      <c r="W86" s="1">
        <f t="shared" si="13"/>
        <v>85.547867483588107</v>
      </c>
      <c r="X86" s="118">
        <f t="shared" si="14"/>
        <v>9.249209019347985</v>
      </c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T87" s="118">
        <f>'КУ  50 кГц маломер'!C94</f>
        <v>85</v>
      </c>
      <c r="U87" s="1">
        <f>'КУ  50 кГц маломер'!E94</f>
        <v>36.411214985815093</v>
      </c>
      <c r="V87" s="129"/>
      <c r="W87" s="1">
        <f t="shared" si="13"/>
        <v>86.693369013845469</v>
      </c>
      <c r="X87" s="118">
        <f t="shared" si="14"/>
        <v>9.3109273981620895</v>
      </c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V88" s="129"/>
    </row>
    <row r="89" spans="1:24">
      <c r="V89" s="129"/>
    </row>
    <row r="90" spans="1:24">
      <c r="V90" s="129"/>
    </row>
    <row r="91" spans="1:24">
      <c r="V91" s="129"/>
    </row>
    <row r="92" spans="1:24">
      <c r="V92" s="129"/>
    </row>
    <row r="93" spans="1:24">
      <c r="V93" s="129"/>
    </row>
    <row r="94" spans="1:24">
      <c r="V94" s="129"/>
    </row>
    <row r="95" spans="1:24">
      <c r="V95" s="129"/>
    </row>
    <row r="96" spans="1:24">
      <c r="V96" s="129"/>
    </row>
    <row r="97" spans="22:22">
      <c r="V97" s="129"/>
    </row>
    <row r="98" spans="22:22">
      <c r="V98" s="129"/>
    </row>
    <row r="99" spans="22:22">
      <c r="V99" s="129"/>
    </row>
    <row r="100" spans="22:22">
      <c r="V100" s="129"/>
    </row>
    <row r="101" spans="22:22">
      <c r="V101" s="129"/>
    </row>
    <row r="102" spans="22:22">
      <c r="V102" s="129"/>
    </row>
    <row r="103" spans="22:22">
      <c r="V103" s="129"/>
    </row>
    <row r="104" spans="22:22">
      <c r="V104" s="129"/>
    </row>
    <row r="105" spans="22:22">
      <c r="V105" s="129"/>
    </row>
    <row r="106" spans="22:22">
      <c r="V106" s="129"/>
    </row>
    <row r="107" spans="22:22">
      <c r="V107" s="129"/>
    </row>
    <row r="108" spans="22:22">
      <c r="V108" s="129"/>
    </row>
    <row r="109" spans="22:22">
      <c r="V109" s="129"/>
    </row>
    <row r="110" spans="22:22">
      <c r="V110" s="129"/>
    </row>
    <row r="111" spans="22:22">
      <c r="V111" s="129"/>
    </row>
    <row r="112" spans="22:22">
      <c r="V112" s="129"/>
    </row>
    <row r="113" spans="22:22">
      <c r="V113" s="129"/>
    </row>
    <row r="114" spans="22:22">
      <c r="V114" s="129"/>
    </row>
    <row r="115" spans="22:22">
      <c r="V115" s="129"/>
    </row>
    <row r="116" spans="22:22">
      <c r="V116" s="129"/>
    </row>
    <row r="117" spans="22:22">
      <c r="V117" s="129"/>
    </row>
    <row r="118" spans="22:22">
      <c r="V118" s="129"/>
    </row>
    <row r="119" spans="22:22">
      <c r="V119" s="129"/>
    </row>
    <row r="120" spans="22:22">
      <c r="V120" s="129"/>
    </row>
    <row r="121" spans="22:22">
      <c r="V121" s="129"/>
    </row>
    <row r="122" spans="22:22">
      <c r="V122" s="129"/>
    </row>
    <row r="123" spans="22:22">
      <c r="V123" s="129"/>
    </row>
    <row r="124" spans="22:22">
      <c r="V124" s="129"/>
    </row>
    <row r="125" spans="22:22">
      <c r="V125" s="129"/>
    </row>
    <row r="126" spans="22:22">
      <c r="V126" s="129"/>
    </row>
    <row r="127" spans="22:22">
      <c r="V127" s="129"/>
    </row>
    <row r="128" spans="22:22">
      <c r="V128" s="129"/>
    </row>
    <row r="129" spans="22:22">
      <c r="V129" s="129"/>
    </row>
    <row r="130" spans="22:22">
      <c r="V130" s="129"/>
    </row>
    <row r="131" spans="22:22">
      <c r="V131" s="129"/>
    </row>
    <row r="132" spans="22:22">
      <c r="V132" s="129"/>
    </row>
    <row r="133" spans="22:22">
      <c r="V133" s="129"/>
    </row>
    <row r="134" spans="22:22">
      <c r="V134" s="129"/>
    </row>
    <row r="135" spans="22:22">
      <c r="V135" s="129"/>
    </row>
    <row r="136" spans="22:22">
      <c r="V136" s="129"/>
    </row>
    <row r="137" spans="22:22">
      <c r="V137" s="129"/>
    </row>
    <row r="138" spans="22:22">
      <c r="V138" s="129"/>
    </row>
    <row r="139" spans="22:22">
      <c r="V139" s="129"/>
    </row>
    <row r="140" spans="22:22">
      <c r="V140" s="129"/>
    </row>
    <row r="141" spans="22:22">
      <c r="V141" s="129"/>
    </row>
    <row r="142" spans="22:22">
      <c r="V142" s="129"/>
    </row>
    <row r="143" spans="22:22">
      <c r="V143" s="129"/>
    </row>
    <row r="144" spans="22:22">
      <c r="V144" s="129"/>
    </row>
    <row r="145" spans="22:22">
      <c r="V145" s="129"/>
    </row>
    <row r="146" spans="22:22">
      <c r="V146" s="129"/>
    </row>
    <row r="147" spans="22:22">
      <c r="V147" s="129"/>
    </row>
    <row r="148" spans="22:22">
      <c r="V148" s="129"/>
    </row>
    <row r="149" spans="22:22">
      <c r="V149" s="129"/>
    </row>
    <row r="150" spans="22:22">
      <c r="V150" s="129"/>
    </row>
    <row r="151" spans="22:22">
      <c r="V151" s="129"/>
    </row>
    <row r="152" spans="22:22">
      <c r="V152" s="129"/>
    </row>
    <row r="153" spans="22:22">
      <c r="V153" s="129"/>
    </row>
    <row r="154" spans="22:22">
      <c r="V154" s="129"/>
    </row>
    <row r="155" spans="22:22">
      <c r="V155" s="129"/>
    </row>
    <row r="156" spans="22:22">
      <c r="V156" s="129"/>
    </row>
    <row r="157" spans="22:22">
      <c r="V157" s="129"/>
    </row>
    <row r="158" spans="22:22">
      <c r="V158" s="129"/>
    </row>
    <row r="159" spans="22:22">
      <c r="V159" s="129"/>
    </row>
    <row r="160" spans="22:22">
      <c r="V160" s="129"/>
    </row>
    <row r="161" spans="22:22">
      <c r="V161" s="129"/>
    </row>
    <row r="162" spans="22:22">
      <c r="V162" s="129"/>
    </row>
    <row r="163" spans="22:22">
      <c r="V163" s="129"/>
    </row>
    <row r="164" spans="22:22">
      <c r="V164" s="129"/>
    </row>
    <row r="165" spans="22:22">
      <c r="V165" s="129"/>
    </row>
    <row r="166" spans="22:22">
      <c r="V166" s="129"/>
    </row>
    <row r="167" spans="22:22">
      <c r="V167" s="129"/>
    </row>
    <row r="168" spans="22:22">
      <c r="V168" s="129"/>
    </row>
    <row r="169" spans="22:22">
      <c r="V169" s="129"/>
    </row>
    <row r="170" spans="22:22">
      <c r="V170" s="129"/>
    </row>
    <row r="171" spans="22:22">
      <c r="V171" s="129"/>
    </row>
    <row r="172" spans="22:22">
      <c r="V172" s="129"/>
    </row>
    <row r="173" spans="22:22">
      <c r="V173" s="129"/>
    </row>
    <row r="174" spans="22:22">
      <c r="V174" s="129"/>
    </row>
    <row r="175" spans="22:22">
      <c r="V175" s="129"/>
    </row>
    <row r="176" spans="22:22">
      <c r="V176" s="129"/>
    </row>
    <row r="177" spans="22:22">
      <c r="V177" s="129"/>
    </row>
    <row r="178" spans="22:22">
      <c r="V178" s="129"/>
    </row>
    <row r="179" spans="22:22">
      <c r="V179" s="129"/>
    </row>
    <row r="180" spans="22:22">
      <c r="V180" s="129"/>
    </row>
    <row r="181" spans="22:22">
      <c r="V181" s="129"/>
    </row>
    <row r="182" spans="22:22">
      <c r="V182" s="129"/>
    </row>
    <row r="183" spans="22:22">
      <c r="V183" s="129"/>
    </row>
    <row r="184" spans="22:22">
      <c r="V184" s="129"/>
    </row>
    <row r="185" spans="22:22">
      <c r="V185" s="129"/>
    </row>
    <row r="186" spans="22:22">
      <c r="V186" s="129"/>
    </row>
    <row r="187" spans="22:22">
      <c r="V187" s="129"/>
    </row>
    <row r="188" spans="22:22">
      <c r="V188" s="129"/>
    </row>
    <row r="189" spans="22:22">
      <c r="V189" s="129"/>
    </row>
    <row r="190" spans="22:22">
      <c r="V190" s="129"/>
    </row>
    <row r="191" spans="22:22">
      <c r="V191" s="129"/>
    </row>
    <row r="192" spans="22:22">
      <c r="V192" s="129"/>
    </row>
    <row r="193" spans="22:22">
      <c r="V193" s="129"/>
    </row>
    <row r="194" spans="22:22">
      <c r="V194" s="129"/>
    </row>
    <row r="195" spans="22:22">
      <c r="V195" s="129"/>
    </row>
    <row r="196" spans="22:22">
      <c r="V196" s="129"/>
    </row>
    <row r="197" spans="22:22">
      <c r="V197" s="129"/>
    </row>
    <row r="198" spans="22:22">
      <c r="V198" s="129"/>
    </row>
    <row r="199" spans="22:22">
      <c r="V199" s="129"/>
    </row>
    <row r="200" spans="22:22">
      <c r="V200" s="129"/>
    </row>
    <row r="201" spans="22:22">
      <c r="V201" s="129"/>
    </row>
    <row r="202" spans="22:22">
      <c r="V202" s="129"/>
    </row>
    <row r="203" spans="22:22">
      <c r="V203" s="129"/>
    </row>
    <row r="204" spans="22:22">
      <c r="V204" s="129"/>
    </row>
    <row r="205" spans="22:22">
      <c r="V205" s="129"/>
    </row>
    <row r="206" spans="22:22">
      <c r="V206" s="129"/>
    </row>
    <row r="207" spans="22:22">
      <c r="V207" s="129"/>
    </row>
    <row r="208" spans="22:22">
      <c r="V208" s="129"/>
    </row>
    <row r="209" spans="22:22">
      <c r="V209" s="129"/>
    </row>
    <row r="210" spans="22:22">
      <c r="V210" s="129"/>
    </row>
    <row r="211" spans="22:22">
      <c r="V211" s="129"/>
    </row>
    <row r="212" spans="22:22">
      <c r="V212" s="129"/>
    </row>
    <row r="213" spans="22:22">
      <c r="V213" s="129"/>
    </row>
    <row r="214" spans="22:22">
      <c r="V214" s="129"/>
    </row>
    <row r="215" spans="22:22">
      <c r="V215" s="129"/>
    </row>
    <row r="216" spans="22:22">
      <c r="V216" s="129"/>
    </row>
    <row r="217" spans="22:22">
      <c r="V217" s="129"/>
    </row>
    <row r="218" spans="22:22">
      <c r="V218" s="129"/>
    </row>
    <row r="219" spans="22:22">
      <c r="V219" s="129"/>
    </row>
    <row r="220" spans="22:22">
      <c r="V220" s="129"/>
    </row>
    <row r="221" spans="22:22">
      <c r="V221" s="129"/>
    </row>
    <row r="222" spans="22:22">
      <c r="V222" s="129"/>
    </row>
    <row r="223" spans="22:22">
      <c r="V223" s="129"/>
    </row>
    <row r="224" spans="22:22">
      <c r="V224" s="129"/>
    </row>
    <row r="225" spans="22:22">
      <c r="V225" s="129"/>
    </row>
    <row r="226" spans="22:22">
      <c r="V226" s="129"/>
    </row>
    <row r="227" spans="22:22">
      <c r="V227" s="129"/>
    </row>
    <row r="228" spans="22:22">
      <c r="V228" s="129"/>
    </row>
    <row r="229" spans="22:22">
      <c r="V229" s="129"/>
    </row>
    <row r="230" spans="22:22">
      <c r="V230" s="129"/>
    </row>
    <row r="231" spans="22:22">
      <c r="V231" s="129"/>
    </row>
    <row r="232" spans="22:22">
      <c r="V232" s="129"/>
    </row>
    <row r="233" spans="22:22">
      <c r="V233" s="129"/>
    </row>
    <row r="234" spans="22:22">
      <c r="V234" s="129"/>
    </row>
    <row r="235" spans="22:22">
      <c r="V235" s="129"/>
    </row>
    <row r="236" spans="22:22">
      <c r="V236" s="129"/>
    </row>
    <row r="237" spans="22:22">
      <c r="V237" s="129"/>
    </row>
    <row r="238" spans="22:22">
      <c r="V238" s="129"/>
    </row>
    <row r="239" spans="22:22">
      <c r="V239" s="129"/>
    </row>
    <row r="240" spans="22:22">
      <c r="V240" s="129"/>
    </row>
    <row r="241" spans="22:22">
      <c r="V241" s="129"/>
    </row>
    <row r="242" spans="22:22">
      <c r="V242" s="129"/>
    </row>
    <row r="243" spans="22:22">
      <c r="V243" s="129"/>
    </row>
    <row r="244" spans="22:22">
      <c r="V244" s="129"/>
    </row>
    <row r="245" spans="22:22">
      <c r="V245" s="129"/>
    </row>
    <row r="246" spans="22:22">
      <c r="V246" s="129"/>
    </row>
    <row r="247" spans="22:22">
      <c r="V247" s="129"/>
    </row>
    <row r="248" spans="22:22">
      <c r="V248" s="129"/>
    </row>
    <row r="249" spans="22:22">
      <c r="V249" s="129"/>
    </row>
    <row r="250" spans="22:22">
      <c r="V250" s="129"/>
    </row>
    <row r="251" spans="22:22">
      <c r="V251" s="129"/>
    </row>
    <row r="252" spans="22:22">
      <c r="V252" s="129"/>
    </row>
    <row r="253" spans="22:22">
      <c r="V253" s="129"/>
    </row>
    <row r="254" spans="22:22">
      <c r="V254" s="129"/>
    </row>
    <row r="255" spans="22:22">
      <c r="V255" s="129"/>
    </row>
    <row r="256" spans="22:22">
      <c r="V256" s="129"/>
    </row>
    <row r="257" spans="22:22">
      <c r="V257" s="129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J1"/>
  <sheetViews>
    <sheetView zoomScale="70" zoomScaleNormal="70" workbookViewId="0">
      <selection activeCell="X25" sqref="X25"/>
    </sheetView>
  </sheetViews>
  <sheetFormatPr defaultRowHeight="14.4"/>
  <cols>
    <col min="2" max="4" width="8.88671875" style="115"/>
    <col min="6" max="6" width="8.88671875" style="115"/>
    <col min="7" max="8" width="8.88671875" style="116"/>
    <col min="10" max="10" width="8.88671875" style="115"/>
  </cols>
  <sheetData/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КУ для ХК.01 50 кГц</vt:lpstr>
      <vt:lpstr>КУ  50 кГц маломер</vt:lpstr>
      <vt:lpstr>50 кГц маломер </vt:lpstr>
      <vt:lpstr>Потенциометры МГ</vt:lpstr>
      <vt:lpstr>Потенциометры СГ</vt:lpstr>
      <vt:lpstr>Потенциометры БГ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2022-09-16T12:19:30Z</dcterms:modified>
</cp:coreProperties>
</file>