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96 кГЦ ХК.01" sheetId="19" r:id="rId1"/>
    <sheet name="КУ для ХК.01 50 кГц" sheetId="13" r:id="rId2"/>
    <sheet name="КУ для 240 кГц " sheetId="15" r:id="rId3"/>
    <sheet name="Потенциометры" sheetId="18" r:id="rId4"/>
    <sheet name="50 кГЦ новый для ХК.01" sheetId="12" r:id="rId5"/>
    <sheet name="240 кГЦ " sheetId="14" r:id="rId6"/>
    <sheet name="Определение длительности" sheetId="4" r:id="rId7"/>
    <sheet name="КУ МГ" sheetId="16" r:id="rId8"/>
    <sheet name="КУ СГ" sheetId="17" r:id="rId9"/>
  </sheets>
  <calcPr calcId="125725"/>
</workbook>
</file>

<file path=xl/calcChain.xml><?xml version="1.0" encoding="utf-8"?>
<calcChain xmlns="http://schemas.openxmlformats.org/spreadsheetml/2006/main">
  <c r="AS5" i="19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4"/>
  <c r="AM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K4"/>
  <c r="AW5"/>
  <c r="BL5" s="1"/>
  <c r="BO4"/>
  <c r="BN4"/>
  <c r="BL4"/>
  <c r="AE4"/>
  <c r="BK4"/>
  <c r="AH4"/>
  <c r="J47"/>
  <c r="J46"/>
  <c r="J45"/>
  <c r="P5" s="1"/>
  <c r="P6" s="1"/>
  <c r="P7" s="1"/>
  <c r="R7" s="1"/>
  <c r="AV42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L41"/>
  <c r="J41"/>
  <c r="J39"/>
  <c r="J38"/>
  <c r="J40" s="1"/>
  <c r="J42" s="1"/>
  <c r="D35"/>
  <c r="J28"/>
  <c r="J32" s="1"/>
  <c r="J36" s="1"/>
  <c r="J27"/>
  <c r="J26"/>
  <c r="J30" s="1"/>
  <c r="J34" s="1"/>
  <c r="J24"/>
  <c r="J23"/>
  <c r="J22"/>
  <c r="J20"/>
  <c r="AV19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J19"/>
  <c r="J18"/>
  <c r="D16"/>
  <c r="D14"/>
  <c r="J13"/>
  <c r="J14" s="1"/>
  <c r="D9"/>
  <c r="Q8"/>
  <c r="AD4" s="1"/>
  <c r="J7"/>
  <c r="J6"/>
  <c r="D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J5"/>
  <c r="AY4"/>
  <c r="R4"/>
  <c r="AV3"/>
  <c r="H11" i="15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10"/>
  <c r="AC5" i="14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4"/>
  <c r="W4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5"/>
  <c r="AB6"/>
  <c r="AB7"/>
  <c r="AB8"/>
  <c r="AB9"/>
  <c r="AB10"/>
  <c r="AB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R5"/>
  <c r="R6"/>
  <c r="R7"/>
  <c r="R8"/>
  <c r="R4"/>
  <c r="S4"/>
  <c r="U5" i="17"/>
  <c r="V5"/>
  <c r="W5" s="1"/>
  <c r="U6"/>
  <c r="V6"/>
  <c r="W6"/>
  <c r="U7"/>
  <c r="V7"/>
  <c r="W7" s="1"/>
  <c r="U8"/>
  <c r="V8"/>
  <c r="W8" s="1"/>
  <c r="U9"/>
  <c r="V9"/>
  <c r="W9" s="1"/>
  <c r="U10"/>
  <c r="V10"/>
  <c r="W10"/>
  <c r="U11"/>
  <c r="V11"/>
  <c r="W11" s="1"/>
  <c r="U12"/>
  <c r="V12"/>
  <c r="W12" s="1"/>
  <c r="U13"/>
  <c r="V13"/>
  <c r="W13" s="1"/>
  <c r="U14"/>
  <c r="V14"/>
  <c r="W14" s="1"/>
  <c r="U15"/>
  <c r="V15"/>
  <c r="W15" s="1"/>
  <c r="U16"/>
  <c r="V16"/>
  <c r="W16" s="1"/>
  <c r="U17"/>
  <c r="V17"/>
  <c r="W17" s="1"/>
  <c r="U18"/>
  <c r="V18"/>
  <c r="W18"/>
  <c r="U19"/>
  <c r="V19"/>
  <c r="W19" s="1"/>
  <c r="U20"/>
  <c r="V20"/>
  <c r="W20" s="1"/>
  <c r="U21"/>
  <c r="V21"/>
  <c r="W21" s="1"/>
  <c r="U22"/>
  <c r="V22"/>
  <c r="W22" s="1"/>
  <c r="U23"/>
  <c r="V23"/>
  <c r="W23" s="1"/>
  <c r="U24"/>
  <c r="V24"/>
  <c r="W24" s="1"/>
  <c r="U25"/>
  <c r="V25"/>
  <c r="W25" s="1"/>
  <c r="U26"/>
  <c r="V26"/>
  <c r="W26"/>
  <c r="U27"/>
  <c r="V27"/>
  <c r="W27" s="1"/>
  <c r="U28"/>
  <c r="V28"/>
  <c r="W28" s="1"/>
  <c r="U29"/>
  <c r="V29"/>
  <c r="W29" s="1"/>
  <c r="U30"/>
  <c r="V30"/>
  <c r="W30" s="1"/>
  <c r="U31"/>
  <c r="V31"/>
  <c r="W31" s="1"/>
  <c r="U32"/>
  <c r="V32"/>
  <c r="W32" s="1"/>
  <c r="U33"/>
  <c r="V33"/>
  <c r="W33" s="1"/>
  <c r="U34"/>
  <c r="V34"/>
  <c r="W34"/>
  <c r="U35"/>
  <c r="V35"/>
  <c r="W35" s="1"/>
  <c r="U36"/>
  <c r="V36"/>
  <c r="W36" s="1"/>
  <c r="U37"/>
  <c r="V37"/>
  <c r="W37" s="1"/>
  <c r="U38"/>
  <c r="V38"/>
  <c r="W38" s="1"/>
  <c r="U39"/>
  <c r="V39"/>
  <c r="W39" s="1"/>
  <c r="U40"/>
  <c r="V40"/>
  <c r="W40" s="1"/>
  <c r="U41"/>
  <c r="V41"/>
  <c r="W41" s="1"/>
  <c r="U42"/>
  <c r="V42"/>
  <c r="W42"/>
  <c r="U43"/>
  <c r="V43"/>
  <c r="W43" s="1"/>
  <c r="U44"/>
  <c r="V44"/>
  <c r="W44" s="1"/>
  <c r="U45"/>
  <c r="V45"/>
  <c r="W45" s="1"/>
  <c r="U46"/>
  <c r="V46"/>
  <c r="W46" s="1"/>
  <c r="U47"/>
  <c r="V47"/>
  <c r="W47" s="1"/>
  <c r="U48"/>
  <c r="V48"/>
  <c r="W48" s="1"/>
  <c r="U49"/>
  <c r="V49"/>
  <c r="W49" s="1"/>
  <c r="U50"/>
  <c r="V50"/>
  <c r="W50"/>
  <c r="U51"/>
  <c r="V51"/>
  <c r="W51" s="1"/>
  <c r="U52"/>
  <c r="V52"/>
  <c r="W52" s="1"/>
  <c r="U53"/>
  <c r="V53"/>
  <c r="W53" s="1"/>
  <c r="U54"/>
  <c r="V54"/>
  <c r="W54" s="1"/>
  <c r="U55"/>
  <c r="V55"/>
  <c r="W55" s="1"/>
  <c r="U56"/>
  <c r="V56"/>
  <c r="W56" s="1"/>
  <c r="U57"/>
  <c r="V57"/>
  <c r="W57" s="1"/>
  <c r="U58"/>
  <c r="V58"/>
  <c r="W58"/>
  <c r="U59"/>
  <c r="V59"/>
  <c r="W59" s="1"/>
  <c r="U60"/>
  <c r="V60"/>
  <c r="W60" s="1"/>
  <c r="U61"/>
  <c r="V61"/>
  <c r="W61" s="1"/>
  <c r="U62"/>
  <c r="V62"/>
  <c r="W62" s="1"/>
  <c r="U63"/>
  <c r="V63"/>
  <c r="W63" s="1"/>
  <c r="U64"/>
  <c r="V64"/>
  <c r="W64" s="1"/>
  <c r="U65"/>
  <c r="V65"/>
  <c r="W65" s="1"/>
  <c r="U66"/>
  <c r="V66"/>
  <c r="W66"/>
  <c r="U67"/>
  <c r="V67"/>
  <c r="W67" s="1"/>
  <c r="U68"/>
  <c r="V68"/>
  <c r="W68" s="1"/>
  <c r="U69"/>
  <c r="V69"/>
  <c r="W69" s="1"/>
  <c r="U70"/>
  <c r="V70"/>
  <c r="W70" s="1"/>
  <c r="U71"/>
  <c r="V71"/>
  <c r="W71" s="1"/>
  <c r="U72"/>
  <c r="V72"/>
  <c r="W72" s="1"/>
  <c r="U73"/>
  <c r="V73"/>
  <c r="W73" s="1"/>
  <c r="U74"/>
  <c r="V74"/>
  <c r="W74"/>
  <c r="U75"/>
  <c r="V75"/>
  <c r="W75" s="1"/>
  <c r="Q5"/>
  <c r="R5"/>
  <c r="S5" s="1"/>
  <c r="Q6"/>
  <c r="R6"/>
  <c r="S6" s="1"/>
  <c r="Q7"/>
  <c r="R7"/>
  <c r="Y7" s="1"/>
  <c r="Q8"/>
  <c r="R8"/>
  <c r="S8" s="1"/>
  <c r="Q9"/>
  <c r="R9"/>
  <c r="S9" s="1"/>
  <c r="Q10"/>
  <c r="R10"/>
  <c r="S10" s="1"/>
  <c r="Q11"/>
  <c r="R11"/>
  <c r="Y11" s="1"/>
  <c r="S11"/>
  <c r="Q12"/>
  <c r="R12"/>
  <c r="S12" s="1"/>
  <c r="Q13"/>
  <c r="R13"/>
  <c r="S13" s="1"/>
  <c r="Q14"/>
  <c r="R14"/>
  <c r="S14" s="1"/>
  <c r="Q15"/>
  <c r="R15"/>
  <c r="Y15" s="1"/>
  <c r="Q16"/>
  <c r="R16"/>
  <c r="S16" s="1"/>
  <c r="Q17"/>
  <c r="R17"/>
  <c r="S17" s="1"/>
  <c r="Q18"/>
  <c r="R18"/>
  <c r="S18" s="1"/>
  <c r="Q19"/>
  <c r="R19"/>
  <c r="Y19" s="1"/>
  <c r="S19"/>
  <c r="Q20"/>
  <c r="R20"/>
  <c r="S20" s="1"/>
  <c r="Q21"/>
  <c r="R21"/>
  <c r="S21" s="1"/>
  <c r="Q22"/>
  <c r="R22"/>
  <c r="S22" s="1"/>
  <c r="Q23"/>
  <c r="R23"/>
  <c r="Y23" s="1"/>
  <c r="Q24"/>
  <c r="R24"/>
  <c r="S24" s="1"/>
  <c r="Q25"/>
  <c r="R25"/>
  <c r="S25" s="1"/>
  <c r="Q26"/>
  <c r="R26"/>
  <c r="S26" s="1"/>
  <c r="Q27"/>
  <c r="R27"/>
  <c r="Y27" s="1"/>
  <c r="S27"/>
  <c r="Q28"/>
  <c r="R28"/>
  <c r="S28" s="1"/>
  <c r="Q29"/>
  <c r="R29"/>
  <c r="S29" s="1"/>
  <c r="Q30"/>
  <c r="R30"/>
  <c r="S30" s="1"/>
  <c r="Q31"/>
  <c r="R31"/>
  <c r="Y31" s="1"/>
  <c r="Q32"/>
  <c r="R32"/>
  <c r="S32" s="1"/>
  <c r="Q33"/>
  <c r="R33"/>
  <c r="S33" s="1"/>
  <c r="Q34"/>
  <c r="R34"/>
  <c r="S34" s="1"/>
  <c r="Q35"/>
  <c r="R35"/>
  <c r="Y35" s="1"/>
  <c r="S35"/>
  <c r="Q36"/>
  <c r="R36"/>
  <c r="S36" s="1"/>
  <c r="Q37"/>
  <c r="R37"/>
  <c r="S37" s="1"/>
  <c r="Q38"/>
  <c r="R38"/>
  <c r="S38" s="1"/>
  <c r="Q39"/>
  <c r="R39"/>
  <c r="Y39" s="1"/>
  <c r="Q40"/>
  <c r="R40"/>
  <c r="S40" s="1"/>
  <c r="Q41"/>
  <c r="R41"/>
  <c r="S41" s="1"/>
  <c r="Q42"/>
  <c r="R42"/>
  <c r="S42" s="1"/>
  <c r="Q43"/>
  <c r="R43"/>
  <c r="Y43" s="1"/>
  <c r="S43"/>
  <c r="Q44"/>
  <c r="R44"/>
  <c r="S44" s="1"/>
  <c r="Q45"/>
  <c r="R45"/>
  <c r="S45" s="1"/>
  <c r="Q46"/>
  <c r="R46"/>
  <c r="S46" s="1"/>
  <c r="Q47"/>
  <c r="R47"/>
  <c r="Y47" s="1"/>
  <c r="Q48"/>
  <c r="R48"/>
  <c r="S48" s="1"/>
  <c r="Q49"/>
  <c r="R49"/>
  <c r="S49" s="1"/>
  <c r="Q50"/>
  <c r="R50"/>
  <c r="S50" s="1"/>
  <c r="Q51"/>
  <c r="R51"/>
  <c r="Y51" s="1"/>
  <c r="S51"/>
  <c r="Q52"/>
  <c r="R52"/>
  <c r="S52" s="1"/>
  <c r="Q53"/>
  <c r="R53"/>
  <c r="S53" s="1"/>
  <c r="Q54"/>
  <c r="R54"/>
  <c r="S54" s="1"/>
  <c r="Q55"/>
  <c r="R55"/>
  <c r="Y55" s="1"/>
  <c r="Q56"/>
  <c r="R56"/>
  <c r="S56" s="1"/>
  <c r="Q57"/>
  <c r="R57"/>
  <c r="S57" s="1"/>
  <c r="Q58"/>
  <c r="R58"/>
  <c r="S58" s="1"/>
  <c r="Q59"/>
  <c r="R59"/>
  <c r="Y59" s="1"/>
  <c r="S59"/>
  <c r="Q60"/>
  <c r="R60"/>
  <c r="S60" s="1"/>
  <c r="Q61"/>
  <c r="R61"/>
  <c r="S61" s="1"/>
  <c r="Q62"/>
  <c r="R62"/>
  <c r="S62" s="1"/>
  <c r="Q63"/>
  <c r="R63"/>
  <c r="Y63" s="1"/>
  <c r="Q64"/>
  <c r="R64"/>
  <c r="S64" s="1"/>
  <c r="Q65"/>
  <c r="R65"/>
  <c r="S65" s="1"/>
  <c r="Q66"/>
  <c r="R66"/>
  <c r="S66" s="1"/>
  <c r="Q67"/>
  <c r="R67"/>
  <c r="Y67" s="1"/>
  <c r="S67"/>
  <c r="Q68"/>
  <c r="R68"/>
  <c r="S68" s="1"/>
  <c r="Q69"/>
  <c r="R69"/>
  <c r="S69" s="1"/>
  <c r="Q70"/>
  <c r="R70"/>
  <c r="S70" s="1"/>
  <c r="Q71"/>
  <c r="R71"/>
  <c r="Y71" s="1"/>
  <c r="Q72"/>
  <c r="R72"/>
  <c r="S72" s="1"/>
  <c r="Q73"/>
  <c r="R73"/>
  <c r="S73" s="1"/>
  <c r="Q74"/>
  <c r="R74"/>
  <c r="S74" s="1"/>
  <c r="Q75"/>
  <c r="R75"/>
  <c r="Y75" s="1"/>
  <c r="S75"/>
  <c r="W4"/>
  <c r="S4"/>
  <c r="V4"/>
  <c r="R4"/>
  <c r="Y4" s="1"/>
  <c r="U4"/>
  <c r="Q4"/>
  <c r="U3"/>
  <c r="Z11" i="15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4"/>
  <c r="Z74"/>
  <c r="Z82"/>
  <c r="Z84"/>
  <c r="Z88"/>
  <c r="Z10"/>
  <c r="M8" i="17"/>
  <c r="M9"/>
  <c r="M12"/>
  <c r="M13"/>
  <c r="M16"/>
  <c r="M17"/>
  <c r="M20"/>
  <c r="M21"/>
  <c r="M24"/>
  <c r="M25"/>
  <c r="M28"/>
  <c r="M29"/>
  <c r="M32"/>
  <c r="M33"/>
  <c r="M36"/>
  <c r="M37"/>
  <c r="M40"/>
  <c r="M41"/>
  <c r="M44"/>
  <c r="M45"/>
  <c r="M48"/>
  <c r="M49"/>
  <c r="M52"/>
  <c r="M53"/>
  <c r="M56"/>
  <c r="M57"/>
  <c r="M60"/>
  <c r="M61"/>
  <c r="M64"/>
  <c r="M65"/>
  <c r="M68"/>
  <c r="M69"/>
  <c r="M72"/>
  <c r="M73"/>
  <c r="L75"/>
  <c r="M75" s="1"/>
  <c r="L74"/>
  <c r="M74" s="1"/>
  <c r="L73"/>
  <c r="L72"/>
  <c r="L71"/>
  <c r="M71" s="1"/>
  <c r="L70"/>
  <c r="M70" s="1"/>
  <c r="L69"/>
  <c r="L68"/>
  <c r="L67"/>
  <c r="M67" s="1"/>
  <c r="L66"/>
  <c r="M66" s="1"/>
  <c r="L65"/>
  <c r="L64"/>
  <c r="L63"/>
  <c r="M63" s="1"/>
  <c r="L62"/>
  <c r="M62" s="1"/>
  <c r="L61"/>
  <c r="L60"/>
  <c r="L59"/>
  <c r="M59" s="1"/>
  <c r="L58"/>
  <c r="M58" s="1"/>
  <c r="L57"/>
  <c r="L56"/>
  <c r="L55"/>
  <c r="M55" s="1"/>
  <c r="L54"/>
  <c r="M54" s="1"/>
  <c r="L53"/>
  <c r="L52"/>
  <c r="L51"/>
  <c r="M51" s="1"/>
  <c r="L50"/>
  <c r="M50" s="1"/>
  <c r="L49"/>
  <c r="L48"/>
  <c r="L47"/>
  <c r="M47" s="1"/>
  <c r="L46"/>
  <c r="M46" s="1"/>
  <c r="L45"/>
  <c r="L44"/>
  <c r="L43"/>
  <c r="M43" s="1"/>
  <c r="L42"/>
  <c r="M42" s="1"/>
  <c r="L41"/>
  <c r="L40"/>
  <c r="L39"/>
  <c r="M39" s="1"/>
  <c r="L38"/>
  <c r="M38" s="1"/>
  <c r="L37"/>
  <c r="L36"/>
  <c r="L35"/>
  <c r="M35" s="1"/>
  <c r="L34"/>
  <c r="M34" s="1"/>
  <c r="L33"/>
  <c r="L32"/>
  <c r="L31"/>
  <c r="M31" s="1"/>
  <c r="L30"/>
  <c r="M30" s="1"/>
  <c r="L29"/>
  <c r="L28"/>
  <c r="L27"/>
  <c r="M27" s="1"/>
  <c r="L26"/>
  <c r="M26" s="1"/>
  <c r="L25"/>
  <c r="L24"/>
  <c r="L23"/>
  <c r="M23" s="1"/>
  <c r="L22"/>
  <c r="M22" s="1"/>
  <c r="L21"/>
  <c r="L20"/>
  <c r="L19"/>
  <c r="M19" s="1"/>
  <c r="L18"/>
  <c r="M18" s="1"/>
  <c r="L17"/>
  <c r="L16"/>
  <c r="L15"/>
  <c r="M15" s="1"/>
  <c r="L14"/>
  <c r="M14" s="1"/>
  <c r="L13"/>
  <c r="L12"/>
  <c r="L11"/>
  <c r="M11" s="1"/>
  <c r="L10"/>
  <c r="M10" s="1"/>
  <c r="L9"/>
  <c r="L8"/>
  <c r="L7"/>
  <c r="M7" s="1"/>
  <c r="L6"/>
  <c r="M6" s="1"/>
  <c r="M5"/>
  <c r="L5"/>
  <c r="M4"/>
  <c r="L4"/>
  <c r="AE95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M94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K94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I94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G94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E94"/>
  <c r="D35" i="16"/>
  <c r="H35"/>
  <c r="L35"/>
  <c r="M35"/>
  <c r="L34"/>
  <c r="M34" s="1"/>
  <c r="L36"/>
  <c r="L37"/>
  <c r="M37" s="1"/>
  <c r="L38"/>
  <c r="M38" s="1"/>
  <c r="M36"/>
  <c r="D36"/>
  <c r="H3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4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S40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Y39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W39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U39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S39"/>
  <c r="Q39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BO7" i="1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6"/>
  <c r="BK66"/>
  <c r="BL66" s="1"/>
  <c r="BK67"/>
  <c r="BL67" s="1"/>
  <c r="BK68"/>
  <c r="BL68" s="1"/>
  <c r="BK69"/>
  <c r="BL69" s="1"/>
  <c r="BK70"/>
  <c r="BL70" s="1"/>
  <c r="BK71"/>
  <c r="BL71" s="1"/>
  <c r="BK72"/>
  <c r="BL72" s="1"/>
  <c r="BK73"/>
  <c r="BK74"/>
  <c r="BL74" s="1"/>
  <c r="BK75"/>
  <c r="BL75" s="1"/>
  <c r="BK76"/>
  <c r="BL76" s="1"/>
  <c r="BK77"/>
  <c r="BL77" s="1"/>
  <c r="BK43"/>
  <c r="BL43" s="1"/>
  <c r="BK44"/>
  <c r="BL44" s="1"/>
  <c r="BK45"/>
  <c r="BR45" s="1"/>
  <c r="BK46"/>
  <c r="BL46" s="1"/>
  <c r="BK47"/>
  <c r="BL47" s="1"/>
  <c r="BK48"/>
  <c r="BL48" s="1"/>
  <c r="BK49"/>
  <c r="BR49" s="1"/>
  <c r="BK50"/>
  <c r="BR50" s="1"/>
  <c r="BK51"/>
  <c r="BL51" s="1"/>
  <c r="BK52"/>
  <c r="BL52" s="1"/>
  <c r="BK53"/>
  <c r="BR53" s="1"/>
  <c r="BK54"/>
  <c r="BR54" s="1"/>
  <c r="BK55"/>
  <c r="BL55" s="1"/>
  <c r="BK56"/>
  <c r="BL56" s="1"/>
  <c r="BK57"/>
  <c r="BR57" s="1"/>
  <c r="BK58"/>
  <c r="BK59"/>
  <c r="BL59" s="1"/>
  <c r="BK60"/>
  <c r="BL60" s="1"/>
  <c r="BK61"/>
  <c r="BR61" s="1"/>
  <c r="BK62"/>
  <c r="BK63"/>
  <c r="BL63" s="1"/>
  <c r="BK64"/>
  <c r="BL64" s="1"/>
  <c r="BK65"/>
  <c r="BR65" s="1"/>
  <c r="BK7"/>
  <c r="BL7" s="1"/>
  <c r="BK8"/>
  <c r="BL8" s="1"/>
  <c r="BK9"/>
  <c r="BL9" s="1"/>
  <c r="BK10"/>
  <c r="BR10" s="1"/>
  <c r="BK11"/>
  <c r="BL11" s="1"/>
  <c r="BK12"/>
  <c r="BL12" s="1"/>
  <c r="BK13"/>
  <c r="BL13" s="1"/>
  <c r="BK14"/>
  <c r="BL14" s="1"/>
  <c r="BK15"/>
  <c r="BL15" s="1"/>
  <c r="BK16"/>
  <c r="BL16" s="1"/>
  <c r="BK17"/>
  <c r="BL17" s="1"/>
  <c r="BK18"/>
  <c r="BR18" s="1"/>
  <c r="BK19"/>
  <c r="BL19" s="1"/>
  <c r="BK20"/>
  <c r="BL20" s="1"/>
  <c r="BK21"/>
  <c r="BL21" s="1"/>
  <c r="BK22"/>
  <c r="BL22" s="1"/>
  <c r="BK23"/>
  <c r="BL23" s="1"/>
  <c r="BK24"/>
  <c r="BL24" s="1"/>
  <c r="BK25"/>
  <c r="BL25" s="1"/>
  <c r="BK26"/>
  <c r="BR26" s="1"/>
  <c r="BK27"/>
  <c r="BL27" s="1"/>
  <c r="BK28"/>
  <c r="BL28" s="1"/>
  <c r="BK29"/>
  <c r="BL29" s="1"/>
  <c r="BK30"/>
  <c r="BL30" s="1"/>
  <c r="BK31"/>
  <c r="BL31" s="1"/>
  <c r="BK32"/>
  <c r="BL32" s="1"/>
  <c r="BK33"/>
  <c r="BL33" s="1"/>
  <c r="BK34"/>
  <c r="BR34" s="1"/>
  <c r="BK35"/>
  <c r="BL35" s="1"/>
  <c r="BK36"/>
  <c r="BL36" s="1"/>
  <c r="BK37"/>
  <c r="BL37" s="1"/>
  <c r="BK38"/>
  <c r="BL38" s="1"/>
  <c r="BK39"/>
  <c r="BL39" s="1"/>
  <c r="BK40"/>
  <c r="BL40" s="1"/>
  <c r="BK41"/>
  <c r="BL41" s="1"/>
  <c r="BK42"/>
  <c r="BR42" s="1"/>
  <c r="BK6"/>
  <c r="BR6" s="1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6"/>
  <c r="BL26"/>
  <c r="BL62"/>
  <c r="BL73"/>
  <c r="X13" i="15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Z53" s="1"/>
  <c r="X54"/>
  <c r="X55"/>
  <c r="Z55" s="1"/>
  <c r="X56"/>
  <c r="Z56" s="1"/>
  <c r="X57"/>
  <c r="Z57" s="1"/>
  <c r="X58"/>
  <c r="Z58" s="1"/>
  <c r="X59"/>
  <c r="Z59" s="1"/>
  <c r="X60"/>
  <c r="Z60" s="1"/>
  <c r="X61"/>
  <c r="Z61" s="1"/>
  <c r="X62"/>
  <c r="Z62" s="1"/>
  <c r="X63"/>
  <c r="Z63" s="1"/>
  <c r="X64"/>
  <c r="Z64" s="1"/>
  <c r="X65"/>
  <c r="Z65" s="1"/>
  <c r="X66"/>
  <c r="Z66" s="1"/>
  <c r="X67"/>
  <c r="Z67" s="1"/>
  <c r="X68"/>
  <c r="Z68" s="1"/>
  <c r="X69"/>
  <c r="Z69" s="1"/>
  <c r="X70"/>
  <c r="Z70" s="1"/>
  <c r="X71"/>
  <c r="Z71" s="1"/>
  <c r="X72"/>
  <c r="Z72" s="1"/>
  <c r="X73"/>
  <c r="Z73" s="1"/>
  <c r="X74"/>
  <c r="X75"/>
  <c r="Z75" s="1"/>
  <c r="X76"/>
  <c r="Z76" s="1"/>
  <c r="X77"/>
  <c r="Z77" s="1"/>
  <c r="X78"/>
  <c r="Z78" s="1"/>
  <c r="X79"/>
  <c r="Z79" s="1"/>
  <c r="X80"/>
  <c r="Z80" s="1"/>
  <c r="X81"/>
  <c r="Z81" s="1"/>
  <c r="X82"/>
  <c r="X83"/>
  <c r="Z83" s="1"/>
  <c r="X84"/>
  <c r="X85"/>
  <c r="Z85" s="1"/>
  <c r="X86"/>
  <c r="Z86" s="1"/>
  <c r="X87"/>
  <c r="Z87" s="1"/>
  <c r="X88"/>
  <c r="X89"/>
  <c r="Z89" s="1"/>
  <c r="X90"/>
  <c r="Z90" s="1"/>
  <c r="X91"/>
  <c r="Z91" s="1"/>
  <c r="X92"/>
  <c r="Z92" s="1"/>
  <c r="X93"/>
  <c r="Z93" s="1"/>
  <c r="X94"/>
  <c r="Z94" s="1"/>
  <c r="X95"/>
  <c r="Z95" s="1"/>
  <c r="X12"/>
  <c r="X11"/>
  <c r="X10"/>
  <c r="AW44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U44"/>
  <c r="AU45" s="1"/>
  <c r="AU46" s="1"/>
  <c r="AU47" s="1"/>
  <c r="AU48" s="1"/>
  <c r="AU49" s="1"/>
  <c r="AU50" s="1"/>
  <c r="AU51" s="1"/>
  <c r="AU52" s="1"/>
  <c r="AU53" s="1"/>
  <c r="AU54" s="1"/>
  <c r="AU55" s="1"/>
  <c r="AU56" s="1"/>
  <c r="AU57" s="1"/>
  <c r="AU58" s="1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AU90" s="1"/>
  <c r="AU91" s="1"/>
  <c r="AU92" s="1"/>
  <c r="AU93" s="1"/>
  <c r="AU94" s="1"/>
  <c r="AU95" s="1"/>
  <c r="AU96" s="1"/>
  <c r="AS44"/>
  <c r="AS45" s="1"/>
  <c r="AS46" s="1"/>
  <c r="AS47" s="1"/>
  <c r="AS48" s="1"/>
  <c r="AS49" s="1"/>
  <c r="AS50" s="1"/>
  <c r="AS51" s="1"/>
  <c r="AS52" s="1"/>
  <c r="AS53" s="1"/>
  <c r="AS54" s="1"/>
  <c r="AS55" s="1"/>
  <c r="AS56" s="1"/>
  <c r="AS57" s="1"/>
  <c r="AS58" s="1"/>
  <c r="AS59" s="1"/>
  <c r="AS60" s="1"/>
  <c r="AS61" s="1"/>
  <c r="AS62" s="1"/>
  <c r="AS63" s="1"/>
  <c r="AS64" s="1"/>
  <c r="AS65" s="1"/>
  <c r="AS66" s="1"/>
  <c r="AS67" s="1"/>
  <c r="AS68" s="1"/>
  <c r="AS69" s="1"/>
  <c r="AS70" s="1"/>
  <c r="AS71" s="1"/>
  <c r="AS72" s="1"/>
  <c r="AS73" s="1"/>
  <c r="AS74" s="1"/>
  <c r="AS75" s="1"/>
  <c r="AS76" s="1"/>
  <c r="AS77" s="1"/>
  <c r="AS78" s="1"/>
  <c r="AS79" s="1"/>
  <c r="AS80" s="1"/>
  <c r="AS81" s="1"/>
  <c r="AS82" s="1"/>
  <c r="AS83" s="1"/>
  <c r="AS84" s="1"/>
  <c r="AS85" s="1"/>
  <c r="AS86" s="1"/>
  <c r="AS87" s="1"/>
  <c r="AS88" s="1"/>
  <c r="AS89" s="1"/>
  <c r="AS90" s="1"/>
  <c r="AS91" s="1"/>
  <c r="AS92" s="1"/>
  <c r="AS93" s="1"/>
  <c r="AS94" s="1"/>
  <c r="AS95" s="1"/>
  <c r="AS96" s="1"/>
  <c r="AQ44"/>
  <c r="AQ45" s="1"/>
  <c r="AQ46" s="1"/>
  <c r="AQ47" s="1"/>
  <c r="AQ48" s="1"/>
  <c r="AQ49" s="1"/>
  <c r="AQ50" s="1"/>
  <c r="AQ51" s="1"/>
  <c r="AQ52" s="1"/>
  <c r="AQ53" s="1"/>
  <c r="AQ54" s="1"/>
  <c r="AQ55" s="1"/>
  <c r="AQ56" s="1"/>
  <c r="AQ57" s="1"/>
  <c r="AQ58" s="1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O44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R7"/>
  <c r="BJ7" i="17"/>
  <c r="BJ8" s="1"/>
  <c r="BJ9" s="1"/>
  <c r="BJ10" s="1"/>
  <c r="BN5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J64"/>
  <c r="H64"/>
  <c r="D64"/>
  <c r="H63"/>
  <c r="D63"/>
  <c r="H62"/>
  <c r="D62"/>
  <c r="H61"/>
  <c r="D61"/>
  <c r="H60"/>
  <c r="D60"/>
  <c r="J60" s="1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J48" s="1"/>
  <c r="D48"/>
  <c r="H47"/>
  <c r="D47"/>
  <c r="H46"/>
  <c r="D46"/>
  <c r="H45"/>
  <c r="D45"/>
  <c r="H44"/>
  <c r="J44" s="1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J33" s="1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J15" s="1"/>
  <c r="H14"/>
  <c r="D14"/>
  <c r="H13"/>
  <c r="D13"/>
  <c r="J13" s="1"/>
  <c r="J12"/>
  <c r="H12"/>
  <c r="D12"/>
  <c r="H11"/>
  <c r="D11"/>
  <c r="H10"/>
  <c r="D10"/>
  <c r="J10" s="1"/>
  <c r="H9"/>
  <c r="D9"/>
  <c r="H8"/>
  <c r="D8"/>
  <c r="J8" s="1"/>
  <c r="H7"/>
  <c r="D7"/>
  <c r="H6"/>
  <c r="D6"/>
  <c r="H5"/>
  <c r="D5"/>
  <c r="B5"/>
  <c r="F5" s="1"/>
  <c r="H4"/>
  <c r="F4"/>
  <c r="D4"/>
  <c r="J4" s="1"/>
  <c r="F3"/>
  <c r="J5" i="16"/>
  <c r="J6"/>
  <c r="J7"/>
  <c r="J8"/>
  <c r="J9"/>
  <c r="J10"/>
  <c r="J11"/>
  <c r="J12"/>
  <c r="J13"/>
  <c r="J14"/>
  <c r="J16"/>
  <c r="J17"/>
  <c r="J18"/>
  <c r="J19"/>
  <c r="J21"/>
  <c r="J22"/>
  <c r="J23"/>
  <c r="J24"/>
  <c r="J25"/>
  <c r="J26"/>
  <c r="J27"/>
  <c r="J42"/>
  <c r="J43"/>
  <c r="J47"/>
  <c r="J48"/>
  <c r="J49"/>
  <c r="J51"/>
  <c r="J52"/>
  <c r="J53"/>
  <c r="J54"/>
  <c r="J55"/>
  <c r="J56"/>
  <c r="J57"/>
  <c r="J58"/>
  <c r="J59"/>
  <c r="J60"/>
  <c r="J61"/>
  <c r="J62"/>
  <c r="J66"/>
  <c r="J69"/>
  <c r="J76"/>
  <c r="J77"/>
  <c r="J78"/>
  <c r="J79"/>
  <c r="J80"/>
  <c r="J81"/>
  <c r="J82"/>
  <c r="J83"/>
  <c r="J84"/>
  <c r="J85"/>
  <c r="J86"/>
  <c r="J87"/>
  <c r="J88"/>
  <c r="J4"/>
  <c r="H5"/>
  <c r="H6"/>
  <c r="H7"/>
  <c r="H8"/>
  <c r="H9"/>
  <c r="H10"/>
  <c r="H11"/>
  <c r="H12"/>
  <c r="H13"/>
  <c r="H14"/>
  <c r="H15"/>
  <c r="H16"/>
  <c r="H17"/>
  <c r="H18"/>
  <c r="H19"/>
  <c r="H20"/>
  <c r="J20" s="1"/>
  <c r="H21"/>
  <c r="H22"/>
  <c r="H23"/>
  <c r="H24"/>
  <c r="H25"/>
  <c r="H26"/>
  <c r="H27"/>
  <c r="H28"/>
  <c r="J28" s="1"/>
  <c r="H29"/>
  <c r="J29" s="1"/>
  <c r="H30"/>
  <c r="J30" s="1"/>
  <c r="H31"/>
  <c r="J31" s="1"/>
  <c r="H32"/>
  <c r="H33"/>
  <c r="J33" s="1"/>
  <c r="H34"/>
  <c r="H37"/>
  <c r="H38"/>
  <c r="H39"/>
  <c r="H40"/>
  <c r="H41"/>
  <c r="H42"/>
  <c r="H43"/>
  <c r="H44"/>
  <c r="H45"/>
  <c r="H46"/>
  <c r="J46" s="1"/>
  <c r="H47"/>
  <c r="H48"/>
  <c r="H49"/>
  <c r="H50"/>
  <c r="H51"/>
  <c r="H52"/>
  <c r="H53"/>
  <c r="H54"/>
  <c r="H55"/>
  <c r="H56"/>
  <c r="H57"/>
  <c r="H58"/>
  <c r="H59"/>
  <c r="H60"/>
  <c r="H61"/>
  <c r="H62"/>
  <c r="H63"/>
  <c r="J63" s="1"/>
  <c r="H64"/>
  <c r="J64" s="1"/>
  <c r="H65"/>
  <c r="J65" s="1"/>
  <c r="H66"/>
  <c r="H67"/>
  <c r="J67" s="1"/>
  <c r="H68"/>
  <c r="J68" s="1"/>
  <c r="H69"/>
  <c r="H70"/>
  <c r="H71"/>
  <c r="H72"/>
  <c r="H73"/>
  <c r="H74"/>
  <c r="H75"/>
  <c r="J75" s="1"/>
  <c r="H76"/>
  <c r="H77"/>
  <c r="H78"/>
  <c r="H79"/>
  <c r="H80"/>
  <c r="H81"/>
  <c r="H82"/>
  <c r="H83"/>
  <c r="H84"/>
  <c r="H85"/>
  <c r="H86"/>
  <c r="H87"/>
  <c r="H88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4"/>
  <c r="F3"/>
  <c r="D5"/>
  <c r="D6"/>
  <c r="D7"/>
  <c r="D8"/>
  <c r="D9"/>
  <c r="D10"/>
  <c r="D11"/>
  <c r="D12"/>
  <c r="D13"/>
  <c r="D14"/>
  <c r="D15"/>
  <c r="J15" s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7"/>
  <c r="D38"/>
  <c r="D39"/>
  <c r="D40"/>
  <c r="D41"/>
  <c r="D42"/>
  <c r="D43"/>
  <c r="D44"/>
  <c r="J44" s="1"/>
  <c r="D45"/>
  <c r="J45" s="1"/>
  <c r="D46"/>
  <c r="D47"/>
  <c r="D48"/>
  <c r="D49"/>
  <c r="D50"/>
  <c r="J50" s="1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70" s="1"/>
  <c r="D71"/>
  <c r="J71" s="1"/>
  <c r="D72"/>
  <c r="D73"/>
  <c r="D74"/>
  <c r="D75"/>
  <c r="D76"/>
  <c r="D77"/>
  <c r="D78"/>
  <c r="D79"/>
  <c r="D80"/>
  <c r="D81"/>
  <c r="D82"/>
  <c r="D83"/>
  <c r="D84"/>
  <c r="D85"/>
  <c r="D86"/>
  <c r="D87"/>
  <c r="D88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5"/>
  <c r="D4"/>
  <c r="F4" i="15"/>
  <c r="K4"/>
  <c r="O158" i="14"/>
  <c r="O157"/>
  <c r="AE95"/>
  <c r="AE96"/>
  <c r="AE97"/>
  <c r="AE98"/>
  <c r="AE90"/>
  <c r="AE91"/>
  <c r="AE92"/>
  <c r="AE93"/>
  <c r="AE94" s="1"/>
  <c r="O156"/>
  <c r="O155"/>
  <c r="O154"/>
  <c r="O153"/>
  <c r="O152"/>
  <c r="O151"/>
  <c r="O150"/>
  <c r="O149"/>
  <c r="O145"/>
  <c r="O146" s="1"/>
  <c r="O147" s="1"/>
  <c r="O148" s="1"/>
  <c r="O137"/>
  <c r="O138"/>
  <c r="O139" s="1"/>
  <c r="O140" s="1"/>
  <c r="O141" s="1"/>
  <c r="O142" s="1"/>
  <c r="O143" s="1"/>
  <c r="O144" s="1"/>
  <c r="O136"/>
  <c r="O135"/>
  <c r="O133"/>
  <c r="O134" s="1"/>
  <c r="O132"/>
  <c r="O126"/>
  <c r="O127"/>
  <c r="O128" s="1"/>
  <c r="O129" s="1"/>
  <c r="O130" s="1"/>
  <c r="O131" s="1"/>
  <c r="O121"/>
  <c r="O122"/>
  <c r="O123" s="1"/>
  <c r="O124" s="1"/>
  <c r="O125" s="1"/>
  <c r="O116"/>
  <c r="O117"/>
  <c r="O118" s="1"/>
  <c r="O119" s="1"/>
  <c r="O120" s="1"/>
  <c r="O104"/>
  <c r="O105"/>
  <c r="O106" s="1"/>
  <c r="O107" s="1"/>
  <c r="O108" s="1"/>
  <c r="O109" s="1"/>
  <c r="O110" s="1"/>
  <c r="O111" s="1"/>
  <c r="O112" s="1"/>
  <c r="O113" s="1"/>
  <c r="O114" s="1"/>
  <c r="O115" s="1"/>
  <c r="O98"/>
  <c r="O99"/>
  <c r="O100" s="1"/>
  <c r="O101" s="1"/>
  <c r="O102" s="1"/>
  <c r="O103" s="1"/>
  <c r="O94"/>
  <c r="O95"/>
  <c r="O96" s="1"/>
  <c r="O97" s="1"/>
  <c r="O89"/>
  <c r="O90" s="1"/>
  <c r="O91" s="1"/>
  <c r="O92" s="1"/>
  <c r="O93" s="1"/>
  <c r="K10" i="15"/>
  <c r="D10"/>
  <c r="J95"/>
  <c r="J94"/>
  <c r="C94"/>
  <c r="J93"/>
  <c r="C93"/>
  <c r="J92"/>
  <c r="C92"/>
  <c r="J91"/>
  <c r="C91"/>
  <c r="J90"/>
  <c r="C90"/>
  <c r="J89"/>
  <c r="C89"/>
  <c r="J88"/>
  <c r="C88"/>
  <c r="J87"/>
  <c r="C87"/>
  <c r="J86"/>
  <c r="C86"/>
  <c r="J85"/>
  <c r="C85"/>
  <c r="J84"/>
  <c r="C84"/>
  <c r="J83"/>
  <c r="C83"/>
  <c r="J82"/>
  <c r="C82"/>
  <c r="J81"/>
  <c r="C81"/>
  <c r="J80"/>
  <c r="C80"/>
  <c r="J79"/>
  <c r="C79"/>
  <c r="J78"/>
  <c r="C78"/>
  <c r="J77"/>
  <c r="C77"/>
  <c r="J76"/>
  <c r="C76"/>
  <c r="J75"/>
  <c r="C75"/>
  <c r="J74"/>
  <c r="C74"/>
  <c r="J73"/>
  <c r="C73"/>
  <c r="J72"/>
  <c r="C72"/>
  <c r="J71"/>
  <c r="C71"/>
  <c r="J70"/>
  <c r="C70"/>
  <c r="J69"/>
  <c r="C69"/>
  <c r="J68"/>
  <c r="C68"/>
  <c r="J67"/>
  <c r="C67"/>
  <c r="J66"/>
  <c r="C66"/>
  <c r="J65"/>
  <c r="C65"/>
  <c r="J64"/>
  <c r="C64"/>
  <c r="J63"/>
  <c r="C63"/>
  <c r="J62"/>
  <c r="C62"/>
  <c r="J61"/>
  <c r="C61"/>
  <c r="J60"/>
  <c r="C60"/>
  <c r="J59"/>
  <c r="C59"/>
  <c r="J58"/>
  <c r="C58"/>
  <c r="J57"/>
  <c r="C57"/>
  <c r="J56"/>
  <c r="C56"/>
  <c r="J55"/>
  <c r="C55"/>
  <c r="J54"/>
  <c r="C54"/>
  <c r="J53"/>
  <c r="C53"/>
  <c r="J52"/>
  <c r="C52"/>
  <c r="J51"/>
  <c r="C51"/>
  <c r="J50"/>
  <c r="C50"/>
  <c r="J49"/>
  <c r="C49"/>
  <c r="J48"/>
  <c r="C48"/>
  <c r="J47"/>
  <c r="C47"/>
  <c r="J46"/>
  <c r="C46"/>
  <c r="J45"/>
  <c r="C45"/>
  <c r="J44"/>
  <c r="C44"/>
  <c r="J43"/>
  <c r="C43"/>
  <c r="J42"/>
  <c r="C42"/>
  <c r="J41"/>
  <c r="C41"/>
  <c r="J40"/>
  <c r="C40"/>
  <c r="J39"/>
  <c r="C39"/>
  <c r="J38"/>
  <c r="C38"/>
  <c r="J37"/>
  <c r="C37"/>
  <c r="J36"/>
  <c r="C36"/>
  <c r="J35"/>
  <c r="C35"/>
  <c r="J34"/>
  <c r="C34"/>
  <c r="J33"/>
  <c r="C33"/>
  <c r="J32"/>
  <c r="C32"/>
  <c r="J31"/>
  <c r="C31"/>
  <c r="J30"/>
  <c r="C30"/>
  <c r="J29"/>
  <c r="C29"/>
  <c r="J28"/>
  <c r="C28"/>
  <c r="J27"/>
  <c r="C27"/>
  <c r="J26"/>
  <c r="C26"/>
  <c r="J25"/>
  <c r="C25"/>
  <c r="J24"/>
  <c r="C24"/>
  <c r="J23"/>
  <c r="C23"/>
  <c r="J22"/>
  <c r="C22"/>
  <c r="J21"/>
  <c r="C21"/>
  <c r="J20"/>
  <c r="C20"/>
  <c r="J19"/>
  <c r="C19"/>
  <c r="J18"/>
  <c r="C18"/>
  <c r="J17"/>
  <c r="C17"/>
  <c r="J16"/>
  <c r="C16"/>
  <c r="J15"/>
  <c r="C15"/>
  <c r="J14"/>
  <c r="C14"/>
  <c r="J13"/>
  <c r="C13"/>
  <c r="J12"/>
  <c r="C12"/>
  <c r="J11"/>
  <c r="C11"/>
  <c r="J10"/>
  <c r="C10"/>
  <c r="C9"/>
  <c r="J9" s="1"/>
  <c r="K7"/>
  <c r="J7"/>
  <c r="K6"/>
  <c r="J6"/>
  <c r="K5"/>
  <c r="J5"/>
  <c r="N4"/>
  <c r="L4"/>
  <c r="J4"/>
  <c r="D4"/>
  <c r="M3"/>
  <c r="F3"/>
  <c r="J47" i="14"/>
  <c r="J46"/>
  <c r="M4" i="15" s="1"/>
  <c r="J45" i="14"/>
  <c r="P5" s="1"/>
  <c r="D11" i="15" s="1"/>
  <c r="AE42" i="14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L41"/>
  <c r="J41"/>
  <c r="J39"/>
  <c r="J38"/>
  <c r="J40" s="1"/>
  <c r="D35"/>
  <c r="J32"/>
  <c r="J36" s="1"/>
  <c r="J28"/>
  <c r="J27"/>
  <c r="J31" s="1"/>
  <c r="J35" s="1"/>
  <c r="J26"/>
  <c r="J30" s="1"/>
  <c r="J34" s="1"/>
  <c r="J24"/>
  <c r="J23"/>
  <c r="AE22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J22"/>
  <c r="J20"/>
  <c r="AE19"/>
  <c r="AE20" s="1"/>
  <c r="AE21" s="1"/>
  <c r="J19"/>
  <c r="J18"/>
  <c r="D16"/>
  <c r="D14"/>
  <c r="J13"/>
  <c r="J14" s="1"/>
  <c r="D9"/>
  <c r="Q8"/>
  <c r="J7"/>
  <c r="J6"/>
  <c r="D6"/>
  <c r="J5" s="1"/>
  <c r="AY5"/>
  <c r="BA5" s="1"/>
  <c r="BD5" s="1"/>
  <c r="AW5"/>
  <c r="AZ5" s="1"/>
  <c r="AV5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AZ4"/>
  <c r="BA4" s="1"/>
  <c r="AY4"/>
  <c r="AI4"/>
  <c r="AH4"/>
  <c r="T4"/>
  <c r="AE3"/>
  <c r="AE5" i="12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V5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L41"/>
  <c r="T11" i="1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AU58" i="12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F10" i="13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AD62" i="12"/>
  <c r="AD63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J48" i="13"/>
  <c r="AD43" i="12"/>
  <c r="AD44" s="1"/>
  <c r="AD42"/>
  <c r="T10" i="13"/>
  <c r="S10"/>
  <c r="W9"/>
  <c r="V9"/>
  <c r="U9"/>
  <c r="T9"/>
  <c r="V3"/>
  <c r="T4"/>
  <c r="T7"/>
  <c r="S4"/>
  <c r="W3"/>
  <c r="U3"/>
  <c r="T3"/>
  <c r="S3"/>
  <c r="K10"/>
  <c r="J11"/>
  <c r="J12"/>
  <c r="J13"/>
  <c r="J14"/>
  <c r="J15"/>
  <c r="J16"/>
  <c r="J17"/>
  <c r="J18"/>
  <c r="J19"/>
  <c r="J20"/>
  <c r="J21"/>
  <c r="J22"/>
  <c r="J23"/>
  <c r="J24"/>
  <c r="J47"/>
  <c r="J10"/>
  <c r="K4"/>
  <c r="M3"/>
  <c r="J7"/>
  <c r="S7" s="1"/>
  <c r="J6"/>
  <c r="S6" s="1"/>
  <c r="J5"/>
  <c r="S5" s="1"/>
  <c r="K7"/>
  <c r="K6"/>
  <c r="T6" s="1"/>
  <c r="K5"/>
  <c r="T5" s="1"/>
  <c r="N4"/>
  <c r="W4" s="1"/>
  <c r="L4"/>
  <c r="U4" s="1"/>
  <c r="J4"/>
  <c r="D4"/>
  <c r="F3"/>
  <c r="D11"/>
  <c r="D10"/>
  <c r="C10"/>
  <c r="C9"/>
  <c r="J9" s="1"/>
  <c r="S9" s="1"/>
  <c r="J47" i="12"/>
  <c r="V4" i="13" s="1"/>
  <c r="J46" i="12"/>
  <c r="M4" i="13" s="1"/>
  <c r="J45" i="12"/>
  <c r="P5" s="1"/>
  <c r="R5" s="1"/>
  <c r="J41"/>
  <c r="J39"/>
  <c r="J38"/>
  <c r="J40" s="1"/>
  <c r="J42" s="1"/>
  <c r="D35"/>
  <c r="J28"/>
  <c r="J32" s="1"/>
  <c r="J36" s="1"/>
  <c r="J27"/>
  <c r="J31" s="1"/>
  <c r="J35" s="1"/>
  <c r="J26"/>
  <c r="J30" s="1"/>
  <c r="J34" s="1"/>
  <c r="J24"/>
  <c r="J23"/>
  <c r="J22"/>
  <c r="J20"/>
  <c r="AD19"/>
  <c r="J19"/>
  <c r="J18"/>
  <c r="D16"/>
  <c r="D14"/>
  <c r="AW4" s="1"/>
  <c r="J13"/>
  <c r="J14" s="1"/>
  <c r="D9"/>
  <c r="Q8"/>
  <c r="J7"/>
  <c r="J6"/>
  <c r="D6"/>
  <c r="J5" s="1"/>
  <c r="J12" s="1"/>
  <c r="AU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C94" i="13" s="1"/>
  <c r="AX4" i="12"/>
  <c r="AG4"/>
  <c r="R4"/>
  <c r="AD3"/>
  <c r="I7" i="4"/>
  <c r="I8"/>
  <c r="I9"/>
  <c r="I10"/>
  <c r="I11"/>
  <c r="I12"/>
  <c r="I13"/>
  <c r="I14"/>
  <c r="I15"/>
  <c r="I16"/>
  <c r="I17"/>
  <c r="I18"/>
  <c r="I19"/>
  <c r="I6"/>
  <c r="W19"/>
  <c r="W18"/>
  <c r="W17"/>
  <c r="W16"/>
  <c r="W15"/>
  <c r="W14"/>
  <c r="W13"/>
  <c r="W12"/>
  <c r="W11"/>
  <c r="W10"/>
  <c r="W9"/>
  <c r="W8"/>
  <c r="W7"/>
  <c r="W6"/>
  <c r="P19"/>
  <c r="P18"/>
  <c r="P17"/>
  <c r="P16"/>
  <c r="P15"/>
  <c r="P14"/>
  <c r="P13"/>
  <c r="P12"/>
  <c r="P11"/>
  <c r="P10"/>
  <c r="P9"/>
  <c r="P8"/>
  <c r="P7"/>
  <c r="P6"/>
  <c r="H7"/>
  <c r="H8"/>
  <c r="H9"/>
  <c r="H10"/>
  <c r="H11"/>
  <c r="H12"/>
  <c r="H13"/>
  <c r="H14"/>
  <c r="H15"/>
  <c r="H16"/>
  <c r="H17"/>
  <c r="H18"/>
  <c r="H19"/>
  <c r="H6"/>
  <c r="V7"/>
  <c r="V8"/>
  <c r="V9"/>
  <c r="V10"/>
  <c r="V11"/>
  <c r="V12"/>
  <c r="V13"/>
  <c r="V14"/>
  <c r="V15"/>
  <c r="V16"/>
  <c r="V17"/>
  <c r="V18"/>
  <c r="V19"/>
  <c r="V6"/>
  <c r="O7"/>
  <c r="O8"/>
  <c r="O9"/>
  <c r="O10"/>
  <c r="O11"/>
  <c r="O12"/>
  <c r="O13"/>
  <c r="O14"/>
  <c r="O15"/>
  <c r="O16"/>
  <c r="O17"/>
  <c r="O18"/>
  <c r="O19"/>
  <c r="O6"/>
  <c r="U6"/>
  <c r="N6"/>
  <c r="G7"/>
  <c r="G8"/>
  <c r="G9"/>
  <c r="G10"/>
  <c r="G11"/>
  <c r="G12"/>
  <c r="G13"/>
  <c r="G14"/>
  <c r="G15"/>
  <c r="G16"/>
  <c r="G17"/>
  <c r="G18"/>
  <c r="G19"/>
  <c r="G6"/>
  <c r="F6"/>
  <c r="AW6" i="19" l="1"/>
  <c r="BL6" s="1"/>
  <c r="AY5"/>
  <c r="R6"/>
  <c r="R5"/>
  <c r="P8"/>
  <c r="AE8" s="1"/>
  <c r="AE7"/>
  <c r="AE5"/>
  <c r="Q4"/>
  <c r="AC4" s="1"/>
  <c r="AE6"/>
  <c r="J8"/>
  <c r="J9" s="1"/>
  <c r="J11"/>
  <c r="R8"/>
  <c r="S5"/>
  <c r="AF5" s="1"/>
  <c r="AI5" s="1"/>
  <c r="AZ5"/>
  <c r="BM5" s="1"/>
  <c r="BP5" s="1"/>
  <c r="BR5" s="1"/>
  <c r="S6"/>
  <c r="AF6" s="1"/>
  <c r="AZ4"/>
  <c r="S7"/>
  <c r="J31"/>
  <c r="J35" s="1"/>
  <c r="AX4"/>
  <c r="BJ4" s="1"/>
  <c r="S4"/>
  <c r="J12"/>
  <c r="Y72" i="17"/>
  <c r="Y68"/>
  <c r="Y64"/>
  <c r="Y60"/>
  <c r="Y56"/>
  <c r="Y52"/>
  <c r="Y48"/>
  <c r="Y44"/>
  <c r="Y40"/>
  <c r="Y36"/>
  <c r="Y32"/>
  <c r="Y28"/>
  <c r="Y24"/>
  <c r="Y20"/>
  <c r="Y16"/>
  <c r="Y12"/>
  <c r="Y8"/>
  <c r="S63"/>
  <c r="S47"/>
  <c r="S31"/>
  <c r="S15"/>
  <c r="Y73"/>
  <c r="Y69"/>
  <c r="Y65"/>
  <c r="Y61"/>
  <c r="Y57"/>
  <c r="Y53"/>
  <c r="Y49"/>
  <c r="Y45"/>
  <c r="Y41"/>
  <c r="Y37"/>
  <c r="Y33"/>
  <c r="Y29"/>
  <c r="Y25"/>
  <c r="Y21"/>
  <c r="Y17"/>
  <c r="Y13"/>
  <c r="Y9"/>
  <c r="Y5"/>
  <c r="Y74"/>
  <c r="Y70"/>
  <c r="Y66"/>
  <c r="Y62"/>
  <c r="Y58"/>
  <c r="Y54"/>
  <c r="Y50"/>
  <c r="Y46"/>
  <c r="Y42"/>
  <c r="Y38"/>
  <c r="Y34"/>
  <c r="Y30"/>
  <c r="Y26"/>
  <c r="Y22"/>
  <c r="Y18"/>
  <c r="Y14"/>
  <c r="Y10"/>
  <c r="Y6"/>
  <c r="BL61"/>
  <c r="S71"/>
  <c r="S55"/>
  <c r="S39"/>
  <c r="S23"/>
  <c r="S7"/>
  <c r="BR62"/>
  <c r="BR58"/>
  <c r="BR63"/>
  <c r="BR77"/>
  <c r="BR73"/>
  <c r="BR59"/>
  <c r="BL50"/>
  <c r="BL6"/>
  <c r="BL54"/>
  <c r="BL42"/>
  <c r="BL10"/>
  <c r="BR51"/>
  <c r="BS51" s="1"/>
  <c r="BL53"/>
  <c r="BL34"/>
  <c r="BR69"/>
  <c r="BL58"/>
  <c r="BL18"/>
  <c r="BR76"/>
  <c r="BR72"/>
  <c r="BS73" s="1"/>
  <c r="BR55"/>
  <c r="BR67"/>
  <c r="BR41"/>
  <c r="BR37"/>
  <c r="BR29"/>
  <c r="BR25"/>
  <c r="BR21"/>
  <c r="BR17"/>
  <c r="BS18" s="1"/>
  <c r="BR13"/>
  <c r="BS14" s="1"/>
  <c r="BR9"/>
  <c r="BR68"/>
  <c r="BR64"/>
  <c r="BS65" s="1"/>
  <c r="BR60"/>
  <c r="BS61" s="1"/>
  <c r="BR56"/>
  <c r="BR52"/>
  <c r="BR38"/>
  <c r="BR30"/>
  <c r="BS30" s="1"/>
  <c r="BR22"/>
  <c r="BR14"/>
  <c r="BL65"/>
  <c r="BL57"/>
  <c r="BL49"/>
  <c r="BR70"/>
  <c r="BR46"/>
  <c r="BS46" s="1"/>
  <c r="BR74"/>
  <c r="BS74" s="1"/>
  <c r="BR48"/>
  <c r="BR39"/>
  <c r="BR35"/>
  <c r="BR31"/>
  <c r="BS32" s="1"/>
  <c r="BR27"/>
  <c r="BR23"/>
  <c r="BR19"/>
  <c r="BS19" s="1"/>
  <c r="BR15"/>
  <c r="BR11"/>
  <c r="BR7"/>
  <c r="BR33"/>
  <c r="BR47"/>
  <c r="BS47" s="1"/>
  <c r="BR75"/>
  <c r="BR71"/>
  <c r="BR66"/>
  <c r="BS66" s="1"/>
  <c r="BR40"/>
  <c r="BR36"/>
  <c r="BR32"/>
  <c r="BR28"/>
  <c r="BR24"/>
  <c r="BS25" s="1"/>
  <c r="BR20"/>
  <c r="BR16"/>
  <c r="BR12"/>
  <c r="BR8"/>
  <c r="BS8" s="1"/>
  <c r="BL45"/>
  <c r="J34" i="16"/>
  <c r="J36"/>
  <c r="BR44" i="17"/>
  <c r="BR43"/>
  <c r="BS43" s="1"/>
  <c r="BS70"/>
  <c r="BJ11"/>
  <c r="J74"/>
  <c r="J72"/>
  <c r="J70"/>
  <c r="J68"/>
  <c r="J65"/>
  <c r="J63"/>
  <c r="J61"/>
  <c r="J58"/>
  <c r="J56"/>
  <c r="J54"/>
  <c r="J52"/>
  <c r="J51"/>
  <c r="J49"/>
  <c r="J47"/>
  <c r="J45"/>
  <c r="J40"/>
  <c r="J38"/>
  <c r="J36"/>
  <c r="J32"/>
  <c r="J31"/>
  <c r="J29"/>
  <c r="J28"/>
  <c r="J26"/>
  <c r="J24"/>
  <c r="J22"/>
  <c r="J20"/>
  <c r="J17"/>
  <c r="J16"/>
  <c r="J7"/>
  <c r="B6"/>
  <c r="J11"/>
  <c r="J27"/>
  <c r="J43"/>
  <c r="J59"/>
  <c r="J75"/>
  <c r="J14"/>
  <c r="J21"/>
  <c r="J23"/>
  <c r="J30"/>
  <c r="J37"/>
  <c r="J39"/>
  <c r="J46"/>
  <c r="J53"/>
  <c r="J55"/>
  <c r="J62"/>
  <c r="J69"/>
  <c r="J71"/>
  <c r="J9"/>
  <c r="J18"/>
  <c r="J25"/>
  <c r="J34"/>
  <c r="J41"/>
  <c r="J50"/>
  <c r="J57"/>
  <c r="J66"/>
  <c r="J73"/>
  <c r="J5"/>
  <c r="J6"/>
  <c r="J19"/>
  <c r="J35"/>
  <c r="J42"/>
  <c r="J67"/>
  <c r="J74" i="16"/>
  <c r="J72"/>
  <c r="J73"/>
  <c r="J41"/>
  <c r="J40"/>
  <c r="J35"/>
  <c r="J32"/>
  <c r="J39"/>
  <c r="J37"/>
  <c r="J38"/>
  <c r="AF5" i="14"/>
  <c r="AH5" s="1"/>
  <c r="AG4"/>
  <c r="AX4"/>
  <c r="Q4"/>
  <c r="J12"/>
  <c r="Q10" s="1"/>
  <c r="J11"/>
  <c r="T5"/>
  <c r="J8"/>
  <c r="J9" s="1"/>
  <c r="Q13" s="1"/>
  <c r="U4"/>
  <c r="AJ4"/>
  <c r="P6"/>
  <c r="D12" i="15" s="1"/>
  <c r="AW6" i="14"/>
  <c r="BD4"/>
  <c r="T6"/>
  <c r="J42"/>
  <c r="K11" i="13"/>
  <c r="T73"/>
  <c r="AX67" i="12"/>
  <c r="AX62"/>
  <c r="AX56"/>
  <c r="AX50"/>
  <c r="AZ50" s="1"/>
  <c r="AX42"/>
  <c r="AX34"/>
  <c r="AY22"/>
  <c r="AY12"/>
  <c r="AY6"/>
  <c r="T68" i="13"/>
  <c r="T52"/>
  <c r="T36"/>
  <c r="T28"/>
  <c r="T12"/>
  <c r="AY67" i="12"/>
  <c r="AX59"/>
  <c r="AY53"/>
  <c r="AX47"/>
  <c r="AX39"/>
  <c r="AY26"/>
  <c r="AY18"/>
  <c r="AY9"/>
  <c r="T71" i="13"/>
  <c r="T55"/>
  <c r="T39"/>
  <c r="T23"/>
  <c r="AY64" i="12"/>
  <c r="AY60"/>
  <c r="AX57"/>
  <c r="AX55"/>
  <c r="AX52"/>
  <c r="AX48"/>
  <c r="AX44"/>
  <c r="AX40"/>
  <c r="AX36"/>
  <c r="AX32"/>
  <c r="AX28"/>
  <c r="AX24"/>
  <c r="AX20"/>
  <c r="AX14"/>
  <c r="AZ14" s="1"/>
  <c r="AX11"/>
  <c r="AX8"/>
  <c r="T72" i="13"/>
  <c r="T64"/>
  <c r="T56"/>
  <c r="T48"/>
  <c r="T40"/>
  <c r="T32"/>
  <c r="T24"/>
  <c r="T16"/>
  <c r="AY58" i="12"/>
  <c r="AX53"/>
  <c r="AY46"/>
  <c r="AY38"/>
  <c r="AY30"/>
  <c r="AX26"/>
  <c r="BA26" s="1"/>
  <c r="BB26" s="1"/>
  <c r="AX18"/>
  <c r="AZ18" s="1"/>
  <c r="AX9"/>
  <c r="BA9" s="1"/>
  <c r="BB9" s="1"/>
  <c r="T60" i="13"/>
  <c r="T44"/>
  <c r="T20"/>
  <c r="AY5" i="12"/>
  <c r="AY63"/>
  <c r="AY56"/>
  <c r="AY50"/>
  <c r="AY42"/>
  <c r="AY34"/>
  <c r="AX31"/>
  <c r="AX23"/>
  <c r="AY13"/>
  <c r="AX7"/>
  <c r="T63" i="13"/>
  <c r="T47"/>
  <c r="T31"/>
  <c r="T15"/>
  <c r="AY65" i="12"/>
  <c r="AY61"/>
  <c r="AY57"/>
  <c r="AY55"/>
  <c r="AY52"/>
  <c r="AX49"/>
  <c r="AX45"/>
  <c r="AX41"/>
  <c r="AX37"/>
  <c r="AX33"/>
  <c r="AX29"/>
  <c r="AX25"/>
  <c r="AX21"/>
  <c r="AY15"/>
  <c r="AY11"/>
  <c r="AY8"/>
  <c r="AX5"/>
  <c r="BA5" s="1"/>
  <c r="BB5" s="1"/>
  <c r="T67" i="13"/>
  <c r="T59"/>
  <c r="T51"/>
  <c r="T43"/>
  <c r="T35"/>
  <c r="T27"/>
  <c r="T19"/>
  <c r="BA11" i="12"/>
  <c r="BB11" s="1"/>
  <c r="AY66"/>
  <c r="AX65"/>
  <c r="AX64"/>
  <c r="AX63"/>
  <c r="AX61"/>
  <c r="AX60"/>
  <c r="AX58"/>
  <c r="AZ58" s="1"/>
  <c r="AY54"/>
  <c r="AY51"/>
  <c r="AX46"/>
  <c r="AY43"/>
  <c r="AX38"/>
  <c r="AZ38" s="1"/>
  <c r="AY35"/>
  <c r="AX30"/>
  <c r="AY27"/>
  <c r="AX22"/>
  <c r="AZ22" s="1"/>
  <c r="AY19"/>
  <c r="AY17"/>
  <c r="AY16"/>
  <c r="AX15"/>
  <c r="AX13"/>
  <c r="BA13" s="1"/>
  <c r="BB13" s="1"/>
  <c r="AX12"/>
  <c r="AY10"/>
  <c r="AX6"/>
  <c r="T70" i="13"/>
  <c r="T66"/>
  <c r="T62"/>
  <c r="T58"/>
  <c r="T54"/>
  <c r="T50"/>
  <c r="T46"/>
  <c r="T42"/>
  <c r="T38"/>
  <c r="T34"/>
  <c r="T30"/>
  <c r="T26"/>
  <c r="T22"/>
  <c r="T18"/>
  <c r="T14"/>
  <c r="AX66" i="12"/>
  <c r="BA66" s="1"/>
  <c r="BB66" s="1"/>
  <c r="AY62"/>
  <c r="AZ62" s="1"/>
  <c r="AY59"/>
  <c r="AX54"/>
  <c r="AX51"/>
  <c r="BA51" s="1"/>
  <c r="BB51" s="1"/>
  <c r="AY49"/>
  <c r="AY48"/>
  <c r="AY47"/>
  <c r="AY45"/>
  <c r="BA45" s="1"/>
  <c r="BB45" s="1"/>
  <c r="AY44"/>
  <c r="AX43"/>
  <c r="AY41"/>
  <c r="AY40"/>
  <c r="BA40" s="1"/>
  <c r="BB40" s="1"/>
  <c r="AY39"/>
  <c r="AY37"/>
  <c r="AY36"/>
  <c r="AX35"/>
  <c r="AZ35" s="1"/>
  <c r="BC35" s="1"/>
  <c r="AY33"/>
  <c r="AY32"/>
  <c r="AY31"/>
  <c r="AY29"/>
  <c r="BA29" s="1"/>
  <c r="BB29" s="1"/>
  <c r="AY28"/>
  <c r="AX27"/>
  <c r="AY25"/>
  <c r="AY24"/>
  <c r="BA24" s="1"/>
  <c r="BB24" s="1"/>
  <c r="AY23"/>
  <c r="AY21"/>
  <c r="AY20"/>
  <c r="AX19"/>
  <c r="AX17"/>
  <c r="AX16"/>
  <c r="AY14"/>
  <c r="AX10"/>
  <c r="AY7"/>
  <c r="T69" i="13"/>
  <c r="T65"/>
  <c r="T61"/>
  <c r="T57"/>
  <c r="T53"/>
  <c r="T49"/>
  <c r="T45"/>
  <c r="T41"/>
  <c r="T37"/>
  <c r="T33"/>
  <c r="T29"/>
  <c r="T25"/>
  <c r="T21"/>
  <c r="T17"/>
  <c r="T13"/>
  <c r="K13"/>
  <c r="K12"/>
  <c r="F4"/>
  <c r="BA34" i="12"/>
  <c r="BB34" s="1"/>
  <c r="AZ9"/>
  <c r="AU6"/>
  <c r="S11" i="13"/>
  <c r="AY4" i="12"/>
  <c r="AZ4" s="1"/>
  <c r="C38" i="13"/>
  <c r="C34"/>
  <c r="C30"/>
  <c r="C26"/>
  <c r="C22"/>
  <c r="C18"/>
  <c r="C14"/>
  <c r="C54"/>
  <c r="C50"/>
  <c r="C46"/>
  <c r="C42"/>
  <c r="C75"/>
  <c r="C71"/>
  <c r="C67"/>
  <c r="C63"/>
  <c r="C59"/>
  <c r="C90"/>
  <c r="C86"/>
  <c r="C82"/>
  <c r="C78"/>
  <c r="C93"/>
  <c r="AD45" i="12"/>
  <c r="J50" i="13"/>
  <c r="C35"/>
  <c r="C31"/>
  <c r="C27"/>
  <c r="C23"/>
  <c r="C19"/>
  <c r="C15"/>
  <c r="C11"/>
  <c r="C55"/>
  <c r="C51"/>
  <c r="C47"/>
  <c r="C43"/>
  <c r="C39"/>
  <c r="C72"/>
  <c r="C68"/>
  <c r="C64"/>
  <c r="C60"/>
  <c r="C91"/>
  <c r="C87"/>
  <c r="C83"/>
  <c r="C79"/>
  <c r="C36"/>
  <c r="C32"/>
  <c r="C28"/>
  <c r="C24"/>
  <c r="C20"/>
  <c r="C16"/>
  <c r="C12"/>
  <c r="C56"/>
  <c r="C52"/>
  <c r="C48"/>
  <c r="C44"/>
  <c r="C40"/>
  <c r="C73"/>
  <c r="C69"/>
  <c r="C65"/>
  <c r="C61"/>
  <c r="C92"/>
  <c r="C88"/>
  <c r="C84"/>
  <c r="C80"/>
  <c r="C76"/>
  <c r="AD20" i="12"/>
  <c r="J25" i="13"/>
  <c r="C37"/>
  <c r="C33"/>
  <c r="C29"/>
  <c r="C25"/>
  <c r="C21"/>
  <c r="C17"/>
  <c r="C13"/>
  <c r="C57"/>
  <c r="C53"/>
  <c r="C49"/>
  <c r="C45"/>
  <c r="C41"/>
  <c r="C74"/>
  <c r="C70"/>
  <c r="C66"/>
  <c r="C62"/>
  <c r="C58"/>
  <c r="C89"/>
  <c r="C85"/>
  <c r="C81"/>
  <c r="C77"/>
  <c r="J49"/>
  <c r="Q4" i="12"/>
  <c r="AG6"/>
  <c r="AG5"/>
  <c r="J11"/>
  <c r="J8"/>
  <c r="J9" s="1"/>
  <c r="S4"/>
  <c r="T4" s="1"/>
  <c r="AH4"/>
  <c r="AI4" s="1"/>
  <c r="P6"/>
  <c r="D12" i="13" s="1"/>
  <c r="AH5" i="12"/>
  <c r="S5"/>
  <c r="Q10"/>
  <c r="AF4"/>
  <c r="AH6"/>
  <c r="BP6" i="19" l="1"/>
  <c r="BR6" s="1"/>
  <c r="AW7"/>
  <c r="AZ6"/>
  <c r="BM6" s="1"/>
  <c r="AY6"/>
  <c r="BA4"/>
  <c r="BM4"/>
  <c r="BP4" s="1"/>
  <c r="BR4" s="1"/>
  <c r="BQ4"/>
  <c r="BS4" s="1"/>
  <c r="BQ6"/>
  <c r="BS6" s="1"/>
  <c r="BQ5"/>
  <c r="BS5" s="1"/>
  <c r="BA5"/>
  <c r="BD5" s="1"/>
  <c r="T5"/>
  <c r="W5" s="1"/>
  <c r="P9"/>
  <c r="P10" s="1"/>
  <c r="AE10" s="1"/>
  <c r="S8"/>
  <c r="AF8" s="1"/>
  <c r="AI8" s="1"/>
  <c r="AI6"/>
  <c r="AL6" s="1"/>
  <c r="T6"/>
  <c r="W6" s="1"/>
  <c r="S9"/>
  <c r="AF9" s="1"/>
  <c r="T7"/>
  <c r="W7" s="1"/>
  <c r="AF7"/>
  <c r="AI7" s="1"/>
  <c r="J43"/>
  <c r="Q13"/>
  <c r="Q10"/>
  <c r="AG4"/>
  <c r="T4"/>
  <c r="W4" s="1"/>
  <c r="AF4"/>
  <c r="AI4" s="1"/>
  <c r="AL5"/>
  <c r="T8"/>
  <c r="W8" s="1"/>
  <c r="BD4"/>
  <c r="AY7"/>
  <c r="AW8"/>
  <c r="BL8" s="1"/>
  <c r="BA6"/>
  <c r="BS20" i="17"/>
  <c r="BS22"/>
  <c r="BS9"/>
  <c r="BS72"/>
  <c r="BS31"/>
  <c r="BS41"/>
  <c r="BS17"/>
  <c r="BS37"/>
  <c r="BS42"/>
  <c r="BS23"/>
  <c r="BS28"/>
  <c r="BS7"/>
  <c r="BS21"/>
  <c r="BS24"/>
  <c r="BS40"/>
  <c r="BS60"/>
  <c r="BS77"/>
  <c r="BS50"/>
  <c r="BS26"/>
  <c r="BS29"/>
  <c r="BS27"/>
  <c r="BS55"/>
  <c r="BS75"/>
  <c r="BS15"/>
  <c r="BS16"/>
  <c r="BS10"/>
  <c r="BS56"/>
  <c r="BS11"/>
  <c r="BS12"/>
  <c r="BS13"/>
  <c r="AI5" i="14"/>
  <c r="BS76" i="17"/>
  <c r="BS71"/>
  <c r="BS69"/>
  <c r="BS68"/>
  <c r="BS67"/>
  <c r="BS64"/>
  <c r="BS63"/>
  <c r="BS62"/>
  <c r="BS59"/>
  <c r="BS58"/>
  <c r="BS57"/>
  <c r="BS54"/>
  <c r="BS53"/>
  <c r="BS52"/>
  <c r="BS49"/>
  <c r="BS48"/>
  <c r="BS45"/>
  <c r="BS44"/>
  <c r="BS35"/>
  <c r="BS36"/>
  <c r="BS33"/>
  <c r="BS34"/>
  <c r="BS39"/>
  <c r="BS38"/>
  <c r="BJ12"/>
  <c r="B7"/>
  <c r="F6"/>
  <c r="K11" i="15"/>
  <c r="AF6" i="14"/>
  <c r="AI6" s="1"/>
  <c r="BB4"/>
  <c r="BC4" s="1"/>
  <c r="BE4" s="1"/>
  <c r="BH4" s="1"/>
  <c r="AK5"/>
  <c r="AL5" s="1"/>
  <c r="AK4"/>
  <c r="AL4" s="1"/>
  <c r="X4"/>
  <c r="BB5"/>
  <c r="BC5" s="1"/>
  <c r="AM4"/>
  <c r="L10" i="15" s="1"/>
  <c r="BE5" i="14"/>
  <c r="BH5" s="1"/>
  <c r="BJ5" s="1"/>
  <c r="BK5" s="1"/>
  <c r="J43"/>
  <c r="AJ5"/>
  <c r="P7"/>
  <c r="D13" i="15" s="1"/>
  <c r="Y4" i="14"/>
  <c r="E10" i="15" s="1"/>
  <c r="U5" i="14"/>
  <c r="W5"/>
  <c r="X5" s="1"/>
  <c r="AZ6"/>
  <c r="AW7"/>
  <c r="AY6"/>
  <c r="AZ8" i="12"/>
  <c r="BC8" s="1"/>
  <c r="U14" i="13" s="1"/>
  <c r="AZ34" i="12"/>
  <c r="BC34" s="1"/>
  <c r="AZ26"/>
  <c r="BC26" s="1"/>
  <c r="U32" i="13" s="1"/>
  <c r="BA6" i="12"/>
  <c r="BB6" s="1"/>
  <c r="AZ43"/>
  <c r="BC43" s="1"/>
  <c r="U49" i="13" s="1"/>
  <c r="AZ46" i="12"/>
  <c r="BC46" s="1"/>
  <c r="U52" i="13" s="1"/>
  <c r="AZ37" i="12"/>
  <c r="BA33"/>
  <c r="BB33" s="1"/>
  <c r="AZ44"/>
  <c r="BC44" s="1"/>
  <c r="U50" i="13" s="1"/>
  <c r="BA49" i="12"/>
  <c r="BB49" s="1"/>
  <c r="BA61"/>
  <c r="BB61" s="1"/>
  <c r="AZ7"/>
  <c r="BC7" s="1"/>
  <c r="U13" i="13" s="1"/>
  <c r="BA58" i="12"/>
  <c r="BB58" s="1"/>
  <c r="BA39"/>
  <c r="BB39" s="1"/>
  <c r="BA56"/>
  <c r="BB56" s="1"/>
  <c r="AZ21"/>
  <c r="BC21" s="1"/>
  <c r="T74" i="13"/>
  <c r="BA10" i="12"/>
  <c r="BB10" s="1"/>
  <c r="AZ6"/>
  <c r="BC6" s="1"/>
  <c r="U12" i="13" s="1"/>
  <c r="AY68" i="12"/>
  <c r="BA55"/>
  <c r="BB55" s="1"/>
  <c r="BA22"/>
  <c r="BB22" s="1"/>
  <c r="BA7"/>
  <c r="BB7" s="1"/>
  <c r="BA52"/>
  <c r="BB52" s="1"/>
  <c r="BA32"/>
  <c r="BB32" s="1"/>
  <c r="BA48"/>
  <c r="BB48" s="1"/>
  <c r="AZ59"/>
  <c r="BC59" s="1"/>
  <c r="U65" i="13" s="1"/>
  <c r="AZ30" i="12"/>
  <c r="BC30" s="1"/>
  <c r="AZ56"/>
  <c r="BC56" s="1"/>
  <c r="U62" i="13" s="1"/>
  <c r="AZ23" i="12"/>
  <c r="BC23" s="1"/>
  <c r="BD23" s="1"/>
  <c r="BG23" s="1"/>
  <c r="BA50"/>
  <c r="BB50" s="1"/>
  <c r="BA46"/>
  <c r="BB46" s="1"/>
  <c r="AZ11"/>
  <c r="BC11" s="1"/>
  <c r="BD11" s="1"/>
  <c r="BG11" s="1"/>
  <c r="W17" i="13" s="1"/>
  <c r="AZ28" i="12"/>
  <c r="BC28" s="1"/>
  <c r="U34" i="13" s="1"/>
  <c r="AZ57" i="12"/>
  <c r="BC57" s="1"/>
  <c r="U63" i="13" s="1"/>
  <c r="BA53" i="12"/>
  <c r="BB53" s="1"/>
  <c r="BA42"/>
  <c r="BB42" s="1"/>
  <c r="AZ67"/>
  <c r="BC67" s="1"/>
  <c r="U73" i="13" s="1"/>
  <c r="AZ39" i="12"/>
  <c r="BC39" s="1"/>
  <c r="U45" i="13" s="1"/>
  <c r="AZ10" i="12"/>
  <c r="BC10" s="1"/>
  <c r="U16" i="13" s="1"/>
  <c r="AZ29" i="12"/>
  <c r="BA14"/>
  <c r="BB14" s="1"/>
  <c r="BA20"/>
  <c r="BB20" s="1"/>
  <c r="BA25"/>
  <c r="BB25" s="1"/>
  <c r="AZ31"/>
  <c r="BC31" s="1"/>
  <c r="BA36"/>
  <c r="BB36" s="1"/>
  <c r="BA41"/>
  <c r="BB41" s="1"/>
  <c r="BA54"/>
  <c r="BB54" s="1"/>
  <c r="AX68"/>
  <c r="AZ13"/>
  <c r="BA8"/>
  <c r="BB8" s="1"/>
  <c r="BD8" s="1"/>
  <c r="BG8" s="1"/>
  <c r="W14" i="13" s="1"/>
  <c r="AZ40" i="12"/>
  <c r="BC40" s="1"/>
  <c r="U46" i="13" s="1"/>
  <c r="AZ55" i="12"/>
  <c r="BC55" s="1"/>
  <c r="U61" i="13" s="1"/>
  <c r="AZ47" i="12"/>
  <c r="BC47" s="1"/>
  <c r="U53" i="13" s="1"/>
  <c r="BA62" i="12"/>
  <c r="BB62" s="1"/>
  <c r="AZ45"/>
  <c r="BC45" s="1"/>
  <c r="U51" i="13" s="1"/>
  <c r="BA28" i="12"/>
  <c r="BB28" s="1"/>
  <c r="BA44"/>
  <c r="BB44" s="1"/>
  <c r="BA57"/>
  <c r="BB57" s="1"/>
  <c r="BD57" s="1"/>
  <c r="BG57" s="1"/>
  <c r="W63" i="13" s="1"/>
  <c r="AZ52" i="12"/>
  <c r="BC52" s="1"/>
  <c r="U58" i="13" s="1"/>
  <c r="BA38" i="12"/>
  <c r="BB38" s="1"/>
  <c r="BA18"/>
  <c r="BB18" s="1"/>
  <c r="AZ61"/>
  <c r="BC61" s="1"/>
  <c r="U67" i="13" s="1"/>
  <c r="AZ5" i="12"/>
  <c r="BC5" s="1"/>
  <c r="AZ42"/>
  <c r="BA21"/>
  <c r="BB21" s="1"/>
  <c r="AZ27"/>
  <c r="BC27" s="1"/>
  <c r="U33" i="13" s="1"/>
  <c r="BA37" i="12"/>
  <c r="BB37" s="1"/>
  <c r="AZ65"/>
  <c r="BC65" s="1"/>
  <c r="U71" i="13" s="1"/>
  <c r="BA67" i="12"/>
  <c r="BB67" s="1"/>
  <c r="BD67" s="1"/>
  <c r="BG67" s="1"/>
  <c r="BH67" s="1"/>
  <c r="BA23"/>
  <c r="BB23" s="1"/>
  <c r="AZ66"/>
  <c r="BC66" s="1"/>
  <c r="U72" i="13" s="1"/>
  <c r="BA35" i="12"/>
  <c r="BB35" s="1"/>
  <c r="BD35" s="1"/>
  <c r="BG35" s="1"/>
  <c r="AZ53"/>
  <c r="BC53" s="1"/>
  <c r="U59" i="13" s="1"/>
  <c r="BA47" i="12"/>
  <c r="BB47" s="1"/>
  <c r="AZ54"/>
  <c r="BC54" s="1"/>
  <c r="AZ17"/>
  <c r="BC17" s="1"/>
  <c r="U23" i="13" s="1"/>
  <c r="BA65" i="12"/>
  <c r="BB65" s="1"/>
  <c r="U37" i="13"/>
  <c r="U17"/>
  <c r="BA12" i="12"/>
  <c r="BB12" s="1"/>
  <c r="AZ12"/>
  <c r="BC12" s="1"/>
  <c r="AZ19"/>
  <c r="BC19" s="1"/>
  <c r="BA19"/>
  <c r="BB19" s="1"/>
  <c r="U41" i="13"/>
  <c r="AZ15" i="12"/>
  <c r="BC15" s="1"/>
  <c r="U21" i="13" s="1"/>
  <c r="BA15" i="12"/>
  <c r="BB15" s="1"/>
  <c r="BA60"/>
  <c r="BB60" s="1"/>
  <c r="AZ60"/>
  <c r="BC60" s="1"/>
  <c r="U66" i="13" s="1"/>
  <c r="AZ48" i="12"/>
  <c r="BC48" s="1"/>
  <c r="U54" i="13" s="1"/>
  <c r="BA59" i="12"/>
  <c r="BB59" s="1"/>
  <c r="BA30"/>
  <c r="BB30" s="1"/>
  <c r="BA17"/>
  <c r="BB17" s="1"/>
  <c r="BD55"/>
  <c r="BG55" s="1"/>
  <c r="BH55" s="1"/>
  <c r="AZ51"/>
  <c r="BC51" s="1"/>
  <c r="BD51" s="1"/>
  <c r="BG51" s="1"/>
  <c r="AZ32"/>
  <c r="BC32" s="1"/>
  <c r="U38" i="13" s="1"/>
  <c r="AZ36" i="12"/>
  <c r="BC36" s="1"/>
  <c r="U42" i="13" s="1"/>
  <c r="AZ49" i="12"/>
  <c r="BC49" s="1"/>
  <c r="BA16"/>
  <c r="BB16" s="1"/>
  <c r="AZ16"/>
  <c r="BC16" s="1"/>
  <c r="U22" i="13" s="1"/>
  <c r="AZ63" i="12"/>
  <c r="BC63" s="1"/>
  <c r="BA63"/>
  <c r="BB63" s="1"/>
  <c r="AX69"/>
  <c r="AY69"/>
  <c r="T75" i="13"/>
  <c r="BA64" i="12"/>
  <c r="BB64" s="1"/>
  <c r="BD64" s="1"/>
  <c r="BG64" s="1"/>
  <c r="W70" i="13" s="1"/>
  <c r="AZ64" i="12"/>
  <c r="BC64" s="1"/>
  <c r="U70" i="13" s="1"/>
  <c r="AZ25" i="12"/>
  <c r="BC25" s="1"/>
  <c r="AZ41"/>
  <c r="BC41" s="1"/>
  <c r="BA27"/>
  <c r="BB27" s="1"/>
  <c r="BA43"/>
  <c r="BB43" s="1"/>
  <c r="BA31"/>
  <c r="BB31" s="1"/>
  <c r="AZ24"/>
  <c r="BC24" s="1"/>
  <c r="U30" i="13" s="1"/>
  <c r="AZ20" i="12"/>
  <c r="BC20" s="1"/>
  <c r="AZ33"/>
  <c r="BC33" s="1"/>
  <c r="K14" i="13"/>
  <c r="BC37" i="12"/>
  <c r="U43" i="13" s="1"/>
  <c r="BC58" i="12"/>
  <c r="U64" i="13" s="1"/>
  <c r="BC18" i="12"/>
  <c r="U24" i="13" s="1"/>
  <c r="BC29" i="12"/>
  <c r="U35" i="13" s="1"/>
  <c r="BC62" i="12"/>
  <c r="U68" i="13" s="1"/>
  <c r="BC9" i="12"/>
  <c r="U15" i="13" s="1"/>
  <c r="BC13" i="12"/>
  <c r="U19" i="13" s="1"/>
  <c r="BC42" i="12"/>
  <c r="U48" i="13" s="1"/>
  <c r="BC38" i="12"/>
  <c r="U44" i="13" s="1"/>
  <c r="BC14" i="12"/>
  <c r="U20" i="13" s="1"/>
  <c r="BC22" i="12"/>
  <c r="U28" i="13" s="1"/>
  <c r="BC50" i="12"/>
  <c r="U56" i="13" s="1"/>
  <c r="BC4" i="12"/>
  <c r="W4"/>
  <c r="E10" i="13" s="1"/>
  <c r="AD21" i="12"/>
  <c r="J26" i="13"/>
  <c r="AU7" i="12"/>
  <c r="S12" i="13"/>
  <c r="AL4" i="12"/>
  <c r="L10" i="13" s="1"/>
  <c r="U5" i="12"/>
  <c r="V5" s="1"/>
  <c r="AD46"/>
  <c r="J51" i="13"/>
  <c r="AI5" i="12"/>
  <c r="AL5" s="1"/>
  <c r="L11" i="13" s="1"/>
  <c r="AI6" i="12"/>
  <c r="P7"/>
  <c r="D13" i="13" s="1"/>
  <c r="R6" i="12"/>
  <c r="Q13"/>
  <c r="AJ6"/>
  <c r="AK6" s="1"/>
  <c r="AJ4"/>
  <c r="AK4" s="1"/>
  <c r="AJ5"/>
  <c r="AK5" s="1"/>
  <c r="U4"/>
  <c r="V4" s="1"/>
  <c r="T5"/>
  <c r="W5" s="1"/>
  <c r="E11" i="13" s="1"/>
  <c r="F11" s="1"/>
  <c r="BA4" i="12"/>
  <c r="BB4" s="1"/>
  <c r="S6"/>
  <c r="J43"/>
  <c r="BL7" i="19" l="1"/>
  <c r="BP7" s="1"/>
  <c r="BR7" s="1"/>
  <c r="AZ7"/>
  <c r="BM7" s="1"/>
  <c r="BT5"/>
  <c r="BU5"/>
  <c r="BV5" s="1"/>
  <c r="BU4"/>
  <c r="BV4" s="1"/>
  <c r="BT4"/>
  <c r="BU6"/>
  <c r="BV6" s="1"/>
  <c r="BT6"/>
  <c r="AE9"/>
  <c r="AI9" s="1"/>
  <c r="AL9" s="1"/>
  <c r="R9"/>
  <c r="U9" s="1"/>
  <c r="V9" s="1"/>
  <c r="AJ6"/>
  <c r="AO6" s="1"/>
  <c r="AP6" s="1"/>
  <c r="BB6"/>
  <c r="BC6" s="1"/>
  <c r="U4"/>
  <c r="V4" s="1"/>
  <c r="X4" s="1"/>
  <c r="Y7" s="1"/>
  <c r="AA7" s="1"/>
  <c r="AB7" s="1"/>
  <c r="BB4"/>
  <c r="BC4" s="1"/>
  <c r="BE4" s="1"/>
  <c r="BH4" s="1"/>
  <c r="U7"/>
  <c r="V7" s="1"/>
  <c r="X7" s="1"/>
  <c r="AJ5"/>
  <c r="AO5" s="1"/>
  <c r="AP5" s="1"/>
  <c r="U8"/>
  <c r="V8" s="1"/>
  <c r="X8" s="1"/>
  <c r="BB5"/>
  <c r="BC5" s="1"/>
  <c r="BE5" s="1"/>
  <c r="BH5" s="1"/>
  <c r="AJ8"/>
  <c r="AL8"/>
  <c r="AL7"/>
  <c r="AJ7"/>
  <c r="U5"/>
  <c r="V5" s="1"/>
  <c r="X5" s="1"/>
  <c r="U6"/>
  <c r="V6" s="1"/>
  <c r="X6" s="1"/>
  <c r="AJ4"/>
  <c r="AL4"/>
  <c r="AY8"/>
  <c r="AW9"/>
  <c r="BL9" s="1"/>
  <c r="AZ8"/>
  <c r="BM8" s="1"/>
  <c r="BP8" s="1"/>
  <c r="BD6"/>
  <c r="R10"/>
  <c r="P11"/>
  <c r="AE11" s="1"/>
  <c r="S10"/>
  <c r="AF10" s="1"/>
  <c r="AI10" s="1"/>
  <c r="R10" i="15"/>
  <c r="Y10" s="1"/>
  <c r="N4" i="17"/>
  <c r="O4" s="1"/>
  <c r="F10" i="15"/>
  <c r="N4" i="16"/>
  <c r="BJ13" i="17"/>
  <c r="F7"/>
  <c r="B8"/>
  <c r="AF7" i="14"/>
  <c r="AH7" s="1"/>
  <c r="K12" i="15"/>
  <c r="AH6" i="14"/>
  <c r="AK6" s="1"/>
  <c r="AL6" s="1"/>
  <c r="AN4"/>
  <c r="AQ4" s="1"/>
  <c r="N10" i="15" s="1"/>
  <c r="BJ4" i="14"/>
  <c r="BK4" s="1"/>
  <c r="BI4"/>
  <c r="AM5"/>
  <c r="L11" i="15" s="1"/>
  <c r="AW8" i="14"/>
  <c r="AY7"/>
  <c r="AZ7"/>
  <c r="U6"/>
  <c r="W6"/>
  <c r="X6" s="1"/>
  <c r="Z4"/>
  <c r="BI5"/>
  <c r="Y5"/>
  <c r="E11" i="15" s="1"/>
  <c r="BA6" i="14"/>
  <c r="BB6"/>
  <c r="BC6" s="1"/>
  <c r="T7"/>
  <c r="P8"/>
  <c r="D14" i="15" s="1"/>
  <c r="BD49" i="12"/>
  <c r="U29" i="13"/>
  <c r="BD25" i="12"/>
  <c r="BI57"/>
  <c r="BJ57" s="1"/>
  <c r="BD28"/>
  <c r="BG28" s="1"/>
  <c r="W34" i="13" s="1"/>
  <c r="BA68" i="12"/>
  <c r="BB68" s="1"/>
  <c r="BD33"/>
  <c r="BG33" s="1"/>
  <c r="BD43"/>
  <c r="BG43" s="1"/>
  <c r="W49" i="13" s="1"/>
  <c r="BD36" i="12"/>
  <c r="BG36" s="1"/>
  <c r="W42" i="13" s="1"/>
  <c r="AZ68" i="12"/>
  <c r="BC68" s="1"/>
  <c r="U74" i="13" s="1"/>
  <c r="BD56" i="12"/>
  <c r="BG56" s="1"/>
  <c r="W62" i="13" s="1"/>
  <c r="BD47" i="12"/>
  <c r="BG47" s="1"/>
  <c r="W53" i="13" s="1"/>
  <c r="BD7" i="12"/>
  <c r="BG7" s="1"/>
  <c r="W13" i="13" s="1"/>
  <c r="BD44" i="12"/>
  <c r="BG44" s="1"/>
  <c r="W50" i="13" s="1"/>
  <c r="BD26" i="12"/>
  <c r="BG26" s="1"/>
  <c r="W32" i="13" s="1"/>
  <c r="BD40" i="12"/>
  <c r="BG40" s="1"/>
  <c r="W46" i="13" s="1"/>
  <c r="U36"/>
  <c r="BD30" i="12"/>
  <c r="BG30" s="1"/>
  <c r="W36" i="13" s="1"/>
  <c r="BH23" i="12"/>
  <c r="BH57"/>
  <c r="BD59"/>
  <c r="BG59" s="1"/>
  <c r="W65" i="13" s="1"/>
  <c r="BD14" i="12"/>
  <c r="BG14" s="1"/>
  <c r="W20" i="13" s="1"/>
  <c r="BD39" i="12"/>
  <c r="BG39" s="1"/>
  <c r="BH47"/>
  <c r="BD41"/>
  <c r="BG41" s="1"/>
  <c r="BD68"/>
  <c r="BG68" s="1"/>
  <c r="W74" i="13" s="1"/>
  <c r="U60"/>
  <c r="BD54" i="12"/>
  <c r="BG54" s="1"/>
  <c r="W60" i="13" s="1"/>
  <c r="U11"/>
  <c r="BD5" i="12"/>
  <c r="BG5" s="1"/>
  <c r="W11" i="13" s="1"/>
  <c r="BD13" i="12"/>
  <c r="BG13" s="1"/>
  <c r="W19" i="13" s="1"/>
  <c r="BD42" i="12"/>
  <c r="BG42" s="1"/>
  <c r="W48" i="13" s="1"/>
  <c r="BA69" i="12"/>
  <c r="BB69" s="1"/>
  <c r="BD52"/>
  <c r="BG52" s="1"/>
  <c r="BD65"/>
  <c r="BG65" s="1"/>
  <c r="BD16"/>
  <c r="BG16" s="1"/>
  <c r="W22" i="13" s="1"/>
  <c r="U69"/>
  <c r="U57"/>
  <c r="BI23" i="12"/>
  <c r="BJ23" s="1"/>
  <c r="W29" i="13"/>
  <c r="BD63" i="12"/>
  <c r="BG63" s="1"/>
  <c r="BD19"/>
  <c r="BG19" s="1"/>
  <c r="W25" i="13" s="1"/>
  <c r="U25"/>
  <c r="BD34" i="12"/>
  <c r="BG34" s="1"/>
  <c r="W40" i="13" s="1"/>
  <c r="U40"/>
  <c r="BI35" i="12"/>
  <c r="BJ35" s="1"/>
  <c r="W41" i="13"/>
  <c r="BD20" i="12"/>
  <c r="BG20" s="1"/>
  <c r="W26" i="13" s="1"/>
  <c r="U26"/>
  <c r="U31"/>
  <c r="BG25" i="12"/>
  <c r="T76" i="13"/>
  <c r="AY70" i="12"/>
  <c r="AX70"/>
  <c r="BD12"/>
  <c r="BG12" s="1"/>
  <c r="W18" i="13" s="1"/>
  <c r="U18"/>
  <c r="BD32" i="12"/>
  <c r="BG32" s="1"/>
  <c r="W38" i="13" s="1"/>
  <c r="BD27" i="12"/>
  <c r="BG27" s="1"/>
  <c r="BH27" s="1"/>
  <c r="BD15"/>
  <c r="BG15" s="1"/>
  <c r="W21" i="13" s="1"/>
  <c r="BD48" i="12"/>
  <c r="BG48" s="1"/>
  <c r="W54" i="13" s="1"/>
  <c r="BI67" i="12"/>
  <c r="BJ67" s="1"/>
  <c r="W73" i="13"/>
  <c r="BD21" i="12"/>
  <c r="BG21" s="1"/>
  <c r="W27" i="13" s="1"/>
  <c r="U27"/>
  <c r="BI51" i="12"/>
  <c r="BJ51" s="1"/>
  <c r="W57" i="13"/>
  <c r="BD31" i="12"/>
  <c r="BG31" s="1"/>
  <c r="BH31" s="1"/>
  <c r="BI43"/>
  <c r="BJ43" s="1"/>
  <c r="BI55"/>
  <c r="BJ55" s="1"/>
  <c r="W61" i="13"/>
  <c r="U39"/>
  <c r="U47"/>
  <c r="U55"/>
  <c r="BG49" i="12"/>
  <c r="BD62"/>
  <c r="BG62" s="1"/>
  <c r="W68" i="13" s="1"/>
  <c r="BD66" i="12"/>
  <c r="BG66" s="1"/>
  <c r="W72" i="13" s="1"/>
  <c r="BD60" i="12"/>
  <c r="BG60" s="1"/>
  <c r="W66" i="13" s="1"/>
  <c r="BD10" i="12"/>
  <c r="BG10" s="1"/>
  <c r="W16" i="13" s="1"/>
  <c r="BD24" i="12"/>
  <c r="BG24" s="1"/>
  <c r="W30" i="13" s="1"/>
  <c r="AZ69" i="12"/>
  <c r="BC69" s="1"/>
  <c r="U75" i="13" s="1"/>
  <c r="K15"/>
  <c r="BH7" i="12"/>
  <c r="BI11"/>
  <c r="BJ11" s="1"/>
  <c r="BH11"/>
  <c r="BH64"/>
  <c r="BI64"/>
  <c r="BJ64" s="1"/>
  <c r="BD29"/>
  <c r="BG29" s="1"/>
  <c r="W35" i="13" s="1"/>
  <c r="BD37" i="12"/>
  <c r="BG37" s="1"/>
  <c r="W43" i="13" s="1"/>
  <c r="BI8" i="12"/>
  <c r="BJ8" s="1"/>
  <c r="BH8"/>
  <c r="BI28"/>
  <c r="BJ28" s="1"/>
  <c r="BH28"/>
  <c r="BD45"/>
  <c r="BG45" s="1"/>
  <c r="W51" i="13" s="1"/>
  <c r="BI36" i="12"/>
  <c r="BJ36" s="1"/>
  <c r="BH36"/>
  <c r="BD53"/>
  <c r="BG53" s="1"/>
  <c r="W59" i="13" s="1"/>
  <c r="BD9" i="12"/>
  <c r="BG9" s="1"/>
  <c r="W15" i="13" s="1"/>
  <c r="BD46" i="12"/>
  <c r="BG46" s="1"/>
  <c r="W52" i="13" s="1"/>
  <c r="BD18" i="12"/>
  <c r="BG18" s="1"/>
  <c r="W24" i="13" s="1"/>
  <c r="BH35" i="12"/>
  <c r="BH51"/>
  <c r="BD58"/>
  <c r="BG58" s="1"/>
  <c r="W64" i="13" s="1"/>
  <c r="BD61" i="12"/>
  <c r="BG61" s="1"/>
  <c r="W67" i="13" s="1"/>
  <c r="BD17" i="12"/>
  <c r="BG17" s="1"/>
  <c r="W23" i="13" s="1"/>
  <c r="BD38" i="12"/>
  <c r="BG38" s="1"/>
  <c r="W44" i="13" s="1"/>
  <c r="BD22" i="12"/>
  <c r="BG22" s="1"/>
  <c r="W28" i="13" s="1"/>
  <c r="BD6" i="12"/>
  <c r="BG6" s="1"/>
  <c r="W12" i="13" s="1"/>
  <c r="BD50" i="12"/>
  <c r="BG50" s="1"/>
  <c r="W56" i="13" s="1"/>
  <c r="AD22" i="12"/>
  <c r="J27" i="13"/>
  <c r="AD47" i="12"/>
  <c r="J52" i="13"/>
  <c r="AG7" i="12"/>
  <c r="AH7"/>
  <c r="AU8"/>
  <c r="S13" i="13"/>
  <c r="U10"/>
  <c r="AL6" i="12"/>
  <c r="L12" i="13" s="1"/>
  <c r="BD4" i="12"/>
  <c r="X5"/>
  <c r="AM4"/>
  <c r="AM6"/>
  <c r="AP6" s="1"/>
  <c r="N12" i="13" s="1"/>
  <c r="X4" i="12"/>
  <c r="AM5"/>
  <c r="AP5" s="1"/>
  <c r="N11" i="13" s="1"/>
  <c r="R7" i="12"/>
  <c r="P8"/>
  <c r="D14" i="13" s="1"/>
  <c r="S7" i="12"/>
  <c r="T6"/>
  <c r="U6"/>
  <c r="V6" s="1"/>
  <c r="BQ7" i="19" l="1"/>
  <c r="BS7" s="1"/>
  <c r="BB7"/>
  <c r="BC7" s="1"/>
  <c r="BA7"/>
  <c r="BD7" s="1"/>
  <c r="BR8"/>
  <c r="BQ8"/>
  <c r="BS8" s="1"/>
  <c r="T9"/>
  <c r="W9" s="1"/>
  <c r="Y9" s="1"/>
  <c r="AA9" s="1"/>
  <c r="AB9" s="1"/>
  <c r="AN5"/>
  <c r="AN6"/>
  <c r="AJ9"/>
  <c r="Y5"/>
  <c r="Z5" s="1"/>
  <c r="BF4"/>
  <c r="BG4" s="1"/>
  <c r="Y4"/>
  <c r="BE6"/>
  <c r="BH6" s="1"/>
  <c r="AL10"/>
  <c r="AJ10"/>
  <c r="AO7"/>
  <c r="AP7" s="1"/>
  <c r="AN7"/>
  <c r="AN4"/>
  <c r="AO4"/>
  <c r="AP4" s="1"/>
  <c r="AN8"/>
  <c r="AO8"/>
  <c r="AP8" s="1"/>
  <c r="BI5"/>
  <c r="BI4"/>
  <c r="T10"/>
  <c r="U10"/>
  <c r="V10" s="1"/>
  <c r="AY9"/>
  <c r="AW10"/>
  <c r="BL10" s="1"/>
  <c r="AZ9"/>
  <c r="BM9" s="1"/>
  <c r="BP9" s="1"/>
  <c r="P12"/>
  <c r="AE12" s="1"/>
  <c r="R11"/>
  <c r="S11"/>
  <c r="AF11" s="1"/>
  <c r="AI11" s="1"/>
  <c r="Z7"/>
  <c r="Y6"/>
  <c r="Y8"/>
  <c r="BF5"/>
  <c r="BG5" s="1"/>
  <c r="BF7"/>
  <c r="BG7" s="1"/>
  <c r="BF6"/>
  <c r="BG6" s="1"/>
  <c r="BE7"/>
  <c r="BH7" s="1"/>
  <c r="BA8"/>
  <c r="BB8"/>
  <c r="BC8" s="1"/>
  <c r="S10" i="15"/>
  <c r="F11"/>
  <c r="N5" i="16"/>
  <c r="R11" i="15"/>
  <c r="N5" i="17"/>
  <c r="O5" s="1"/>
  <c r="BJ14"/>
  <c r="B9"/>
  <c r="F8"/>
  <c r="AJ6" i="14"/>
  <c r="AM6" s="1"/>
  <c r="L12" i="15" s="1"/>
  <c r="AF8" i="14"/>
  <c r="K13" i="15"/>
  <c r="AI7" i="14"/>
  <c r="AJ7" s="1"/>
  <c r="AM7" s="1"/>
  <c r="L13" i="15" s="1"/>
  <c r="AH8" i="14"/>
  <c r="Z5"/>
  <c r="AO4"/>
  <c r="AA4"/>
  <c r="G10" i="15" s="1"/>
  <c r="AO5" i="14"/>
  <c r="AN5"/>
  <c r="AQ5" s="1"/>
  <c r="N11" i="15" s="1"/>
  <c r="AS4" i="14"/>
  <c r="AT4" s="1"/>
  <c r="AR4"/>
  <c r="BD6"/>
  <c r="BE6" s="1"/>
  <c r="BF5"/>
  <c r="BG5" s="1"/>
  <c r="BF4"/>
  <c r="BG4" s="1"/>
  <c r="W7"/>
  <c r="X7" s="1"/>
  <c r="U7"/>
  <c r="AY8"/>
  <c r="AW9"/>
  <c r="AZ8"/>
  <c r="AA5"/>
  <c r="G11" i="15" s="1"/>
  <c r="BA7" i="14"/>
  <c r="BB7"/>
  <c r="BC7" s="1"/>
  <c r="T8"/>
  <c r="P9"/>
  <c r="D15" i="15" s="1"/>
  <c r="Y6" i="14"/>
  <c r="BI40" i="12"/>
  <c r="BJ40" s="1"/>
  <c r="BI16"/>
  <c r="BJ16" s="1"/>
  <c r="BH59"/>
  <c r="BI20"/>
  <c r="BJ20" s="1"/>
  <c r="BH40"/>
  <c r="BI7"/>
  <c r="BJ7" s="1"/>
  <c r="BH43"/>
  <c r="BH12"/>
  <c r="BI56"/>
  <c r="BJ56" s="1"/>
  <c r="BH60"/>
  <c r="BH44"/>
  <c r="BH68"/>
  <c r="BI32"/>
  <c r="BJ32" s="1"/>
  <c r="BI47"/>
  <c r="BJ47" s="1"/>
  <c r="BI44"/>
  <c r="BJ44" s="1"/>
  <c r="BH56"/>
  <c r="BI68"/>
  <c r="BJ68" s="1"/>
  <c r="BH32"/>
  <c r="W45" i="13"/>
  <c r="BI39" i="12"/>
  <c r="BJ39" s="1"/>
  <c r="BH39"/>
  <c r="BH16"/>
  <c r="BI60"/>
  <c r="BJ60" s="1"/>
  <c r="BI59"/>
  <c r="BJ59" s="1"/>
  <c r="W58" i="13"/>
  <c r="BH52" i="12"/>
  <c r="BI52"/>
  <c r="BJ52" s="1"/>
  <c r="W71" i="13"/>
  <c r="BI65" i="12"/>
  <c r="BJ65" s="1"/>
  <c r="BH65"/>
  <c r="BI19"/>
  <c r="BJ19" s="1"/>
  <c r="BH20"/>
  <c r="BD69"/>
  <c r="BG69" s="1"/>
  <c r="W75" i="13" s="1"/>
  <c r="BH19" i="12"/>
  <c r="BE57"/>
  <c r="BE67"/>
  <c r="BE65"/>
  <c r="BE39"/>
  <c r="BE7"/>
  <c r="BE36"/>
  <c r="BE68"/>
  <c r="BE44"/>
  <c r="BE64"/>
  <c r="BE59"/>
  <c r="BE52"/>
  <c r="BE35"/>
  <c r="BE60"/>
  <c r="BE40"/>
  <c r="BE11"/>
  <c r="BE31"/>
  <c r="BE43"/>
  <c r="BE20"/>
  <c r="BE56"/>
  <c r="BE15"/>
  <c r="BE32"/>
  <c r="BE27"/>
  <c r="BE47"/>
  <c r="BE55"/>
  <c r="BE23"/>
  <c r="BE8"/>
  <c r="BE28"/>
  <c r="BE12"/>
  <c r="T77" i="13"/>
  <c r="AX71" i="12"/>
  <c r="AY71"/>
  <c r="W69" i="13"/>
  <c r="BI63" i="12"/>
  <c r="BJ63" s="1"/>
  <c r="W55" i="13"/>
  <c r="BH49" i="12"/>
  <c r="BI49"/>
  <c r="BJ49" s="1"/>
  <c r="W47" i="13"/>
  <c r="BH41" i="12"/>
  <c r="BI41"/>
  <c r="BJ41" s="1"/>
  <c r="BE34"/>
  <c r="BE29"/>
  <c r="BE50"/>
  <c r="BE33"/>
  <c r="BE14"/>
  <c r="BE17"/>
  <c r="BE18"/>
  <c r="BE46"/>
  <c r="BE24"/>
  <c r="BE49"/>
  <c r="BE19"/>
  <c r="BE51"/>
  <c r="BE61"/>
  <c r="BE66"/>
  <c r="BE42"/>
  <c r="BH15"/>
  <c r="BE10"/>
  <c r="BI48"/>
  <c r="BJ48" s="1"/>
  <c r="BE58"/>
  <c r="BE38"/>
  <c r="BH24"/>
  <c r="BE48"/>
  <c r="BE16"/>
  <c r="BE25"/>
  <c r="W37" i="13"/>
  <c r="BI31" i="12"/>
  <c r="BJ31" s="1"/>
  <c r="W39" i="13"/>
  <c r="BI33" i="12"/>
  <c r="BJ33" s="1"/>
  <c r="BH33"/>
  <c r="BI27"/>
  <c r="BJ27" s="1"/>
  <c r="W33" i="13"/>
  <c r="AZ70" i="12"/>
  <c r="BC70" s="1"/>
  <c r="BA70"/>
  <c r="BB70" s="1"/>
  <c r="W31" i="13"/>
  <c r="BI25" i="12"/>
  <c r="BJ25" s="1"/>
  <c r="BH25"/>
  <c r="BE6"/>
  <c r="BE22"/>
  <c r="BE26"/>
  <c r="BE5"/>
  <c r="BE21"/>
  <c r="BI15"/>
  <c r="BJ15" s="1"/>
  <c r="BH48"/>
  <c r="BE69"/>
  <c r="BE30"/>
  <c r="BE13"/>
  <c r="BE54"/>
  <c r="BE62"/>
  <c r="BI12"/>
  <c r="BJ12" s="1"/>
  <c r="BE53"/>
  <c r="BE45"/>
  <c r="BE37"/>
  <c r="BE9"/>
  <c r="BI24"/>
  <c r="BJ24" s="1"/>
  <c r="BE41"/>
  <c r="BH63"/>
  <c r="BE63"/>
  <c r="K16" i="13"/>
  <c r="AN5" i="12"/>
  <c r="M11" i="13" s="1"/>
  <c r="BI69" i="12"/>
  <c r="BJ69" s="1"/>
  <c r="BI46"/>
  <c r="BJ46" s="1"/>
  <c r="BH46"/>
  <c r="BI53"/>
  <c r="BJ53" s="1"/>
  <c r="BH53"/>
  <c r="BI45"/>
  <c r="BJ45" s="1"/>
  <c r="BH45"/>
  <c r="BI37"/>
  <c r="BJ37" s="1"/>
  <c r="BH37"/>
  <c r="BI38"/>
  <c r="BJ38" s="1"/>
  <c r="BH38"/>
  <c r="BI29"/>
  <c r="BJ29" s="1"/>
  <c r="BH29"/>
  <c r="BI58"/>
  <c r="BJ58" s="1"/>
  <c r="BH58"/>
  <c r="BI34"/>
  <c r="BJ34" s="1"/>
  <c r="BH34"/>
  <c r="BI10"/>
  <c r="BJ10" s="1"/>
  <c r="BH10"/>
  <c r="BI18"/>
  <c r="BJ18" s="1"/>
  <c r="BH18"/>
  <c r="BI5"/>
  <c r="BJ5" s="1"/>
  <c r="BH5"/>
  <c r="BI14"/>
  <c r="BJ14" s="1"/>
  <c r="BH14"/>
  <c r="BI9"/>
  <c r="BJ9" s="1"/>
  <c r="BH9"/>
  <c r="BI22"/>
  <c r="BJ22" s="1"/>
  <c r="BH22"/>
  <c r="BI26"/>
  <c r="BJ26" s="1"/>
  <c r="BH26"/>
  <c r="BI61"/>
  <c r="BJ61" s="1"/>
  <c r="BH61"/>
  <c r="BI42"/>
  <c r="BJ42" s="1"/>
  <c r="BH42"/>
  <c r="BI30"/>
  <c r="BJ30" s="1"/>
  <c r="BH30"/>
  <c r="BI13"/>
  <c r="BJ13" s="1"/>
  <c r="BH13"/>
  <c r="BI54"/>
  <c r="BJ54" s="1"/>
  <c r="BH54"/>
  <c r="BI62"/>
  <c r="BJ62" s="1"/>
  <c r="BH62"/>
  <c r="BI50"/>
  <c r="BJ50" s="1"/>
  <c r="BH50"/>
  <c r="BI21"/>
  <c r="BJ21" s="1"/>
  <c r="BH21"/>
  <c r="BI17"/>
  <c r="BJ17" s="1"/>
  <c r="BH17"/>
  <c r="BI66"/>
  <c r="BJ66" s="1"/>
  <c r="BH66"/>
  <c r="BI6"/>
  <c r="BJ6" s="1"/>
  <c r="BH6"/>
  <c r="AQ6"/>
  <c r="AR6"/>
  <c r="AS6" s="1"/>
  <c r="W6"/>
  <c r="E12" i="13" s="1"/>
  <c r="F12" s="1"/>
  <c r="AQ5" i="12"/>
  <c r="AR5"/>
  <c r="AS5" s="1"/>
  <c r="AI7"/>
  <c r="AL7" s="1"/>
  <c r="L13" i="13" s="1"/>
  <c r="AJ7" i="12"/>
  <c r="AK7" s="1"/>
  <c r="AD48"/>
  <c r="J53" i="13"/>
  <c r="AU9" i="12"/>
  <c r="S14" i="13"/>
  <c r="AG8" i="12"/>
  <c r="AH8"/>
  <c r="AD23"/>
  <c r="J28" i="13"/>
  <c r="BG4" i="12"/>
  <c r="AP4"/>
  <c r="AN4"/>
  <c r="BE4"/>
  <c r="Y4"/>
  <c r="AN6"/>
  <c r="M12" i="13" s="1"/>
  <c r="Y5" i="12"/>
  <c r="R8"/>
  <c r="P9"/>
  <c r="D15" i="13" s="1"/>
  <c r="S8" i="12"/>
  <c r="T7"/>
  <c r="W7" s="1"/>
  <c r="U7"/>
  <c r="V7" s="1"/>
  <c r="BT7" i="19" l="1"/>
  <c r="BU7"/>
  <c r="BV7" s="1"/>
  <c r="BR9"/>
  <c r="BQ9"/>
  <c r="BS9" s="1"/>
  <c r="BU8"/>
  <c r="BV8" s="1"/>
  <c r="BT8"/>
  <c r="X9"/>
  <c r="AN9"/>
  <c r="AO9"/>
  <c r="AP9" s="1"/>
  <c r="AL11"/>
  <c r="AJ11"/>
  <c r="AO10"/>
  <c r="AP10" s="1"/>
  <c r="AN10"/>
  <c r="AA5"/>
  <c r="AB5" s="1"/>
  <c r="Z9"/>
  <c r="BI7"/>
  <c r="BD8"/>
  <c r="P13"/>
  <c r="AE13" s="1"/>
  <c r="R12"/>
  <c r="S12"/>
  <c r="AF12" s="1"/>
  <c r="AI12" s="1"/>
  <c r="BE8"/>
  <c r="BI6"/>
  <c r="AA6"/>
  <c r="AB6" s="1"/>
  <c r="Z6"/>
  <c r="T11"/>
  <c r="U11"/>
  <c r="V11" s="1"/>
  <c r="BA9"/>
  <c r="BB9"/>
  <c r="BC9" s="1"/>
  <c r="W10"/>
  <c r="Y10" s="1"/>
  <c r="AA10" s="1"/>
  <c r="AB10" s="1"/>
  <c r="AA4"/>
  <c r="AB4" s="1"/>
  <c r="Z4"/>
  <c r="AA8"/>
  <c r="AB8" s="1"/>
  <c r="Z8"/>
  <c r="AY10"/>
  <c r="AW11"/>
  <c r="BL11" s="1"/>
  <c r="AZ10"/>
  <c r="BM10" s="1"/>
  <c r="BP10" s="1"/>
  <c r="R13" i="15"/>
  <c r="N7" i="17"/>
  <c r="O7" s="1"/>
  <c r="S11" i="15"/>
  <c r="Y11"/>
  <c r="R12"/>
  <c r="N6" i="17"/>
  <c r="O6" s="1"/>
  <c r="AO6" i="14"/>
  <c r="M12" i="15" s="1"/>
  <c r="BJ15" i="17"/>
  <c r="B10"/>
  <c r="F9"/>
  <c r="AF9" i="14"/>
  <c r="AI8"/>
  <c r="AK8" s="1"/>
  <c r="AL8" s="1"/>
  <c r="K14" i="15"/>
  <c r="AK7" i="14"/>
  <c r="AL7" s="1"/>
  <c r="AN7" s="1"/>
  <c r="AQ7" s="1"/>
  <c r="N13" i="15" s="1"/>
  <c r="AN6" i="14"/>
  <c r="AQ6" s="1"/>
  <c r="AP5"/>
  <c r="M11" i="15"/>
  <c r="AP6" i="14"/>
  <c r="AP4"/>
  <c r="M10" i="15"/>
  <c r="AA6" i="14"/>
  <c r="G12" i="15" s="1"/>
  <c r="E12"/>
  <c r="AS5" i="14"/>
  <c r="AT5" s="1"/>
  <c r="AR5"/>
  <c r="P10"/>
  <c r="D16" i="15" s="1"/>
  <c r="T9" i="14"/>
  <c r="R9"/>
  <c r="AW10"/>
  <c r="AY9"/>
  <c r="AZ9"/>
  <c r="AO7"/>
  <c r="W8"/>
  <c r="X8" s="1"/>
  <c r="U8"/>
  <c r="Y7"/>
  <c r="BA8"/>
  <c r="BB8"/>
  <c r="BC8" s="1"/>
  <c r="Z7"/>
  <c r="BH6"/>
  <c r="BF6"/>
  <c r="BG6" s="1"/>
  <c r="BD7"/>
  <c r="Z6"/>
  <c r="BH69" i="12"/>
  <c r="V69" i="13"/>
  <c r="BF63" i="12"/>
  <c r="BF61"/>
  <c r="V67" i="13"/>
  <c r="BF24" i="12"/>
  <c r="V30" i="13"/>
  <c r="BF14" i="12"/>
  <c r="V20" i="13"/>
  <c r="BF34" i="12"/>
  <c r="V40" i="13"/>
  <c r="AX72" i="12"/>
  <c r="T78" i="13"/>
  <c r="AY72" i="12"/>
  <c r="V29" i="13"/>
  <c r="BF23" i="12"/>
  <c r="BF32"/>
  <c r="V38" i="13"/>
  <c r="V49"/>
  <c r="BF43" i="12"/>
  <c r="BF60"/>
  <c r="V66" i="13"/>
  <c r="BF64" i="12"/>
  <c r="V70" i="13"/>
  <c r="V63"/>
  <c r="BF57" i="12"/>
  <c r="BF53"/>
  <c r="V59" i="13"/>
  <c r="BF13" i="12"/>
  <c r="V19" i="13"/>
  <c r="BF22" i="12"/>
  <c r="V28" i="13"/>
  <c r="BF48" i="12"/>
  <c r="V54" i="13"/>
  <c r="BF66" i="12"/>
  <c r="V72" i="13"/>
  <c r="V55"/>
  <c r="BF49" i="12"/>
  <c r="BF17"/>
  <c r="V23" i="13"/>
  <c r="BF29" i="12"/>
  <c r="V35" i="13"/>
  <c r="BF8" i="12"/>
  <c r="V14" i="13"/>
  <c r="V33"/>
  <c r="BF27" i="12"/>
  <c r="BF20"/>
  <c r="V26" i="13"/>
  <c r="BF40" i="12"/>
  <c r="V46" i="13"/>
  <c r="V65"/>
  <c r="BF59" i="12"/>
  <c r="BF36"/>
  <c r="V42" i="13"/>
  <c r="V73"/>
  <c r="BF67" i="12"/>
  <c r="V47" i="13"/>
  <c r="BF41" i="12"/>
  <c r="BF45"/>
  <c r="V51" i="13"/>
  <c r="BF54" i="12"/>
  <c r="V60" i="13"/>
  <c r="BF26" i="12"/>
  <c r="V32" i="13"/>
  <c r="BF16" i="12"/>
  <c r="V22" i="13"/>
  <c r="BF58" i="12"/>
  <c r="V64" i="13"/>
  <c r="BF42" i="12"/>
  <c r="V48" i="13"/>
  <c r="BF19" i="12"/>
  <c r="V25" i="13"/>
  <c r="BF18" i="12"/>
  <c r="V24" i="13"/>
  <c r="BF50" i="12"/>
  <c r="V56" i="13"/>
  <c r="AZ71" i="12"/>
  <c r="BC71" s="1"/>
  <c r="BA71"/>
  <c r="BB71" s="1"/>
  <c r="BF28"/>
  <c r="V34" i="13"/>
  <c r="V53"/>
  <c r="BF47" i="12"/>
  <c r="BF56"/>
  <c r="V62" i="13"/>
  <c r="BF11" i="12"/>
  <c r="V17" i="13"/>
  <c r="BF52" i="12"/>
  <c r="V58" i="13"/>
  <c r="BF68" i="12"/>
  <c r="V74" i="13"/>
  <c r="V71"/>
  <c r="BF65" i="12"/>
  <c r="BF9"/>
  <c r="V15" i="13"/>
  <c r="BF30" i="12"/>
  <c r="V36" i="13"/>
  <c r="BF21" i="12"/>
  <c r="V27" i="13"/>
  <c r="BF6" i="12"/>
  <c r="V12" i="13"/>
  <c r="BF10" i="12"/>
  <c r="V16" i="13"/>
  <c r="BF7" i="12"/>
  <c r="V13" i="13"/>
  <c r="BF37" i="12"/>
  <c r="V43" i="13"/>
  <c r="BF62" i="12"/>
  <c r="V68" i="13"/>
  <c r="BF69" i="12"/>
  <c r="V75" i="13"/>
  <c r="BF5" i="12"/>
  <c r="V11" i="13"/>
  <c r="BD70" i="12"/>
  <c r="BG70" s="1"/>
  <c r="U76" i="13"/>
  <c r="BE70" i="12"/>
  <c r="BF25"/>
  <c r="V31" i="13"/>
  <c r="BF38" i="12"/>
  <c r="V44" i="13"/>
  <c r="V57"/>
  <c r="BF51" i="12"/>
  <c r="BF46"/>
  <c r="V52" i="13"/>
  <c r="BF33" i="12"/>
  <c r="V39" i="13"/>
  <c r="BF12" i="12"/>
  <c r="V18" i="13"/>
  <c r="V61"/>
  <c r="BF55" i="12"/>
  <c r="BF15"/>
  <c r="V21" i="13"/>
  <c r="V37"/>
  <c r="BF31" i="12"/>
  <c r="V41" i="13"/>
  <c r="BF35" i="12"/>
  <c r="BF44"/>
  <c r="V50" i="13"/>
  <c r="V45"/>
  <c r="BF39" i="12"/>
  <c r="AO5"/>
  <c r="K17" i="13"/>
  <c r="AI8" i="12"/>
  <c r="X6"/>
  <c r="Y6"/>
  <c r="AA6" s="1"/>
  <c r="AB6" s="1"/>
  <c r="Z5"/>
  <c r="AA5"/>
  <c r="AB5" s="1"/>
  <c r="G11" i="13"/>
  <c r="BF4" i="12"/>
  <c r="V10" i="13"/>
  <c r="AL8" i="12"/>
  <c r="L14" i="13" s="1"/>
  <c r="Z4" i="12"/>
  <c r="AA4"/>
  <c r="AB4" s="1"/>
  <c r="G10" i="13"/>
  <c r="W10"/>
  <c r="BI4" i="12"/>
  <c r="BJ4" s="1"/>
  <c r="BH4"/>
  <c r="AD24"/>
  <c r="J29" i="13"/>
  <c r="AN7" i="12"/>
  <c r="M13" i="13" s="1"/>
  <c r="AO4" i="12"/>
  <c r="M10" i="13"/>
  <c r="Y7" i="12"/>
  <c r="E13" i="13"/>
  <c r="F13" s="1"/>
  <c r="AO6" i="12"/>
  <c r="AQ4"/>
  <c r="N10" i="13"/>
  <c r="AR4" i="12"/>
  <c r="AS4" s="1"/>
  <c r="AH9"/>
  <c r="AG9"/>
  <c r="AU10"/>
  <c r="S15" i="13"/>
  <c r="AD49" i="12"/>
  <c r="J54" i="13"/>
  <c r="AJ8" i="12"/>
  <c r="AK8" s="1"/>
  <c r="AM7"/>
  <c r="AP7" s="1"/>
  <c r="N13" i="13" s="1"/>
  <c r="X7" i="12"/>
  <c r="T8"/>
  <c r="U8"/>
  <c r="V8" s="1"/>
  <c r="P10"/>
  <c r="D16" i="13" s="1"/>
  <c r="R9" i="12"/>
  <c r="S9"/>
  <c r="BT9" i="19" l="1"/>
  <c r="BU9"/>
  <c r="BV9" s="1"/>
  <c r="BR10"/>
  <c r="BQ10"/>
  <c r="BS10" s="1"/>
  <c r="AO11"/>
  <c r="AP11" s="1"/>
  <c r="AN11"/>
  <c r="AJ12"/>
  <c r="AL12"/>
  <c r="Z10"/>
  <c r="P14"/>
  <c r="AE14" s="1"/>
  <c r="R13"/>
  <c r="S13"/>
  <c r="AF13" s="1"/>
  <c r="AI13" s="1"/>
  <c r="AW12"/>
  <c r="BL12" s="1"/>
  <c r="AY11"/>
  <c r="AZ11"/>
  <c r="BM11" s="1"/>
  <c r="BP11" s="1"/>
  <c r="T12"/>
  <c r="U12"/>
  <c r="V12" s="1"/>
  <c r="X10"/>
  <c r="BA10"/>
  <c r="BB10"/>
  <c r="BC10" s="1"/>
  <c r="W11"/>
  <c r="Y11" s="1"/>
  <c r="AA11" s="1"/>
  <c r="AB11" s="1"/>
  <c r="BD9"/>
  <c r="BF8"/>
  <c r="BG8" s="1"/>
  <c r="BH8"/>
  <c r="S12" i="15"/>
  <c r="Y12"/>
  <c r="S13"/>
  <c r="Y13"/>
  <c r="F12"/>
  <c r="N6" i="16"/>
  <c r="BJ16" i="17"/>
  <c r="F10"/>
  <c r="B11"/>
  <c r="AF10" i="14"/>
  <c r="AH9"/>
  <c r="AI9"/>
  <c r="K15" i="15"/>
  <c r="AS6" i="14"/>
  <c r="AT6" s="1"/>
  <c r="N12" i="15"/>
  <c r="AR6" i="14"/>
  <c r="AJ8"/>
  <c r="AM8" s="1"/>
  <c r="L14" i="15" s="1"/>
  <c r="AA7" i="14"/>
  <c r="G13" i="15" s="1"/>
  <c r="E13"/>
  <c r="AP7" i="14"/>
  <c r="M13" i="15"/>
  <c r="Y8" i="14"/>
  <c r="AZ10"/>
  <c r="AY10"/>
  <c r="AW11"/>
  <c r="BF7"/>
  <c r="BG7" s="1"/>
  <c r="AS7"/>
  <c r="AT7" s="1"/>
  <c r="AR7"/>
  <c r="BA9"/>
  <c r="BB9"/>
  <c r="BC9" s="1"/>
  <c r="P11"/>
  <c r="D17" i="15" s="1"/>
  <c r="R10" i="14"/>
  <c r="T10"/>
  <c r="BJ6"/>
  <c r="BK6" s="1"/>
  <c r="BI6"/>
  <c r="BD8"/>
  <c r="BE8" s="1"/>
  <c r="W9"/>
  <c r="X9" s="1"/>
  <c r="U9"/>
  <c r="BE7"/>
  <c r="BH7" s="1"/>
  <c r="W76" i="13"/>
  <c r="BI70" i="12"/>
  <c r="BJ70" s="1"/>
  <c r="BA72"/>
  <c r="BB72" s="1"/>
  <c r="AZ72"/>
  <c r="BC72" s="1"/>
  <c r="U77" i="13"/>
  <c r="BE71" i="12"/>
  <c r="V77" i="13" s="1"/>
  <c r="BH70" i="12"/>
  <c r="BD71"/>
  <c r="BG71" s="1"/>
  <c r="BF70"/>
  <c r="V76" i="13"/>
  <c r="AX73" i="12"/>
  <c r="AY73"/>
  <c r="T79" i="13"/>
  <c r="K18"/>
  <c r="Z6" i="12"/>
  <c r="G12" i="13"/>
  <c r="W8" i="12"/>
  <c r="X8" s="1"/>
  <c r="AA7"/>
  <c r="AB7" s="1"/>
  <c r="G13" i="13"/>
  <c r="AD25" i="12"/>
  <c r="J30" i="13"/>
  <c r="AD50" i="12"/>
  <c r="J55" i="13"/>
  <c r="AH10" i="12"/>
  <c r="AG10"/>
  <c r="AO7"/>
  <c r="AN8"/>
  <c r="M14" i="13" s="1"/>
  <c r="AI9" i="12"/>
  <c r="AL9" s="1"/>
  <c r="L15" i="13" s="1"/>
  <c r="AJ9" i="12"/>
  <c r="AK9" s="1"/>
  <c r="AQ7"/>
  <c r="AR7"/>
  <c r="AS7" s="1"/>
  <c r="AU11"/>
  <c r="S16" i="13"/>
  <c r="Z7" i="12"/>
  <c r="AM8"/>
  <c r="AP8" s="1"/>
  <c r="N14" i="13" s="1"/>
  <c r="U9" i="12"/>
  <c r="V9" s="1"/>
  <c r="T9"/>
  <c r="W9" s="1"/>
  <c r="R10"/>
  <c r="P11"/>
  <c r="D17" i="13" s="1"/>
  <c r="S10" i="12"/>
  <c r="BR11" i="19" l="1"/>
  <c r="BQ11"/>
  <c r="BS11" s="1"/>
  <c r="BT10"/>
  <c r="BU10"/>
  <c r="BV10" s="1"/>
  <c r="BP12"/>
  <c r="AJ13"/>
  <c r="AL13"/>
  <c r="AN12"/>
  <c r="AO12"/>
  <c r="AP12" s="1"/>
  <c r="Z11"/>
  <c r="BF9"/>
  <c r="BG9" s="1"/>
  <c r="AW13"/>
  <c r="BL13" s="1"/>
  <c r="AY12"/>
  <c r="AZ12"/>
  <c r="BM12" s="1"/>
  <c r="T13"/>
  <c r="U13"/>
  <c r="V13" s="1"/>
  <c r="BI8"/>
  <c r="BD10"/>
  <c r="BE10" s="1"/>
  <c r="W12"/>
  <c r="Y12" s="1"/>
  <c r="AA12" s="1"/>
  <c r="AB12" s="1"/>
  <c r="BA11"/>
  <c r="BB11"/>
  <c r="BC11" s="1"/>
  <c r="P15"/>
  <c r="AE15" s="1"/>
  <c r="R14"/>
  <c r="S14"/>
  <c r="AF14" s="1"/>
  <c r="AI14" s="1"/>
  <c r="BE9"/>
  <c r="BH9" s="1"/>
  <c r="X11"/>
  <c r="R14" i="15"/>
  <c r="N8" i="17"/>
  <c r="O8" s="1"/>
  <c r="F13" i="15"/>
  <c r="N7" i="16"/>
  <c r="AO8" i="14"/>
  <c r="AN8"/>
  <c r="AQ8" s="1"/>
  <c r="N14" i="15" s="1"/>
  <c r="BJ17" i="17"/>
  <c r="B12"/>
  <c r="F11"/>
  <c r="AK9" i="14"/>
  <c r="AL9" s="1"/>
  <c r="AJ9"/>
  <c r="AM9" s="1"/>
  <c r="L15" i="15" s="1"/>
  <c r="AF11" i="14"/>
  <c r="K16" i="15"/>
  <c r="AI10" i="14"/>
  <c r="AH10"/>
  <c r="AP8"/>
  <c r="M14" i="15"/>
  <c r="AA8" i="14"/>
  <c r="G14" i="15" s="1"/>
  <c r="E14"/>
  <c r="Z8" i="14"/>
  <c r="AS8"/>
  <c r="AT8" s="1"/>
  <c r="BJ7"/>
  <c r="BK7" s="1"/>
  <c r="BI7"/>
  <c r="BA10"/>
  <c r="BB10"/>
  <c r="BC10" s="1"/>
  <c r="BF8"/>
  <c r="BG8" s="1"/>
  <c r="BH8"/>
  <c r="T11"/>
  <c r="R11"/>
  <c r="P12"/>
  <c r="D18" i="15" s="1"/>
  <c r="AY11" i="14"/>
  <c r="AW12"/>
  <c r="AZ11"/>
  <c r="U10"/>
  <c r="W10"/>
  <c r="X10" s="1"/>
  <c r="Y9"/>
  <c r="BD9"/>
  <c r="BA73" i="12"/>
  <c r="BB73" s="1"/>
  <c r="BF71"/>
  <c r="BI71"/>
  <c r="BJ71" s="1"/>
  <c r="W77" i="13"/>
  <c r="BH71" i="12"/>
  <c r="BD72"/>
  <c r="BG72" s="1"/>
  <c r="U78" i="13"/>
  <c r="BE72" i="12"/>
  <c r="AY74"/>
  <c r="T80" i="13"/>
  <c r="AX74" i="12"/>
  <c r="AZ73"/>
  <c r="BC73" s="1"/>
  <c r="K19" i="13"/>
  <c r="AQ8" i="12"/>
  <c r="AR8"/>
  <c r="AS8" s="1"/>
  <c r="Y9"/>
  <c r="Z9" s="1"/>
  <c r="E15" i="13"/>
  <c r="F15" s="1"/>
  <c r="AN9" i="12"/>
  <c r="M15" i="13" s="1"/>
  <c r="AM9" i="12"/>
  <c r="AP9" s="1"/>
  <c r="AO8"/>
  <c r="AG11"/>
  <c r="AH11"/>
  <c r="AD51"/>
  <c r="J56" i="13"/>
  <c r="AJ10" i="12"/>
  <c r="AK10" s="1"/>
  <c r="AI10"/>
  <c r="X9"/>
  <c r="AU12"/>
  <c r="S17" i="13"/>
  <c r="AD26" i="12"/>
  <c r="J31" i="13"/>
  <c r="Y8" i="12"/>
  <c r="E14" i="13"/>
  <c r="F14" s="1"/>
  <c r="P12" i="12"/>
  <c r="D18" i="13" s="1"/>
  <c r="R11" i="12"/>
  <c r="S11"/>
  <c r="T10"/>
  <c r="U10"/>
  <c r="V10" s="1"/>
  <c r="BR12" i="19" l="1"/>
  <c r="BQ12"/>
  <c r="BS12" s="1"/>
  <c r="BT11"/>
  <c r="BU11"/>
  <c r="BV11" s="1"/>
  <c r="AN13"/>
  <c r="AO13"/>
  <c r="AP13" s="1"/>
  <c r="AL14"/>
  <c r="AJ14"/>
  <c r="T14"/>
  <c r="U14"/>
  <c r="V14" s="1"/>
  <c r="BD11"/>
  <c r="BE11" s="1"/>
  <c r="BH10"/>
  <c r="BF10"/>
  <c r="BG10" s="1"/>
  <c r="W13"/>
  <c r="Y13" s="1"/>
  <c r="AA13" s="1"/>
  <c r="AB13" s="1"/>
  <c r="R15"/>
  <c r="P16"/>
  <c r="AE16" s="1"/>
  <c r="S15"/>
  <c r="AF15" s="1"/>
  <c r="AI15" s="1"/>
  <c r="AW14"/>
  <c r="BL14" s="1"/>
  <c r="AY13"/>
  <c r="AZ13"/>
  <c r="BM13" s="1"/>
  <c r="BP13" s="1"/>
  <c r="X12"/>
  <c r="Z12"/>
  <c r="BA12"/>
  <c r="BB12"/>
  <c r="BC12" s="1"/>
  <c r="BI9"/>
  <c r="F14" i="15"/>
  <c r="N8" i="16"/>
  <c r="S14" i="15"/>
  <c r="Y14"/>
  <c r="R15"/>
  <c r="N9" i="17"/>
  <c r="O9" s="1"/>
  <c r="AR8" i="14"/>
  <c r="BJ18" i="17"/>
  <c r="F12"/>
  <c r="B13"/>
  <c r="AJ10" i="14"/>
  <c r="AM10" s="1"/>
  <c r="AK10"/>
  <c r="AL10" s="1"/>
  <c r="AF12"/>
  <c r="K17" i="15"/>
  <c r="AI11" i="14"/>
  <c r="AH11"/>
  <c r="AN9"/>
  <c r="AQ9" s="1"/>
  <c r="N15" i="15" s="1"/>
  <c r="AO9" i="14"/>
  <c r="M15" i="15" s="1"/>
  <c r="AA9" i="14"/>
  <c r="G15" i="15" s="1"/>
  <c r="E15"/>
  <c r="L16"/>
  <c r="Z9" i="14"/>
  <c r="W11"/>
  <c r="X11" s="1"/>
  <c r="U11"/>
  <c r="BA11"/>
  <c r="BB11"/>
  <c r="BC11" s="1"/>
  <c r="BJ8"/>
  <c r="BK8" s="1"/>
  <c r="BI8"/>
  <c r="BF9"/>
  <c r="BG9" s="1"/>
  <c r="AO10"/>
  <c r="Y10"/>
  <c r="R12"/>
  <c r="P13"/>
  <c r="D19" i="15" s="1"/>
  <c r="T12" i="14"/>
  <c r="AZ12"/>
  <c r="AW13"/>
  <c r="AY12"/>
  <c r="BD10"/>
  <c r="BE9"/>
  <c r="BH9" s="1"/>
  <c r="BA74" i="12"/>
  <c r="BB74" s="1"/>
  <c r="AZ74"/>
  <c r="BC74" s="1"/>
  <c r="W78" i="13"/>
  <c r="BI72" i="12"/>
  <c r="BJ72" s="1"/>
  <c r="U79" i="13"/>
  <c r="BE73" i="12"/>
  <c r="T81" i="13"/>
  <c r="AX75" i="12"/>
  <c r="AY75"/>
  <c r="BF72"/>
  <c r="V78" i="13"/>
  <c r="BH72" i="12"/>
  <c r="BD73"/>
  <c r="BG73" s="1"/>
  <c r="K20" i="13"/>
  <c r="AQ9" i="12"/>
  <c r="N15" i="13"/>
  <c r="AL10" i="12"/>
  <c r="AD27"/>
  <c r="J32" i="13"/>
  <c r="W10" i="12"/>
  <c r="AA8"/>
  <c r="AB8" s="1"/>
  <c r="G14" i="13"/>
  <c r="Z8" i="12"/>
  <c r="AU13"/>
  <c r="S18" i="13"/>
  <c r="AJ11" i="12"/>
  <c r="AK11" s="1"/>
  <c r="AI11"/>
  <c r="AL11" s="1"/>
  <c r="L17" i="13" s="1"/>
  <c r="AR9" i="12"/>
  <c r="AS9" s="1"/>
  <c r="AH12"/>
  <c r="AG12"/>
  <c r="AD52"/>
  <c r="J57" i="13"/>
  <c r="G15"/>
  <c r="AA9" i="12"/>
  <c r="AB9" s="1"/>
  <c r="AO9"/>
  <c r="P13"/>
  <c r="D19" i="13" s="1"/>
  <c r="R12" i="12"/>
  <c r="S12"/>
  <c r="U11"/>
  <c r="V11" s="1"/>
  <c r="T11"/>
  <c r="W11" s="1"/>
  <c r="BR13" i="19" l="1"/>
  <c r="BQ13"/>
  <c r="BS13" s="1"/>
  <c r="BU12"/>
  <c r="BV12" s="1"/>
  <c r="BT12"/>
  <c r="AL15"/>
  <c r="AJ15"/>
  <c r="AO14"/>
  <c r="AP14" s="1"/>
  <c r="AN14"/>
  <c r="Z13"/>
  <c r="T15"/>
  <c r="U15"/>
  <c r="V15" s="1"/>
  <c r="BD12"/>
  <c r="BE12" s="1"/>
  <c r="AY14"/>
  <c r="AW15"/>
  <c r="BL15" s="1"/>
  <c r="AZ14"/>
  <c r="BM14" s="1"/>
  <c r="BP14" s="1"/>
  <c r="BA13"/>
  <c r="BB13"/>
  <c r="BC13" s="1"/>
  <c r="BH11"/>
  <c r="BF11"/>
  <c r="BG11" s="1"/>
  <c r="W14"/>
  <c r="Y14" s="1"/>
  <c r="AA14" s="1"/>
  <c r="AB14" s="1"/>
  <c r="P17"/>
  <c r="AE17" s="1"/>
  <c r="R16"/>
  <c r="S16"/>
  <c r="AF16" s="1"/>
  <c r="AI16" s="1"/>
  <c r="BI10"/>
  <c r="X13"/>
  <c r="F15" i="15"/>
  <c r="N9" i="16"/>
  <c r="R16" i="15"/>
  <c r="N10" i="17"/>
  <c r="O10" s="1"/>
  <c r="S15" i="15"/>
  <c r="Y15"/>
  <c r="AS9" i="14"/>
  <c r="AT9" s="1"/>
  <c r="AR9"/>
  <c r="AN10"/>
  <c r="AQ10" s="1"/>
  <c r="N16" i="15" s="1"/>
  <c r="BJ19" i="17"/>
  <c r="B14"/>
  <c r="F13"/>
  <c r="AK11" i="14"/>
  <c r="AL11" s="1"/>
  <c r="AJ11"/>
  <c r="AM11" s="1"/>
  <c r="L17" i="15" s="1"/>
  <c r="AF13" i="14"/>
  <c r="K18" i="15"/>
  <c r="AI12" i="14"/>
  <c r="AH12"/>
  <c r="AP9"/>
  <c r="AA10"/>
  <c r="G16" i="15" s="1"/>
  <c r="E16"/>
  <c r="AP10" i="14"/>
  <c r="M16" i="15"/>
  <c r="Z10" i="14"/>
  <c r="BJ9"/>
  <c r="BK9" s="1"/>
  <c r="BI9"/>
  <c r="BF10"/>
  <c r="BG10" s="1"/>
  <c r="AZ13"/>
  <c r="AW14"/>
  <c r="AY13"/>
  <c r="BA12"/>
  <c r="BB12"/>
  <c r="BC12" s="1"/>
  <c r="U12"/>
  <c r="W12"/>
  <c r="X12" s="1"/>
  <c r="AS10"/>
  <c r="AT10" s="1"/>
  <c r="AR10"/>
  <c r="Y11"/>
  <c r="BE10"/>
  <c r="BH10" s="1"/>
  <c r="R13"/>
  <c r="P14"/>
  <c r="D20" i="15" s="1"/>
  <c r="T13" i="14"/>
  <c r="BD11"/>
  <c r="BD74" i="12"/>
  <c r="BG74" s="1"/>
  <c r="AZ75"/>
  <c r="BC75" s="1"/>
  <c r="BA75"/>
  <c r="BB75" s="1"/>
  <c r="W79" i="13"/>
  <c r="BI73" i="12"/>
  <c r="BJ73" s="1"/>
  <c r="BH73"/>
  <c r="U80" i="13"/>
  <c r="BE74" i="12"/>
  <c r="BF73"/>
  <c r="V79" i="13"/>
  <c r="AY76" i="12"/>
  <c r="T82" i="13"/>
  <c r="AX76" i="12"/>
  <c r="AM11"/>
  <c r="AM10"/>
  <c r="AP10" s="1"/>
  <c r="N16" i="13" s="1"/>
  <c r="L16"/>
  <c r="K21"/>
  <c r="AD53" i="12"/>
  <c r="J58" i="13"/>
  <c r="Y11" i="12"/>
  <c r="Z11" s="1"/>
  <c r="E17" i="13"/>
  <c r="F17" s="1"/>
  <c r="AG13" i="12"/>
  <c r="AH13"/>
  <c r="AD28"/>
  <c r="J33" i="13"/>
  <c r="AN10" i="12"/>
  <c r="M16" i="13" s="1"/>
  <c r="AP11" i="12"/>
  <c r="N17" i="13" s="1"/>
  <c r="AN11" i="12"/>
  <c r="M17" i="13" s="1"/>
  <c r="Y10" i="12"/>
  <c r="E16" i="13"/>
  <c r="F16" s="1"/>
  <c r="AJ12" i="12"/>
  <c r="AK12" s="1"/>
  <c r="AI12"/>
  <c r="AU14"/>
  <c r="S19" i="13"/>
  <c r="X10" i="12"/>
  <c r="P14"/>
  <c r="D20" i="13" s="1"/>
  <c r="R13" i="12"/>
  <c r="S13"/>
  <c r="T12"/>
  <c r="U12"/>
  <c r="V12" s="1"/>
  <c r="X11"/>
  <c r="BR14" i="19" l="1"/>
  <c r="BQ14"/>
  <c r="BS14" s="1"/>
  <c r="BU13"/>
  <c r="BV13" s="1"/>
  <c r="BT13"/>
  <c r="BP15"/>
  <c r="AO15"/>
  <c r="AP15" s="1"/>
  <c r="AN15"/>
  <c r="AJ16"/>
  <c r="AL16"/>
  <c r="X14"/>
  <c r="R17"/>
  <c r="P18"/>
  <c r="AE18" s="1"/>
  <c r="S17"/>
  <c r="AF17" s="1"/>
  <c r="AI17" s="1"/>
  <c r="BD13"/>
  <c r="BE13" s="1"/>
  <c r="BA14"/>
  <c r="BB14"/>
  <c r="BC14" s="1"/>
  <c r="W15"/>
  <c r="Y15" s="1"/>
  <c r="AA15" s="1"/>
  <c r="AB15" s="1"/>
  <c r="T16"/>
  <c r="U16"/>
  <c r="V16" s="1"/>
  <c r="AW16"/>
  <c r="BL16" s="1"/>
  <c r="AY15"/>
  <c r="AZ15"/>
  <c r="BM15" s="1"/>
  <c r="BI11"/>
  <c r="BF12"/>
  <c r="BG12" s="1"/>
  <c r="BH12"/>
  <c r="Z14"/>
  <c r="R17" i="15"/>
  <c r="N11" i="17"/>
  <c r="O11" s="1"/>
  <c r="F16" i="15"/>
  <c r="N10" i="16"/>
  <c r="S16" i="15"/>
  <c r="Y16"/>
  <c r="AO11" i="14"/>
  <c r="AP11" s="1"/>
  <c r="AN11"/>
  <c r="AQ11" s="1"/>
  <c r="N17" i="15" s="1"/>
  <c r="BJ20" i="17"/>
  <c r="F14"/>
  <c r="B15"/>
  <c r="AK12" i="14"/>
  <c r="AL12" s="1"/>
  <c r="AJ12"/>
  <c r="AM12" s="1"/>
  <c r="L18" i="15" s="1"/>
  <c r="AF14" i="14"/>
  <c r="K19" i="15"/>
  <c r="AI13" i="14"/>
  <c r="AH13"/>
  <c r="AA11"/>
  <c r="G17" i="15" s="1"/>
  <c r="E17"/>
  <c r="M17"/>
  <c r="BJ10" i="14"/>
  <c r="BK10" s="1"/>
  <c r="BI10"/>
  <c r="BF11"/>
  <c r="BG11" s="1"/>
  <c r="BD12"/>
  <c r="R14"/>
  <c r="P15"/>
  <c r="D21" i="15" s="1"/>
  <c r="T14" i="14"/>
  <c r="AS11"/>
  <c r="AT11" s="1"/>
  <c r="AR11"/>
  <c r="Y12"/>
  <c r="AW15"/>
  <c r="AZ14"/>
  <c r="AY14"/>
  <c r="Z11"/>
  <c r="U13"/>
  <c r="W13"/>
  <c r="X13" s="1"/>
  <c r="BA13"/>
  <c r="BB13"/>
  <c r="BC13" s="1"/>
  <c r="BE12"/>
  <c r="AN12"/>
  <c r="AQ12" s="1"/>
  <c r="N18" i="15" s="1"/>
  <c r="BE11" i="14"/>
  <c r="BH11" s="1"/>
  <c r="AY77" i="12"/>
  <c r="AX77"/>
  <c r="T83" i="13"/>
  <c r="W80"/>
  <c r="BI74" i="12"/>
  <c r="BJ74" s="1"/>
  <c r="BF74"/>
  <c r="V80" i="13"/>
  <c r="U81"/>
  <c r="BE75" i="12"/>
  <c r="V81" i="13" s="1"/>
  <c r="AZ76" i="12"/>
  <c r="BC76" s="1"/>
  <c r="BA76"/>
  <c r="BB76" s="1"/>
  <c r="BD75"/>
  <c r="BG75" s="1"/>
  <c r="BF75"/>
  <c r="BH74"/>
  <c r="AR10"/>
  <c r="AS10" s="1"/>
  <c r="K22" i="13"/>
  <c r="AQ10" i="12"/>
  <c r="AQ11"/>
  <c r="AR11"/>
  <c r="AS11" s="1"/>
  <c r="AD29"/>
  <c r="J34" i="13"/>
  <c r="AD54" i="12"/>
  <c r="J59" i="13"/>
  <c r="AL12" i="12"/>
  <c r="L18" i="13" s="1"/>
  <c r="AO11" i="12"/>
  <c r="AJ13"/>
  <c r="AK13" s="1"/>
  <c r="AI13"/>
  <c r="AL13" s="1"/>
  <c r="L19" i="13" s="1"/>
  <c r="W12" i="12"/>
  <c r="AU15"/>
  <c r="S20" i="13"/>
  <c r="AA10" i="12"/>
  <c r="AB10" s="1"/>
  <c r="G16" i="13"/>
  <c r="Z10" i="12"/>
  <c r="AG14"/>
  <c r="AH14"/>
  <c r="AA11"/>
  <c r="AB11" s="1"/>
  <c r="G17" i="13"/>
  <c r="AO10" i="12"/>
  <c r="X12"/>
  <c r="P15"/>
  <c r="D21" i="13" s="1"/>
  <c r="R14" i="12"/>
  <c r="S14"/>
  <c r="T13"/>
  <c r="W13" s="1"/>
  <c r="U13"/>
  <c r="V13" s="1"/>
  <c r="BR15" i="19" l="1"/>
  <c r="BQ15"/>
  <c r="BS15" s="1"/>
  <c r="BU14"/>
  <c r="BV14" s="1"/>
  <c r="BT14"/>
  <c r="BP16"/>
  <c r="AJ17"/>
  <c r="AL17"/>
  <c r="AN16"/>
  <c r="AO16"/>
  <c r="AP16" s="1"/>
  <c r="X15"/>
  <c r="Z15"/>
  <c r="AW17"/>
  <c r="BL17" s="1"/>
  <c r="AY16"/>
  <c r="AZ16"/>
  <c r="BM16" s="1"/>
  <c r="W16"/>
  <c r="Y16" s="1"/>
  <c r="AA16" s="1"/>
  <c r="AB16" s="1"/>
  <c r="R18"/>
  <c r="P19"/>
  <c r="AE19" s="1"/>
  <c r="S18"/>
  <c r="AF18" s="1"/>
  <c r="AI18" s="1"/>
  <c r="BI12"/>
  <c r="BD14"/>
  <c r="BA15"/>
  <c r="BB15"/>
  <c r="BC15" s="1"/>
  <c r="BF13"/>
  <c r="BG13" s="1"/>
  <c r="BH13"/>
  <c r="T17"/>
  <c r="U17"/>
  <c r="V17" s="1"/>
  <c r="R18" i="15"/>
  <c r="N12" i="17"/>
  <c r="O12" s="1"/>
  <c r="S17" i="15"/>
  <c r="Y17"/>
  <c r="F17"/>
  <c r="N11" i="16"/>
  <c r="BJ21" i="17"/>
  <c r="B16"/>
  <c r="F15"/>
  <c r="AF15" i="14"/>
  <c r="K20" i="15"/>
  <c r="AI14" i="14"/>
  <c r="AH14"/>
  <c r="AO12"/>
  <c r="AP12" s="1"/>
  <c r="AK13"/>
  <c r="AL13" s="1"/>
  <c r="AN13" s="1"/>
  <c r="AQ13" s="1"/>
  <c r="N19" i="15" s="1"/>
  <c r="AJ13" i="14"/>
  <c r="AM13" s="1"/>
  <c r="L19" i="15" s="1"/>
  <c r="AA12" i="14"/>
  <c r="G18" i="15" s="1"/>
  <c r="E18"/>
  <c r="M18"/>
  <c r="Z12" i="14"/>
  <c r="AS12"/>
  <c r="AT12" s="1"/>
  <c r="AR12"/>
  <c r="BD13"/>
  <c r="BE13" s="1"/>
  <c r="BH12"/>
  <c r="BF12"/>
  <c r="BG12" s="1"/>
  <c r="Y13"/>
  <c r="BA14"/>
  <c r="BB14"/>
  <c r="BC14" s="1"/>
  <c r="P16"/>
  <c r="D22" i="15" s="1"/>
  <c r="R15" i="14"/>
  <c r="T15"/>
  <c r="AZ15"/>
  <c r="AY15"/>
  <c r="AW16"/>
  <c r="BJ11"/>
  <c r="BK11" s="1"/>
  <c r="BI11"/>
  <c r="U14"/>
  <c r="W14"/>
  <c r="X14" s="1"/>
  <c r="BA77" i="12"/>
  <c r="BB77" s="1"/>
  <c r="BI75"/>
  <c r="BJ75" s="1"/>
  <c r="W81" i="13"/>
  <c r="AX78" i="12"/>
  <c r="T84" i="13"/>
  <c r="AY78" i="12"/>
  <c r="U82" i="13"/>
  <c r="BE76" i="12"/>
  <c r="BD76"/>
  <c r="BG76" s="1"/>
  <c r="BH75"/>
  <c r="AZ77"/>
  <c r="BC77" s="1"/>
  <c r="K23" i="13"/>
  <c r="AM13" i="12"/>
  <c r="AP13" s="1"/>
  <c r="N19" i="13" s="1"/>
  <c r="AN12" i="12"/>
  <c r="M18" i="13" s="1"/>
  <c r="AD55" i="12"/>
  <c r="J60" i="13"/>
  <c r="AJ14" i="12"/>
  <c r="AK14" s="1"/>
  <c r="AI14"/>
  <c r="AN13"/>
  <c r="M19" i="13" s="1"/>
  <c r="Y12" i="12"/>
  <c r="E18" i="13"/>
  <c r="F18" s="1"/>
  <c r="AD30" i="12"/>
  <c r="J35" i="13"/>
  <c r="AM12" i="12"/>
  <c r="AP12" s="1"/>
  <c r="N18" i="13" s="1"/>
  <c r="Y13" i="12"/>
  <c r="E19" i="13"/>
  <c r="F19" s="1"/>
  <c r="AH15" i="12"/>
  <c r="AG15"/>
  <c r="AU16"/>
  <c r="S21" i="13"/>
  <c r="P16" i="12"/>
  <c r="D22" i="13" s="1"/>
  <c r="R15" i="12"/>
  <c r="S15"/>
  <c r="T14"/>
  <c r="U14"/>
  <c r="V14" s="1"/>
  <c r="X13"/>
  <c r="BR16" i="19" l="1"/>
  <c r="BQ16"/>
  <c r="BS16" s="1"/>
  <c r="BU15"/>
  <c r="BV15" s="1"/>
  <c r="BT15"/>
  <c r="AN17"/>
  <c r="AO17"/>
  <c r="AP17" s="1"/>
  <c r="X16"/>
  <c r="AL18"/>
  <c r="AJ18"/>
  <c r="Z16"/>
  <c r="BF14"/>
  <c r="BG14" s="1"/>
  <c r="AW18"/>
  <c r="BL18" s="1"/>
  <c r="AY17"/>
  <c r="AZ17"/>
  <c r="BM17" s="1"/>
  <c r="BP17" s="1"/>
  <c r="T18"/>
  <c r="U18"/>
  <c r="V18" s="1"/>
  <c r="R19"/>
  <c r="P20"/>
  <c r="AE20" s="1"/>
  <c r="S19"/>
  <c r="AF19" s="1"/>
  <c r="AI19" s="1"/>
  <c r="BE14"/>
  <c r="BH14" s="1"/>
  <c r="W17"/>
  <c r="Y17" s="1"/>
  <c r="AA17" s="1"/>
  <c r="AB17" s="1"/>
  <c r="BD15"/>
  <c r="BA16"/>
  <c r="BB16"/>
  <c r="BC16" s="1"/>
  <c r="BI13"/>
  <c r="S18" i="15"/>
  <c r="Y18"/>
  <c r="F18"/>
  <c r="N12" i="16"/>
  <c r="R19" i="15"/>
  <c r="N13" i="17"/>
  <c r="O13" s="1"/>
  <c r="BJ22"/>
  <c r="F16"/>
  <c r="B17"/>
  <c r="AF16" i="14"/>
  <c r="K21" i="15"/>
  <c r="AH15" i="14"/>
  <c r="AI15"/>
  <c r="AJ14"/>
  <c r="AM14" s="1"/>
  <c r="L20" i="15" s="1"/>
  <c r="AK14" i="14"/>
  <c r="AL14" s="1"/>
  <c r="AO13"/>
  <c r="AP13" s="1"/>
  <c r="AA13"/>
  <c r="G19" i="15" s="1"/>
  <c r="E19"/>
  <c r="BD14" i="14"/>
  <c r="BJ12"/>
  <c r="BK12" s="1"/>
  <c r="BI12"/>
  <c r="Y14"/>
  <c r="Z14" s="1"/>
  <c r="AW17"/>
  <c r="AY16"/>
  <c r="AZ16"/>
  <c r="P17"/>
  <c r="D23" i="15" s="1"/>
  <c r="T16" i="14"/>
  <c r="R16"/>
  <c r="BH13"/>
  <c r="BF13"/>
  <c r="BG13" s="1"/>
  <c r="U15"/>
  <c r="W15"/>
  <c r="X15" s="1"/>
  <c r="AS13"/>
  <c r="AT13" s="1"/>
  <c r="AR13"/>
  <c r="BA15"/>
  <c r="BB15"/>
  <c r="BC15" s="1"/>
  <c r="BE14"/>
  <c r="Z13"/>
  <c r="U83" i="13"/>
  <c r="BE77" i="12"/>
  <c r="BF76"/>
  <c r="V82" i="13"/>
  <c r="W82"/>
  <c r="BI76" i="12"/>
  <c r="BJ76" s="1"/>
  <c r="T85" i="13"/>
  <c r="AY79" i="12"/>
  <c r="AX79"/>
  <c r="BA78"/>
  <c r="BB78" s="1"/>
  <c r="AZ78"/>
  <c r="BC78" s="1"/>
  <c r="BD77"/>
  <c r="BG77" s="1"/>
  <c r="BH76"/>
  <c r="K24" i="13"/>
  <c r="AR13" i="12"/>
  <c r="AS13" s="1"/>
  <c r="AQ13"/>
  <c r="AQ12"/>
  <c r="AR12"/>
  <c r="AS12" s="1"/>
  <c r="W14"/>
  <c r="X14" s="1"/>
  <c r="AH16"/>
  <c r="AG16"/>
  <c r="G18" i="13"/>
  <c r="AA12" i="12"/>
  <c r="AB12" s="1"/>
  <c r="Z12"/>
  <c r="Z13"/>
  <c r="AA13"/>
  <c r="AB13" s="1"/>
  <c r="G19" i="13"/>
  <c r="AD31" i="12"/>
  <c r="J36" i="13"/>
  <c r="AL14" i="12"/>
  <c r="AJ15"/>
  <c r="AK15" s="1"/>
  <c r="AI15"/>
  <c r="AL15" s="1"/>
  <c r="L21" i="13" s="1"/>
  <c r="AO12" i="12"/>
  <c r="AU17"/>
  <c r="S22" i="13"/>
  <c r="AO13" i="12"/>
  <c r="AD56"/>
  <c r="J61" i="13"/>
  <c r="T15" i="12"/>
  <c r="W15" s="1"/>
  <c r="U15"/>
  <c r="V15" s="1"/>
  <c r="P17"/>
  <c r="D23" i="13" s="1"/>
  <c r="R16" i="12"/>
  <c r="S16"/>
  <c r="BR17" i="19" l="1"/>
  <c r="BQ17"/>
  <c r="BS17" s="1"/>
  <c r="BU16"/>
  <c r="BV16" s="1"/>
  <c r="BT16"/>
  <c r="AO18"/>
  <c r="AP18" s="1"/>
  <c r="AN18"/>
  <c r="AL19"/>
  <c r="AJ19"/>
  <c r="Z17"/>
  <c r="X17"/>
  <c r="BI14"/>
  <c r="BD16"/>
  <c r="T19"/>
  <c r="U19"/>
  <c r="V19" s="1"/>
  <c r="P21"/>
  <c r="AE21" s="1"/>
  <c r="R20"/>
  <c r="S20"/>
  <c r="AF20" s="1"/>
  <c r="AI20" s="1"/>
  <c r="AY18"/>
  <c r="AW19"/>
  <c r="BL19" s="1"/>
  <c r="AZ18"/>
  <c r="BM18" s="1"/>
  <c r="BP18" s="1"/>
  <c r="W18"/>
  <c r="Y18" s="1"/>
  <c r="AA18" s="1"/>
  <c r="AB18" s="1"/>
  <c r="BF15"/>
  <c r="BG15" s="1"/>
  <c r="BA17"/>
  <c r="BB17"/>
  <c r="BC17" s="1"/>
  <c r="BE15"/>
  <c r="BH15" s="1"/>
  <c r="S19" i="15"/>
  <c r="Y19"/>
  <c r="F19"/>
  <c r="N13" i="16"/>
  <c r="R20" i="15"/>
  <c r="N14" i="17"/>
  <c r="O14" s="1"/>
  <c r="AO14" i="14"/>
  <c r="AN14"/>
  <c r="AQ14" s="1"/>
  <c r="N20" i="15" s="1"/>
  <c r="BJ23" i="17"/>
  <c r="F17"/>
  <c r="B18"/>
  <c r="AF17" i="14"/>
  <c r="K22" i="15"/>
  <c r="AH16" i="14"/>
  <c r="AI16"/>
  <c r="M19" i="15"/>
  <c r="AJ15" i="14"/>
  <c r="AM15" s="1"/>
  <c r="L21" i="15" s="1"/>
  <c r="AK15" i="14"/>
  <c r="AL15" s="1"/>
  <c r="AP14"/>
  <c r="M20" i="15"/>
  <c r="AA14" i="14"/>
  <c r="G20" i="15" s="1"/>
  <c r="E20"/>
  <c r="P18" i="14"/>
  <c r="D24" i="15" s="1"/>
  <c r="R17" i="14"/>
  <c r="T17"/>
  <c r="BA16"/>
  <c r="BB16"/>
  <c r="BC16" s="1"/>
  <c r="BD15"/>
  <c r="BE15" s="1"/>
  <c r="BJ13"/>
  <c r="BK13" s="1"/>
  <c r="BI13"/>
  <c r="AW18"/>
  <c r="AZ17"/>
  <c r="AY17"/>
  <c r="BH14"/>
  <c r="BF14"/>
  <c r="BG14" s="1"/>
  <c r="AO15"/>
  <c r="Y15"/>
  <c r="U16"/>
  <c r="W16"/>
  <c r="X16" s="1"/>
  <c r="W83" i="13"/>
  <c r="BI77" i="12"/>
  <c r="BJ77" s="1"/>
  <c r="BH77"/>
  <c r="U84" i="13"/>
  <c r="BE78" i="12"/>
  <c r="BF77"/>
  <c r="V83" i="13"/>
  <c r="AZ79" i="12"/>
  <c r="BC79" s="1"/>
  <c r="BA79"/>
  <c r="BB79" s="1"/>
  <c r="BD78"/>
  <c r="BG78" s="1"/>
  <c r="AY80"/>
  <c r="AX80"/>
  <c r="T86" i="13"/>
  <c r="AM15" i="12"/>
  <c r="AP15" s="1"/>
  <c r="N21" i="13" s="1"/>
  <c r="K25"/>
  <c r="AM14" i="12"/>
  <c r="AP14" s="1"/>
  <c r="N20" i="13" s="1"/>
  <c r="L20"/>
  <c r="AD32" i="12"/>
  <c r="J37" i="13"/>
  <c r="Y15" i="12"/>
  <c r="E21" i="13"/>
  <c r="F21" s="1"/>
  <c r="J62"/>
  <c r="AD57" i="12"/>
  <c r="AN15"/>
  <c r="M21" i="13" s="1"/>
  <c r="AJ16" i="12"/>
  <c r="AK16" s="1"/>
  <c r="AI16"/>
  <c r="AL16" s="1"/>
  <c r="L22" i="13" s="1"/>
  <c r="AU18" i="12"/>
  <c r="S23" i="13"/>
  <c r="AN14" i="12"/>
  <c r="M20" i="13" s="1"/>
  <c r="Y14" i="12"/>
  <c r="E20" i="13"/>
  <c r="F20" s="1"/>
  <c r="AG17" i="12"/>
  <c r="AH17"/>
  <c r="X15"/>
  <c r="R17"/>
  <c r="P18"/>
  <c r="D24" i="13" s="1"/>
  <c r="S17" i="12"/>
  <c r="T16"/>
  <c r="U16"/>
  <c r="V16" s="1"/>
  <c r="BR18" i="19" l="1"/>
  <c r="BQ18"/>
  <c r="BS18" s="1"/>
  <c r="BT17"/>
  <c r="BU17"/>
  <c r="BV17" s="1"/>
  <c r="AJ20"/>
  <c r="AL20"/>
  <c r="AO19"/>
  <c r="AP19" s="1"/>
  <c r="AN19"/>
  <c r="X18"/>
  <c r="Z18"/>
  <c r="BI15"/>
  <c r="BA18"/>
  <c r="BB18"/>
  <c r="BC18" s="1"/>
  <c r="AY19"/>
  <c r="AW20"/>
  <c r="BL20" s="1"/>
  <c r="AZ19"/>
  <c r="BM19" s="1"/>
  <c r="BP19" s="1"/>
  <c r="P22"/>
  <c r="AE22" s="1"/>
  <c r="R21"/>
  <c r="S21"/>
  <c r="AF21" s="1"/>
  <c r="AI21" s="1"/>
  <c r="W19"/>
  <c r="Y19" s="1"/>
  <c r="AA19" s="1"/>
  <c r="AB19" s="1"/>
  <c r="BF16"/>
  <c r="BG16" s="1"/>
  <c r="BD17"/>
  <c r="BE17" s="1"/>
  <c r="T20"/>
  <c r="U20"/>
  <c r="V20" s="1"/>
  <c r="BE16"/>
  <c r="BH16" s="1"/>
  <c r="R21" i="15"/>
  <c r="N15" i="17"/>
  <c r="O15" s="1"/>
  <c r="S20" i="15"/>
  <c r="Y20"/>
  <c r="F20"/>
  <c r="N14" i="16"/>
  <c r="AR14" i="14"/>
  <c r="AS14"/>
  <c r="AT14" s="1"/>
  <c r="AN15"/>
  <c r="AQ15" s="1"/>
  <c r="N21" i="15" s="1"/>
  <c r="BJ24" i="17"/>
  <c r="F18"/>
  <c r="B19"/>
  <c r="AF18" i="14"/>
  <c r="K23" i="15"/>
  <c r="AH17" i="14"/>
  <c r="AI17"/>
  <c r="AK16"/>
  <c r="AL16" s="1"/>
  <c r="AJ16"/>
  <c r="AM16" s="1"/>
  <c r="L22" i="15" s="1"/>
  <c r="AA15" i="14"/>
  <c r="G21" i="15" s="1"/>
  <c r="E21"/>
  <c r="AP15" i="14"/>
  <c r="M21" i="15"/>
  <c r="AS15" i="14"/>
  <c r="AT15" s="1"/>
  <c r="AR15"/>
  <c r="AW19"/>
  <c r="AZ18"/>
  <c r="AY18"/>
  <c r="Y16"/>
  <c r="Z16" s="1"/>
  <c r="BD16"/>
  <c r="BE16" s="1"/>
  <c r="BJ14"/>
  <c r="BK14" s="1"/>
  <c r="BI14"/>
  <c r="BF15"/>
  <c r="BG15" s="1"/>
  <c r="BH15"/>
  <c r="U17"/>
  <c r="W17"/>
  <c r="X17" s="1"/>
  <c r="Z15"/>
  <c r="BA17"/>
  <c r="BB17"/>
  <c r="BC17" s="1"/>
  <c r="P19"/>
  <c r="D25" i="15" s="1"/>
  <c r="T18" i="14"/>
  <c r="R18"/>
  <c r="AY81" i="12"/>
  <c r="AX81"/>
  <c r="T87" i="13"/>
  <c r="U85"/>
  <c r="BE79" i="12"/>
  <c r="V85" i="13" s="1"/>
  <c r="W84"/>
  <c r="BI78" i="12"/>
  <c r="BJ78" s="1"/>
  <c r="BD79"/>
  <c r="BG79" s="1"/>
  <c r="BH79" s="1"/>
  <c r="BF78"/>
  <c r="V84" i="13"/>
  <c r="AZ80" i="12"/>
  <c r="BC80" s="1"/>
  <c r="BA80"/>
  <c r="BB80" s="1"/>
  <c r="BH78"/>
  <c r="K26" i="13"/>
  <c r="AQ15" i="12"/>
  <c r="AR15"/>
  <c r="AS15" s="1"/>
  <c r="W16"/>
  <c r="X16" s="1"/>
  <c r="AH18"/>
  <c r="AG18"/>
  <c r="AN16"/>
  <c r="M22" i="13" s="1"/>
  <c r="AO14" i="12"/>
  <c r="AU19"/>
  <c r="S24" i="13"/>
  <c r="Z15" i="12"/>
  <c r="AA15"/>
  <c r="AB15" s="1"/>
  <c r="G21" i="13"/>
  <c r="AJ17" i="12"/>
  <c r="AK17" s="1"/>
  <c r="AI17"/>
  <c r="G20" i="13"/>
  <c r="AA14" i="12"/>
  <c r="AB14" s="1"/>
  <c r="Z14"/>
  <c r="AO15"/>
  <c r="AM16"/>
  <c r="AP16" s="1"/>
  <c r="N22" i="13" s="1"/>
  <c r="AQ14" i="12"/>
  <c r="AR14"/>
  <c r="AS14" s="1"/>
  <c r="J63" i="13"/>
  <c r="AD58" i="12"/>
  <c r="AD33"/>
  <c r="J38" i="13"/>
  <c r="P19" i="12"/>
  <c r="D25" i="13" s="1"/>
  <c r="R18" i="12"/>
  <c r="S18"/>
  <c r="T17"/>
  <c r="W17" s="1"/>
  <c r="U17"/>
  <c r="V17" s="1"/>
  <c r="BR19" i="19" l="1"/>
  <c r="BQ19"/>
  <c r="BS19" s="1"/>
  <c r="BT18"/>
  <c r="BU18"/>
  <c r="BV18" s="1"/>
  <c r="AJ21"/>
  <c r="AL21"/>
  <c r="AN20"/>
  <c r="AO20"/>
  <c r="AP20" s="1"/>
  <c r="Z19"/>
  <c r="T21"/>
  <c r="U21"/>
  <c r="V21" s="1"/>
  <c r="BD18"/>
  <c r="BI16"/>
  <c r="BA19"/>
  <c r="BB19"/>
  <c r="BC19" s="1"/>
  <c r="W20"/>
  <c r="Y20" s="1"/>
  <c r="AA20" s="1"/>
  <c r="AB20" s="1"/>
  <c r="AY20"/>
  <c r="AW21"/>
  <c r="BL21" s="1"/>
  <c r="AZ20"/>
  <c r="BM20" s="1"/>
  <c r="BP20" s="1"/>
  <c r="BF17"/>
  <c r="BG17" s="1"/>
  <c r="BH17"/>
  <c r="P23"/>
  <c r="AE23" s="1"/>
  <c r="R22"/>
  <c r="S22"/>
  <c r="AF22" s="1"/>
  <c r="AI22" s="1"/>
  <c r="X19"/>
  <c r="F21" i="15"/>
  <c r="N15" i="16"/>
  <c r="S21" i="15"/>
  <c r="Y21"/>
  <c r="R22"/>
  <c r="N16" i="17"/>
  <c r="O16" s="1"/>
  <c r="BJ25"/>
  <c r="B20"/>
  <c r="F19"/>
  <c r="AF19" i="14"/>
  <c r="K24" i="15"/>
  <c r="AI18" i="14"/>
  <c r="AH18"/>
  <c r="AN16"/>
  <c r="AQ16" s="1"/>
  <c r="N22" i="15" s="1"/>
  <c r="AO16" i="14"/>
  <c r="AP16" s="1"/>
  <c r="AK17"/>
  <c r="AL17" s="1"/>
  <c r="AJ17"/>
  <c r="AM17" s="1"/>
  <c r="L23" i="15" s="1"/>
  <c r="M22"/>
  <c r="AA16" i="14"/>
  <c r="G22" i="15" s="1"/>
  <c r="E22"/>
  <c r="AR16" i="14"/>
  <c r="BH16"/>
  <c r="BF16"/>
  <c r="BG16" s="1"/>
  <c r="BA18"/>
  <c r="BB18"/>
  <c r="BC18" s="1"/>
  <c r="U18"/>
  <c r="W18"/>
  <c r="X18" s="1"/>
  <c r="AO17"/>
  <c r="BJ15"/>
  <c r="BK15" s="1"/>
  <c r="BI15"/>
  <c r="AW20"/>
  <c r="AY19"/>
  <c r="AZ19"/>
  <c r="P20"/>
  <c r="D26" i="15" s="1"/>
  <c r="T19" i="14"/>
  <c r="R19"/>
  <c r="BD17"/>
  <c r="Y17"/>
  <c r="BA81" i="12"/>
  <c r="BB81" s="1"/>
  <c r="T88" i="13"/>
  <c r="AY82" i="12"/>
  <c r="AX82"/>
  <c r="U86" i="13"/>
  <c r="BE80" i="12"/>
  <c r="BI79"/>
  <c r="BJ79" s="1"/>
  <c r="W85" i="13"/>
  <c r="BD80" i="12"/>
  <c r="BG80" s="1"/>
  <c r="BF79"/>
  <c r="AZ81"/>
  <c r="BC81" s="1"/>
  <c r="K27" i="13"/>
  <c r="AD34" i="12"/>
  <c r="J39" i="13"/>
  <c r="AD59" i="12"/>
  <c r="J64" i="13"/>
  <c r="AG19" i="12"/>
  <c r="AH19"/>
  <c r="AQ16"/>
  <c r="AR16"/>
  <c r="AS16" s="1"/>
  <c r="Y17"/>
  <c r="Z17" s="1"/>
  <c r="E23" i="13"/>
  <c r="F23" s="1"/>
  <c r="AL17" i="12"/>
  <c r="L23" i="13" s="1"/>
  <c r="AU20" i="12"/>
  <c r="S25" i="13"/>
  <c r="AJ18" i="12"/>
  <c r="AK18" s="1"/>
  <c r="AI18"/>
  <c r="AL18" s="1"/>
  <c r="L24" i="13" s="1"/>
  <c r="Y16" i="12"/>
  <c r="E22" i="13"/>
  <c r="F22" s="1"/>
  <c r="AO16" i="12"/>
  <c r="R19"/>
  <c r="P20"/>
  <c r="D26" i="13" s="1"/>
  <c r="S19" i="12"/>
  <c r="X17"/>
  <c r="T18"/>
  <c r="U18"/>
  <c r="V18" s="1"/>
  <c r="BR20" i="19" l="1"/>
  <c r="BQ20"/>
  <c r="BS20" s="1"/>
  <c r="BT19"/>
  <c r="BU19"/>
  <c r="BV19" s="1"/>
  <c r="AL22"/>
  <c r="AJ22"/>
  <c r="AN21"/>
  <c r="AO21"/>
  <c r="AP21" s="1"/>
  <c r="T22"/>
  <c r="U22"/>
  <c r="V22" s="1"/>
  <c r="BA20"/>
  <c r="BB20"/>
  <c r="BC20" s="1"/>
  <c r="W21"/>
  <c r="Y21" s="1"/>
  <c r="AA21" s="1"/>
  <c r="AB21" s="1"/>
  <c r="BI17"/>
  <c r="BD19"/>
  <c r="BE19" s="1"/>
  <c r="Z20"/>
  <c r="BF18"/>
  <c r="BG18" s="1"/>
  <c r="AW22"/>
  <c r="BL22" s="1"/>
  <c r="AY21"/>
  <c r="AZ21"/>
  <c r="BM21" s="1"/>
  <c r="BP21" s="1"/>
  <c r="P24"/>
  <c r="AE24" s="1"/>
  <c r="R23"/>
  <c r="S23"/>
  <c r="AF23" s="1"/>
  <c r="AI23" s="1"/>
  <c r="BE18"/>
  <c r="BH18" s="1"/>
  <c r="X20"/>
  <c r="F22" i="15"/>
  <c r="N16" i="16"/>
  <c r="R23" i="15"/>
  <c r="N17" i="17"/>
  <c r="O17" s="1"/>
  <c r="S22" i="15"/>
  <c r="Y22"/>
  <c r="AN17" i="14"/>
  <c r="AQ17" s="1"/>
  <c r="N23" i="15" s="1"/>
  <c r="AS16" i="14"/>
  <c r="AT16" s="1"/>
  <c r="BJ26" i="17"/>
  <c r="F20"/>
  <c r="B21"/>
  <c r="AF20" i="14"/>
  <c r="K25" i="15"/>
  <c r="AI19" i="14"/>
  <c r="AH19"/>
  <c r="AJ18"/>
  <c r="AM18" s="1"/>
  <c r="L24" i="15" s="1"/>
  <c r="AK18" i="14"/>
  <c r="AL18" s="1"/>
  <c r="AN18" s="1"/>
  <c r="AQ18" s="1"/>
  <c r="N24" i="15" s="1"/>
  <c r="AA17" i="14"/>
  <c r="G23" i="15" s="1"/>
  <c r="E23"/>
  <c r="AP17" i="14"/>
  <c r="M23" i="15"/>
  <c r="Z17" i="14"/>
  <c r="BF17"/>
  <c r="BG17" s="1"/>
  <c r="P21"/>
  <c r="D27" i="15" s="1"/>
  <c r="R20" i="14"/>
  <c r="T20"/>
  <c r="BD18"/>
  <c r="U19"/>
  <c r="W19"/>
  <c r="X19" s="1"/>
  <c r="BA19"/>
  <c r="BB19"/>
  <c r="BC19" s="1"/>
  <c r="Y18"/>
  <c r="Z18" s="1"/>
  <c r="BJ16"/>
  <c r="BK16" s="1"/>
  <c r="BI16"/>
  <c r="BE17"/>
  <c r="BH17" s="1"/>
  <c r="AY20"/>
  <c r="AW21"/>
  <c r="AZ20"/>
  <c r="BE18"/>
  <c r="BD81" i="12"/>
  <c r="BG81" s="1"/>
  <c r="BI81" s="1"/>
  <c r="BJ81" s="1"/>
  <c r="W86" i="13"/>
  <c r="BI80" i="12"/>
  <c r="BJ80" s="1"/>
  <c r="BH80"/>
  <c r="BF80"/>
  <c r="V86" i="13"/>
  <c r="T89"/>
  <c r="AX83" i="12"/>
  <c r="AY83"/>
  <c r="U87" i="13"/>
  <c r="BE81" i="12"/>
  <c r="AZ82"/>
  <c r="BC82" s="1"/>
  <c r="BA82"/>
  <c r="BB82" s="1"/>
  <c r="K28" i="13"/>
  <c r="AM18" i="12"/>
  <c r="AP18" s="1"/>
  <c r="N24" i="13" s="1"/>
  <c r="W18" i="12"/>
  <c r="X18" s="1"/>
  <c r="AN17"/>
  <c r="M23" i="13" s="1"/>
  <c r="AH20" i="12"/>
  <c r="AG20"/>
  <c r="AD60"/>
  <c r="J65" i="13"/>
  <c r="AN18" i="12"/>
  <c r="M24" i="13" s="1"/>
  <c r="AM17" i="12"/>
  <c r="AP17" s="1"/>
  <c r="N23" i="13" s="1"/>
  <c r="AA16" i="12"/>
  <c r="AB16" s="1"/>
  <c r="G22" i="13"/>
  <c r="Z16" i="12"/>
  <c r="AU21"/>
  <c r="S26" i="13"/>
  <c r="G23"/>
  <c r="AA17" i="12"/>
  <c r="AB17" s="1"/>
  <c r="AJ19"/>
  <c r="AK19" s="1"/>
  <c r="AI19"/>
  <c r="AD35"/>
  <c r="J40" i="13"/>
  <c r="T19" i="12"/>
  <c r="W19" s="1"/>
  <c r="U19"/>
  <c r="V19" s="1"/>
  <c r="P21"/>
  <c r="D27" i="13" s="1"/>
  <c r="R20" i="12"/>
  <c r="S20"/>
  <c r="BR21" i="19" l="1"/>
  <c r="BQ21"/>
  <c r="BS21" s="1"/>
  <c r="BU20"/>
  <c r="BV20" s="1"/>
  <c r="BT20"/>
  <c r="AO22"/>
  <c r="AP22" s="1"/>
  <c r="AN22"/>
  <c r="AL23"/>
  <c r="AJ23"/>
  <c r="BI18"/>
  <c r="W22"/>
  <c r="Y22" s="1"/>
  <c r="AA22" s="1"/>
  <c r="AB22" s="1"/>
  <c r="P25"/>
  <c r="AE25" s="1"/>
  <c r="R24"/>
  <c r="S24"/>
  <c r="AF24" s="1"/>
  <c r="AI24" s="1"/>
  <c r="BD20"/>
  <c r="BE20" s="1"/>
  <c r="AW23"/>
  <c r="BL23" s="1"/>
  <c r="AY22"/>
  <c r="AZ22"/>
  <c r="BM22" s="1"/>
  <c r="BP22" s="1"/>
  <c r="BH19"/>
  <c r="BF19"/>
  <c r="BG19" s="1"/>
  <c r="BA21"/>
  <c r="BB21"/>
  <c r="BC21" s="1"/>
  <c r="T23"/>
  <c r="U23"/>
  <c r="V23" s="1"/>
  <c r="Z21"/>
  <c r="X21"/>
  <c r="F23" i="15"/>
  <c r="N17" i="16"/>
  <c r="S23" i="15"/>
  <c r="Y23"/>
  <c r="R24"/>
  <c r="N18" i="17"/>
  <c r="O18" s="1"/>
  <c r="AS17" i="14"/>
  <c r="AT17" s="1"/>
  <c r="AR17"/>
  <c r="BJ27" i="17"/>
  <c r="B22"/>
  <c r="F21"/>
  <c r="AF21" i="14"/>
  <c r="K26" i="15"/>
  <c r="AH20" i="14"/>
  <c r="AI20"/>
  <c r="AK19"/>
  <c r="AL19" s="1"/>
  <c r="AJ19"/>
  <c r="AM19" s="1"/>
  <c r="L25" i="15" s="1"/>
  <c r="AO18" i="14"/>
  <c r="AP18" s="1"/>
  <c r="AA18"/>
  <c r="G24" i="15" s="1"/>
  <c r="E24"/>
  <c r="M24"/>
  <c r="BJ17" i="14"/>
  <c r="BK17" s="1"/>
  <c r="BI17"/>
  <c r="BD19"/>
  <c r="AS18"/>
  <c r="AT18" s="1"/>
  <c r="AR18"/>
  <c r="Y19"/>
  <c r="BF18"/>
  <c r="BG18" s="1"/>
  <c r="BH18"/>
  <c r="R21"/>
  <c r="P22"/>
  <c r="D28" i="15" s="1"/>
  <c r="T21" i="14"/>
  <c r="U20"/>
  <c r="W20"/>
  <c r="X20" s="1"/>
  <c r="BA20"/>
  <c r="BB20"/>
  <c r="BC20" s="1"/>
  <c r="AY21"/>
  <c r="AW22"/>
  <c r="AZ21"/>
  <c r="W87" i="13"/>
  <c r="BH81" i="12"/>
  <c r="BF81"/>
  <c r="V87" i="13"/>
  <c r="U88"/>
  <c r="BE82" i="12"/>
  <c r="AZ83"/>
  <c r="BC83" s="1"/>
  <c r="BA83"/>
  <c r="BB83" s="1"/>
  <c r="BD82"/>
  <c r="BG82" s="1"/>
  <c r="BH82" s="1"/>
  <c r="T90" i="13"/>
  <c r="AY84" i="12"/>
  <c r="AX84"/>
  <c r="AR18"/>
  <c r="AS18" s="1"/>
  <c r="K29" i="13"/>
  <c r="AQ18" i="12"/>
  <c r="AD36"/>
  <c r="J41" i="13"/>
  <c r="AU22" i="12"/>
  <c r="S27" i="13"/>
  <c r="AQ17" i="12"/>
  <c r="AR17"/>
  <c r="AS17" s="1"/>
  <c r="Y19"/>
  <c r="E25" i="13"/>
  <c r="F25" s="1"/>
  <c r="AL19" i="12"/>
  <c r="AO18"/>
  <c r="AJ20"/>
  <c r="AK20" s="1"/>
  <c r="AI20"/>
  <c r="AL20" s="1"/>
  <c r="L26" i="13" s="1"/>
  <c r="AO17" i="12"/>
  <c r="AD61"/>
  <c r="J67" i="13" s="1"/>
  <c r="J66"/>
  <c r="Y18" i="12"/>
  <c r="E24" i="13"/>
  <c r="F24" s="1"/>
  <c r="AG21" i="12"/>
  <c r="AH21"/>
  <c r="P22"/>
  <c r="D28" i="13" s="1"/>
  <c r="R21" i="12"/>
  <c r="S21"/>
  <c r="X19"/>
  <c r="T20"/>
  <c r="U20"/>
  <c r="V20" s="1"/>
  <c r="BR22" i="19" l="1"/>
  <c r="BQ22"/>
  <c r="BS22" s="1"/>
  <c r="BU21"/>
  <c r="BV21" s="1"/>
  <c r="BT21"/>
  <c r="X22"/>
  <c r="AJ24"/>
  <c r="AL24"/>
  <c r="AO23"/>
  <c r="AP23" s="1"/>
  <c r="AN23"/>
  <c r="Z22"/>
  <c r="AW24"/>
  <c r="BL24" s="1"/>
  <c r="AY23"/>
  <c r="AZ23"/>
  <c r="BM23" s="1"/>
  <c r="BP23" s="1"/>
  <c r="P26"/>
  <c r="AE26" s="1"/>
  <c r="R25"/>
  <c r="S25"/>
  <c r="AF25" s="1"/>
  <c r="AI25" s="1"/>
  <c r="W23"/>
  <c r="Y23" s="1"/>
  <c r="AA23" s="1"/>
  <c r="AB23" s="1"/>
  <c r="BD21"/>
  <c r="BA22"/>
  <c r="BB22"/>
  <c r="BC22" s="1"/>
  <c r="BI19"/>
  <c r="BH20"/>
  <c r="BF20"/>
  <c r="BG20" s="1"/>
  <c r="T24"/>
  <c r="U24"/>
  <c r="V24" s="1"/>
  <c r="F24" i="15"/>
  <c r="N18" i="16"/>
  <c r="R25" i="15"/>
  <c r="N19" i="17"/>
  <c r="O19" s="1"/>
  <c r="S24" i="15"/>
  <c r="Y24"/>
  <c r="AN19" i="14"/>
  <c r="AQ19" s="1"/>
  <c r="N25" i="15" s="1"/>
  <c r="BJ28" i="17"/>
  <c r="F22"/>
  <c r="B23"/>
  <c r="AF22" i="14"/>
  <c r="K27" i="15"/>
  <c r="AI21" i="14"/>
  <c r="AH21"/>
  <c r="AJ20"/>
  <c r="AM20" s="1"/>
  <c r="L26" i="15" s="1"/>
  <c r="AK20" i="14"/>
  <c r="AL20" s="1"/>
  <c r="AO19"/>
  <c r="AP19" s="1"/>
  <c r="AA19"/>
  <c r="G25" i="15" s="1"/>
  <c r="E25"/>
  <c r="M25"/>
  <c r="AS19" i="14"/>
  <c r="AT19" s="1"/>
  <c r="AY22"/>
  <c r="AW23"/>
  <c r="AZ22"/>
  <c r="U21"/>
  <c r="W21"/>
  <c r="X21" s="1"/>
  <c r="BF19"/>
  <c r="BG19" s="1"/>
  <c r="BA21"/>
  <c r="BB21"/>
  <c r="BC21" s="1"/>
  <c r="Y20"/>
  <c r="BJ18"/>
  <c r="BK18" s="1"/>
  <c r="BI18"/>
  <c r="Z19"/>
  <c r="BE19"/>
  <c r="BH19" s="1"/>
  <c r="BD20"/>
  <c r="R22"/>
  <c r="P23"/>
  <c r="D29" i="15" s="1"/>
  <c r="T22" i="14"/>
  <c r="AZ84" i="12"/>
  <c r="BC84" s="1"/>
  <c r="BA84"/>
  <c r="BB84" s="1"/>
  <c r="W88" i="13"/>
  <c r="BI82" i="12"/>
  <c r="BJ82" s="1"/>
  <c r="AY85"/>
  <c r="AX85"/>
  <c r="T91" i="13"/>
  <c r="U89"/>
  <c r="BE83" i="12"/>
  <c r="V89" i="13" s="1"/>
  <c r="BD83" i="12"/>
  <c r="BG83" s="1"/>
  <c r="BH83" s="1"/>
  <c r="BF82"/>
  <c r="V88" i="13"/>
  <c r="AM19" i="12"/>
  <c r="AP19" s="1"/>
  <c r="N25" i="13" s="1"/>
  <c r="L25"/>
  <c r="K30"/>
  <c r="AI21" i="12"/>
  <c r="AJ21"/>
  <c r="AK21" s="1"/>
  <c r="AA18"/>
  <c r="AB18" s="1"/>
  <c r="G24" i="13"/>
  <c r="Z18" i="12"/>
  <c r="AU23"/>
  <c r="S28" i="13"/>
  <c r="AD37" i="12"/>
  <c r="J42" i="13"/>
  <c r="Z19" i="12"/>
  <c r="AA19"/>
  <c r="AB19" s="1"/>
  <c r="G25" i="13"/>
  <c r="AN19" i="12"/>
  <c r="M25" i="13" s="1"/>
  <c r="AM20" i="12"/>
  <c r="AP20" s="1"/>
  <c r="N26" i="13" s="1"/>
  <c r="W20" i="12"/>
  <c r="AH22"/>
  <c r="AG22"/>
  <c r="AN20"/>
  <c r="M26" i="13" s="1"/>
  <c r="X20" i="12"/>
  <c r="T21"/>
  <c r="W21" s="1"/>
  <c r="U21"/>
  <c r="V21" s="1"/>
  <c r="R22"/>
  <c r="P23"/>
  <c r="D29" i="13" s="1"/>
  <c r="S22" i="12"/>
  <c r="BR23" i="19" l="1"/>
  <c r="BQ23"/>
  <c r="BS23" s="1"/>
  <c r="BT22"/>
  <c r="BU22"/>
  <c r="BV22" s="1"/>
  <c r="AJ25"/>
  <c r="AL25"/>
  <c r="AN24"/>
  <c r="AO24"/>
  <c r="AP24" s="1"/>
  <c r="AY24"/>
  <c r="AW25"/>
  <c r="BL25" s="1"/>
  <c r="AZ24"/>
  <c r="BM24" s="1"/>
  <c r="BP24" s="1"/>
  <c r="W24"/>
  <c r="Y24" s="1"/>
  <c r="AA24" s="1"/>
  <c r="AB24" s="1"/>
  <c r="BF21"/>
  <c r="BG21" s="1"/>
  <c r="BA23"/>
  <c r="BB23"/>
  <c r="BC23" s="1"/>
  <c r="BD22"/>
  <c r="P27"/>
  <c r="AE27" s="1"/>
  <c r="R26"/>
  <c r="S26"/>
  <c r="AF26" s="1"/>
  <c r="AI26" s="1"/>
  <c r="T25"/>
  <c r="U25"/>
  <c r="V25" s="1"/>
  <c r="BI20"/>
  <c r="BE22"/>
  <c r="Z23"/>
  <c r="BE21"/>
  <c r="BH21" s="1"/>
  <c r="X23"/>
  <c r="F25" i="15"/>
  <c r="N19" i="16"/>
  <c r="R26" i="15"/>
  <c r="N20" i="17"/>
  <c r="O20" s="1"/>
  <c r="S25" i="15"/>
  <c r="Y25"/>
  <c r="AR19" i="14"/>
  <c r="BJ29" i="17"/>
  <c r="B24"/>
  <c r="F23"/>
  <c r="AF23" i="14"/>
  <c r="K28" i="15"/>
  <c r="AI22" i="14"/>
  <c r="AH22"/>
  <c r="AJ21"/>
  <c r="AM21" s="1"/>
  <c r="L27" i="15" s="1"/>
  <c r="AK21" i="14"/>
  <c r="AL21" s="1"/>
  <c r="AN20"/>
  <c r="AQ20" s="1"/>
  <c r="N26" i="15" s="1"/>
  <c r="AO20" i="14"/>
  <c r="AP20" s="1"/>
  <c r="AA20"/>
  <c r="G26" i="15" s="1"/>
  <c r="E26"/>
  <c r="M26"/>
  <c r="Z20" i="14"/>
  <c r="U22"/>
  <c r="W22"/>
  <c r="X22" s="1"/>
  <c r="BD21"/>
  <c r="BF20"/>
  <c r="BG20" s="1"/>
  <c r="BE21"/>
  <c r="AR20"/>
  <c r="BJ19"/>
  <c r="BK19" s="1"/>
  <c r="BI19"/>
  <c r="BE20"/>
  <c r="BH20" s="1"/>
  <c r="Y21"/>
  <c r="R23"/>
  <c r="P24"/>
  <c r="D30" i="15" s="1"/>
  <c r="T23" i="14"/>
  <c r="BA22"/>
  <c r="BB22"/>
  <c r="BC22" s="1"/>
  <c r="AY23"/>
  <c r="AW24"/>
  <c r="AZ23"/>
  <c r="BA85" i="12"/>
  <c r="BB85" s="1"/>
  <c r="AX86"/>
  <c r="AY86"/>
  <c r="T92" i="13"/>
  <c r="U90"/>
  <c r="BE84" i="12"/>
  <c r="BD84"/>
  <c r="BG84" s="1"/>
  <c r="BI83"/>
  <c r="BJ83" s="1"/>
  <c r="W89" i="13"/>
  <c r="BF83" i="12"/>
  <c r="AZ85"/>
  <c r="BC85" s="1"/>
  <c r="K31" i="13"/>
  <c r="AG23" i="12"/>
  <c r="AH23"/>
  <c r="AO19"/>
  <c r="AU24"/>
  <c r="S29" i="13"/>
  <c r="AQ20" i="12"/>
  <c r="AR20"/>
  <c r="AS20" s="1"/>
  <c r="AI22"/>
  <c r="AL22" s="1"/>
  <c r="L28" i="13" s="1"/>
  <c r="AJ22" i="12"/>
  <c r="AK22" s="1"/>
  <c r="Y21"/>
  <c r="E27" i="13"/>
  <c r="F27" s="1"/>
  <c r="AO20" i="12"/>
  <c r="Y20"/>
  <c r="E26" i="13"/>
  <c r="F26" s="1"/>
  <c r="AD38" i="12"/>
  <c r="J43" i="13"/>
  <c r="AQ19" i="12"/>
  <c r="AR19"/>
  <c r="AS19" s="1"/>
  <c r="AL21"/>
  <c r="L27" i="13" s="1"/>
  <c r="P24" i="12"/>
  <c r="D30" i="13" s="1"/>
  <c r="R23" i="12"/>
  <c r="S23"/>
  <c r="T22"/>
  <c r="U22"/>
  <c r="V22" s="1"/>
  <c r="X21"/>
  <c r="BR24" i="19" l="1"/>
  <c r="BQ24"/>
  <c r="BS24" s="1"/>
  <c r="BU23"/>
  <c r="BV23" s="1"/>
  <c r="BT23"/>
  <c r="AL26"/>
  <c r="AJ26"/>
  <c r="AN25"/>
  <c r="AO25"/>
  <c r="AP25" s="1"/>
  <c r="Z24"/>
  <c r="BI21"/>
  <c r="P28"/>
  <c r="AE28" s="1"/>
  <c r="R27"/>
  <c r="S27"/>
  <c r="AF27" s="1"/>
  <c r="AI27" s="1"/>
  <c r="BH22"/>
  <c r="BF22"/>
  <c r="BG22" s="1"/>
  <c r="BD23"/>
  <c r="BE23" s="1"/>
  <c r="T26"/>
  <c r="U26"/>
  <c r="V26" s="1"/>
  <c r="BA24"/>
  <c r="BB24"/>
  <c r="BC24" s="1"/>
  <c r="W25"/>
  <c r="Y25" s="1"/>
  <c r="AA25" s="1"/>
  <c r="AB25" s="1"/>
  <c r="AW26"/>
  <c r="BL26" s="1"/>
  <c r="AY25"/>
  <c r="AZ25"/>
  <c r="BM25" s="1"/>
  <c r="BP25" s="1"/>
  <c r="X24"/>
  <c r="F26" i="15"/>
  <c r="N20" i="16"/>
  <c r="R27" i="15"/>
  <c r="N21" i="17"/>
  <c r="O21" s="1"/>
  <c r="S26" i="15"/>
  <c r="Y26"/>
  <c r="AN21" i="14"/>
  <c r="AQ21" s="1"/>
  <c r="N27" i="15" s="1"/>
  <c r="AS20" i="14"/>
  <c r="AT20" s="1"/>
  <c r="BJ30" i="17"/>
  <c r="F24"/>
  <c r="B25"/>
  <c r="AO21" i="14"/>
  <c r="AP21" s="1"/>
  <c r="AF24"/>
  <c r="K29" i="15"/>
  <c r="AH23" i="14"/>
  <c r="AI23"/>
  <c r="AK22"/>
  <c r="AL22" s="1"/>
  <c r="AN22" s="1"/>
  <c r="AQ22" s="1"/>
  <c r="N28" i="15" s="1"/>
  <c r="AJ22" i="14"/>
  <c r="AM22" s="1"/>
  <c r="AA21"/>
  <c r="G27" i="15" s="1"/>
  <c r="E27"/>
  <c r="L28"/>
  <c r="Z21" i="14"/>
  <c r="BJ20"/>
  <c r="BK20" s="1"/>
  <c r="BI20"/>
  <c r="AS21"/>
  <c r="AT21" s="1"/>
  <c r="AR21"/>
  <c r="AY24"/>
  <c r="AW25"/>
  <c r="AZ24"/>
  <c r="AO22"/>
  <c r="Y22"/>
  <c r="Z22" s="1"/>
  <c r="BD22"/>
  <c r="U23"/>
  <c r="W23"/>
  <c r="X23" s="1"/>
  <c r="R24"/>
  <c r="P25"/>
  <c r="D31" i="15" s="1"/>
  <c r="T24" i="14"/>
  <c r="BA23"/>
  <c r="BB23"/>
  <c r="BC23" s="1"/>
  <c r="BH21"/>
  <c r="BF21"/>
  <c r="BG21" s="1"/>
  <c r="W90" i="13"/>
  <c r="BI84" i="12"/>
  <c r="BJ84" s="1"/>
  <c r="BH84"/>
  <c r="T93" i="13"/>
  <c r="AY87" i="12"/>
  <c r="AX87"/>
  <c r="BF84"/>
  <c r="V90" i="13"/>
  <c r="AZ86" i="12"/>
  <c r="BC86" s="1"/>
  <c r="BA86"/>
  <c r="BB86" s="1"/>
  <c r="U91" i="13"/>
  <c r="BE85" i="12"/>
  <c r="BD85"/>
  <c r="BG85" s="1"/>
  <c r="K32" i="13"/>
  <c r="AM22" i="12"/>
  <c r="AP22" s="1"/>
  <c r="N28" i="13" s="1"/>
  <c r="W22" i="12"/>
  <c r="AA20"/>
  <c r="AB20" s="1"/>
  <c r="G26" i="13"/>
  <c r="Z20" i="12"/>
  <c r="AU25"/>
  <c r="S30" i="13"/>
  <c r="AJ23" i="12"/>
  <c r="AK23" s="1"/>
  <c r="AI23"/>
  <c r="Z21"/>
  <c r="G27" i="13"/>
  <c r="AA21" i="12"/>
  <c r="AB21" s="1"/>
  <c r="AD39"/>
  <c r="J44" i="13"/>
  <c r="AG24" i="12"/>
  <c r="AH24"/>
  <c r="AN21"/>
  <c r="M27" i="13" s="1"/>
  <c r="AN22" i="12"/>
  <c r="M28" i="13" s="1"/>
  <c r="AM21" i="12"/>
  <c r="AP21" s="1"/>
  <c r="N27" i="13" s="1"/>
  <c r="T23" i="12"/>
  <c r="W23" s="1"/>
  <c r="U23"/>
  <c r="V23" s="1"/>
  <c r="P25"/>
  <c r="D31" i="13" s="1"/>
  <c r="R24" i="12"/>
  <c r="S24"/>
  <c r="BR25" i="19" l="1"/>
  <c r="BQ25"/>
  <c r="BS25" s="1"/>
  <c r="BT24"/>
  <c r="BU24"/>
  <c r="BV24" s="1"/>
  <c r="AL27"/>
  <c r="AJ27"/>
  <c r="AO26"/>
  <c r="AP26" s="1"/>
  <c r="AN26"/>
  <c r="Z25"/>
  <c r="AW27"/>
  <c r="BL27" s="1"/>
  <c r="AY26"/>
  <c r="AZ26"/>
  <c r="BM26" s="1"/>
  <c r="BP26" s="1"/>
  <c r="P29"/>
  <c r="AE29" s="1"/>
  <c r="R28"/>
  <c r="S28"/>
  <c r="AF28" s="1"/>
  <c r="AI28" s="1"/>
  <c r="BD24"/>
  <c r="BE24" s="1"/>
  <c r="W26"/>
  <c r="Y26" s="1"/>
  <c r="AA26" s="1"/>
  <c r="AB26" s="1"/>
  <c r="BI22"/>
  <c r="BA25"/>
  <c r="BB25"/>
  <c r="BC25" s="1"/>
  <c r="BH23"/>
  <c r="BF23"/>
  <c r="BG23" s="1"/>
  <c r="T27"/>
  <c r="U27"/>
  <c r="V27" s="1"/>
  <c r="X25"/>
  <c r="F27" i="15"/>
  <c r="N21" i="16"/>
  <c r="R28" i="15"/>
  <c r="N22" i="17"/>
  <c r="O22" s="1"/>
  <c r="S27" i="15"/>
  <c r="Y27"/>
  <c r="M27"/>
  <c r="BJ31" i="17"/>
  <c r="F25"/>
  <c r="B26"/>
  <c r="AF25" i="14"/>
  <c r="K30" i="15"/>
  <c r="AI24" i="14"/>
  <c r="AH24"/>
  <c r="AK23"/>
  <c r="AL23" s="1"/>
  <c r="AN23" s="1"/>
  <c r="AQ23" s="1"/>
  <c r="N29" i="15" s="1"/>
  <c r="AJ23" i="14"/>
  <c r="AM23" s="1"/>
  <c r="L29" i="15" s="1"/>
  <c r="AA22" i="14"/>
  <c r="G28" i="15" s="1"/>
  <c r="E28"/>
  <c r="AP22" i="14"/>
  <c r="M28" i="15"/>
  <c r="BD23" i="14"/>
  <c r="BE23" s="1"/>
  <c r="AW26"/>
  <c r="AY25"/>
  <c r="AZ25"/>
  <c r="BF22"/>
  <c r="BG22" s="1"/>
  <c r="AS22"/>
  <c r="AT22" s="1"/>
  <c r="AR22"/>
  <c r="BA24"/>
  <c r="BB24"/>
  <c r="BC24" s="1"/>
  <c r="BE22"/>
  <c r="BH22" s="1"/>
  <c r="U24"/>
  <c r="W24"/>
  <c r="X24" s="1"/>
  <c r="BJ21"/>
  <c r="BK21" s="1"/>
  <c r="BI21"/>
  <c r="P26"/>
  <c r="D32" i="15" s="1"/>
  <c r="R25" i="14"/>
  <c r="T25"/>
  <c r="Y23"/>
  <c r="BF85" i="12"/>
  <c r="V91" i="13"/>
  <c r="W91"/>
  <c r="BI85" i="12"/>
  <c r="BJ85" s="1"/>
  <c r="BH85"/>
  <c r="U92" i="13"/>
  <c r="BE86" i="12"/>
  <c r="BD86"/>
  <c r="BG86" s="1"/>
  <c r="AZ87"/>
  <c r="BC87" s="1"/>
  <c r="BA87"/>
  <c r="BB87" s="1"/>
  <c r="AY88"/>
  <c r="T94" i="13"/>
  <c r="AX88" i="12"/>
  <c r="K33" i="13"/>
  <c r="AQ21" i="12"/>
  <c r="AR21"/>
  <c r="AS21" s="1"/>
  <c r="AQ22"/>
  <c r="AR22"/>
  <c r="AS22" s="1"/>
  <c r="AH25"/>
  <c r="AG25"/>
  <c r="AD40"/>
  <c r="J46" i="13" s="1"/>
  <c r="J45"/>
  <c r="AO22" i="12"/>
  <c r="Y23"/>
  <c r="E29" i="13"/>
  <c r="F29" s="1"/>
  <c r="AL23" i="12"/>
  <c r="L29" i="13" s="1"/>
  <c r="Y22" i="12"/>
  <c r="E28" i="13"/>
  <c r="F28" s="1"/>
  <c r="AO21" i="12"/>
  <c r="AJ24"/>
  <c r="AK24" s="1"/>
  <c r="AI24"/>
  <c r="AL24" s="1"/>
  <c r="L30" i="13" s="1"/>
  <c r="AU26" i="12"/>
  <c r="S31" i="13"/>
  <c r="X22" i="12"/>
  <c r="Z23"/>
  <c r="T24"/>
  <c r="U24"/>
  <c r="V24" s="1"/>
  <c r="P26"/>
  <c r="D32" i="13" s="1"/>
  <c r="S25" i="12"/>
  <c r="R25"/>
  <c r="X23"/>
  <c r="BR26" i="19" l="1"/>
  <c r="BQ26"/>
  <c r="BS26" s="1"/>
  <c r="BT25"/>
  <c r="BU25"/>
  <c r="BV25" s="1"/>
  <c r="AO27"/>
  <c r="AP27" s="1"/>
  <c r="AN27"/>
  <c r="AJ28"/>
  <c r="AL28"/>
  <c r="Z26"/>
  <c r="R29"/>
  <c r="P30"/>
  <c r="AE30" s="1"/>
  <c r="S29"/>
  <c r="AF29" s="1"/>
  <c r="AI29" s="1"/>
  <c r="BI23"/>
  <c r="AW28"/>
  <c r="BL28" s="1"/>
  <c r="AY27"/>
  <c r="AZ27"/>
  <c r="BM27" s="1"/>
  <c r="BP27" s="1"/>
  <c r="BA26"/>
  <c r="BB26"/>
  <c r="BC26" s="1"/>
  <c r="BD25"/>
  <c r="BE25" s="1"/>
  <c r="T28"/>
  <c r="U28"/>
  <c r="V28" s="1"/>
  <c r="W27"/>
  <c r="Y27" s="1"/>
  <c r="AA27" s="1"/>
  <c r="AB27" s="1"/>
  <c r="BH24"/>
  <c r="BF24"/>
  <c r="BG24" s="1"/>
  <c r="X26"/>
  <c r="F28" i="15"/>
  <c r="N22" i="16"/>
  <c r="S28" i="15"/>
  <c r="Y28"/>
  <c r="R29"/>
  <c r="N23" i="17"/>
  <c r="O23" s="1"/>
  <c r="BJ32"/>
  <c r="B27"/>
  <c r="F26"/>
  <c r="AO23" i="14"/>
  <c r="AP23" s="1"/>
  <c r="AF26"/>
  <c r="K31" i="15"/>
  <c r="AI25" i="14"/>
  <c r="AH25"/>
  <c r="AK24"/>
  <c r="AL24" s="1"/>
  <c r="AN24" s="1"/>
  <c r="AQ24" s="1"/>
  <c r="N30" i="15" s="1"/>
  <c r="AJ24" i="14"/>
  <c r="AM24" s="1"/>
  <c r="AA23"/>
  <c r="G29" i="15" s="1"/>
  <c r="E29"/>
  <c r="L30"/>
  <c r="BJ22" i="14"/>
  <c r="BK22" s="1"/>
  <c r="BI22"/>
  <c r="BA25"/>
  <c r="BB25"/>
  <c r="BC25" s="1"/>
  <c r="U25"/>
  <c r="W25"/>
  <c r="X25" s="1"/>
  <c r="Y24"/>
  <c r="Z24" s="1"/>
  <c r="BD24"/>
  <c r="AW27"/>
  <c r="AY26"/>
  <c r="AZ26"/>
  <c r="R26"/>
  <c r="P27"/>
  <c r="D33" i="15" s="1"/>
  <c r="T26" i="14"/>
  <c r="BF23"/>
  <c r="BG23" s="1"/>
  <c r="BH23"/>
  <c r="AS23"/>
  <c r="AT23" s="1"/>
  <c r="AR23"/>
  <c r="AO24"/>
  <c r="Z23"/>
  <c r="W92" i="13"/>
  <c r="BI86" i="12"/>
  <c r="BJ86" s="1"/>
  <c r="BH86"/>
  <c r="AY89"/>
  <c r="T95" i="13"/>
  <c r="AX89" i="12"/>
  <c r="AZ89" s="1"/>
  <c r="BC89" s="1"/>
  <c r="U93" i="13"/>
  <c r="BE87" i="12"/>
  <c r="V93" i="13" s="1"/>
  <c r="BF86" i="12"/>
  <c r="V92" i="13"/>
  <c r="AZ88" i="12"/>
  <c r="BC88" s="1"/>
  <c r="BA88"/>
  <c r="BB88" s="1"/>
  <c r="BD87"/>
  <c r="BG87" s="1"/>
  <c r="BF87"/>
  <c r="K34" i="13"/>
  <c r="AG26" i="12"/>
  <c r="AH26"/>
  <c r="AM24"/>
  <c r="AP24" s="1"/>
  <c r="N30" i="13" s="1"/>
  <c r="W24" i="12"/>
  <c r="X24" s="1"/>
  <c r="AU27"/>
  <c r="S32" i="13"/>
  <c r="G29"/>
  <c r="AA23" i="12"/>
  <c r="AB23" s="1"/>
  <c r="AJ25"/>
  <c r="AK25" s="1"/>
  <c r="AI25"/>
  <c r="AN23"/>
  <c r="M29" i="13" s="1"/>
  <c r="AN24" i="12"/>
  <c r="M30" i="13" s="1"/>
  <c r="AA22" i="12"/>
  <c r="AB22" s="1"/>
  <c r="G28" i="13"/>
  <c r="Z22" i="12"/>
  <c r="AM23"/>
  <c r="AP23" s="1"/>
  <c r="N29" i="13" s="1"/>
  <c r="T25" i="12"/>
  <c r="W25" s="1"/>
  <c r="U25"/>
  <c r="V25" s="1"/>
  <c r="R26"/>
  <c r="P27"/>
  <c r="D33" i="13" s="1"/>
  <c r="S26" i="12"/>
  <c r="BR27" i="19" l="1"/>
  <c r="BQ27"/>
  <c r="BS27" s="1"/>
  <c r="BU26"/>
  <c r="BV26" s="1"/>
  <c r="BT26"/>
  <c r="AJ29"/>
  <c r="AL29"/>
  <c r="AN28"/>
  <c r="AO28"/>
  <c r="AP28" s="1"/>
  <c r="BA27"/>
  <c r="BB27"/>
  <c r="BC27" s="1"/>
  <c r="BI24"/>
  <c r="W28"/>
  <c r="Y28" s="1"/>
  <c r="AA28" s="1"/>
  <c r="AB28" s="1"/>
  <c r="BF25"/>
  <c r="BG25" s="1"/>
  <c r="BH25"/>
  <c r="X27"/>
  <c r="BD26"/>
  <c r="T29"/>
  <c r="U29"/>
  <c r="V29" s="1"/>
  <c r="R30"/>
  <c r="P31"/>
  <c r="AE31" s="1"/>
  <c r="S30"/>
  <c r="AF30" s="1"/>
  <c r="AI30" s="1"/>
  <c r="AW29"/>
  <c r="BL29" s="1"/>
  <c r="AY28"/>
  <c r="AZ28"/>
  <c r="BM28" s="1"/>
  <c r="BP28" s="1"/>
  <c r="Z27"/>
  <c r="M29" i="15"/>
  <c r="R30"/>
  <c r="N24" i="17"/>
  <c r="O24" s="1"/>
  <c r="S29" i="15"/>
  <c r="Y29"/>
  <c r="F29"/>
  <c r="N23" i="16"/>
  <c r="BJ33" i="17"/>
  <c r="B28"/>
  <c r="F27"/>
  <c r="AF27" i="14"/>
  <c r="K32" i="15"/>
  <c r="AI26" i="14"/>
  <c r="AH26"/>
  <c r="AK25"/>
  <c r="AL25" s="1"/>
  <c r="AJ25"/>
  <c r="AM25" s="1"/>
  <c r="L31" i="15" s="1"/>
  <c r="AA24" i="14"/>
  <c r="G30" i="15" s="1"/>
  <c r="E30"/>
  <c r="AP24" i="14"/>
  <c r="M30" i="15"/>
  <c r="BF24" i="14"/>
  <c r="BG24" s="1"/>
  <c r="R27"/>
  <c r="P28"/>
  <c r="D34" i="15" s="1"/>
  <c r="T27" i="14"/>
  <c r="BA26"/>
  <c r="BB26"/>
  <c r="BC26" s="1"/>
  <c r="AS24"/>
  <c r="AT24" s="1"/>
  <c r="AR24"/>
  <c r="BD25"/>
  <c r="BJ23"/>
  <c r="BK23" s="1"/>
  <c r="BI23"/>
  <c r="U26"/>
  <c r="W26"/>
  <c r="X26" s="1"/>
  <c r="AY27"/>
  <c r="AW28"/>
  <c r="AZ27"/>
  <c r="Y25"/>
  <c r="BE24"/>
  <c r="BH24" s="1"/>
  <c r="BD88" i="12"/>
  <c r="BG88" s="1"/>
  <c r="BI87"/>
  <c r="BJ87" s="1"/>
  <c r="W93" i="13"/>
  <c r="U95"/>
  <c r="BE89" i="12"/>
  <c r="U94" i="13"/>
  <c r="BE88" i="12"/>
  <c r="BH87"/>
  <c r="BA89"/>
  <c r="BB89" s="1"/>
  <c r="K35" i="13"/>
  <c r="AQ23" i="12"/>
  <c r="AR23"/>
  <c r="AS23" s="1"/>
  <c r="AQ24"/>
  <c r="AR24"/>
  <c r="AS24" s="1"/>
  <c r="AL25"/>
  <c r="L31" i="13" s="1"/>
  <c r="AO23" i="12"/>
  <c r="AU28"/>
  <c r="S33" i="13"/>
  <c r="Y24" i="12"/>
  <c r="E30" i="13"/>
  <c r="F30" s="1"/>
  <c r="AI26" i="12"/>
  <c r="AL26" s="1"/>
  <c r="L32" i="13" s="1"/>
  <c r="AJ26" i="12"/>
  <c r="AK26" s="1"/>
  <c r="Y25"/>
  <c r="Z25" s="1"/>
  <c r="E31" i="13"/>
  <c r="F31" s="1"/>
  <c r="AH27" i="12"/>
  <c r="AG27"/>
  <c r="AO24"/>
  <c r="T26"/>
  <c r="U26"/>
  <c r="V26" s="1"/>
  <c r="X25"/>
  <c r="P28"/>
  <c r="D34" i="13" s="1"/>
  <c r="R27" i="12"/>
  <c r="S27"/>
  <c r="BR28" i="19" l="1"/>
  <c r="BQ28"/>
  <c r="BS28" s="1"/>
  <c r="BT27"/>
  <c r="BU27"/>
  <c r="BV27" s="1"/>
  <c r="X28"/>
  <c r="AL30"/>
  <c r="AJ30"/>
  <c r="AN29"/>
  <c r="AO29"/>
  <c r="AP29" s="1"/>
  <c r="T30"/>
  <c r="U30"/>
  <c r="V30" s="1"/>
  <c r="W29"/>
  <c r="Y29" s="1"/>
  <c r="AA29" s="1"/>
  <c r="AB29" s="1"/>
  <c r="Z28"/>
  <c r="BA28"/>
  <c r="BB28"/>
  <c r="BC28" s="1"/>
  <c r="BF26"/>
  <c r="BG26" s="1"/>
  <c r="R31"/>
  <c r="P32"/>
  <c r="AE32" s="1"/>
  <c r="S31"/>
  <c r="AF31" s="1"/>
  <c r="AI31" s="1"/>
  <c r="BD27"/>
  <c r="BE27" s="1"/>
  <c r="AW30"/>
  <c r="BL30" s="1"/>
  <c r="AY29"/>
  <c r="AZ29"/>
  <c r="BM29" s="1"/>
  <c r="BP29" s="1"/>
  <c r="BI25"/>
  <c r="BE26"/>
  <c r="BH26" s="1"/>
  <c r="R31" i="15"/>
  <c r="N25" i="17"/>
  <c r="O25" s="1"/>
  <c r="F30" i="15"/>
  <c r="N24" i="16"/>
  <c r="S30" i="15"/>
  <c r="Y30"/>
  <c r="AN25" i="14"/>
  <c r="AQ25" s="1"/>
  <c r="N31" i="15" s="1"/>
  <c r="BJ34" i="17"/>
  <c r="F28"/>
  <c r="B29"/>
  <c r="AF28" i="14"/>
  <c r="K33" i="15"/>
  <c r="AI27" i="14"/>
  <c r="AH27"/>
  <c r="AK26"/>
  <c r="AL26" s="1"/>
  <c r="AN26" s="1"/>
  <c r="AQ26" s="1"/>
  <c r="N32" i="15" s="1"/>
  <c r="AJ26" i="14"/>
  <c r="AM26" s="1"/>
  <c r="L32" i="15" s="1"/>
  <c r="AO25" i="14"/>
  <c r="AP25" s="1"/>
  <c r="AA25"/>
  <c r="G31" i="15" s="1"/>
  <c r="E31"/>
  <c r="M31"/>
  <c r="Z25" i="14"/>
  <c r="AS25"/>
  <c r="AT25" s="1"/>
  <c r="AR25"/>
  <c r="BJ24"/>
  <c r="BK24" s="1"/>
  <c r="BI24"/>
  <c r="AW29"/>
  <c r="AY28"/>
  <c r="AZ28"/>
  <c r="BA27"/>
  <c r="BB27"/>
  <c r="BC27" s="1"/>
  <c r="U27"/>
  <c r="W27"/>
  <c r="X27" s="1"/>
  <c r="P29"/>
  <c r="D35" i="15" s="1"/>
  <c r="R28" i="14"/>
  <c r="T28"/>
  <c r="Y26"/>
  <c r="BF25"/>
  <c r="BG25" s="1"/>
  <c r="BD26"/>
  <c r="BE26" s="1"/>
  <c r="BE25"/>
  <c r="BH25" s="1"/>
  <c r="W94" i="13"/>
  <c r="BI88" i="12"/>
  <c r="BJ88" s="1"/>
  <c r="BH88"/>
  <c r="BF88"/>
  <c r="V94" i="13"/>
  <c r="BF89" i="12"/>
  <c r="V95" i="13"/>
  <c r="BD89" i="12"/>
  <c r="BG89" s="1"/>
  <c r="K36" i="13"/>
  <c r="AM26" i="12"/>
  <c r="AP26" s="1"/>
  <c r="AR26" s="1"/>
  <c r="AS26" s="1"/>
  <c r="AN25"/>
  <c r="M31" i="13" s="1"/>
  <c r="AA24" i="12"/>
  <c r="AB24" s="1"/>
  <c r="G30" i="13"/>
  <c r="Z24" i="12"/>
  <c r="AJ27"/>
  <c r="AK27" s="1"/>
  <c r="AI27"/>
  <c r="AA25"/>
  <c r="AB25" s="1"/>
  <c r="G31" i="13"/>
  <c r="AN26" i="12"/>
  <c r="M32" i="13" s="1"/>
  <c r="AU29" i="12"/>
  <c r="S34" i="13"/>
  <c r="AH28" i="12"/>
  <c r="AG28"/>
  <c r="W26"/>
  <c r="AM25"/>
  <c r="AP25" s="1"/>
  <c r="N31" i="13" s="1"/>
  <c r="P29" i="12"/>
  <c r="D35" i="13" s="1"/>
  <c r="R28" i="12"/>
  <c r="S28"/>
  <c r="T27"/>
  <c r="W27" s="1"/>
  <c r="U27"/>
  <c r="V27" s="1"/>
  <c r="X26"/>
  <c r="BR29" i="19" l="1"/>
  <c r="BQ29"/>
  <c r="BS29" s="1"/>
  <c r="BT28"/>
  <c r="BU28"/>
  <c r="BV28" s="1"/>
  <c r="AL31"/>
  <c r="AJ31"/>
  <c r="AO30"/>
  <c r="AP30" s="1"/>
  <c r="AN30"/>
  <c r="Z29"/>
  <c r="BA29"/>
  <c r="BB29"/>
  <c r="BC29" s="1"/>
  <c r="R32"/>
  <c r="P33"/>
  <c r="AE33" s="1"/>
  <c r="S32"/>
  <c r="AF32" s="1"/>
  <c r="AI32" s="1"/>
  <c r="BH27"/>
  <c r="BF27"/>
  <c r="BG27" s="1"/>
  <c r="BI26"/>
  <c r="AW31"/>
  <c r="BL31" s="1"/>
  <c r="AY30"/>
  <c r="AZ30"/>
  <c r="BM30" s="1"/>
  <c r="BP30" s="1"/>
  <c r="T31"/>
  <c r="U31"/>
  <c r="V31" s="1"/>
  <c r="BD28"/>
  <c r="BE28" s="1"/>
  <c r="W30"/>
  <c r="Y30" s="1"/>
  <c r="AA30" s="1"/>
  <c r="AB30" s="1"/>
  <c r="X29"/>
  <c r="R32" i="15"/>
  <c r="N26" i="17"/>
  <c r="O26" s="1"/>
  <c r="S31" i="15"/>
  <c r="Y31"/>
  <c r="F31"/>
  <c r="N25" i="16"/>
  <c r="BJ35" i="17"/>
  <c r="B30"/>
  <c r="F29"/>
  <c r="AF29" i="14"/>
  <c r="K34" i="15"/>
  <c r="AH28" i="14"/>
  <c r="AI28"/>
  <c r="AO26"/>
  <c r="AP26" s="1"/>
  <c r="AK27"/>
  <c r="AL27" s="1"/>
  <c r="AN27" s="1"/>
  <c r="AQ27" s="1"/>
  <c r="N33" i="15" s="1"/>
  <c r="AJ27" i="14"/>
  <c r="AM27" s="1"/>
  <c r="AO27" s="1"/>
  <c r="AA26"/>
  <c r="G32" i="15" s="1"/>
  <c r="E32"/>
  <c r="L33"/>
  <c r="AS26" i="14"/>
  <c r="AT26" s="1"/>
  <c r="AR26"/>
  <c r="BJ25"/>
  <c r="BK25" s="1"/>
  <c r="BI25"/>
  <c r="P30"/>
  <c r="D36" i="15" s="1"/>
  <c r="R29" i="14"/>
  <c r="T29"/>
  <c r="U28"/>
  <c r="W28"/>
  <c r="X28" s="1"/>
  <c r="BD27"/>
  <c r="BA28"/>
  <c r="BB28"/>
  <c r="BC28" s="1"/>
  <c r="BE27"/>
  <c r="Y27"/>
  <c r="AW30"/>
  <c r="AY29"/>
  <c r="AZ29"/>
  <c r="Z27"/>
  <c r="BH26"/>
  <c r="BF26"/>
  <c r="BG26" s="1"/>
  <c r="Z26"/>
  <c r="W95" i="13"/>
  <c r="BI89" i="12"/>
  <c r="BJ89" s="1"/>
  <c r="BH89"/>
  <c r="K37" i="13"/>
  <c r="AQ26" i="12"/>
  <c r="N32" i="13"/>
  <c r="AQ25" i="12"/>
  <c r="AR25"/>
  <c r="AS25" s="1"/>
  <c r="AH29"/>
  <c r="AG29"/>
  <c r="AO25"/>
  <c r="AJ28"/>
  <c r="AK28" s="1"/>
  <c r="AI28"/>
  <c r="AL28" s="1"/>
  <c r="L34" i="13" s="1"/>
  <c r="AO26" i="12"/>
  <c r="AL27"/>
  <c r="L33" i="13" s="1"/>
  <c r="Y27" i="12"/>
  <c r="E33" i="13"/>
  <c r="F33" s="1"/>
  <c r="Y26" i="12"/>
  <c r="E32" i="13"/>
  <c r="F32" s="1"/>
  <c r="AU30" i="12"/>
  <c r="S35" i="13"/>
  <c r="T28" i="12"/>
  <c r="U28"/>
  <c r="V28" s="1"/>
  <c r="R29"/>
  <c r="P30"/>
  <c r="D36" i="13" s="1"/>
  <c r="S29" i="12"/>
  <c r="X27"/>
  <c r="BR30" i="19" l="1"/>
  <c r="BQ30"/>
  <c r="BS30" s="1"/>
  <c r="BT29"/>
  <c r="BU29"/>
  <c r="BV29" s="1"/>
  <c r="AJ32"/>
  <c r="AL32"/>
  <c r="AO31"/>
  <c r="AP31" s="1"/>
  <c r="AN31"/>
  <c r="AW32"/>
  <c r="BL32" s="1"/>
  <c r="AY31"/>
  <c r="AZ31"/>
  <c r="BM31" s="1"/>
  <c r="BP31" s="1"/>
  <c r="BI27"/>
  <c r="BF28"/>
  <c r="BG28" s="1"/>
  <c r="BH28"/>
  <c r="BA30"/>
  <c r="BB30"/>
  <c r="BC30" s="1"/>
  <c r="T32"/>
  <c r="U32"/>
  <c r="V32" s="1"/>
  <c r="X30"/>
  <c r="BD29"/>
  <c r="BE29" s="1"/>
  <c r="W31"/>
  <c r="Y31" s="1"/>
  <c r="AA31" s="1"/>
  <c r="AB31" s="1"/>
  <c r="P34"/>
  <c r="AE34" s="1"/>
  <c r="R33"/>
  <c r="S33"/>
  <c r="AF33" s="1"/>
  <c r="AI33" s="1"/>
  <c r="Z30"/>
  <c r="M32" i="15"/>
  <c r="R33"/>
  <c r="N27" i="17"/>
  <c r="O27" s="1"/>
  <c r="S32" i="15"/>
  <c r="Y32"/>
  <c r="F32"/>
  <c r="N26" i="16"/>
  <c r="BJ36" i="17"/>
  <c r="B31"/>
  <c r="F30"/>
  <c r="AJ28" i="14"/>
  <c r="AM28" s="1"/>
  <c r="L34" i="15" s="1"/>
  <c r="AK28" i="14"/>
  <c r="AL28" s="1"/>
  <c r="AN28" s="1"/>
  <c r="AQ28" s="1"/>
  <c r="N34" i="15" s="1"/>
  <c r="AF30" i="14"/>
  <c r="K35" i="15"/>
  <c r="AI29" i="14"/>
  <c r="AH29"/>
  <c r="AP27"/>
  <c r="M33" i="15"/>
  <c r="AA27" i="14"/>
  <c r="G33" i="15" s="1"/>
  <c r="E33"/>
  <c r="BA29" i="14"/>
  <c r="BB29"/>
  <c r="BC29" s="1"/>
  <c r="BH27"/>
  <c r="BF27"/>
  <c r="BG27" s="1"/>
  <c r="U29"/>
  <c r="W29"/>
  <c r="X29" s="1"/>
  <c r="AS27"/>
  <c r="AT27" s="1"/>
  <c r="AR27"/>
  <c r="AW31"/>
  <c r="AY30"/>
  <c r="AZ30"/>
  <c r="P31"/>
  <c r="D37" i="15" s="1"/>
  <c r="R30" i="14"/>
  <c r="T30"/>
  <c r="BJ26"/>
  <c r="BK26" s="1"/>
  <c r="BI26"/>
  <c r="BD28"/>
  <c r="BE28" s="1"/>
  <c r="Y28"/>
  <c r="AM28" i="12"/>
  <c r="AP28" s="1"/>
  <c r="N34" i="13" s="1"/>
  <c r="K38"/>
  <c r="Z27" i="12"/>
  <c r="AA27"/>
  <c r="AB27" s="1"/>
  <c r="G33" i="13"/>
  <c r="AG30" i="12"/>
  <c r="AH30"/>
  <c r="AJ29"/>
  <c r="AK29" s="1"/>
  <c r="AI29"/>
  <c r="G32" i="13"/>
  <c r="AA26" i="12"/>
  <c r="AB26" s="1"/>
  <c r="Z26"/>
  <c r="AN27"/>
  <c r="M33" i="13" s="1"/>
  <c r="W28" i="12"/>
  <c r="X28" s="1"/>
  <c r="AN28"/>
  <c r="M34" i="13" s="1"/>
  <c r="AM27" i="12"/>
  <c r="AP27" s="1"/>
  <c r="N33" i="13" s="1"/>
  <c r="AU31" i="12"/>
  <c r="S36" i="13"/>
  <c r="T29" i="12"/>
  <c r="W29" s="1"/>
  <c r="U29"/>
  <c r="V29" s="1"/>
  <c r="P31"/>
  <c r="D37" i="13" s="1"/>
  <c r="R30" i="12"/>
  <c r="S30"/>
  <c r="BR31" i="19" l="1"/>
  <c r="BQ31"/>
  <c r="BS31" s="1"/>
  <c r="BT30"/>
  <c r="BU30"/>
  <c r="BV30" s="1"/>
  <c r="AN32"/>
  <c r="AO32"/>
  <c r="AP32" s="1"/>
  <c r="AJ33"/>
  <c r="AL33"/>
  <c r="X31"/>
  <c r="BA31"/>
  <c r="BB31"/>
  <c r="BC31" s="1"/>
  <c r="T33"/>
  <c r="U33"/>
  <c r="V33" s="1"/>
  <c r="W32"/>
  <c r="Y32" s="1"/>
  <c r="AA32" s="1"/>
  <c r="AB32" s="1"/>
  <c r="BD30"/>
  <c r="AW33"/>
  <c r="BL33" s="1"/>
  <c r="AY32"/>
  <c r="AZ32"/>
  <c r="BM32" s="1"/>
  <c r="BP32" s="1"/>
  <c r="P35"/>
  <c r="AE35" s="1"/>
  <c r="R34"/>
  <c r="S34"/>
  <c r="AF34" s="1"/>
  <c r="AI34" s="1"/>
  <c r="BF29"/>
  <c r="BG29" s="1"/>
  <c r="BH29"/>
  <c r="BI28"/>
  <c r="Z31"/>
  <c r="S33" i="15"/>
  <c r="Y33"/>
  <c r="R34"/>
  <c r="N28" i="17"/>
  <c r="O28" s="1"/>
  <c r="F33" i="15"/>
  <c r="N27" i="16"/>
  <c r="BJ37" i="17"/>
  <c r="B32"/>
  <c r="F31"/>
  <c r="AF31" i="14"/>
  <c r="K36" i="15"/>
  <c r="AH30" i="14"/>
  <c r="AI30"/>
  <c r="AK29"/>
  <c r="AL29" s="1"/>
  <c r="AN29" s="1"/>
  <c r="AQ29" s="1"/>
  <c r="N35" i="15" s="1"/>
  <c r="AJ29" i="14"/>
  <c r="AM29" s="1"/>
  <c r="AO29" s="1"/>
  <c r="AO28"/>
  <c r="AA28"/>
  <c r="G34" i="15" s="1"/>
  <c r="E34"/>
  <c r="AP28" i="14"/>
  <c r="M34" i="15"/>
  <c r="L35"/>
  <c r="AS28" i="14"/>
  <c r="AT28" s="1"/>
  <c r="AR28"/>
  <c r="P32"/>
  <c r="D38" i="15" s="1"/>
  <c r="R31" i="14"/>
  <c r="T31"/>
  <c r="U30"/>
  <c r="W30"/>
  <c r="X30" s="1"/>
  <c r="AW32"/>
  <c r="AY31"/>
  <c r="AZ31"/>
  <c r="BJ27"/>
  <c r="BK27" s="1"/>
  <c r="BI27"/>
  <c r="Z28"/>
  <c r="Y29"/>
  <c r="BD29"/>
  <c r="BH28"/>
  <c r="BF28"/>
  <c r="BG28" s="1"/>
  <c r="Z29"/>
  <c r="BA30"/>
  <c r="BB30"/>
  <c r="BC30" s="1"/>
  <c r="K39" i="13"/>
  <c r="AQ27" i="12"/>
  <c r="AR27"/>
  <c r="AS27" s="1"/>
  <c r="Y29"/>
  <c r="E35" i="13"/>
  <c r="F35" s="1"/>
  <c r="AO28" i="12"/>
  <c r="AO27"/>
  <c r="AJ30"/>
  <c r="AK30" s="1"/>
  <c r="AI30"/>
  <c r="AL30" s="1"/>
  <c r="L36" i="13" s="1"/>
  <c r="AU32" i="12"/>
  <c r="S37" i="13"/>
  <c r="AQ28" i="12"/>
  <c r="AR28"/>
  <c r="AS28" s="1"/>
  <c r="AL29"/>
  <c r="L35" i="13" s="1"/>
  <c r="AH31" i="12"/>
  <c r="AG31"/>
  <c r="Y28"/>
  <c r="E34" i="13"/>
  <c r="F34" s="1"/>
  <c r="X29" i="12"/>
  <c r="Z29"/>
  <c r="T30"/>
  <c r="U30"/>
  <c r="V30" s="1"/>
  <c r="R31"/>
  <c r="P32"/>
  <c r="D38" i="13" s="1"/>
  <c r="S31" i="12"/>
  <c r="BR32" i="19" l="1"/>
  <c r="BQ32"/>
  <c r="BS32" s="1"/>
  <c r="BT31"/>
  <c r="BU31"/>
  <c r="BV31" s="1"/>
  <c r="AN33"/>
  <c r="AO33"/>
  <c r="AP33" s="1"/>
  <c r="AL34"/>
  <c r="AJ34"/>
  <c r="BI29"/>
  <c r="R35"/>
  <c r="P36"/>
  <c r="AE36" s="1"/>
  <c r="S35"/>
  <c r="AF35" s="1"/>
  <c r="AI35" s="1"/>
  <c r="T34"/>
  <c r="U34"/>
  <c r="V34" s="1"/>
  <c r="AY33"/>
  <c r="AW34"/>
  <c r="BL34" s="1"/>
  <c r="AZ33"/>
  <c r="BM33" s="1"/>
  <c r="BP33" s="1"/>
  <c r="W33"/>
  <c r="Y33" s="1"/>
  <c r="AA33" s="1"/>
  <c r="AB33" s="1"/>
  <c r="BA32"/>
  <c r="BB32"/>
  <c r="BC32" s="1"/>
  <c r="BF30"/>
  <c r="BG30" s="1"/>
  <c r="X32"/>
  <c r="BE30"/>
  <c r="BH30" s="1"/>
  <c r="BD31"/>
  <c r="BE31" s="1"/>
  <c r="Z32"/>
  <c r="R35" i="15"/>
  <c r="N29" i="17"/>
  <c r="O29" s="1"/>
  <c r="F34" i="15"/>
  <c r="N28" i="16"/>
  <c r="S34" i="15"/>
  <c r="Y34"/>
  <c r="BJ38" i="17"/>
  <c r="F32"/>
  <c r="B33"/>
  <c r="AJ30" i="14"/>
  <c r="AM30" s="1"/>
  <c r="L36" i="15" s="1"/>
  <c r="AK30" i="14"/>
  <c r="AL30" s="1"/>
  <c r="AF32"/>
  <c r="K37" i="15"/>
  <c r="AI31" i="14"/>
  <c r="AH31"/>
  <c r="AA29"/>
  <c r="G35" i="15" s="1"/>
  <c r="E35"/>
  <c r="AP29" i="14"/>
  <c r="M35" i="15"/>
  <c r="BA31" i="14"/>
  <c r="BB31"/>
  <c r="BC31" s="1"/>
  <c r="Y30"/>
  <c r="Z30" s="1"/>
  <c r="BJ28"/>
  <c r="BK28" s="1"/>
  <c r="BI28"/>
  <c r="P33"/>
  <c r="D39" i="15" s="1"/>
  <c r="R32" i="14"/>
  <c r="T32"/>
  <c r="BD30"/>
  <c r="BE30" s="1"/>
  <c r="BF29"/>
  <c r="BG29" s="1"/>
  <c r="AW33"/>
  <c r="AY32"/>
  <c r="AZ32"/>
  <c r="AS29"/>
  <c r="AT29" s="1"/>
  <c r="AR29"/>
  <c r="U31"/>
  <c r="W31"/>
  <c r="X31" s="1"/>
  <c r="BE29"/>
  <c r="BH29" s="1"/>
  <c r="K40" i="13"/>
  <c r="AJ31" i="12"/>
  <c r="AK31" s="1"/>
  <c r="AI31"/>
  <c r="AN30"/>
  <c r="M36" i="13" s="1"/>
  <c r="AH32" i="12"/>
  <c r="AG32"/>
  <c r="AU33"/>
  <c r="S38" i="13"/>
  <c r="AA28" i="12"/>
  <c r="AB28" s="1"/>
  <c r="G34" i="13"/>
  <c r="Z28" i="12"/>
  <c r="AM30"/>
  <c r="AP30" s="1"/>
  <c r="N36" i="13" s="1"/>
  <c r="W30" i="12"/>
  <c r="X30" s="1"/>
  <c r="AN29"/>
  <c r="M35" i="13" s="1"/>
  <c r="AA29" i="12"/>
  <c r="AB29" s="1"/>
  <c r="G35" i="13"/>
  <c r="AM29" i="12"/>
  <c r="AP29" s="1"/>
  <c r="N35" i="13" s="1"/>
  <c r="P33" i="12"/>
  <c r="D39" i="13" s="1"/>
  <c r="R32" i="12"/>
  <c r="S32"/>
  <c r="T31"/>
  <c r="W31" s="1"/>
  <c r="U31"/>
  <c r="V31" s="1"/>
  <c r="BR33" i="19" l="1"/>
  <c r="BQ33"/>
  <c r="BS33" s="1"/>
  <c r="BU32"/>
  <c r="BV32" s="1"/>
  <c r="BT32"/>
  <c r="AL35"/>
  <c r="AJ35"/>
  <c r="AO34"/>
  <c r="AP34" s="1"/>
  <c r="AN34"/>
  <c r="BA33"/>
  <c r="BB33"/>
  <c r="BC33" s="1"/>
  <c r="BF31"/>
  <c r="BG31" s="1"/>
  <c r="BH31"/>
  <c r="BD32"/>
  <c r="BE32" s="1"/>
  <c r="AW35"/>
  <c r="BL35" s="1"/>
  <c r="AY34"/>
  <c r="AZ34"/>
  <c r="BM34" s="1"/>
  <c r="BP34" s="1"/>
  <c r="X33"/>
  <c r="T35"/>
  <c r="U35"/>
  <c r="V35" s="1"/>
  <c r="BI30"/>
  <c r="R36"/>
  <c r="P37"/>
  <c r="AE37" s="1"/>
  <c r="S36"/>
  <c r="AF36" s="1"/>
  <c r="AI36" s="1"/>
  <c r="W34"/>
  <c r="Y34" s="1"/>
  <c r="AA34" s="1"/>
  <c r="AB34" s="1"/>
  <c r="Z33"/>
  <c r="F35" i="15"/>
  <c r="N29" i="16"/>
  <c r="S35" i="15"/>
  <c r="Y35"/>
  <c r="R36"/>
  <c r="N30" i="17"/>
  <c r="O30" s="1"/>
  <c r="AN30" i="14"/>
  <c r="AQ30" s="1"/>
  <c r="N36" i="15" s="1"/>
  <c r="BJ39" i="17"/>
  <c r="F33"/>
  <c r="B34"/>
  <c r="AF33" i="14"/>
  <c r="K38" i="15"/>
  <c r="AH32" i="14"/>
  <c r="AI32"/>
  <c r="AJ31"/>
  <c r="AM31" s="1"/>
  <c r="L37" i="15" s="1"/>
  <c r="AK31" i="14"/>
  <c r="AL31" s="1"/>
  <c r="AO30"/>
  <c r="AP30" s="1"/>
  <c r="AA30"/>
  <c r="G36" i="15" s="1"/>
  <c r="E36"/>
  <c r="BJ29" i="14"/>
  <c r="BK29" s="1"/>
  <c r="BI29"/>
  <c r="AY33"/>
  <c r="AW34"/>
  <c r="AZ33"/>
  <c r="BA32"/>
  <c r="BB32"/>
  <c r="BC32" s="1"/>
  <c r="R33"/>
  <c r="P34"/>
  <c r="D40" i="15" s="1"/>
  <c r="T33" i="14"/>
  <c r="U32"/>
  <c r="W32"/>
  <c r="X32" s="1"/>
  <c r="BF30"/>
  <c r="BG30" s="1"/>
  <c r="BH30"/>
  <c r="Y31"/>
  <c r="AS30"/>
  <c r="AT30" s="1"/>
  <c r="AR30"/>
  <c r="BD31"/>
  <c r="BE31" s="1"/>
  <c r="K41" i="13"/>
  <c r="Y31" i="12"/>
  <c r="E37" i="13"/>
  <c r="F37" s="1"/>
  <c r="AQ29" i="12"/>
  <c r="AR29"/>
  <c r="AS29" s="1"/>
  <c r="AJ32"/>
  <c r="AK32" s="1"/>
  <c r="AI32"/>
  <c r="AL32" s="1"/>
  <c r="L38" i="13" s="1"/>
  <c r="AO29" i="12"/>
  <c r="AQ30"/>
  <c r="AR30"/>
  <c r="AS30" s="1"/>
  <c r="AG33"/>
  <c r="AH33"/>
  <c r="AL31"/>
  <c r="L37" i="13" s="1"/>
  <c r="Y30" i="12"/>
  <c r="E36" i="13"/>
  <c r="F36" s="1"/>
  <c r="AU34" i="12"/>
  <c r="S39" i="13"/>
  <c r="AO30" i="12"/>
  <c r="R33"/>
  <c r="P34"/>
  <c r="D40" i="13" s="1"/>
  <c r="S33" i="12"/>
  <c r="X31"/>
  <c r="T32"/>
  <c r="U32"/>
  <c r="V32" s="1"/>
  <c r="BR34" i="19" l="1"/>
  <c r="BQ34"/>
  <c r="BS34" s="1"/>
  <c r="BP35"/>
  <c r="BT33"/>
  <c r="BU33"/>
  <c r="BV33" s="1"/>
  <c r="AJ36"/>
  <c r="AL36"/>
  <c r="AO35"/>
  <c r="AP35" s="1"/>
  <c r="AN35"/>
  <c r="W35"/>
  <c r="Y35" s="1"/>
  <c r="AA35" s="1"/>
  <c r="AB35" s="1"/>
  <c r="BD33"/>
  <c r="BE33" s="1"/>
  <c r="BA34"/>
  <c r="BB34"/>
  <c r="BC34" s="1"/>
  <c r="BI31"/>
  <c r="Z34"/>
  <c r="P38"/>
  <c r="AE38" s="1"/>
  <c r="R37"/>
  <c r="S37"/>
  <c r="AF37" s="1"/>
  <c r="AI37" s="1"/>
  <c r="AW36"/>
  <c r="BL36" s="1"/>
  <c r="AY35"/>
  <c r="AZ35"/>
  <c r="BM35" s="1"/>
  <c r="T36"/>
  <c r="U36"/>
  <c r="V36" s="1"/>
  <c r="BF32"/>
  <c r="BG32" s="1"/>
  <c r="BH32"/>
  <c r="X34"/>
  <c r="M36" i="15"/>
  <c r="S36"/>
  <c r="Y36"/>
  <c r="F36"/>
  <c r="N30" i="16"/>
  <c r="R37" i="15"/>
  <c r="N31" i="17"/>
  <c r="O31" s="1"/>
  <c r="AN31" i="14"/>
  <c r="AQ31" s="1"/>
  <c r="N37" i="15" s="1"/>
  <c r="BJ40" i="17"/>
  <c r="F34"/>
  <c r="B35"/>
  <c r="AF34" i="14"/>
  <c r="K39" i="15"/>
  <c r="AI33" i="14"/>
  <c r="AH33"/>
  <c r="AJ32"/>
  <c r="AM32" s="1"/>
  <c r="AO32" s="1"/>
  <c r="AK32"/>
  <c r="AL32" s="1"/>
  <c r="AO31"/>
  <c r="M37" i="15" s="1"/>
  <c r="AA31" i="14"/>
  <c r="G37" i="15" s="1"/>
  <c r="E37"/>
  <c r="AP31" i="14"/>
  <c r="AS31"/>
  <c r="AT31" s="1"/>
  <c r="AR31"/>
  <c r="Y32"/>
  <c r="P35"/>
  <c r="D41" i="15" s="1"/>
  <c r="R34" i="14"/>
  <c r="T34"/>
  <c r="AW35"/>
  <c r="AY34"/>
  <c r="AZ34"/>
  <c r="BD32"/>
  <c r="BE32" s="1"/>
  <c r="Z31"/>
  <c r="U33"/>
  <c r="W33"/>
  <c r="X33" s="1"/>
  <c r="BA33"/>
  <c r="BB33"/>
  <c r="BC33" s="1"/>
  <c r="BJ30"/>
  <c r="BK30" s="1"/>
  <c r="BI30"/>
  <c r="BF31"/>
  <c r="BG31" s="1"/>
  <c r="BH31"/>
  <c r="K42" i="13"/>
  <c r="AN31" i="12"/>
  <c r="M37" i="13" s="1"/>
  <c r="W32" i="12"/>
  <c r="AA30"/>
  <c r="AB30" s="1"/>
  <c r="G36" i="13"/>
  <c r="Z30" i="12"/>
  <c r="AJ33"/>
  <c r="AK33" s="1"/>
  <c r="AI33"/>
  <c r="AM31"/>
  <c r="AP31" s="1"/>
  <c r="N37" i="13" s="1"/>
  <c r="AU35" i="12"/>
  <c r="S40" i="13"/>
  <c r="AN32" i="12"/>
  <c r="M38" i="13" s="1"/>
  <c r="AH34" i="12"/>
  <c r="AG34"/>
  <c r="Z31"/>
  <c r="AA31"/>
  <c r="AB31" s="1"/>
  <c r="G37" i="13"/>
  <c r="AM32" i="12"/>
  <c r="AP32" s="1"/>
  <c r="N38" i="13" s="1"/>
  <c r="T33" i="12"/>
  <c r="W33" s="1"/>
  <c r="U33"/>
  <c r="V33" s="1"/>
  <c r="P35"/>
  <c r="D41" i="13" s="1"/>
  <c r="R34" i="12"/>
  <c r="S34"/>
  <c r="BU34" i="19" l="1"/>
  <c r="BV34" s="1"/>
  <c r="BT34"/>
  <c r="BR35"/>
  <c r="BQ35"/>
  <c r="BS35" s="1"/>
  <c r="X35"/>
  <c r="AN36"/>
  <c r="AO36"/>
  <c r="AP36" s="1"/>
  <c r="AJ37"/>
  <c r="AL37"/>
  <c r="Z35"/>
  <c r="W36"/>
  <c r="Y36" s="1"/>
  <c r="AA36" s="1"/>
  <c r="AB36" s="1"/>
  <c r="T37"/>
  <c r="U37"/>
  <c r="V37" s="1"/>
  <c r="AW37"/>
  <c r="BL37" s="1"/>
  <c r="AY36"/>
  <c r="AZ36"/>
  <c r="BM36" s="1"/>
  <c r="BP36" s="1"/>
  <c r="P39"/>
  <c r="AE39" s="1"/>
  <c r="R38"/>
  <c r="S38"/>
  <c r="AF38" s="1"/>
  <c r="AI38" s="1"/>
  <c r="BD34"/>
  <c r="BE34" s="1"/>
  <c r="BI32"/>
  <c r="BA35"/>
  <c r="BB35"/>
  <c r="BC35" s="1"/>
  <c r="BH33"/>
  <c r="BF33"/>
  <c r="BG33" s="1"/>
  <c r="S37" i="15"/>
  <c r="Y37"/>
  <c r="F37"/>
  <c r="N31" i="16"/>
  <c r="AN32" i="14"/>
  <c r="AQ32" s="1"/>
  <c r="N38" i="15" s="1"/>
  <c r="L38"/>
  <c r="BJ41" i="17"/>
  <c r="B36"/>
  <c r="F35"/>
  <c r="AF35" i="14"/>
  <c r="K40" i="15"/>
  <c r="AH34" i="14"/>
  <c r="AI34"/>
  <c r="AK33"/>
  <c r="AL33" s="1"/>
  <c r="AN33" s="1"/>
  <c r="AQ33" s="1"/>
  <c r="N39" i="15" s="1"/>
  <c r="AJ33" i="14"/>
  <c r="AM33" s="1"/>
  <c r="L39" i="15" s="1"/>
  <c r="AA32" i="14"/>
  <c r="G38" i="15" s="1"/>
  <c r="E38"/>
  <c r="Z32" i="14"/>
  <c r="AP32"/>
  <c r="M38" i="15"/>
  <c r="BD33" i="14"/>
  <c r="BE33" s="1"/>
  <c r="BA34"/>
  <c r="BB34"/>
  <c r="BC34" s="1"/>
  <c r="BJ31"/>
  <c r="BK31" s="1"/>
  <c r="BI31"/>
  <c r="AS32"/>
  <c r="AT32" s="1"/>
  <c r="AR32"/>
  <c r="U34"/>
  <c r="W34"/>
  <c r="X34" s="1"/>
  <c r="Y33"/>
  <c r="P36"/>
  <c r="D42" i="15" s="1"/>
  <c r="R35" i="14"/>
  <c r="T35"/>
  <c r="BF32"/>
  <c r="BG32" s="1"/>
  <c r="BH32"/>
  <c r="AW36"/>
  <c r="AY35"/>
  <c r="AZ35"/>
  <c r="K43" i="13"/>
  <c r="AQ32" i="12"/>
  <c r="AR32"/>
  <c r="AS32" s="1"/>
  <c r="AG35"/>
  <c r="AH35"/>
  <c r="AU36"/>
  <c r="S41" i="13"/>
  <c r="AQ31" i="12"/>
  <c r="AR31"/>
  <c r="AS31" s="1"/>
  <c r="AJ34"/>
  <c r="AK34" s="1"/>
  <c r="AI34"/>
  <c r="AL34" s="1"/>
  <c r="L40" i="13" s="1"/>
  <c r="AO31" i="12"/>
  <c r="Y33"/>
  <c r="E39" i="13"/>
  <c r="F39" s="1"/>
  <c r="AO32" i="12"/>
  <c r="Y32"/>
  <c r="E38" i="13"/>
  <c r="F38" s="1"/>
  <c r="AL33" i="12"/>
  <c r="X32"/>
  <c r="T34"/>
  <c r="U34"/>
  <c r="V34" s="1"/>
  <c r="R35"/>
  <c r="P36"/>
  <c r="D42" i="13" s="1"/>
  <c r="S35" i="12"/>
  <c r="X33"/>
  <c r="BR36" i="19" l="1"/>
  <c r="BQ36"/>
  <c r="BS36" s="1"/>
  <c r="BT35"/>
  <c r="BU35"/>
  <c r="BV35" s="1"/>
  <c r="X36"/>
  <c r="AL38"/>
  <c r="AJ38"/>
  <c r="AN37"/>
  <c r="AO37"/>
  <c r="AP37" s="1"/>
  <c r="Z36"/>
  <c r="P40"/>
  <c r="AE40" s="1"/>
  <c r="R39"/>
  <c r="S39"/>
  <c r="AF39" s="1"/>
  <c r="AI39" s="1"/>
  <c r="T38"/>
  <c r="U38"/>
  <c r="V38" s="1"/>
  <c r="AY37"/>
  <c r="AW38"/>
  <c r="BL38" s="1"/>
  <c r="AZ37"/>
  <c r="BM37" s="1"/>
  <c r="BP37" s="1"/>
  <c r="W37"/>
  <c r="Y37" s="1"/>
  <c r="AA37" s="1"/>
  <c r="AB37" s="1"/>
  <c r="BA36"/>
  <c r="BB36"/>
  <c r="BC36" s="1"/>
  <c r="BF34"/>
  <c r="BG34" s="1"/>
  <c r="BH34"/>
  <c r="BI33"/>
  <c r="BD35"/>
  <c r="F38" i="15"/>
  <c r="N32" i="16"/>
  <c r="R38" i="15"/>
  <c r="N32" i="17"/>
  <c r="O32" s="1"/>
  <c r="R39" i="15"/>
  <c r="N33" i="17"/>
  <c r="O33" s="1"/>
  <c r="AO33" i="14"/>
  <c r="M39" i="15" s="1"/>
  <c r="BJ42" i="17"/>
  <c r="F36"/>
  <c r="B37"/>
  <c r="AF36" i="14"/>
  <c r="K41" i="15"/>
  <c r="AH35" i="14"/>
  <c r="AI35"/>
  <c r="AK34"/>
  <c r="AL34" s="1"/>
  <c r="AN34" s="1"/>
  <c r="AQ34" s="1"/>
  <c r="N40" i="15" s="1"/>
  <c r="AJ34" i="14"/>
  <c r="AM34" s="1"/>
  <c r="L40" i="15" s="1"/>
  <c r="AA33" i="14"/>
  <c r="G39" i="15" s="1"/>
  <c r="E39"/>
  <c r="AP33" i="14"/>
  <c r="Y34"/>
  <c r="Z34" s="1"/>
  <c r="P37"/>
  <c r="D43" i="15" s="1"/>
  <c r="R36" i="14"/>
  <c r="T36"/>
  <c r="BF33"/>
  <c r="BG33" s="1"/>
  <c r="BH33"/>
  <c r="AW37"/>
  <c r="AY36"/>
  <c r="AZ36"/>
  <c r="U35"/>
  <c r="W35"/>
  <c r="X35" s="1"/>
  <c r="BD34"/>
  <c r="BJ32"/>
  <c r="BK32" s="1"/>
  <c r="BI32"/>
  <c r="BA35"/>
  <c r="BB35"/>
  <c r="BC35" s="1"/>
  <c r="AS33"/>
  <c r="AT33" s="1"/>
  <c r="AR33"/>
  <c r="AO34"/>
  <c r="BE34"/>
  <c r="Z33"/>
  <c r="AM33" i="12"/>
  <c r="AP33" s="1"/>
  <c r="N39" i="13" s="1"/>
  <c r="L39"/>
  <c r="K44"/>
  <c r="G38"/>
  <c r="AA32" i="12"/>
  <c r="AB32" s="1"/>
  <c r="Z32"/>
  <c r="Z33"/>
  <c r="AA33"/>
  <c r="AB33" s="1"/>
  <c r="G39" i="13"/>
  <c r="AU37" i="12"/>
  <c r="S42" i="13"/>
  <c r="AN33" i="12"/>
  <c r="M39" i="13" s="1"/>
  <c r="AG36" i="12"/>
  <c r="AH36"/>
  <c r="W34"/>
  <c r="AI35"/>
  <c r="AJ35"/>
  <c r="AK35" s="1"/>
  <c r="AM34"/>
  <c r="AP34" s="1"/>
  <c r="N40" i="13" s="1"/>
  <c r="AN34" i="12"/>
  <c r="M40" i="13" s="1"/>
  <c r="T35" i="12"/>
  <c r="W35" s="1"/>
  <c r="U35"/>
  <c r="V35" s="1"/>
  <c r="P37"/>
  <c r="D43" i="13" s="1"/>
  <c r="R36" i="12"/>
  <c r="S36"/>
  <c r="BR37" i="19" l="1"/>
  <c r="BQ37"/>
  <c r="BS37" s="1"/>
  <c r="BT36"/>
  <c r="BU36"/>
  <c r="BV36" s="1"/>
  <c r="AO38"/>
  <c r="AP38" s="1"/>
  <c r="AN38"/>
  <c r="AL39"/>
  <c r="AJ39"/>
  <c r="BF35"/>
  <c r="BG35" s="1"/>
  <c r="T39"/>
  <c r="U39"/>
  <c r="V39" s="1"/>
  <c r="BA37"/>
  <c r="BB37"/>
  <c r="BC37" s="1"/>
  <c r="Z37"/>
  <c r="BI34"/>
  <c r="W38"/>
  <c r="Y38" s="1"/>
  <c r="AA38" s="1"/>
  <c r="AB38" s="1"/>
  <c r="BD36"/>
  <c r="BE36" s="1"/>
  <c r="AY38"/>
  <c r="AW39"/>
  <c r="BL39" s="1"/>
  <c r="AZ38"/>
  <c r="BM38" s="1"/>
  <c r="BP38" s="1"/>
  <c r="P41"/>
  <c r="AE41" s="1"/>
  <c r="R40"/>
  <c r="S40"/>
  <c r="AF40" s="1"/>
  <c r="AI40" s="1"/>
  <c r="BE35"/>
  <c r="BH35" s="1"/>
  <c r="X37"/>
  <c r="R40" i="15"/>
  <c r="N34" i="17"/>
  <c r="O34" s="1"/>
  <c r="S39" i="15"/>
  <c r="Y39"/>
  <c r="F39"/>
  <c r="N33" i="16"/>
  <c r="S38" i="15"/>
  <c r="Y38"/>
  <c r="BJ43" i="17"/>
  <c r="F37"/>
  <c r="B38"/>
  <c r="AF37" i="14"/>
  <c r="K42" i="15"/>
  <c r="AI36" i="14"/>
  <c r="AH36"/>
  <c r="AK35"/>
  <c r="AL35" s="1"/>
  <c r="AN35" s="1"/>
  <c r="AJ35"/>
  <c r="AM35" s="1"/>
  <c r="AO35" s="1"/>
  <c r="AP34"/>
  <c r="M40" i="15"/>
  <c r="AA34" i="14"/>
  <c r="G40" i="15" s="1"/>
  <c r="E40"/>
  <c r="U36" i="14"/>
  <c r="W36"/>
  <c r="X36" s="1"/>
  <c r="Y35"/>
  <c r="AS34"/>
  <c r="AT34" s="1"/>
  <c r="AR34"/>
  <c r="AY37"/>
  <c r="AW38"/>
  <c r="AZ37"/>
  <c r="BJ33"/>
  <c r="BK33" s="1"/>
  <c r="BI33"/>
  <c r="BD35"/>
  <c r="BE35" s="1"/>
  <c r="BF34"/>
  <c r="BG34" s="1"/>
  <c r="BH34"/>
  <c r="BA36"/>
  <c r="BB36"/>
  <c r="BC36" s="1"/>
  <c r="R37"/>
  <c r="P38"/>
  <c r="D44" i="15" s="1"/>
  <c r="T37" i="14"/>
  <c r="K45" i="13"/>
  <c r="AQ33" i="12"/>
  <c r="AR33"/>
  <c r="AS33" s="1"/>
  <c r="AG37"/>
  <c r="AH37"/>
  <c r="AO34"/>
  <c r="Y34"/>
  <c r="E40" i="13"/>
  <c r="F40" s="1"/>
  <c r="AQ34" i="12"/>
  <c r="AR34"/>
  <c r="AS34" s="1"/>
  <c r="AI36"/>
  <c r="AL36" s="1"/>
  <c r="L42" i="13" s="1"/>
  <c r="AJ36" i="12"/>
  <c r="AK36" s="1"/>
  <c r="AO33"/>
  <c r="AL35"/>
  <c r="L41" i="13" s="1"/>
  <c r="AU38" i="12"/>
  <c r="S43" i="13"/>
  <c r="X34" i="12"/>
  <c r="Y35"/>
  <c r="E41" i="13"/>
  <c r="F41" s="1"/>
  <c r="T36" i="12"/>
  <c r="U36"/>
  <c r="V36" s="1"/>
  <c r="X35"/>
  <c r="R37"/>
  <c r="P38"/>
  <c r="D44" i="13" s="1"/>
  <c r="S37" i="12"/>
  <c r="BR38" i="19" l="1"/>
  <c r="BQ38"/>
  <c r="BS38" s="1"/>
  <c r="BU37"/>
  <c r="BV37" s="1"/>
  <c r="BT37"/>
  <c r="AJ40"/>
  <c r="AL40"/>
  <c r="AO39"/>
  <c r="AP39" s="1"/>
  <c r="AN39"/>
  <c r="T40"/>
  <c r="U40"/>
  <c r="V40" s="1"/>
  <c r="BD37"/>
  <c r="AY39"/>
  <c r="AW40"/>
  <c r="BL40" s="1"/>
  <c r="AZ39"/>
  <c r="BM39" s="1"/>
  <c r="BP39" s="1"/>
  <c r="BE37"/>
  <c r="W39"/>
  <c r="Y39" s="1"/>
  <c r="AA39" s="1"/>
  <c r="AB39" s="1"/>
  <c r="Z38"/>
  <c r="BA38"/>
  <c r="BB38"/>
  <c r="BC38" s="1"/>
  <c r="BI35"/>
  <c r="R41"/>
  <c r="P42"/>
  <c r="AE42" s="1"/>
  <c r="S41"/>
  <c r="AF41" s="1"/>
  <c r="AI41" s="1"/>
  <c r="BF36"/>
  <c r="BG36" s="1"/>
  <c r="BH36"/>
  <c r="X38"/>
  <c r="F40" i="15"/>
  <c r="N34" i="16"/>
  <c r="S40" i="15"/>
  <c r="Y40"/>
  <c r="BJ44" i="17"/>
  <c r="F38"/>
  <c r="B39"/>
  <c r="L41" i="15"/>
  <c r="AQ35" i="14"/>
  <c r="N41" i="15" s="1"/>
  <c r="AF38" i="14"/>
  <c r="K43" i="15"/>
  <c r="AI37" i="14"/>
  <c r="AH37"/>
  <c r="AK36"/>
  <c r="AL36" s="1"/>
  <c r="AJ36"/>
  <c r="AM36" s="1"/>
  <c r="L42" i="15" s="1"/>
  <c r="AP35" i="14"/>
  <c r="M41" i="15"/>
  <c r="AA35" i="14"/>
  <c r="G41" i="15" s="1"/>
  <c r="E41"/>
  <c r="BJ34" i="14"/>
  <c r="BK34" s="1"/>
  <c r="BI34"/>
  <c r="BF35"/>
  <c r="BG35" s="1"/>
  <c r="BH35"/>
  <c r="AY38"/>
  <c r="AW39"/>
  <c r="AZ38"/>
  <c r="R38"/>
  <c r="P39"/>
  <c r="D45" i="15" s="1"/>
  <c r="T38" i="14"/>
  <c r="BD36"/>
  <c r="BE36" s="1"/>
  <c r="BA37"/>
  <c r="BB37"/>
  <c r="BC37" s="1"/>
  <c r="Y36"/>
  <c r="U37"/>
  <c r="W37"/>
  <c r="X37" s="1"/>
  <c r="Z35"/>
  <c r="K46" i="13"/>
  <c r="AN35" i="12"/>
  <c r="M41" i="13" s="1"/>
  <c r="AN36" i="12"/>
  <c r="M42" i="13" s="1"/>
  <c r="G40"/>
  <c r="AA34" i="12"/>
  <c r="AB34" s="1"/>
  <c r="Z34"/>
  <c r="W36"/>
  <c r="AH38"/>
  <c r="AG38"/>
  <c r="Z35"/>
  <c r="AA35"/>
  <c r="AB35" s="1"/>
  <c r="G41" i="13"/>
  <c r="AU39" i="12"/>
  <c r="S44" i="13"/>
  <c r="AJ37" i="12"/>
  <c r="AK37" s="1"/>
  <c r="AI37"/>
  <c r="AM36"/>
  <c r="AP36" s="1"/>
  <c r="N42" i="13" s="1"/>
  <c r="AM35" i="12"/>
  <c r="AP35" s="1"/>
  <c r="N41" i="13" s="1"/>
  <c r="U37" i="12"/>
  <c r="V37" s="1"/>
  <c r="T37"/>
  <c r="W37" s="1"/>
  <c r="P39"/>
  <c r="D45" i="13" s="1"/>
  <c r="R38" i="12"/>
  <c r="S38"/>
  <c r="BR39" i="19" l="1"/>
  <c r="BQ39"/>
  <c r="BS39" s="1"/>
  <c r="BT38"/>
  <c r="BU38"/>
  <c r="BV38" s="1"/>
  <c r="AN40"/>
  <c r="AO40"/>
  <c r="AP40" s="1"/>
  <c r="AJ41"/>
  <c r="AL41"/>
  <c r="Z39"/>
  <c r="BD38"/>
  <c r="BE38" s="1"/>
  <c r="W40"/>
  <c r="Y40" s="1"/>
  <c r="AA40" s="1"/>
  <c r="AB40" s="1"/>
  <c r="BI36"/>
  <c r="T41"/>
  <c r="U41"/>
  <c r="V41" s="1"/>
  <c r="AY40"/>
  <c r="AW41"/>
  <c r="BL41" s="1"/>
  <c r="AZ40"/>
  <c r="BM40" s="1"/>
  <c r="BP40" s="1"/>
  <c r="P43"/>
  <c r="AE43" s="1"/>
  <c r="R42"/>
  <c r="S42"/>
  <c r="AF42" s="1"/>
  <c r="AI42" s="1"/>
  <c r="BA39"/>
  <c r="BB39"/>
  <c r="BC39" s="1"/>
  <c r="BF37"/>
  <c r="BG37" s="1"/>
  <c r="BH37"/>
  <c r="X39"/>
  <c r="R41" i="15"/>
  <c r="N35" i="17"/>
  <c r="O35" s="1"/>
  <c r="F41" i="15"/>
  <c r="N35" i="16"/>
  <c r="R42" i="15"/>
  <c r="N36" i="17"/>
  <c r="O36" s="1"/>
  <c r="AO36" i="14"/>
  <c r="M42" i="15" s="1"/>
  <c r="AN36" i="14"/>
  <c r="AQ36" s="1"/>
  <c r="N42" i="15" s="1"/>
  <c r="BJ45" i="17"/>
  <c r="B40"/>
  <c r="F39"/>
  <c r="AF39" i="14"/>
  <c r="K44" i="15"/>
  <c r="AH38" i="14"/>
  <c r="AI38"/>
  <c r="AS35"/>
  <c r="AT35" s="1"/>
  <c r="AJ37"/>
  <c r="AM37" s="1"/>
  <c r="L43" i="15" s="1"/>
  <c r="AK37" i="14"/>
  <c r="AL37" s="1"/>
  <c r="AN37" s="1"/>
  <c r="AQ37" s="1"/>
  <c r="N43" i="15" s="1"/>
  <c r="AR35" i="14"/>
  <c r="AA36"/>
  <c r="G42" i="15" s="1"/>
  <c r="E42"/>
  <c r="BA38" i="14"/>
  <c r="BB38"/>
  <c r="BC38" s="1"/>
  <c r="U38"/>
  <c r="W38"/>
  <c r="X38" s="1"/>
  <c r="BF36"/>
  <c r="BG36" s="1"/>
  <c r="BH36"/>
  <c r="R39"/>
  <c r="P40"/>
  <c r="D46" i="15" s="1"/>
  <c r="T39" i="14"/>
  <c r="AY39"/>
  <c r="AW40"/>
  <c r="AZ39"/>
  <c r="AO37"/>
  <c r="Y37"/>
  <c r="BD37"/>
  <c r="BE37" s="1"/>
  <c r="BJ35"/>
  <c r="BK35" s="1"/>
  <c r="BI35"/>
  <c r="Z36"/>
  <c r="K47" i="13"/>
  <c r="AL37" i="12"/>
  <c r="L43" i="13" s="1"/>
  <c r="Y36" i="12"/>
  <c r="E42" i="13"/>
  <c r="F42" s="1"/>
  <c r="Y37" i="12"/>
  <c r="E43" i="13"/>
  <c r="F43" s="1"/>
  <c r="AU40" i="12"/>
  <c r="S45" i="13"/>
  <c r="AH39" i="12"/>
  <c r="AG39"/>
  <c r="AQ36"/>
  <c r="AR36"/>
  <c r="AS36" s="1"/>
  <c r="AO36"/>
  <c r="AJ38"/>
  <c r="AK38" s="1"/>
  <c r="AI38"/>
  <c r="AL38" s="1"/>
  <c r="L44" i="13" s="1"/>
  <c r="AO35" i="12"/>
  <c r="AQ35"/>
  <c r="AR35"/>
  <c r="AS35" s="1"/>
  <c r="X36"/>
  <c r="Z37"/>
  <c r="R39"/>
  <c r="P40"/>
  <c r="D46" i="13" s="1"/>
  <c r="S39" i="12"/>
  <c r="T38"/>
  <c r="U38"/>
  <c r="V38" s="1"/>
  <c r="X37"/>
  <c r="BR40" i="19" l="1"/>
  <c r="BQ40"/>
  <c r="BS40" s="1"/>
  <c r="BP41"/>
  <c r="BU39"/>
  <c r="BV39" s="1"/>
  <c r="BT39"/>
  <c r="AN41"/>
  <c r="AO41"/>
  <c r="AP41" s="1"/>
  <c r="AL42"/>
  <c r="AJ42"/>
  <c r="BI37"/>
  <c r="BA40"/>
  <c r="BB40"/>
  <c r="BC40" s="1"/>
  <c r="W41"/>
  <c r="Y41" s="1"/>
  <c r="AA41" s="1"/>
  <c r="AB41" s="1"/>
  <c r="Z40"/>
  <c r="X40"/>
  <c r="T42"/>
  <c r="U42"/>
  <c r="V42" s="1"/>
  <c r="BD39"/>
  <c r="BE39" s="1"/>
  <c r="AY41"/>
  <c r="AW42"/>
  <c r="BL42" s="1"/>
  <c r="AZ41"/>
  <c r="BM41" s="1"/>
  <c r="R43"/>
  <c r="P44"/>
  <c r="AE44" s="1"/>
  <c r="S43"/>
  <c r="AF43" s="1"/>
  <c r="AI43" s="1"/>
  <c r="BH38"/>
  <c r="BF38"/>
  <c r="BG38" s="1"/>
  <c r="F42" i="15"/>
  <c r="N36" i="16"/>
  <c r="R43" i="15"/>
  <c r="N37" i="17"/>
  <c r="O37" s="1"/>
  <c r="S42" i="15"/>
  <c r="Y42"/>
  <c r="S41"/>
  <c r="Y41"/>
  <c r="AS36" i="14"/>
  <c r="AT36" s="1"/>
  <c r="AP36"/>
  <c r="AR36"/>
  <c r="BJ46" i="17"/>
  <c r="F40"/>
  <c r="B41"/>
  <c r="AK38" i="14"/>
  <c r="AL38" s="1"/>
  <c r="AJ38"/>
  <c r="AM38" s="1"/>
  <c r="L44" i="15" s="1"/>
  <c r="AF40" i="14"/>
  <c r="K45" i="15"/>
  <c r="AH39" i="14"/>
  <c r="AI39"/>
  <c r="AA37"/>
  <c r="G43" i="15" s="1"/>
  <c r="E43"/>
  <c r="AP37" i="14"/>
  <c r="M43" i="15"/>
  <c r="AS37" i="14"/>
  <c r="AT37" s="1"/>
  <c r="AR37"/>
  <c r="U39"/>
  <c r="W39"/>
  <c r="X39" s="1"/>
  <c r="P41"/>
  <c r="D47" i="15" s="1"/>
  <c r="R40" i="14"/>
  <c r="T40"/>
  <c r="Y38"/>
  <c r="Z38" s="1"/>
  <c r="Z37"/>
  <c r="AY40"/>
  <c r="AW41"/>
  <c r="AZ40"/>
  <c r="BJ36"/>
  <c r="BK36" s="1"/>
  <c r="BI36"/>
  <c r="BD38"/>
  <c r="BE38" s="1"/>
  <c r="BF37"/>
  <c r="BG37" s="1"/>
  <c r="BH37"/>
  <c r="BA39"/>
  <c r="BB39"/>
  <c r="BC39" s="1"/>
  <c r="AM37" i="12"/>
  <c r="AP37" s="1"/>
  <c r="N43" i="13" s="1"/>
  <c r="K48"/>
  <c r="AA36" i="12"/>
  <c r="AB36" s="1"/>
  <c r="G42" i="13"/>
  <c r="Z36" i="12"/>
  <c r="AJ39"/>
  <c r="AK39" s="1"/>
  <c r="AI39"/>
  <c r="G43" i="13"/>
  <c r="AA37" i="12"/>
  <c r="AB37" s="1"/>
  <c r="AN37"/>
  <c r="M43" i="13" s="1"/>
  <c r="W38" i="12"/>
  <c r="AH40"/>
  <c r="AG40"/>
  <c r="AM38"/>
  <c r="AP38" s="1"/>
  <c r="N44" i="13" s="1"/>
  <c r="AN38" i="12"/>
  <c r="M44" i="13" s="1"/>
  <c r="AU41" i="12"/>
  <c r="S46" i="13"/>
  <c r="P41" i="12"/>
  <c r="D47" i="13" s="1"/>
  <c r="R40" i="12"/>
  <c r="S40"/>
  <c r="T39"/>
  <c r="W39" s="1"/>
  <c r="U39"/>
  <c r="V39" s="1"/>
  <c r="BU40" i="19" l="1"/>
  <c r="BV40" s="1"/>
  <c r="BT40"/>
  <c r="BR41"/>
  <c r="BQ41"/>
  <c r="BS41" s="1"/>
  <c r="AL43"/>
  <c r="AJ43"/>
  <c r="AO42"/>
  <c r="AP42" s="1"/>
  <c r="AN42"/>
  <c r="BA41"/>
  <c r="BB41"/>
  <c r="BC41" s="1"/>
  <c r="W42"/>
  <c r="Y42" s="1"/>
  <c r="AA42" s="1"/>
  <c r="AB42" s="1"/>
  <c r="BD40"/>
  <c r="Z41"/>
  <c r="X41"/>
  <c r="P45"/>
  <c r="AE45" s="1"/>
  <c r="R44"/>
  <c r="S44"/>
  <c r="AF44" s="1"/>
  <c r="AI44" s="1"/>
  <c r="BI38"/>
  <c r="AY42"/>
  <c r="AW43"/>
  <c r="BL43" s="1"/>
  <c r="AZ42"/>
  <c r="BM42" s="1"/>
  <c r="BP42" s="1"/>
  <c r="T43"/>
  <c r="U43"/>
  <c r="V43" s="1"/>
  <c r="BF39"/>
  <c r="BG39" s="1"/>
  <c r="BH39"/>
  <c r="R44" i="15"/>
  <c r="N38" i="17"/>
  <c r="O38" s="1"/>
  <c r="F43" i="15"/>
  <c r="N37" i="16"/>
  <c r="S43" i="15"/>
  <c r="Y43"/>
  <c r="AN38" i="14"/>
  <c r="AQ38" s="1"/>
  <c r="N44" i="15" s="1"/>
  <c r="BJ47" i="17"/>
  <c r="B42"/>
  <c r="F41"/>
  <c r="AF41" i="14"/>
  <c r="K46" i="15"/>
  <c r="AH40" i="14"/>
  <c r="AI40"/>
  <c r="AJ39"/>
  <c r="AM39" s="1"/>
  <c r="L45" i="15" s="1"/>
  <c r="AK39" i="14"/>
  <c r="AL39" s="1"/>
  <c r="AO38"/>
  <c r="AP38" s="1"/>
  <c r="AA38"/>
  <c r="G44" i="15" s="1"/>
  <c r="E44"/>
  <c r="U40" i="14"/>
  <c r="W40"/>
  <c r="X40" s="1"/>
  <c r="AY41"/>
  <c r="AW42"/>
  <c r="AZ41"/>
  <c r="BD39"/>
  <c r="BA40"/>
  <c r="BB40"/>
  <c r="BC40" s="1"/>
  <c r="Y39"/>
  <c r="BJ37"/>
  <c r="BK37" s="1"/>
  <c r="BI37"/>
  <c r="BF38"/>
  <c r="BG38" s="1"/>
  <c r="BH38"/>
  <c r="P42"/>
  <c r="D48" i="15" s="1"/>
  <c r="R41" i="14"/>
  <c r="T41"/>
  <c r="AR37" i="12"/>
  <c r="AS37" s="1"/>
  <c r="AQ37"/>
  <c r="K49" i="13"/>
  <c r="AU42" i="12"/>
  <c r="S47" i="13"/>
  <c r="Y39" i="12"/>
  <c r="E45" i="13"/>
  <c r="F45" s="1"/>
  <c r="AQ38" i="12"/>
  <c r="AR38"/>
  <c r="AS38" s="1"/>
  <c r="AO37"/>
  <c r="AL39"/>
  <c r="L45" i="13" s="1"/>
  <c r="AJ40" i="12"/>
  <c r="AK40" s="1"/>
  <c r="AI40"/>
  <c r="AL40" s="1"/>
  <c r="L46" i="13" s="1"/>
  <c r="Y38" i="12"/>
  <c r="E44" i="13"/>
  <c r="F44" s="1"/>
  <c r="AO38" i="12"/>
  <c r="AH41"/>
  <c r="AG41"/>
  <c r="AM39"/>
  <c r="X38"/>
  <c r="X39"/>
  <c r="T40"/>
  <c r="U40"/>
  <c r="V40" s="1"/>
  <c r="P42"/>
  <c r="D48" i="13" s="1"/>
  <c r="R41" i="12"/>
  <c r="S41"/>
  <c r="BR42" i="19" l="1"/>
  <c r="BQ42"/>
  <c r="BS42" s="1"/>
  <c r="BT41"/>
  <c r="BU41"/>
  <c r="BV41" s="1"/>
  <c r="AJ44"/>
  <c r="AL44"/>
  <c r="AO43"/>
  <c r="AP43" s="1"/>
  <c r="AN43"/>
  <c r="Z42"/>
  <c r="X42"/>
  <c r="BD41"/>
  <c r="BE41" s="1"/>
  <c r="AY43"/>
  <c r="AW44"/>
  <c r="BL44" s="1"/>
  <c r="AZ43"/>
  <c r="BM43" s="1"/>
  <c r="BP43" s="1"/>
  <c r="BF40"/>
  <c r="BG40" s="1"/>
  <c r="BI39"/>
  <c r="P46"/>
  <c r="AE46" s="1"/>
  <c r="R45"/>
  <c r="S45"/>
  <c r="AF45" s="1"/>
  <c r="AI45" s="1"/>
  <c r="BA42"/>
  <c r="BB42"/>
  <c r="BC42" s="1"/>
  <c r="W43"/>
  <c r="Y43" s="1"/>
  <c r="AA43" s="1"/>
  <c r="AB43" s="1"/>
  <c r="T44"/>
  <c r="U44"/>
  <c r="V44" s="1"/>
  <c r="BE40"/>
  <c r="BH40" s="1"/>
  <c r="M44" i="15"/>
  <c r="F44"/>
  <c r="N38" i="16"/>
  <c r="S44" i="15"/>
  <c r="Y44"/>
  <c r="R45"/>
  <c r="N39" i="17"/>
  <c r="O39" s="1"/>
  <c r="AS38" i="14"/>
  <c r="AT38" s="1"/>
  <c r="AN39"/>
  <c r="AQ39" s="1"/>
  <c r="N45" i="15" s="1"/>
  <c r="AR38" i="14"/>
  <c r="BJ48" i="17"/>
  <c r="F42"/>
  <c r="B43"/>
  <c r="AF42" i="14"/>
  <c r="K47" i="15"/>
  <c r="AI41" i="14"/>
  <c r="AH41"/>
  <c r="AJ40"/>
  <c r="AM40" s="1"/>
  <c r="AO40" s="1"/>
  <c r="AK40"/>
  <c r="AL40" s="1"/>
  <c r="AO39"/>
  <c r="AP39" s="1"/>
  <c r="AA39"/>
  <c r="G45" i="15" s="1"/>
  <c r="E45"/>
  <c r="M45"/>
  <c r="L46"/>
  <c r="R42" i="14"/>
  <c r="P43"/>
  <c r="D49" i="15" s="1"/>
  <c r="T42" i="14"/>
  <c r="BF39"/>
  <c r="BG39" s="1"/>
  <c r="Y40"/>
  <c r="Z40" s="1"/>
  <c r="BA41"/>
  <c r="BB41"/>
  <c r="BC41" s="1"/>
  <c r="BD40"/>
  <c r="AY42"/>
  <c r="AW43"/>
  <c r="AZ42"/>
  <c r="Z39"/>
  <c r="U41"/>
  <c r="W41"/>
  <c r="X41" s="1"/>
  <c r="BJ38"/>
  <c r="BK38" s="1"/>
  <c r="BI38"/>
  <c r="BE40"/>
  <c r="BE39"/>
  <c r="BH39" s="1"/>
  <c r="K50" i="13"/>
  <c r="AA38" i="12"/>
  <c r="AB38" s="1"/>
  <c r="G44" i="13"/>
  <c r="Z38" i="12"/>
  <c r="AN39"/>
  <c r="M45" i="13" s="1"/>
  <c r="AP39" i="12"/>
  <c r="N45" i="13" s="1"/>
  <c r="AG42" i="12"/>
  <c r="AH42"/>
  <c r="G45" i="13"/>
  <c r="AA39" i="12"/>
  <c r="AB39" s="1"/>
  <c r="W40"/>
  <c r="AM40"/>
  <c r="AP40" s="1"/>
  <c r="N46" i="13" s="1"/>
  <c r="AJ41" i="12"/>
  <c r="AK41" s="1"/>
  <c r="AI41"/>
  <c r="AN40"/>
  <c r="M46" i="13" s="1"/>
  <c r="AU43" i="12"/>
  <c r="S48" i="13"/>
  <c r="Z39" i="12"/>
  <c r="P43"/>
  <c r="D49" i="13" s="1"/>
  <c r="R42" i="12"/>
  <c r="S42"/>
  <c r="T41"/>
  <c r="W41" s="1"/>
  <c r="U41"/>
  <c r="V41" s="1"/>
  <c r="BR43" i="19" l="1"/>
  <c r="BQ43"/>
  <c r="BS43" s="1"/>
  <c r="BU42"/>
  <c r="BV42" s="1"/>
  <c r="BT42"/>
  <c r="AJ45"/>
  <c r="AL45"/>
  <c r="AN44"/>
  <c r="AO44"/>
  <c r="AP44" s="1"/>
  <c r="Z43"/>
  <c r="BI40"/>
  <c r="P47"/>
  <c r="AE47" s="1"/>
  <c r="R46"/>
  <c r="S46"/>
  <c r="AF46" s="1"/>
  <c r="AI46" s="1"/>
  <c r="BD42"/>
  <c r="BA43"/>
  <c r="BB43"/>
  <c r="BC43" s="1"/>
  <c r="X43"/>
  <c r="T45"/>
  <c r="U45"/>
  <c r="V45" s="1"/>
  <c r="W44"/>
  <c r="Y44" s="1"/>
  <c r="AA44" s="1"/>
  <c r="AB44" s="1"/>
  <c r="AW45"/>
  <c r="BL45" s="1"/>
  <c r="AY44"/>
  <c r="AZ44"/>
  <c r="BM44" s="1"/>
  <c r="BP44" s="1"/>
  <c r="BH41"/>
  <c r="BF41"/>
  <c r="BG41" s="1"/>
  <c r="F45" i="15"/>
  <c r="N39" i="16"/>
  <c r="S45" i="15"/>
  <c r="Y45"/>
  <c r="R46"/>
  <c r="N40" i="17"/>
  <c r="O40" s="1"/>
  <c r="AR39" i="14"/>
  <c r="AN40"/>
  <c r="AQ40" s="1"/>
  <c r="N46" i="15" s="1"/>
  <c r="AS39" i="14"/>
  <c r="AT39" s="1"/>
  <c r="BJ49" i="17"/>
  <c r="B44"/>
  <c r="F43"/>
  <c r="AF43" i="14"/>
  <c r="K48" i="15"/>
  <c r="AH42" i="14"/>
  <c r="AI42"/>
  <c r="AK41"/>
  <c r="AL41" s="1"/>
  <c r="AJ41"/>
  <c r="AM41" s="1"/>
  <c r="L47" i="15" s="1"/>
  <c r="AP40" i="14"/>
  <c r="M46" i="15"/>
  <c r="AA40" i="14"/>
  <c r="G46" i="15" s="1"/>
  <c r="E46"/>
  <c r="Y41" i="14"/>
  <c r="BJ39"/>
  <c r="BK39" s="1"/>
  <c r="BI39"/>
  <c r="R43"/>
  <c r="P44"/>
  <c r="D50" i="15" s="1"/>
  <c r="T43" i="14"/>
  <c r="AY43"/>
  <c r="AW44"/>
  <c r="AZ43"/>
  <c r="BD41"/>
  <c r="BE41" s="1"/>
  <c r="BF40"/>
  <c r="BG40" s="1"/>
  <c r="BH40"/>
  <c r="U42"/>
  <c r="W42"/>
  <c r="X42" s="1"/>
  <c r="BA42"/>
  <c r="BB42"/>
  <c r="BC42" s="1"/>
  <c r="AS40"/>
  <c r="AT40" s="1"/>
  <c r="K51" i="13"/>
  <c r="Y40" i="12"/>
  <c r="E46" i="13"/>
  <c r="F46" s="1"/>
  <c r="AG43" i="12"/>
  <c r="AH43"/>
  <c r="AO39"/>
  <c r="AU44"/>
  <c r="S49" i="13"/>
  <c r="AJ42" i="12"/>
  <c r="AK42" s="1"/>
  <c r="AI42"/>
  <c r="AL42" s="1"/>
  <c r="L48" i="13" s="1"/>
  <c r="AQ39" i="12"/>
  <c r="AR39"/>
  <c r="AS39" s="1"/>
  <c r="Y41"/>
  <c r="E47" i="13"/>
  <c r="F47" s="1"/>
  <c r="AL41" i="12"/>
  <c r="L47" i="13" s="1"/>
  <c r="AQ40" i="12"/>
  <c r="AR40"/>
  <c r="AS40" s="1"/>
  <c r="AO40"/>
  <c r="X40"/>
  <c r="P44"/>
  <c r="D50" i="13" s="1"/>
  <c r="R43" i="12"/>
  <c r="S43"/>
  <c r="X41"/>
  <c r="T42"/>
  <c r="U42"/>
  <c r="V42" s="1"/>
  <c r="BR44" i="19" l="1"/>
  <c r="BQ44"/>
  <c r="BS44" s="1"/>
  <c r="BT43"/>
  <c r="BU43"/>
  <c r="BV43" s="1"/>
  <c r="X44"/>
  <c r="AL46"/>
  <c r="AJ46"/>
  <c r="AN45"/>
  <c r="AO45"/>
  <c r="AP45" s="1"/>
  <c r="W45"/>
  <c r="Y45" s="1"/>
  <c r="AA45" s="1"/>
  <c r="AB45" s="1"/>
  <c r="BF42"/>
  <c r="BG42" s="1"/>
  <c r="BA44"/>
  <c r="BB44"/>
  <c r="BC44" s="1"/>
  <c r="BD43"/>
  <c r="BE43" s="1"/>
  <c r="T46"/>
  <c r="U46"/>
  <c r="V46" s="1"/>
  <c r="Z44"/>
  <c r="BI41"/>
  <c r="AY45"/>
  <c r="AW46"/>
  <c r="BL46" s="1"/>
  <c r="AZ45"/>
  <c r="BM45" s="1"/>
  <c r="BP45" s="1"/>
  <c r="P48"/>
  <c r="AE48" s="1"/>
  <c r="R47"/>
  <c r="S47"/>
  <c r="AF47" s="1"/>
  <c r="AI47" s="1"/>
  <c r="BE42"/>
  <c r="BH42" s="1"/>
  <c r="S46" i="15"/>
  <c r="Y46"/>
  <c r="F46"/>
  <c r="N40" i="16"/>
  <c r="R47" i="15"/>
  <c r="N41" i="17"/>
  <c r="O41" s="1"/>
  <c r="AR40" i="14"/>
  <c r="AN41"/>
  <c r="AQ41" s="1"/>
  <c r="N47" i="15" s="1"/>
  <c r="BJ50" i="17"/>
  <c r="F44"/>
  <c r="B45"/>
  <c r="AF44" i="14"/>
  <c r="K49" i="15"/>
  <c r="AI43" i="14"/>
  <c r="AH43"/>
  <c r="AJ42"/>
  <c r="AM42" s="1"/>
  <c r="L48" i="15" s="1"/>
  <c r="AK42" i="14"/>
  <c r="AL42" s="1"/>
  <c r="AN42" s="1"/>
  <c r="AQ42" s="1"/>
  <c r="N48" i="15" s="1"/>
  <c r="AO41" i="14"/>
  <c r="M47" i="15" s="1"/>
  <c r="AA41" i="14"/>
  <c r="G47" i="15" s="1"/>
  <c r="E47"/>
  <c r="AS41" i="14"/>
  <c r="AT41" s="1"/>
  <c r="BJ40"/>
  <c r="BK40" s="1"/>
  <c r="BI40"/>
  <c r="R44"/>
  <c r="P45"/>
  <c r="D51" i="15" s="1"/>
  <c r="T44" i="14"/>
  <c r="Y42"/>
  <c r="BF41"/>
  <c r="BG41" s="1"/>
  <c r="BH41"/>
  <c r="BA43"/>
  <c r="BB43"/>
  <c r="BC43" s="1"/>
  <c r="BD42"/>
  <c r="BE42" s="1"/>
  <c r="AO42"/>
  <c r="AY44"/>
  <c r="AW45"/>
  <c r="AZ44"/>
  <c r="U43"/>
  <c r="W43"/>
  <c r="X43" s="1"/>
  <c r="Z41"/>
  <c r="K52" i="13"/>
  <c r="AN41" i="12"/>
  <c r="M47" i="13" s="1"/>
  <c r="AI43" i="12"/>
  <c r="AL43" s="1"/>
  <c r="L49" i="13" s="1"/>
  <c r="AJ43" i="12"/>
  <c r="AK43" s="1"/>
  <c r="AA40"/>
  <c r="AB40" s="1"/>
  <c r="G46" i="13"/>
  <c r="Z40" i="12"/>
  <c r="AM42"/>
  <c r="AP42" s="1"/>
  <c r="N48" i="13" s="1"/>
  <c r="Z41" i="12"/>
  <c r="AA41"/>
  <c r="AB41" s="1"/>
  <c r="G47" i="13"/>
  <c r="AN42" i="12"/>
  <c r="M48" i="13" s="1"/>
  <c r="AG44" i="12"/>
  <c r="AH44"/>
  <c r="W42"/>
  <c r="X42" s="1"/>
  <c r="AU45"/>
  <c r="S50" i="13"/>
  <c r="AM41" i="12"/>
  <c r="AP41" s="1"/>
  <c r="N47" i="13" s="1"/>
  <c r="T43" i="12"/>
  <c r="W43" s="1"/>
  <c r="U43"/>
  <c r="V43" s="1"/>
  <c r="P45"/>
  <c r="D51" i="13" s="1"/>
  <c r="R44" i="12"/>
  <c r="S44"/>
  <c r="BR45" i="19" l="1"/>
  <c r="BQ45"/>
  <c r="BS45" s="1"/>
  <c r="BT44"/>
  <c r="BU44"/>
  <c r="BV44" s="1"/>
  <c r="AL47"/>
  <c r="AJ47"/>
  <c r="AO46"/>
  <c r="AP46" s="1"/>
  <c r="AN46"/>
  <c r="AW47"/>
  <c r="BL47" s="1"/>
  <c r="AY46"/>
  <c r="AZ46"/>
  <c r="BM46" s="1"/>
  <c r="BP46" s="1"/>
  <c r="BF43"/>
  <c r="BG43" s="1"/>
  <c r="BH43"/>
  <c r="BD44"/>
  <c r="X45"/>
  <c r="P49"/>
  <c r="AE49" s="1"/>
  <c r="R48"/>
  <c r="S48"/>
  <c r="AF48" s="1"/>
  <c r="AI48" s="1"/>
  <c r="T47"/>
  <c r="U47"/>
  <c r="V47" s="1"/>
  <c r="BI42"/>
  <c r="BA45"/>
  <c r="BB45"/>
  <c r="BC45" s="1"/>
  <c r="W46"/>
  <c r="Y46" s="1"/>
  <c r="AA46" s="1"/>
  <c r="AB46" s="1"/>
  <c r="Z45"/>
  <c r="F47" i="15"/>
  <c r="N41" i="16"/>
  <c r="R48" i="15"/>
  <c r="N42" i="17"/>
  <c r="O42" s="1"/>
  <c r="S47" i="15"/>
  <c r="Y47"/>
  <c r="AP41" i="14"/>
  <c r="AR41"/>
  <c r="BJ51" i="17"/>
  <c r="B46"/>
  <c r="F45"/>
  <c r="AF45" i="14"/>
  <c r="K50" i="15"/>
  <c r="AH44" i="14"/>
  <c r="AI44"/>
  <c r="AK43"/>
  <c r="AL43" s="1"/>
  <c r="AJ43"/>
  <c r="AM43" s="1"/>
  <c r="L49" i="15" s="1"/>
  <c r="AA42" i="14"/>
  <c r="G48" i="15" s="1"/>
  <c r="E48"/>
  <c r="AP42" i="14"/>
  <c r="M48" i="15"/>
  <c r="Z42" i="14"/>
  <c r="Y43"/>
  <c r="Z43" s="1"/>
  <c r="AS42"/>
  <c r="AT42" s="1"/>
  <c r="AR42"/>
  <c r="BA44"/>
  <c r="BB44"/>
  <c r="BC44" s="1"/>
  <c r="AY45"/>
  <c r="AW46"/>
  <c r="AZ45"/>
  <c r="BJ41"/>
  <c r="BK41" s="1"/>
  <c r="BI41"/>
  <c r="BF42"/>
  <c r="BG42" s="1"/>
  <c r="BH42"/>
  <c r="U44"/>
  <c r="W44"/>
  <c r="X44" s="1"/>
  <c r="R45"/>
  <c r="P46"/>
  <c r="D52" i="15" s="1"/>
  <c r="T45" i="14"/>
  <c r="BD43"/>
  <c r="AN43"/>
  <c r="AQ43" s="1"/>
  <c r="N49" i="15" s="1"/>
  <c r="K53" i="13"/>
  <c r="AI44" i="12"/>
  <c r="AJ44"/>
  <c r="AK44" s="1"/>
  <c r="AN43"/>
  <c r="M49" i="13" s="1"/>
  <c r="AU46" i="12"/>
  <c r="S51" i="13"/>
  <c r="Y43" i="12"/>
  <c r="E49" i="13"/>
  <c r="F49" s="1"/>
  <c r="AO42" i="12"/>
  <c r="AQ41"/>
  <c r="AR41"/>
  <c r="AS41" s="1"/>
  <c r="AR42"/>
  <c r="AS42" s="1"/>
  <c r="AM43"/>
  <c r="AP43" s="1"/>
  <c r="N49" i="13" s="1"/>
  <c r="AO41" i="12"/>
  <c r="Y42"/>
  <c r="E48" i="13"/>
  <c r="F48" s="1"/>
  <c r="AG45" i="12"/>
  <c r="AH45"/>
  <c r="AQ42"/>
  <c r="T44"/>
  <c r="U44"/>
  <c r="V44" s="1"/>
  <c r="P46"/>
  <c r="D52" i="13" s="1"/>
  <c r="R45" i="12"/>
  <c r="S45"/>
  <c r="X43"/>
  <c r="BR46" i="19" l="1"/>
  <c r="BQ46"/>
  <c r="BS46" s="1"/>
  <c r="BU45"/>
  <c r="BV45" s="1"/>
  <c r="BT45"/>
  <c r="BP47"/>
  <c r="AJ48"/>
  <c r="AL48"/>
  <c r="AO47"/>
  <c r="AP47" s="1"/>
  <c r="AN47"/>
  <c r="X46"/>
  <c r="BI43"/>
  <c r="BF44"/>
  <c r="BG44" s="1"/>
  <c r="W47"/>
  <c r="Y47" s="1"/>
  <c r="AA47" s="1"/>
  <c r="AB47" s="1"/>
  <c r="R49"/>
  <c r="P50"/>
  <c r="AE50" s="1"/>
  <c r="S49"/>
  <c r="AF49" s="1"/>
  <c r="AI49" s="1"/>
  <c r="AY47"/>
  <c r="AW48"/>
  <c r="BL48" s="1"/>
  <c r="AZ47"/>
  <c r="BM47" s="1"/>
  <c r="Z46"/>
  <c r="BD45"/>
  <c r="T48"/>
  <c r="U48"/>
  <c r="V48" s="1"/>
  <c r="BA46"/>
  <c r="BB46"/>
  <c r="BC46" s="1"/>
  <c r="BE44"/>
  <c r="BH44" s="1"/>
  <c r="R49" i="15"/>
  <c r="N43" i="17"/>
  <c r="O43" s="1"/>
  <c r="F48" i="15"/>
  <c r="N42" i="16"/>
  <c r="S48" i="15"/>
  <c r="Y48"/>
  <c r="BJ52" i="17"/>
  <c r="F46"/>
  <c r="B47"/>
  <c r="AK44" i="14"/>
  <c r="AL44" s="1"/>
  <c r="AN44" s="1"/>
  <c r="AQ44" s="1"/>
  <c r="N50" i="15" s="1"/>
  <c r="AJ44" i="14"/>
  <c r="AM44" s="1"/>
  <c r="L50" i="15" s="1"/>
  <c r="AO43" i="14"/>
  <c r="AF46"/>
  <c r="K51" i="15"/>
  <c r="AH45" i="14"/>
  <c r="AI45"/>
  <c r="AP43"/>
  <c r="M49" i="15"/>
  <c r="AA43" i="14"/>
  <c r="G49" i="15" s="1"/>
  <c r="E49"/>
  <c r="AS43" i="14"/>
  <c r="AT43" s="1"/>
  <c r="AR43"/>
  <c r="BF43"/>
  <c r="BG43" s="1"/>
  <c r="AY46"/>
  <c r="AW47"/>
  <c r="AZ46"/>
  <c r="U45"/>
  <c r="W45"/>
  <c r="X45" s="1"/>
  <c r="BD44"/>
  <c r="BE44" s="1"/>
  <c r="R46"/>
  <c r="P47"/>
  <c r="D53" i="15" s="1"/>
  <c r="T46" i="14"/>
  <c r="BJ42"/>
  <c r="BK42" s="1"/>
  <c r="BI42"/>
  <c r="Y44"/>
  <c r="BA45"/>
  <c r="BB45"/>
  <c r="BC45" s="1"/>
  <c r="BE43"/>
  <c r="BH43" s="1"/>
  <c r="K54" i="13"/>
  <c r="AJ45" i="12"/>
  <c r="AK45" s="1"/>
  <c r="AR43"/>
  <c r="AS43" s="1"/>
  <c r="AQ43"/>
  <c r="G48" i="13"/>
  <c r="AA42" i="12"/>
  <c r="AB42" s="1"/>
  <c r="Z42"/>
  <c r="AO43"/>
  <c r="W44"/>
  <c r="AU47"/>
  <c r="S52" i="13"/>
  <c r="AL44" i="12"/>
  <c r="AG46"/>
  <c r="AH46"/>
  <c r="Z43"/>
  <c r="AA43"/>
  <c r="AB43" s="1"/>
  <c r="G49" i="13"/>
  <c r="AI45" i="12"/>
  <c r="AL45" s="1"/>
  <c r="L51" i="13" s="1"/>
  <c r="P47" i="12"/>
  <c r="D53" i="13" s="1"/>
  <c r="R46" i="12"/>
  <c r="S46"/>
  <c r="U45"/>
  <c r="V45" s="1"/>
  <c r="T45"/>
  <c r="W45" s="1"/>
  <c r="X44"/>
  <c r="BR47" i="19" l="1"/>
  <c r="BQ47"/>
  <c r="BS47" s="1"/>
  <c r="BT46"/>
  <c r="BU46"/>
  <c r="BV46" s="1"/>
  <c r="BP48"/>
  <c r="X47"/>
  <c r="Z47"/>
  <c r="AJ49"/>
  <c r="AL49"/>
  <c r="AN48"/>
  <c r="AO48"/>
  <c r="AP48" s="1"/>
  <c r="BA47"/>
  <c r="BB47"/>
  <c r="BC47" s="1"/>
  <c r="W48"/>
  <c r="Y48" s="1"/>
  <c r="AA48" s="1"/>
  <c r="AB48" s="1"/>
  <c r="BF45"/>
  <c r="BG45" s="1"/>
  <c r="T49"/>
  <c r="U49"/>
  <c r="V49" s="1"/>
  <c r="BE45"/>
  <c r="BH45" s="1"/>
  <c r="BD46"/>
  <c r="BE46" s="1"/>
  <c r="BI44"/>
  <c r="AW49"/>
  <c r="BL49" s="1"/>
  <c r="AY48"/>
  <c r="AZ48"/>
  <c r="BM48" s="1"/>
  <c r="P51"/>
  <c r="AE51" s="1"/>
  <c r="R50"/>
  <c r="S50"/>
  <c r="AF50" s="1"/>
  <c r="AI50" s="1"/>
  <c r="F49" i="15"/>
  <c r="N43" i="16"/>
  <c r="S49" i="15"/>
  <c r="Y49"/>
  <c r="R50"/>
  <c r="N44" i="17"/>
  <c r="O44" s="1"/>
  <c r="BJ53"/>
  <c r="B48"/>
  <c r="F47"/>
  <c r="AK45" i="14"/>
  <c r="AL45" s="1"/>
  <c r="AN45" s="1"/>
  <c r="AJ45"/>
  <c r="AM45" s="1"/>
  <c r="AF47"/>
  <c r="K52" i="15"/>
  <c r="AI46" i="14"/>
  <c r="AH46"/>
  <c r="AO44"/>
  <c r="AP44" s="1"/>
  <c r="M50" i="15"/>
  <c r="AA44" i="14"/>
  <c r="G50" i="15" s="1"/>
  <c r="E50"/>
  <c r="L51"/>
  <c r="BJ43" i="14"/>
  <c r="BK43" s="1"/>
  <c r="BI43"/>
  <c r="BH44"/>
  <c r="BF44"/>
  <c r="BG44" s="1"/>
  <c r="Y45"/>
  <c r="AS44"/>
  <c r="AT44" s="1"/>
  <c r="AR44"/>
  <c r="BA46"/>
  <c r="BB46"/>
  <c r="BC46" s="1"/>
  <c r="AW48"/>
  <c r="AY47"/>
  <c r="AZ47"/>
  <c r="U46"/>
  <c r="W46"/>
  <c r="X46" s="1"/>
  <c r="BD45"/>
  <c r="BE45" s="1"/>
  <c r="P48"/>
  <c r="D54" i="15" s="1"/>
  <c r="R47" i="14"/>
  <c r="T47"/>
  <c r="Z44"/>
  <c r="AM44" i="12"/>
  <c r="L50" i="13"/>
  <c r="K55"/>
  <c r="AG47" i="12"/>
  <c r="AH47"/>
  <c r="AU48"/>
  <c r="S53" i="13"/>
  <c r="Y44" i="12"/>
  <c r="E50" i="13"/>
  <c r="F50" s="1"/>
  <c r="AN45" i="12"/>
  <c r="M51" i="13" s="1"/>
  <c r="Y45" i="12"/>
  <c r="E51" i="13"/>
  <c r="F51" s="1"/>
  <c r="AJ46" i="12"/>
  <c r="AK46" s="1"/>
  <c r="AI46"/>
  <c r="AL46" s="1"/>
  <c r="L52" i="13" s="1"/>
  <c r="AN44" i="12"/>
  <c r="M50" i="13" s="1"/>
  <c r="AP44" i="12"/>
  <c r="N50" i="13" s="1"/>
  <c r="AM45" i="12"/>
  <c r="AP45" s="1"/>
  <c r="N51" i="13" s="1"/>
  <c r="Z45" i="12"/>
  <c r="P48"/>
  <c r="D54" i="13" s="1"/>
  <c r="R47" i="12"/>
  <c r="S47"/>
  <c r="T46"/>
  <c r="U46"/>
  <c r="V46" s="1"/>
  <c r="X45"/>
  <c r="BR48" i="19" l="1"/>
  <c r="BQ48"/>
  <c r="BS48" s="1"/>
  <c r="BT47"/>
  <c r="BU47"/>
  <c r="BV47" s="1"/>
  <c r="BP49"/>
  <c r="AN49"/>
  <c r="AO49"/>
  <c r="AP49" s="1"/>
  <c r="AL50"/>
  <c r="AJ50"/>
  <c r="Z48"/>
  <c r="BI45"/>
  <c r="W49"/>
  <c r="Y49" s="1"/>
  <c r="AA49" s="1"/>
  <c r="AB49" s="1"/>
  <c r="BD47"/>
  <c r="P52"/>
  <c r="AE52" s="1"/>
  <c r="R51"/>
  <c r="S51"/>
  <c r="AF51" s="1"/>
  <c r="AI51" s="1"/>
  <c r="AW50"/>
  <c r="BL50" s="1"/>
  <c r="AY49"/>
  <c r="AZ49"/>
  <c r="BM49" s="1"/>
  <c r="T50"/>
  <c r="U50"/>
  <c r="V50" s="1"/>
  <c r="BA48"/>
  <c r="BB48"/>
  <c r="BC48" s="1"/>
  <c r="BH46"/>
  <c r="BF46"/>
  <c r="BG46" s="1"/>
  <c r="X48"/>
  <c r="F50" i="15"/>
  <c r="N44" i="16"/>
  <c r="R51" i="15"/>
  <c r="N45" i="17"/>
  <c r="O45" s="1"/>
  <c r="S50" i="15"/>
  <c r="Y50"/>
  <c r="BJ54" i="17"/>
  <c r="F48"/>
  <c r="B49"/>
  <c r="AQ45" i="14"/>
  <c r="N51" i="15" s="1"/>
  <c r="AK46" i="14"/>
  <c r="AL46" s="1"/>
  <c r="AN46" s="1"/>
  <c r="AQ46" s="1"/>
  <c r="N52" i="15" s="1"/>
  <c r="AJ46" i="14"/>
  <c r="AM46" s="1"/>
  <c r="L52" i="15" s="1"/>
  <c r="AF48" i="14"/>
  <c r="K53" i="15"/>
  <c r="AI47" i="14"/>
  <c r="AH47"/>
  <c r="AO45"/>
  <c r="AP45" s="1"/>
  <c r="AA45"/>
  <c r="G51" i="15" s="1"/>
  <c r="E51"/>
  <c r="Z45" i="14"/>
  <c r="P49"/>
  <c r="D55" i="15" s="1"/>
  <c r="R48" i="14"/>
  <c r="T48"/>
  <c r="BA47"/>
  <c r="BB47"/>
  <c r="BC47" s="1"/>
  <c r="U47"/>
  <c r="W47"/>
  <c r="X47" s="1"/>
  <c r="Y46"/>
  <c r="BJ44"/>
  <c r="BK44" s="1"/>
  <c r="BI44"/>
  <c r="BH45"/>
  <c r="BF45"/>
  <c r="BG45" s="1"/>
  <c r="AO46"/>
  <c r="AW49"/>
  <c r="AY48"/>
  <c r="AZ48"/>
  <c r="BD46"/>
  <c r="BE46" s="1"/>
  <c r="K56" i="13"/>
  <c r="AR45" i="12"/>
  <c r="AS45" s="1"/>
  <c r="AQ45"/>
  <c r="AN46"/>
  <c r="M52" i="13" s="1"/>
  <c r="AO45" i="12"/>
  <c r="AA44"/>
  <c r="AB44" s="1"/>
  <c r="G50" i="13"/>
  <c r="Z44" i="12"/>
  <c r="AI47"/>
  <c r="AL47" s="1"/>
  <c r="L53" i="13" s="1"/>
  <c r="AJ47" i="12"/>
  <c r="AK47" s="1"/>
  <c r="AA45"/>
  <c r="AB45" s="1"/>
  <c r="G51" i="13"/>
  <c r="AO44" i="12"/>
  <c r="AU49"/>
  <c r="S54" i="13"/>
  <c r="AG48" i="12"/>
  <c r="AH48"/>
  <c r="W46"/>
  <c r="AR44"/>
  <c r="AS44" s="1"/>
  <c r="AQ44"/>
  <c r="AM46"/>
  <c r="AP46" s="1"/>
  <c r="X46"/>
  <c r="P49"/>
  <c r="D55" i="13" s="1"/>
  <c r="R48" i="12"/>
  <c r="S48"/>
  <c r="T47"/>
  <c r="W47" s="1"/>
  <c r="U47"/>
  <c r="V47" s="1"/>
  <c r="BR49" i="19" l="1"/>
  <c r="BQ49"/>
  <c r="BS49" s="1"/>
  <c r="BU48"/>
  <c r="BV48" s="1"/>
  <c r="BT48"/>
  <c r="BP50"/>
  <c r="Z49"/>
  <c r="X49"/>
  <c r="AL51"/>
  <c r="AJ51"/>
  <c r="AO50"/>
  <c r="AP50" s="1"/>
  <c r="AN50"/>
  <c r="W50"/>
  <c r="Y50" s="1"/>
  <c r="AA50" s="1"/>
  <c r="AB50" s="1"/>
  <c r="AY50"/>
  <c r="AW51"/>
  <c r="BL51" s="1"/>
  <c r="AZ50"/>
  <c r="BM50" s="1"/>
  <c r="BI46"/>
  <c r="BD48"/>
  <c r="BE48" s="1"/>
  <c r="BA49"/>
  <c r="BB49"/>
  <c r="BC49" s="1"/>
  <c r="P53"/>
  <c r="AE53" s="1"/>
  <c r="R52"/>
  <c r="S52"/>
  <c r="AF52" s="1"/>
  <c r="AI52" s="1"/>
  <c r="BF47"/>
  <c r="BG47" s="1"/>
  <c r="T51"/>
  <c r="U51"/>
  <c r="V51" s="1"/>
  <c r="BE47"/>
  <c r="BH47" s="1"/>
  <c r="M51" i="15"/>
  <c r="R52"/>
  <c r="N46" i="17"/>
  <c r="O46" s="1"/>
  <c r="F51" i="15"/>
  <c r="N45" i="16"/>
  <c r="S51" i="15"/>
  <c r="Y51"/>
  <c r="BJ55" i="17"/>
  <c r="B50"/>
  <c r="F49"/>
  <c r="AJ47" i="14"/>
  <c r="AM47" s="1"/>
  <c r="L53" i="15" s="1"/>
  <c r="AK47" i="14"/>
  <c r="AL47" s="1"/>
  <c r="AN47" s="1"/>
  <c r="AQ47" s="1"/>
  <c r="N53" i="15" s="1"/>
  <c r="AR45" i="14"/>
  <c r="AF49"/>
  <c r="K54" i="15"/>
  <c r="AI48" i="14"/>
  <c r="AH48"/>
  <c r="AS45"/>
  <c r="AT45" s="1"/>
  <c r="AA46"/>
  <c r="G52" i="15" s="1"/>
  <c r="E52"/>
  <c r="AP46" i="14"/>
  <c r="M52" i="15"/>
  <c r="AY49" i="14"/>
  <c r="AW50"/>
  <c r="AZ49"/>
  <c r="AS46"/>
  <c r="AT46" s="1"/>
  <c r="AR46"/>
  <c r="BJ45"/>
  <c r="BK45" s="1"/>
  <c r="BI45"/>
  <c r="Y47"/>
  <c r="BA48"/>
  <c r="BB48"/>
  <c r="BC48" s="1"/>
  <c r="R49"/>
  <c r="P50"/>
  <c r="D56" i="15" s="1"/>
  <c r="T49" i="14"/>
  <c r="BH46"/>
  <c r="BF46"/>
  <c r="BG46" s="1"/>
  <c r="BD47"/>
  <c r="U48"/>
  <c r="W48"/>
  <c r="X48" s="1"/>
  <c r="Z46"/>
  <c r="K57" i="13"/>
  <c r="AQ46" i="12"/>
  <c r="N52" i="13"/>
  <c r="AI48" i="12"/>
  <c r="AJ48"/>
  <c r="AK48" s="1"/>
  <c r="AU50"/>
  <c r="S55" i="13"/>
  <c r="AN47" i="12"/>
  <c r="M53" i="13" s="1"/>
  <c r="AG49" i="12"/>
  <c r="AH49"/>
  <c r="AM47"/>
  <c r="AP47" s="1"/>
  <c r="Y47"/>
  <c r="E53" i="13"/>
  <c r="F53" s="1"/>
  <c r="AO46" i="12"/>
  <c r="Y46"/>
  <c r="E52" i="13"/>
  <c r="F52" s="1"/>
  <c r="AR46" i="12"/>
  <c r="AS46" s="1"/>
  <c r="P50"/>
  <c r="D56" i="13" s="1"/>
  <c r="R49" i="12"/>
  <c r="S49"/>
  <c r="X47"/>
  <c r="T48"/>
  <c r="U48"/>
  <c r="V48" s="1"/>
  <c r="BR50" i="19" l="1"/>
  <c r="BQ50"/>
  <c r="BS50" s="1"/>
  <c r="BT49"/>
  <c r="BU49"/>
  <c r="BV49" s="1"/>
  <c r="AJ52"/>
  <c r="AL52"/>
  <c r="AO51"/>
  <c r="AP51" s="1"/>
  <c r="AN51"/>
  <c r="BI47"/>
  <c r="T52"/>
  <c r="U52"/>
  <c r="V52" s="1"/>
  <c r="BD49"/>
  <c r="BE49" s="1"/>
  <c r="W51"/>
  <c r="Y51" s="1"/>
  <c r="AA51" s="1"/>
  <c r="AB51" s="1"/>
  <c r="BA50"/>
  <c r="BB50"/>
  <c r="BC50" s="1"/>
  <c r="X50"/>
  <c r="BF48"/>
  <c r="BG48" s="1"/>
  <c r="BH48"/>
  <c r="R53"/>
  <c r="P54"/>
  <c r="AE54" s="1"/>
  <c r="S53"/>
  <c r="AF53" s="1"/>
  <c r="AI53" s="1"/>
  <c r="AY51"/>
  <c r="AW52"/>
  <c r="BL52" s="1"/>
  <c r="AZ51"/>
  <c r="BM51" s="1"/>
  <c r="BP51" s="1"/>
  <c r="Z50"/>
  <c r="S52" i="15"/>
  <c r="Y52"/>
  <c r="R53"/>
  <c r="N47" i="17"/>
  <c r="O47" s="1"/>
  <c r="F52" i="15"/>
  <c r="N46" i="16"/>
  <c r="BJ56" i="17"/>
  <c r="F50"/>
  <c r="B51"/>
  <c r="AK48" i="14"/>
  <c r="AL48" s="1"/>
  <c r="AJ48"/>
  <c r="AM48" s="1"/>
  <c r="L54" i="15" s="1"/>
  <c r="AF50" i="14"/>
  <c r="K55" i="15"/>
  <c r="AH49" i="14"/>
  <c r="AI49"/>
  <c r="AO47"/>
  <c r="AA47"/>
  <c r="G53" i="15" s="1"/>
  <c r="E53"/>
  <c r="AP47" i="14"/>
  <c r="M53" i="15"/>
  <c r="Z47" i="14"/>
  <c r="U49"/>
  <c r="W49"/>
  <c r="X49" s="1"/>
  <c r="BD48"/>
  <c r="BA49"/>
  <c r="BB49"/>
  <c r="BC49" s="1"/>
  <c r="BF47"/>
  <c r="BG47" s="1"/>
  <c r="P51"/>
  <c r="D57" i="15" s="1"/>
  <c r="R50" i="14"/>
  <c r="T50"/>
  <c r="BE48"/>
  <c r="AW51"/>
  <c r="AY50"/>
  <c r="AZ50"/>
  <c r="AS47"/>
  <c r="AT47" s="1"/>
  <c r="AR47"/>
  <c r="Y48"/>
  <c r="BJ46"/>
  <c r="BK46" s="1"/>
  <c r="BI46"/>
  <c r="BE47"/>
  <c r="BH47" s="1"/>
  <c r="AQ47" i="12"/>
  <c r="N53" i="13"/>
  <c r="K58"/>
  <c r="AI49" i="12"/>
  <c r="AL49" s="1"/>
  <c r="L55" i="13" s="1"/>
  <c r="AA46" i="12"/>
  <c r="AB46" s="1"/>
  <c r="G52" i="13"/>
  <c r="Z46" i="12"/>
  <c r="AL48"/>
  <c r="L54" i="13" s="1"/>
  <c r="W48" i="12"/>
  <c r="X48" s="1"/>
  <c r="Z47"/>
  <c r="AA47"/>
  <c r="AB47" s="1"/>
  <c r="G53" i="13"/>
  <c r="AO47" i="12"/>
  <c r="AU51"/>
  <c r="S56" i="13"/>
  <c r="AJ49" i="12"/>
  <c r="AK49" s="1"/>
  <c r="AR47"/>
  <c r="AS47" s="1"/>
  <c r="AG50"/>
  <c r="AH50"/>
  <c r="T49"/>
  <c r="W49" s="1"/>
  <c r="U49"/>
  <c r="V49" s="1"/>
  <c r="P51"/>
  <c r="D57" i="13" s="1"/>
  <c r="R50" i="12"/>
  <c r="S50"/>
  <c r="BR51" i="19" l="1"/>
  <c r="BQ51"/>
  <c r="BS51" s="1"/>
  <c r="BU50"/>
  <c r="BV50" s="1"/>
  <c r="BT50"/>
  <c r="AJ53"/>
  <c r="AL53"/>
  <c r="AN52"/>
  <c r="AO52"/>
  <c r="AP52" s="1"/>
  <c r="Z51"/>
  <c r="BA51"/>
  <c r="BB51"/>
  <c r="BC51" s="1"/>
  <c r="BI48"/>
  <c r="AW53"/>
  <c r="BL53" s="1"/>
  <c r="AY52"/>
  <c r="AZ52"/>
  <c r="BM52" s="1"/>
  <c r="BP52" s="1"/>
  <c r="P55"/>
  <c r="AE55" s="1"/>
  <c r="R54"/>
  <c r="S54"/>
  <c r="AF54" s="1"/>
  <c r="AI54" s="1"/>
  <c r="W52"/>
  <c r="Y52" s="1"/>
  <c r="AA52" s="1"/>
  <c r="AB52" s="1"/>
  <c r="T53"/>
  <c r="U53"/>
  <c r="V53" s="1"/>
  <c r="BD50"/>
  <c r="BE50" s="1"/>
  <c r="BF49"/>
  <c r="BG49" s="1"/>
  <c r="BH49"/>
  <c r="X51"/>
  <c r="F53" i="15"/>
  <c r="N47" i="16"/>
  <c r="R54" i="15"/>
  <c r="N48" i="17"/>
  <c r="O48" s="1"/>
  <c r="S53" i="15"/>
  <c r="Y53"/>
  <c r="AN48" i="14"/>
  <c r="AQ48" s="1"/>
  <c r="N54" i="15" s="1"/>
  <c r="BJ57" i="17"/>
  <c r="B52"/>
  <c r="F51"/>
  <c r="AF51" i="14"/>
  <c r="K56" i="15"/>
  <c r="AI50" i="14"/>
  <c r="AH50"/>
  <c r="AO48"/>
  <c r="M54" i="15" s="1"/>
  <c r="AJ49" i="14"/>
  <c r="AM49" s="1"/>
  <c r="L55" i="15" s="1"/>
  <c r="AK49" i="14"/>
  <c r="AL49" s="1"/>
  <c r="AA48"/>
  <c r="G54" i="15" s="1"/>
  <c r="E54"/>
  <c r="Z48" i="14"/>
  <c r="BJ47"/>
  <c r="BK47" s="1"/>
  <c r="BI47"/>
  <c r="BA50"/>
  <c r="BB50"/>
  <c r="BC50" s="1"/>
  <c r="P52"/>
  <c r="D58" i="15" s="1"/>
  <c r="R51" i="14"/>
  <c r="T51"/>
  <c r="BD49"/>
  <c r="BE49" s="1"/>
  <c r="U50"/>
  <c r="W50"/>
  <c r="X50" s="1"/>
  <c r="Y49"/>
  <c r="AS48"/>
  <c r="AT48" s="1"/>
  <c r="AR48"/>
  <c r="AW52"/>
  <c r="AY51"/>
  <c r="AZ51"/>
  <c r="BF48"/>
  <c r="BG48" s="1"/>
  <c r="BH48"/>
  <c r="AN49"/>
  <c r="AQ49" s="1"/>
  <c r="N55" i="15" s="1"/>
  <c r="K59" i="13"/>
  <c r="AM48" i="12"/>
  <c r="AP48" s="1"/>
  <c r="N54" i="13" s="1"/>
  <c r="AN49" i="12"/>
  <c r="M55" i="13" s="1"/>
  <c r="AM49" i="12"/>
  <c r="AP49" s="1"/>
  <c r="N55" i="13" s="1"/>
  <c r="AG51" i="12"/>
  <c r="AH51"/>
  <c r="AN48"/>
  <c r="M54" i="13" s="1"/>
  <c r="AJ50" i="12"/>
  <c r="AK50" s="1"/>
  <c r="AI50"/>
  <c r="AL50" s="1"/>
  <c r="L56" i="13" s="1"/>
  <c r="AU52" i="12"/>
  <c r="S57" i="13"/>
  <c r="Y49" i="12"/>
  <c r="Z49" s="1"/>
  <c r="E55" i="13"/>
  <c r="F55" s="1"/>
  <c r="Y48" i="12"/>
  <c r="E54" i="13"/>
  <c r="F54" s="1"/>
  <c r="T50" i="12"/>
  <c r="U50"/>
  <c r="V50" s="1"/>
  <c r="X49"/>
  <c r="P52"/>
  <c r="D58" i="13" s="1"/>
  <c r="R51" i="12"/>
  <c r="S51"/>
  <c r="BR52" i="19" l="1"/>
  <c r="BQ52"/>
  <c r="BS52" s="1"/>
  <c r="BU51"/>
  <c r="BV51" s="1"/>
  <c r="BT51"/>
  <c r="AL54"/>
  <c r="AJ54"/>
  <c r="AN53"/>
  <c r="AO53"/>
  <c r="AP53" s="1"/>
  <c r="X52"/>
  <c r="AW54"/>
  <c r="BL54" s="1"/>
  <c r="AY53"/>
  <c r="AZ53"/>
  <c r="BM53" s="1"/>
  <c r="BP53" s="1"/>
  <c r="P56"/>
  <c r="AE56" s="1"/>
  <c r="R55"/>
  <c r="S55"/>
  <c r="AF55" s="1"/>
  <c r="AI55" s="1"/>
  <c r="BA52"/>
  <c r="BB52"/>
  <c r="BC52" s="1"/>
  <c r="BI49"/>
  <c r="T54"/>
  <c r="U54"/>
  <c r="V54" s="1"/>
  <c r="BF50"/>
  <c r="BG50" s="1"/>
  <c r="BH50"/>
  <c r="BD51"/>
  <c r="BE51" s="1"/>
  <c r="W53"/>
  <c r="Y53" s="1"/>
  <c r="AA53" s="1"/>
  <c r="AB53" s="1"/>
  <c r="Z52"/>
  <c r="F54" i="15"/>
  <c r="N48" i="16"/>
  <c r="S54" i="15"/>
  <c r="Y54"/>
  <c r="R55"/>
  <c r="N49" i="17"/>
  <c r="O49" s="1"/>
  <c r="AO49" i="14"/>
  <c r="AP49" s="1"/>
  <c r="BJ58" i="17"/>
  <c r="F52"/>
  <c r="B53"/>
  <c r="AP48" i="14"/>
  <c r="AF52"/>
  <c r="K57" i="15"/>
  <c r="AH51" i="14"/>
  <c r="AI51"/>
  <c r="AK50"/>
  <c r="AL50" s="1"/>
  <c r="AN50" s="1"/>
  <c r="AQ50" s="1"/>
  <c r="N56" i="15" s="1"/>
  <c r="AJ50" i="14"/>
  <c r="AM50" s="1"/>
  <c r="AA49"/>
  <c r="G55" i="15" s="1"/>
  <c r="E55"/>
  <c r="L56"/>
  <c r="M55"/>
  <c r="Z49" i="14"/>
  <c r="AS49"/>
  <c r="AT49" s="1"/>
  <c r="AR49"/>
  <c r="BJ48"/>
  <c r="BK48" s="1"/>
  <c r="BI48"/>
  <c r="AW53"/>
  <c r="AY52"/>
  <c r="AZ52"/>
  <c r="AO50"/>
  <c r="BH49"/>
  <c r="BF49"/>
  <c r="BG49" s="1"/>
  <c r="P53"/>
  <c r="D59" i="15" s="1"/>
  <c r="R52" i="14"/>
  <c r="T52"/>
  <c r="BD50"/>
  <c r="BA51"/>
  <c r="BB51"/>
  <c r="BC51" s="1"/>
  <c r="Y50"/>
  <c r="U51"/>
  <c r="W51"/>
  <c r="X51" s="1"/>
  <c r="AQ49" i="12"/>
  <c r="K60" i="13"/>
  <c r="AO49" i="12"/>
  <c r="AN50"/>
  <c r="M56" i="13" s="1"/>
  <c r="AG52" i="12"/>
  <c r="AH52"/>
  <c r="AU53"/>
  <c r="S58" i="13"/>
  <c r="AO48" i="12"/>
  <c r="AR48"/>
  <c r="AS48" s="1"/>
  <c r="AQ48"/>
  <c r="AI51"/>
  <c r="AL51" s="1"/>
  <c r="L57" i="13" s="1"/>
  <c r="AJ51" i="12"/>
  <c r="AK51" s="1"/>
  <c r="W50"/>
  <c r="X50" s="1"/>
  <c r="G54" i="13"/>
  <c r="AA48" i="12"/>
  <c r="AB48" s="1"/>
  <c r="Z48"/>
  <c r="AA49"/>
  <c r="AB49" s="1"/>
  <c r="G55" i="13"/>
  <c r="AM50" i="12"/>
  <c r="AP50" s="1"/>
  <c r="AR49"/>
  <c r="AS49" s="1"/>
  <c r="T51"/>
  <c r="W51" s="1"/>
  <c r="U51"/>
  <c r="V51" s="1"/>
  <c r="P53"/>
  <c r="D59" i="13" s="1"/>
  <c r="R52" i="12"/>
  <c r="S52"/>
  <c r="BR53" i="19" l="1"/>
  <c r="BQ53"/>
  <c r="BS53" s="1"/>
  <c r="BU52"/>
  <c r="BV52" s="1"/>
  <c r="BT52"/>
  <c r="BP54"/>
  <c r="AO54"/>
  <c r="AP54" s="1"/>
  <c r="AN54"/>
  <c r="AL55"/>
  <c r="AJ55"/>
  <c r="Z53"/>
  <c r="BD52"/>
  <c r="BE52" s="1"/>
  <c r="R56"/>
  <c r="P57"/>
  <c r="AE57" s="1"/>
  <c r="S56"/>
  <c r="AF56" s="1"/>
  <c r="AI56" s="1"/>
  <c r="W54"/>
  <c r="Y54" s="1"/>
  <c r="AA54" s="1"/>
  <c r="AB54" s="1"/>
  <c r="T55"/>
  <c r="U55"/>
  <c r="V55" s="1"/>
  <c r="AY54"/>
  <c r="AW55"/>
  <c r="BL55" s="1"/>
  <c r="AZ54"/>
  <c r="BM54" s="1"/>
  <c r="BI50"/>
  <c r="BH51"/>
  <c r="BF51"/>
  <c r="BG51" s="1"/>
  <c r="BA53"/>
  <c r="BB53"/>
  <c r="BC53" s="1"/>
  <c r="X53"/>
  <c r="S55" i="15"/>
  <c r="Y55"/>
  <c r="F55"/>
  <c r="N49" i="16"/>
  <c r="R56" i="15"/>
  <c r="N50" i="17"/>
  <c r="O50" s="1"/>
  <c r="BJ59"/>
  <c r="F53"/>
  <c r="B54"/>
  <c r="AF53" i="14"/>
  <c r="K58" i="15"/>
  <c r="AH52" i="14"/>
  <c r="AI52"/>
  <c r="AK51"/>
  <c r="AL51" s="1"/>
  <c r="AJ51"/>
  <c r="AM51" s="1"/>
  <c r="L57" i="15" s="1"/>
  <c r="AA50" i="14"/>
  <c r="G56" i="15" s="1"/>
  <c r="E56"/>
  <c r="AP50" i="14"/>
  <c r="M56" i="15"/>
  <c r="Y51" i="14"/>
  <c r="BD51"/>
  <c r="BE51" s="1"/>
  <c r="U52"/>
  <c r="W52"/>
  <c r="X52" s="1"/>
  <c r="AS50"/>
  <c r="AT50" s="1"/>
  <c r="AR50"/>
  <c r="BJ49"/>
  <c r="BK49" s="1"/>
  <c r="BI49"/>
  <c r="AY53"/>
  <c r="AW54"/>
  <c r="AZ53"/>
  <c r="BF50"/>
  <c r="BG50" s="1"/>
  <c r="BA52"/>
  <c r="BB52"/>
  <c r="BC52" s="1"/>
  <c r="R53"/>
  <c r="P54"/>
  <c r="D60" i="15" s="1"/>
  <c r="T53" i="14"/>
  <c r="BE50"/>
  <c r="BH50" s="1"/>
  <c r="Z50"/>
  <c r="K61" i="13"/>
  <c r="AQ50" i="12"/>
  <c r="N56" i="13"/>
  <c r="AM51" i="12"/>
  <c r="AP51" s="1"/>
  <c r="N57" i="13" s="1"/>
  <c r="AI52" i="12"/>
  <c r="AJ52"/>
  <c r="AK52" s="1"/>
  <c r="Y51"/>
  <c r="Z51" s="1"/>
  <c r="E57" i="13"/>
  <c r="F57" s="1"/>
  <c r="Y50" i="12"/>
  <c r="E56" i="13"/>
  <c r="F56" s="1"/>
  <c r="AO50" i="12"/>
  <c r="AU54"/>
  <c r="S59" i="13"/>
  <c r="AG53" i="12"/>
  <c r="AH53"/>
  <c r="AR50"/>
  <c r="AS50" s="1"/>
  <c r="AN51"/>
  <c r="M57" i="13" s="1"/>
  <c r="T52" i="12"/>
  <c r="U52"/>
  <c r="V52" s="1"/>
  <c r="P54"/>
  <c r="D60" i="13" s="1"/>
  <c r="R53" i="12"/>
  <c r="S53"/>
  <c r="X51"/>
  <c r="BR54" i="19" l="1"/>
  <c r="BQ54"/>
  <c r="BS54" s="1"/>
  <c r="BT53"/>
  <c r="BU53"/>
  <c r="BV53" s="1"/>
  <c r="X54"/>
  <c r="AJ56"/>
  <c r="AL56"/>
  <c r="AO55"/>
  <c r="AP55" s="1"/>
  <c r="AN55"/>
  <c r="Z54"/>
  <c r="BA54"/>
  <c r="BB54"/>
  <c r="BC54" s="1"/>
  <c r="AW56"/>
  <c r="BL56" s="1"/>
  <c r="AY55"/>
  <c r="AZ55"/>
  <c r="BM55" s="1"/>
  <c r="BP55" s="1"/>
  <c r="T56"/>
  <c r="U56"/>
  <c r="V56" s="1"/>
  <c r="BF52"/>
  <c r="BG52" s="1"/>
  <c r="BH52"/>
  <c r="BI51"/>
  <c r="BD53"/>
  <c r="W55"/>
  <c r="Y55" s="1"/>
  <c r="AA55" s="1"/>
  <c r="AB55" s="1"/>
  <c r="R57"/>
  <c r="P58"/>
  <c r="AE58" s="1"/>
  <c r="S57"/>
  <c r="AF57" s="1"/>
  <c r="AI57" s="1"/>
  <c r="F56" i="15"/>
  <c r="N50" i="16"/>
  <c r="R57" i="15"/>
  <c r="N51" i="17"/>
  <c r="O51" s="1"/>
  <c r="S56" i="15"/>
  <c r="Y56"/>
  <c r="AO51" i="14"/>
  <c r="AN51"/>
  <c r="AQ51" s="1"/>
  <c r="N57" i="15" s="1"/>
  <c r="BJ60" i="17"/>
  <c r="F54"/>
  <c r="B55"/>
  <c r="AF54" i="14"/>
  <c r="K59" i="15"/>
  <c r="AI53" i="14"/>
  <c r="AH53"/>
  <c r="AK52"/>
  <c r="AL52" s="1"/>
  <c r="AN52" s="1"/>
  <c r="AQ52" s="1"/>
  <c r="N58" i="15" s="1"/>
  <c r="AJ52" i="14"/>
  <c r="AM52" s="1"/>
  <c r="L58" i="15" s="1"/>
  <c r="AP51" i="14"/>
  <c r="M57" i="15"/>
  <c r="AA51" i="14"/>
  <c r="G57" i="15" s="1"/>
  <c r="E57"/>
  <c r="BJ50" i="14"/>
  <c r="BK50" s="1"/>
  <c r="BI50"/>
  <c r="BA53"/>
  <c r="BB53"/>
  <c r="BC53" s="1"/>
  <c r="Y52"/>
  <c r="BD52"/>
  <c r="AW55"/>
  <c r="AY54"/>
  <c r="AZ54"/>
  <c r="U53"/>
  <c r="W53"/>
  <c r="X53" s="1"/>
  <c r="BE52"/>
  <c r="P55"/>
  <c r="D61" i="15" s="1"/>
  <c r="R54" i="14"/>
  <c r="T54"/>
  <c r="BF51"/>
  <c r="BG51" s="1"/>
  <c r="BH51"/>
  <c r="Z51"/>
  <c r="K62" i="13"/>
  <c r="AJ53" i="12"/>
  <c r="AK53" s="1"/>
  <c r="AR51"/>
  <c r="AS51" s="1"/>
  <c r="AQ51"/>
  <c r="AG54"/>
  <c r="AH54"/>
  <c r="AA51"/>
  <c r="AB51" s="1"/>
  <c r="G57" i="13"/>
  <c r="W52" i="12"/>
  <c r="AU55"/>
  <c r="S60" i="13"/>
  <c r="G56"/>
  <c r="AA50" i="12"/>
  <c r="AB50" s="1"/>
  <c r="Z50"/>
  <c r="AO51"/>
  <c r="AL52"/>
  <c r="AI53"/>
  <c r="AL53" s="1"/>
  <c r="L59" i="13" s="1"/>
  <c r="T53" i="12"/>
  <c r="W53" s="1"/>
  <c r="U53"/>
  <c r="V53" s="1"/>
  <c r="P55"/>
  <c r="D61" i="13" s="1"/>
  <c r="R54" i="12"/>
  <c r="S54"/>
  <c r="BR55" i="19" l="1"/>
  <c r="BQ55"/>
  <c r="BS55" s="1"/>
  <c r="BT54"/>
  <c r="BU54"/>
  <c r="BV54" s="1"/>
  <c r="AJ57"/>
  <c r="AL57"/>
  <c r="AN56"/>
  <c r="AO56"/>
  <c r="AP56" s="1"/>
  <c r="Z55"/>
  <c r="BD54"/>
  <c r="BE54" s="1"/>
  <c r="BI52"/>
  <c r="BA55"/>
  <c r="BB55"/>
  <c r="BC55" s="1"/>
  <c r="T57"/>
  <c r="U57"/>
  <c r="V57" s="1"/>
  <c r="BF53"/>
  <c r="BG53" s="1"/>
  <c r="W56"/>
  <c r="Y56" s="1"/>
  <c r="AA56" s="1"/>
  <c r="AB56" s="1"/>
  <c r="AW57"/>
  <c r="BL57" s="1"/>
  <c r="AY56"/>
  <c r="AZ56"/>
  <c r="BM56" s="1"/>
  <c r="BP56" s="1"/>
  <c r="P59"/>
  <c r="AE59" s="1"/>
  <c r="R58"/>
  <c r="S58"/>
  <c r="AF58" s="1"/>
  <c r="AI58" s="1"/>
  <c r="X55"/>
  <c r="BE53"/>
  <c r="BH53" s="1"/>
  <c r="R58" i="15"/>
  <c r="N52" i="17"/>
  <c r="O52" s="1"/>
  <c r="S57" i="15"/>
  <c r="Y57"/>
  <c r="F57"/>
  <c r="N51" i="16"/>
  <c r="AS51" i="14"/>
  <c r="AT51" s="1"/>
  <c r="AR51"/>
  <c r="BJ61" i="17"/>
  <c r="B56"/>
  <c r="F55"/>
  <c r="AF55" i="14"/>
  <c r="K60" i="15"/>
  <c r="AI54" i="14"/>
  <c r="AH54"/>
  <c r="AJ53"/>
  <c r="AM53" s="1"/>
  <c r="AK53"/>
  <c r="AL53" s="1"/>
  <c r="AO52"/>
  <c r="M58" i="15" s="1"/>
  <c r="AA52" i="14"/>
  <c r="G58" i="15" s="1"/>
  <c r="E58"/>
  <c r="L59"/>
  <c r="Z52" i="14"/>
  <c r="BJ51"/>
  <c r="BK51" s="1"/>
  <c r="BI51"/>
  <c r="U54"/>
  <c r="W54"/>
  <c r="X54" s="1"/>
  <c r="AS52"/>
  <c r="AT52" s="1"/>
  <c r="AR52"/>
  <c r="BF52"/>
  <c r="BG52" s="1"/>
  <c r="BH52"/>
  <c r="Y53"/>
  <c r="AW56"/>
  <c r="AY55"/>
  <c r="AZ55"/>
  <c r="BD53"/>
  <c r="P56"/>
  <c r="D62" i="15" s="1"/>
  <c r="R55" i="14"/>
  <c r="T55"/>
  <c r="BA54"/>
  <c r="BB54"/>
  <c r="BC54" s="1"/>
  <c r="AM52" i="12"/>
  <c r="AP52" s="1"/>
  <c r="N58" i="13" s="1"/>
  <c r="L58"/>
  <c r="K63"/>
  <c r="AM53" i="12"/>
  <c r="AP53" s="1"/>
  <c r="N59" i="13" s="1"/>
  <c r="Y53" i="12"/>
  <c r="E59" i="13"/>
  <c r="F59" s="1"/>
  <c r="AU56" i="12"/>
  <c r="S61" i="13"/>
  <c r="Y52" i="12"/>
  <c r="E58" i="13"/>
  <c r="F58" s="1"/>
  <c r="AN53" i="12"/>
  <c r="M59" i="13" s="1"/>
  <c r="AG55" i="12"/>
  <c r="AH55"/>
  <c r="AN52"/>
  <c r="M58" i="13" s="1"/>
  <c r="AJ54" i="12"/>
  <c r="AK54" s="1"/>
  <c r="AI54"/>
  <c r="AL54" s="1"/>
  <c r="L60" i="13" s="1"/>
  <c r="X52" i="12"/>
  <c r="T54"/>
  <c r="U54"/>
  <c r="V54" s="1"/>
  <c r="X53"/>
  <c r="P56"/>
  <c r="D62" i="13" s="1"/>
  <c r="R55" i="12"/>
  <c r="S55"/>
  <c r="BR56" i="19" l="1"/>
  <c r="BQ56"/>
  <c r="BS56" s="1"/>
  <c r="BU55"/>
  <c r="BV55" s="1"/>
  <c r="BT55"/>
  <c r="AL58"/>
  <c r="AJ58"/>
  <c r="AN57"/>
  <c r="AO57"/>
  <c r="AP57" s="1"/>
  <c r="X56"/>
  <c r="Z56"/>
  <c r="BI53"/>
  <c r="AY57"/>
  <c r="AW58"/>
  <c r="BL58" s="1"/>
  <c r="AZ57"/>
  <c r="BM57" s="1"/>
  <c r="BP57" s="1"/>
  <c r="W57"/>
  <c r="Y57" s="1"/>
  <c r="AA57" s="1"/>
  <c r="AB57" s="1"/>
  <c r="P60"/>
  <c r="AE60" s="1"/>
  <c r="R59"/>
  <c r="S59"/>
  <c r="AF59" s="1"/>
  <c r="AI59" s="1"/>
  <c r="BD55"/>
  <c r="BE55" s="1"/>
  <c r="BH54"/>
  <c r="BF54"/>
  <c r="BG54" s="1"/>
  <c r="BA56"/>
  <c r="BB56"/>
  <c r="BC56" s="1"/>
  <c r="T58"/>
  <c r="U58"/>
  <c r="V58" s="1"/>
  <c r="AP52" i="14"/>
  <c r="S58" i="15"/>
  <c r="Y58"/>
  <c r="F58"/>
  <c r="N52" i="16"/>
  <c r="R59" i="15"/>
  <c r="N53" i="17"/>
  <c r="O53" s="1"/>
  <c r="AN53" i="14"/>
  <c r="AQ53" s="1"/>
  <c r="BJ62" i="17"/>
  <c r="F56"/>
  <c r="B57"/>
  <c r="AF56" i="14"/>
  <c r="K61" i="15"/>
  <c r="AI55" i="14"/>
  <c r="AH55"/>
  <c r="AO53"/>
  <c r="M59" i="15" s="1"/>
  <c r="AK54" i="14"/>
  <c r="AL54" s="1"/>
  <c r="AJ54"/>
  <c r="AM54" s="1"/>
  <c r="L60" i="15" s="1"/>
  <c r="AA53" i="14"/>
  <c r="G59" i="15" s="1"/>
  <c r="E59"/>
  <c r="Z53" i="14"/>
  <c r="BD54"/>
  <c r="BE54" s="1"/>
  <c r="U55"/>
  <c r="W55"/>
  <c r="X55" s="1"/>
  <c r="BJ52"/>
  <c r="BK52" s="1"/>
  <c r="BI52"/>
  <c r="BF53"/>
  <c r="BG53" s="1"/>
  <c r="AY56"/>
  <c r="AW57"/>
  <c r="AZ56"/>
  <c r="AO54"/>
  <c r="Y54"/>
  <c r="R56"/>
  <c r="P57"/>
  <c r="D63" i="15" s="1"/>
  <c r="T56" i="14"/>
  <c r="BA55"/>
  <c r="BB55"/>
  <c r="BC55" s="1"/>
  <c r="BE53"/>
  <c r="BH53" s="1"/>
  <c r="AN54"/>
  <c r="AQ54" s="1"/>
  <c r="N60" i="15" s="1"/>
  <c r="K64" i="13"/>
  <c r="AN54" i="12"/>
  <c r="M60" i="13" s="1"/>
  <c r="AO53" i="12"/>
  <c r="AA52"/>
  <c r="AB52" s="1"/>
  <c r="G58" i="13"/>
  <c r="Z52" i="12"/>
  <c r="Z53"/>
  <c r="G59" i="13"/>
  <c r="AA53" i="12"/>
  <c r="AB53" s="1"/>
  <c r="AO52"/>
  <c r="AG56"/>
  <c r="AH56"/>
  <c r="W54"/>
  <c r="X54" s="1"/>
  <c r="AR52"/>
  <c r="AS52" s="1"/>
  <c r="AQ52"/>
  <c r="AU57"/>
  <c r="S63" i="13" s="1"/>
  <c r="S62"/>
  <c r="AM54" i="12"/>
  <c r="AP54" s="1"/>
  <c r="N60" i="13" s="1"/>
  <c r="AI55" i="12"/>
  <c r="AL55" s="1"/>
  <c r="L61" i="13" s="1"/>
  <c r="AJ55" i="12"/>
  <c r="AK55" s="1"/>
  <c r="AR53"/>
  <c r="AS53" s="1"/>
  <c r="AQ53"/>
  <c r="P57"/>
  <c r="D63" i="13" s="1"/>
  <c r="R56" i="12"/>
  <c r="S56"/>
  <c r="T55"/>
  <c r="W55" s="1"/>
  <c r="U55"/>
  <c r="V55" s="1"/>
  <c r="BR57" i="19" l="1"/>
  <c r="BQ57"/>
  <c r="BS57" s="1"/>
  <c r="BU56"/>
  <c r="BV56" s="1"/>
  <c r="BT56"/>
  <c r="X57"/>
  <c r="AO58"/>
  <c r="AP58" s="1"/>
  <c r="AN58"/>
  <c r="AL59"/>
  <c r="AJ59"/>
  <c r="R60"/>
  <c r="P61"/>
  <c r="AE61" s="1"/>
  <c r="S60"/>
  <c r="AF60" s="1"/>
  <c r="AI60" s="1"/>
  <c r="BA57"/>
  <c r="BB57"/>
  <c r="BC57" s="1"/>
  <c r="BD56"/>
  <c r="BE56" s="1"/>
  <c r="T59"/>
  <c r="U59"/>
  <c r="V59" s="1"/>
  <c r="AY58"/>
  <c r="AW59"/>
  <c r="BL59" s="1"/>
  <c r="AZ58"/>
  <c r="BM58" s="1"/>
  <c r="BP58" s="1"/>
  <c r="W58"/>
  <c r="Y58" s="1"/>
  <c r="AA58" s="1"/>
  <c r="AB58" s="1"/>
  <c r="BI54"/>
  <c r="BH55"/>
  <c r="BF55"/>
  <c r="BG55" s="1"/>
  <c r="Z57"/>
  <c r="F59" i="15"/>
  <c r="N53" i="16"/>
  <c r="R60" i="15"/>
  <c r="N54" i="17"/>
  <c r="O54" s="1"/>
  <c r="S59" i="15"/>
  <c r="Y59"/>
  <c r="N59"/>
  <c r="AR53" i="14"/>
  <c r="AS53"/>
  <c r="AT53" s="1"/>
  <c r="BJ63" i="17"/>
  <c r="F57"/>
  <c r="B58"/>
  <c r="AP53" i="14"/>
  <c r="AF57"/>
  <c r="K62" i="15"/>
  <c r="AI56" i="14"/>
  <c r="AH56"/>
  <c r="AK55"/>
  <c r="AL55" s="1"/>
  <c r="AJ55"/>
  <c r="AM55" s="1"/>
  <c r="L61" i="15" s="1"/>
  <c r="AP54" i="14"/>
  <c r="M60" i="15"/>
  <c r="AA54" i="14"/>
  <c r="G60" i="15" s="1"/>
  <c r="E60"/>
  <c r="AS54" i="14"/>
  <c r="AT54" s="1"/>
  <c r="AR54"/>
  <c r="BJ53"/>
  <c r="BK53" s="1"/>
  <c r="BI53"/>
  <c r="AY57"/>
  <c r="AW58"/>
  <c r="AZ57"/>
  <c r="BH54"/>
  <c r="BF54"/>
  <c r="BG54" s="1"/>
  <c r="BD55"/>
  <c r="U56"/>
  <c r="W56"/>
  <c r="X56" s="1"/>
  <c r="Y55"/>
  <c r="R57"/>
  <c r="P58"/>
  <c r="D64" i="15" s="1"/>
  <c r="T57" i="14"/>
  <c r="BA56"/>
  <c r="BB56"/>
  <c r="BC56" s="1"/>
  <c r="Z55"/>
  <c r="Z54"/>
  <c r="K65" i="13"/>
  <c r="AR54" i="12"/>
  <c r="AS54" s="1"/>
  <c r="AQ54"/>
  <c r="AN55"/>
  <c r="M61" i="13" s="1"/>
  <c r="AI56" i="12"/>
  <c r="AL56" s="1"/>
  <c r="L62" i="13" s="1"/>
  <c r="AJ56" i="12"/>
  <c r="AK56" s="1"/>
  <c r="Y54"/>
  <c r="E60" i="13"/>
  <c r="F60" s="1"/>
  <c r="Y55" i="12"/>
  <c r="Z55" s="1"/>
  <c r="E61" i="13"/>
  <c r="F61" s="1"/>
  <c r="AM55" i="12"/>
  <c r="AP55" s="1"/>
  <c r="AG57"/>
  <c r="AH57"/>
  <c r="AO54"/>
  <c r="T56"/>
  <c r="U56"/>
  <c r="V56" s="1"/>
  <c r="P58"/>
  <c r="D64" i="13" s="1"/>
  <c r="R57" i="12"/>
  <c r="S57"/>
  <c r="X55"/>
  <c r="BR58" i="19" l="1"/>
  <c r="BQ58"/>
  <c r="BS58" s="1"/>
  <c r="BT57"/>
  <c r="BU57"/>
  <c r="BV57" s="1"/>
  <c r="AJ60"/>
  <c r="AL60"/>
  <c r="AO59"/>
  <c r="AP59" s="1"/>
  <c r="AN59"/>
  <c r="X58"/>
  <c r="T60"/>
  <c r="U60"/>
  <c r="V60" s="1"/>
  <c r="BI55"/>
  <c r="W59"/>
  <c r="Y59" s="1"/>
  <c r="AA59" s="1"/>
  <c r="AB59" s="1"/>
  <c r="BD57"/>
  <c r="BA58"/>
  <c r="BB58"/>
  <c r="BC58" s="1"/>
  <c r="Z58"/>
  <c r="R61"/>
  <c r="P62"/>
  <c r="AE62" s="1"/>
  <c r="S61"/>
  <c r="AF61" s="1"/>
  <c r="AI61" s="1"/>
  <c r="AW60"/>
  <c r="BL60" s="1"/>
  <c r="AY59"/>
  <c r="AZ59"/>
  <c r="BM59" s="1"/>
  <c r="BP59" s="1"/>
  <c r="BF56"/>
  <c r="BG56" s="1"/>
  <c r="BH56"/>
  <c r="F60" i="15"/>
  <c r="N54" i="16"/>
  <c r="R61" i="15"/>
  <c r="N55" i="17"/>
  <c r="O55" s="1"/>
  <c r="S60" i="15"/>
  <c r="Y60"/>
  <c r="AO55" i="14"/>
  <c r="M61" i="15" s="1"/>
  <c r="AN55" i="14"/>
  <c r="AQ55" s="1"/>
  <c r="N61" i="15" s="1"/>
  <c r="BJ64" i="17"/>
  <c r="F58"/>
  <c r="B59"/>
  <c r="AJ56" i="14"/>
  <c r="AM56" s="1"/>
  <c r="L62" i="15" s="1"/>
  <c r="AK56" i="14"/>
  <c r="AL56" s="1"/>
  <c r="AN56" s="1"/>
  <c r="AQ56" s="1"/>
  <c r="N62" i="15" s="1"/>
  <c r="AF58" i="14"/>
  <c r="K63" i="15"/>
  <c r="AI57" i="14"/>
  <c r="AH57"/>
  <c r="AA55"/>
  <c r="G61" i="15" s="1"/>
  <c r="E61"/>
  <c r="U57" i="14"/>
  <c r="W57"/>
  <c r="X57" s="1"/>
  <c r="Y56"/>
  <c r="BF55"/>
  <c r="BG55" s="1"/>
  <c r="AS55"/>
  <c r="AT55" s="1"/>
  <c r="AR55"/>
  <c r="BA57"/>
  <c r="BB57"/>
  <c r="BC57" s="1"/>
  <c r="P59"/>
  <c r="D65" i="15" s="1"/>
  <c r="R58" i="14"/>
  <c r="T58"/>
  <c r="AW59"/>
  <c r="AY58"/>
  <c r="AZ58"/>
  <c r="BJ54"/>
  <c r="BK54" s="1"/>
  <c r="BI54"/>
  <c r="BD56"/>
  <c r="BE55"/>
  <c r="BH55" s="1"/>
  <c r="K66" i="13"/>
  <c r="AQ55" i="12"/>
  <c r="N61" i="13"/>
  <c r="AI57" i="12"/>
  <c r="AL57" s="1"/>
  <c r="L63" i="13" s="1"/>
  <c r="AA54" i="12"/>
  <c r="AB54" s="1"/>
  <c r="G60" i="13"/>
  <c r="Z54" i="12"/>
  <c r="G61" i="13"/>
  <c r="AA55" i="12"/>
  <c r="AB55" s="1"/>
  <c r="AO55"/>
  <c r="AG58"/>
  <c r="AH58"/>
  <c r="AN56"/>
  <c r="M62" i="13" s="1"/>
  <c r="W56" i="12"/>
  <c r="X56" s="1"/>
  <c r="AR55"/>
  <c r="AS55" s="1"/>
  <c r="AM56"/>
  <c r="AP56" s="1"/>
  <c r="AJ57"/>
  <c r="AK57" s="1"/>
  <c r="T57"/>
  <c r="W57" s="1"/>
  <c r="U57"/>
  <c r="V57" s="1"/>
  <c r="P59"/>
  <c r="D65" i="13" s="1"/>
  <c r="R58" i="12"/>
  <c r="S58"/>
  <c r="BR59" i="19" l="1"/>
  <c r="BQ59"/>
  <c r="BS59" s="1"/>
  <c r="BU58"/>
  <c r="BV58" s="1"/>
  <c r="BT58"/>
  <c r="Z59"/>
  <c r="AJ61"/>
  <c r="AL61"/>
  <c r="AN60"/>
  <c r="AO60"/>
  <c r="AP60" s="1"/>
  <c r="BF57"/>
  <c r="BG57" s="1"/>
  <c r="BI56"/>
  <c r="AW61"/>
  <c r="BL61" s="1"/>
  <c r="AY60"/>
  <c r="AZ60"/>
  <c r="BM60" s="1"/>
  <c r="BP60" s="1"/>
  <c r="W60"/>
  <c r="Y60" s="1"/>
  <c r="AA60" s="1"/>
  <c r="AB60" s="1"/>
  <c r="BE57"/>
  <c r="BH57" s="1"/>
  <c r="P63"/>
  <c r="AE63" s="1"/>
  <c r="R62"/>
  <c r="S62"/>
  <c r="AF62" s="1"/>
  <c r="AI62" s="1"/>
  <c r="BD58"/>
  <c r="BE58" s="1"/>
  <c r="BA59"/>
  <c r="BB59"/>
  <c r="BC59" s="1"/>
  <c r="T61"/>
  <c r="U61"/>
  <c r="V61" s="1"/>
  <c r="X59"/>
  <c r="F61" i="15"/>
  <c r="N55" i="16"/>
  <c r="S61" i="15"/>
  <c r="Y61"/>
  <c r="R62"/>
  <c r="N56" i="17"/>
  <c r="O56" s="1"/>
  <c r="AP55" i="14"/>
  <c r="BJ65" i="17"/>
  <c r="B60"/>
  <c r="F59"/>
  <c r="AF59" i="14"/>
  <c r="K64" i="15"/>
  <c r="AI58" i="14"/>
  <c r="AH58"/>
  <c r="AO56"/>
  <c r="AP56" s="1"/>
  <c r="AK57"/>
  <c r="AL57" s="1"/>
  <c r="AJ57"/>
  <c r="AM57" s="1"/>
  <c r="L63" i="15" s="1"/>
  <c r="AA56" i="14"/>
  <c r="G62" i="15" s="1"/>
  <c r="E62"/>
  <c r="Z56" i="14"/>
  <c r="AO57"/>
  <c r="BJ55"/>
  <c r="BK55" s="1"/>
  <c r="BI55"/>
  <c r="P60"/>
  <c r="D66" i="15" s="1"/>
  <c r="R59" i="14"/>
  <c r="T59"/>
  <c r="BF56"/>
  <c r="BG56" s="1"/>
  <c r="AS56"/>
  <c r="AT56" s="1"/>
  <c r="AR56"/>
  <c r="AW60"/>
  <c r="AY59"/>
  <c r="AZ59"/>
  <c r="U58"/>
  <c r="W58"/>
  <c r="X58" s="1"/>
  <c r="BA58"/>
  <c r="BB58"/>
  <c r="BC58" s="1"/>
  <c r="BD57"/>
  <c r="Y57"/>
  <c r="BE56"/>
  <c r="BH56" s="1"/>
  <c r="AQ56" i="12"/>
  <c r="N62" i="13"/>
  <c r="K67"/>
  <c r="AN57" i="12"/>
  <c r="M63" i="13" s="1"/>
  <c r="AR56" i="12"/>
  <c r="AS56" s="1"/>
  <c r="Y57"/>
  <c r="E63" i="13"/>
  <c r="F63" s="1"/>
  <c r="AO57" i="12"/>
  <c r="AM57"/>
  <c r="AP57" s="1"/>
  <c r="N63" i="13" s="1"/>
  <c r="AG59" i="12"/>
  <c r="AH59"/>
  <c r="Y56"/>
  <c r="E62" i="13"/>
  <c r="F62" s="1"/>
  <c r="AJ58" i="12"/>
  <c r="AK58" s="1"/>
  <c r="AI58"/>
  <c r="AL58" s="1"/>
  <c r="L64" i="13" s="1"/>
  <c r="AO56" i="12"/>
  <c r="X57"/>
  <c r="R59"/>
  <c r="P60"/>
  <c r="D66" i="13" s="1"/>
  <c r="S59" i="12"/>
  <c r="T58"/>
  <c r="U58"/>
  <c r="V58" s="1"/>
  <c r="BR60" i="19" l="1"/>
  <c r="BQ60"/>
  <c r="BS60" s="1"/>
  <c r="BT59"/>
  <c r="BU59"/>
  <c r="BV59" s="1"/>
  <c r="BP61"/>
  <c r="X60"/>
  <c r="AL62"/>
  <c r="AJ62"/>
  <c r="AN61"/>
  <c r="AO61"/>
  <c r="AP61" s="1"/>
  <c r="Z60"/>
  <c r="BI57"/>
  <c r="BD59"/>
  <c r="BE59" s="1"/>
  <c r="P64"/>
  <c r="AE64" s="1"/>
  <c r="R63"/>
  <c r="S63"/>
  <c r="AF63" s="1"/>
  <c r="AI63" s="1"/>
  <c r="W61"/>
  <c r="Y61" s="1"/>
  <c r="AA61" s="1"/>
  <c r="AB61" s="1"/>
  <c r="BH58"/>
  <c r="BF58"/>
  <c r="BG58" s="1"/>
  <c r="T62"/>
  <c r="U62"/>
  <c r="V62" s="1"/>
  <c r="BA60"/>
  <c r="BB60"/>
  <c r="BC60" s="1"/>
  <c r="AY61"/>
  <c r="AW62"/>
  <c r="BL62" s="1"/>
  <c r="AZ61"/>
  <c r="BM61" s="1"/>
  <c r="S62" i="15"/>
  <c r="Y62"/>
  <c r="F62"/>
  <c r="N56" i="16"/>
  <c r="R63" i="15"/>
  <c r="N57" i="17"/>
  <c r="O57" s="1"/>
  <c r="AN57" i="14"/>
  <c r="AQ57" s="1"/>
  <c r="N63" i="15" s="1"/>
  <c r="BJ66" i="17"/>
  <c r="F60"/>
  <c r="B61"/>
  <c r="AF60" i="14"/>
  <c r="K65" i="15"/>
  <c r="AI59" i="14"/>
  <c r="AH59"/>
  <c r="M62" i="15"/>
  <c r="AJ58" i="14"/>
  <c r="AM58" s="1"/>
  <c r="L64" i="15" s="1"/>
  <c r="AK58" i="14"/>
  <c r="AL58" s="1"/>
  <c r="AN58" s="1"/>
  <c r="AQ58" s="1"/>
  <c r="N64" i="15" s="1"/>
  <c r="AA57" i="14"/>
  <c r="G63" i="15" s="1"/>
  <c r="E63"/>
  <c r="AP57" i="14"/>
  <c r="M63" i="15"/>
  <c r="Z57" i="14"/>
  <c r="AS57"/>
  <c r="AT57" s="1"/>
  <c r="AR57"/>
  <c r="BJ56"/>
  <c r="BK56" s="1"/>
  <c r="BI56"/>
  <c r="Y58"/>
  <c r="BF57"/>
  <c r="BG57" s="1"/>
  <c r="AY60"/>
  <c r="AW61"/>
  <c r="AZ60"/>
  <c r="BA59"/>
  <c r="BB59"/>
  <c r="BC59" s="1"/>
  <c r="R60"/>
  <c r="P61"/>
  <c r="D67" i="15" s="1"/>
  <c r="T60" i="14"/>
  <c r="BD58"/>
  <c r="BE58" s="1"/>
  <c r="U59"/>
  <c r="W59"/>
  <c r="X59" s="1"/>
  <c r="BE57"/>
  <c r="BH57" s="1"/>
  <c r="AH62" i="12"/>
  <c r="AG62"/>
  <c r="K68" i="13"/>
  <c r="AM58" i="12"/>
  <c r="AP58" s="1"/>
  <c r="N64" i="13" s="1"/>
  <c r="AN58" i="12"/>
  <c r="M64" i="13" s="1"/>
  <c r="AI59" i="12"/>
  <c r="AL59" s="1"/>
  <c r="L65" i="13" s="1"/>
  <c r="AJ59" i="12"/>
  <c r="AK59" s="1"/>
  <c r="AR57"/>
  <c r="AS57" s="1"/>
  <c r="W58"/>
  <c r="X58" s="1"/>
  <c r="AA56"/>
  <c r="AB56" s="1"/>
  <c r="G62" i="13"/>
  <c r="Z56" i="12"/>
  <c r="Z57"/>
  <c r="AA57"/>
  <c r="AB57" s="1"/>
  <c r="G63" i="13"/>
  <c r="AG60" i="12"/>
  <c r="AH60"/>
  <c r="AQ57"/>
  <c r="R60"/>
  <c r="P61"/>
  <c r="D67" i="13" s="1"/>
  <c r="S60" i="12"/>
  <c r="T59"/>
  <c r="W59" s="1"/>
  <c r="U59"/>
  <c r="V59" s="1"/>
  <c r="BR61" i="19" l="1"/>
  <c r="BQ61"/>
  <c r="BS61" s="1"/>
  <c r="BU60"/>
  <c r="BV60" s="1"/>
  <c r="BT60"/>
  <c r="AO62"/>
  <c r="AP62" s="1"/>
  <c r="AN62"/>
  <c r="AL63"/>
  <c r="AJ63"/>
  <c r="Z61"/>
  <c r="T63"/>
  <c r="U63"/>
  <c r="V63" s="1"/>
  <c r="BA61"/>
  <c r="BB61"/>
  <c r="BC61" s="1"/>
  <c r="BH59"/>
  <c r="BF59"/>
  <c r="BG59" s="1"/>
  <c r="X61"/>
  <c r="AY62"/>
  <c r="AW63"/>
  <c r="BL63" s="1"/>
  <c r="AZ62"/>
  <c r="BM62" s="1"/>
  <c r="BP62" s="1"/>
  <c r="BD60"/>
  <c r="BE60" s="1"/>
  <c r="W62"/>
  <c r="Y62" s="1"/>
  <c r="AA62" s="1"/>
  <c r="AB62" s="1"/>
  <c r="BI58"/>
  <c r="R64"/>
  <c r="P65"/>
  <c r="AE65" s="1"/>
  <c r="S64"/>
  <c r="AF64" s="1"/>
  <c r="AI64" s="1"/>
  <c r="F63" i="15"/>
  <c r="N57" i="16"/>
  <c r="S63" i="15"/>
  <c r="Y63"/>
  <c r="R64"/>
  <c r="N58" i="17"/>
  <c r="O58" s="1"/>
  <c r="BJ67"/>
  <c r="B62"/>
  <c r="F61"/>
  <c r="AF61" i="14"/>
  <c r="K66" i="15"/>
  <c r="AI60" i="14"/>
  <c r="AH60"/>
  <c r="AJ59"/>
  <c r="AM59" s="1"/>
  <c r="L65" i="15" s="1"/>
  <c r="AK59" i="14"/>
  <c r="AL59" s="1"/>
  <c r="AN59" s="1"/>
  <c r="AO58"/>
  <c r="AA58"/>
  <c r="G64" i="15" s="1"/>
  <c r="E64"/>
  <c r="AP58" i="14"/>
  <c r="M64" i="15"/>
  <c r="BJ57" i="14"/>
  <c r="BK57" s="1"/>
  <c r="BI57"/>
  <c r="U60"/>
  <c r="W60"/>
  <c r="X60" s="1"/>
  <c r="R61"/>
  <c r="P62"/>
  <c r="D68" i="15" s="1"/>
  <c r="T61" i="14"/>
  <c r="BA60"/>
  <c r="BB60"/>
  <c r="BC60" s="1"/>
  <c r="AS58"/>
  <c r="AT58" s="1"/>
  <c r="AR58"/>
  <c r="AO59"/>
  <c r="BD59"/>
  <c r="AY61"/>
  <c r="AW62"/>
  <c r="AZ61"/>
  <c r="Y59"/>
  <c r="BH58"/>
  <c r="BF58"/>
  <c r="BG58" s="1"/>
  <c r="Z58"/>
  <c r="AJ62" i="12"/>
  <c r="AK62" s="1"/>
  <c r="AI62"/>
  <c r="AL62" s="1"/>
  <c r="K69" i="13"/>
  <c r="AH63" i="12"/>
  <c r="AG63"/>
  <c r="AI60"/>
  <c r="AJ60"/>
  <c r="AK60" s="1"/>
  <c r="AM59"/>
  <c r="AP59" s="1"/>
  <c r="N65" i="13" s="1"/>
  <c r="AO58" i="12"/>
  <c r="Y59"/>
  <c r="Z59" s="1"/>
  <c r="E65" i="13"/>
  <c r="F65" s="1"/>
  <c r="AR58" i="12"/>
  <c r="AS58" s="1"/>
  <c r="AG61"/>
  <c r="AH61"/>
  <c r="Y58"/>
  <c r="E64" i="13"/>
  <c r="F64" s="1"/>
  <c r="AN59" i="12"/>
  <c r="M65" i="13" s="1"/>
  <c r="AQ58" i="12"/>
  <c r="P62"/>
  <c r="D68" i="13" s="1"/>
  <c r="R61" i="12"/>
  <c r="S61"/>
  <c r="T60"/>
  <c r="U60"/>
  <c r="V60" s="1"/>
  <c r="X59"/>
  <c r="BR62" i="19" l="1"/>
  <c r="BQ62"/>
  <c r="BS62" s="1"/>
  <c r="BT61"/>
  <c r="BU61"/>
  <c r="BV61" s="1"/>
  <c r="AJ64"/>
  <c r="AL64"/>
  <c r="AO63"/>
  <c r="AP63" s="1"/>
  <c r="AN63"/>
  <c r="P66"/>
  <c r="AE66" s="1"/>
  <c r="R65"/>
  <c r="S65"/>
  <c r="AF65" s="1"/>
  <c r="AI65" s="1"/>
  <c r="AW64"/>
  <c r="BL64" s="1"/>
  <c r="AY63"/>
  <c r="AZ63"/>
  <c r="BM63" s="1"/>
  <c r="BP63" s="1"/>
  <c r="BI59"/>
  <c r="X62"/>
  <c r="BA62"/>
  <c r="BB62"/>
  <c r="BC62" s="1"/>
  <c r="T64"/>
  <c r="U64"/>
  <c r="V64" s="1"/>
  <c r="BF60"/>
  <c r="BG60" s="1"/>
  <c r="BH60"/>
  <c r="BD61"/>
  <c r="BE61" s="1"/>
  <c r="W63"/>
  <c r="Y63" s="1"/>
  <c r="AA63" s="1"/>
  <c r="AB63" s="1"/>
  <c r="Z62"/>
  <c r="F64" i="15"/>
  <c r="N58" i="16"/>
  <c r="R65" i="15"/>
  <c r="N59" i="17"/>
  <c r="O59" s="1"/>
  <c r="S64" i="15"/>
  <c r="Y64"/>
  <c r="BJ68" i="17"/>
  <c r="F62"/>
  <c r="B63"/>
  <c r="AF62" i="14"/>
  <c r="K67" i="15"/>
  <c r="AH61" i="14"/>
  <c r="AI61"/>
  <c r="AK60"/>
  <c r="AL60" s="1"/>
  <c r="AJ60"/>
  <c r="AM60" s="1"/>
  <c r="L66" i="15" s="1"/>
  <c r="AQ59" i="14"/>
  <c r="N65" i="15" s="1"/>
  <c r="AP59" i="14"/>
  <c r="M65" i="15"/>
  <c r="AA59" i="14"/>
  <c r="G65" i="15" s="1"/>
  <c r="E65"/>
  <c r="BF59" i="14"/>
  <c r="BG59" s="1"/>
  <c r="BH59"/>
  <c r="P63"/>
  <c r="D69" i="15" s="1"/>
  <c r="R62" i="14"/>
  <c r="T62"/>
  <c r="Y60"/>
  <c r="BA61"/>
  <c r="BB61"/>
  <c r="BC61" s="1"/>
  <c r="BJ58"/>
  <c r="BK58" s="1"/>
  <c r="BI58"/>
  <c r="AW63"/>
  <c r="AY62"/>
  <c r="AZ62"/>
  <c r="AS59"/>
  <c r="AT59" s="1"/>
  <c r="AR59"/>
  <c r="BD60"/>
  <c r="U61"/>
  <c r="W61"/>
  <c r="X61" s="1"/>
  <c r="BE59"/>
  <c r="Z59"/>
  <c r="AM62" i="12"/>
  <c r="AP62" s="1"/>
  <c r="AI63"/>
  <c r="AL63" s="1"/>
  <c r="AJ63"/>
  <c r="AK63" s="1"/>
  <c r="L68" i="13"/>
  <c r="AN62" i="12"/>
  <c r="AG64"/>
  <c r="K70" i="13"/>
  <c r="AH64" i="12"/>
  <c r="AJ61"/>
  <c r="AK61" s="1"/>
  <c r="AL60"/>
  <c r="L66" i="13" s="1"/>
  <c r="AA58" i="12"/>
  <c r="AB58" s="1"/>
  <c r="G64" i="13"/>
  <c r="Z58" i="12"/>
  <c r="AA59"/>
  <c r="AB59" s="1"/>
  <c r="G65" i="13"/>
  <c r="AI61" i="12"/>
  <c r="AL61" s="1"/>
  <c r="L67" i="13" s="1"/>
  <c r="AO59" i="12"/>
  <c r="AR59"/>
  <c r="AS59" s="1"/>
  <c r="W60"/>
  <c r="AQ59"/>
  <c r="T61"/>
  <c r="W61" s="1"/>
  <c r="U61"/>
  <c r="V61" s="1"/>
  <c r="P63"/>
  <c r="D69" i="13" s="1"/>
  <c r="R62" i="12"/>
  <c r="S62"/>
  <c r="BR63" i="19" l="1"/>
  <c r="BQ63"/>
  <c r="BS63" s="1"/>
  <c r="BP64"/>
  <c r="BT62"/>
  <c r="BU62"/>
  <c r="BV62" s="1"/>
  <c r="AJ65"/>
  <c r="AL65"/>
  <c r="AN64"/>
  <c r="AO64"/>
  <c r="AP64" s="1"/>
  <c r="AW65"/>
  <c r="BL65" s="1"/>
  <c r="AY64"/>
  <c r="AZ64"/>
  <c r="BM64" s="1"/>
  <c r="X63"/>
  <c r="W64"/>
  <c r="Y64" s="1"/>
  <c r="AA64" s="1"/>
  <c r="AB64" s="1"/>
  <c r="BD62"/>
  <c r="R66"/>
  <c r="P67"/>
  <c r="AE67" s="1"/>
  <c r="S66"/>
  <c r="AF66" s="1"/>
  <c r="AI66" s="1"/>
  <c r="T65"/>
  <c r="U65"/>
  <c r="V65" s="1"/>
  <c r="BF61"/>
  <c r="BG61" s="1"/>
  <c r="BH61"/>
  <c r="BI60"/>
  <c r="BA63"/>
  <c r="BB63"/>
  <c r="BC63" s="1"/>
  <c r="Z63"/>
  <c r="R66" i="15"/>
  <c r="N60" i="17"/>
  <c r="O60" s="1"/>
  <c r="S65" i="15"/>
  <c r="Y65"/>
  <c r="F65"/>
  <c r="N59" i="16"/>
  <c r="AO60" i="14"/>
  <c r="AP60" s="1"/>
  <c r="AN60"/>
  <c r="AQ60" s="1"/>
  <c r="N66" i="15" s="1"/>
  <c r="BJ69" i="17"/>
  <c r="B64"/>
  <c r="F63"/>
  <c r="AF63" i="14"/>
  <c r="K68" i="15"/>
  <c r="AH62" i="14"/>
  <c r="AI62"/>
  <c r="AJ61"/>
  <c r="AM61" s="1"/>
  <c r="L67" i="15" s="1"/>
  <c r="AK61" i="14"/>
  <c r="AL61" s="1"/>
  <c r="AN61" s="1"/>
  <c r="AQ61" s="1"/>
  <c r="N67" i="15" s="1"/>
  <c r="AA60" i="14"/>
  <c r="G66" i="15" s="1"/>
  <c r="E66"/>
  <c r="Y61" i="14"/>
  <c r="BF60"/>
  <c r="BG60" s="1"/>
  <c r="BJ59"/>
  <c r="BK59" s="1"/>
  <c r="BI59"/>
  <c r="AS60"/>
  <c r="AT60" s="1"/>
  <c r="AR60"/>
  <c r="P64"/>
  <c r="D70" i="15" s="1"/>
  <c r="R63" i="14"/>
  <c r="T63"/>
  <c r="AW64"/>
  <c r="AY63"/>
  <c r="AZ63"/>
  <c r="BD61"/>
  <c r="U62"/>
  <c r="W62"/>
  <c r="X62" s="1"/>
  <c r="BA62"/>
  <c r="BB62"/>
  <c r="BC62" s="1"/>
  <c r="BE60"/>
  <c r="BH60" s="1"/>
  <c r="Z60"/>
  <c r="AJ64" i="12"/>
  <c r="AK64" s="1"/>
  <c r="AI64"/>
  <c r="AL64" s="1"/>
  <c r="N68" i="13"/>
  <c r="AR62" i="12"/>
  <c r="AS62" s="1"/>
  <c r="AO62"/>
  <c r="M68" i="13"/>
  <c r="K71"/>
  <c r="AG65" i="12"/>
  <c r="AH65"/>
  <c r="L69" i="13"/>
  <c r="AN63" i="12"/>
  <c r="AQ62"/>
  <c r="AM63"/>
  <c r="AP63" s="1"/>
  <c r="Y60"/>
  <c r="E66" i="13"/>
  <c r="F66" s="1"/>
  <c r="Y61" i="12"/>
  <c r="E67" i="13"/>
  <c r="F67" s="1"/>
  <c r="AN60" i="12"/>
  <c r="M66" i="13" s="1"/>
  <c r="AN61" i="12"/>
  <c r="M67" i="13" s="1"/>
  <c r="AM60" i="12"/>
  <c r="AP60" s="1"/>
  <c r="N66" i="13" s="1"/>
  <c r="X60" i="12"/>
  <c r="AM61"/>
  <c r="AP61" s="1"/>
  <c r="N67" i="13" s="1"/>
  <c r="Z61" i="12"/>
  <c r="X61"/>
  <c r="P64"/>
  <c r="D70" i="13" s="1"/>
  <c r="R63" i="12"/>
  <c r="S63"/>
  <c r="T62"/>
  <c r="U62"/>
  <c r="V62" s="1"/>
  <c r="BU63" i="19" l="1"/>
  <c r="BV63" s="1"/>
  <c r="BT63"/>
  <c r="BR64"/>
  <c r="BQ64"/>
  <c r="BS64" s="1"/>
  <c r="AN65"/>
  <c r="AO65"/>
  <c r="AP65" s="1"/>
  <c r="AL66"/>
  <c r="AJ66"/>
  <c r="X64"/>
  <c r="Z64"/>
  <c r="BF62"/>
  <c r="BG62" s="1"/>
  <c r="BA64"/>
  <c r="BB64"/>
  <c r="BC64" s="1"/>
  <c r="BI61"/>
  <c r="T66"/>
  <c r="U66"/>
  <c r="V66" s="1"/>
  <c r="BE62"/>
  <c r="BH62" s="1"/>
  <c r="BD63"/>
  <c r="BE63" s="1"/>
  <c r="W65"/>
  <c r="Y65" s="1"/>
  <c r="AA65" s="1"/>
  <c r="AB65" s="1"/>
  <c r="P68"/>
  <c r="AE68" s="1"/>
  <c r="R67"/>
  <c r="S67"/>
  <c r="AF67" s="1"/>
  <c r="AI67" s="1"/>
  <c r="AW66"/>
  <c r="BL66" s="1"/>
  <c r="AY65"/>
  <c r="AZ65"/>
  <c r="BM65" s="1"/>
  <c r="BP65" s="1"/>
  <c r="M66" i="15"/>
  <c r="F66"/>
  <c r="N60" i="16"/>
  <c r="S66" i="15"/>
  <c r="Y66"/>
  <c r="R67"/>
  <c r="N61" i="17"/>
  <c r="O61" s="1"/>
  <c r="BJ70"/>
  <c r="F64"/>
  <c r="B65"/>
  <c r="AF64" i="14"/>
  <c r="K69" i="15"/>
  <c r="AH63" i="14"/>
  <c r="AI63"/>
  <c r="AK62"/>
  <c r="AL62" s="1"/>
  <c r="AJ62"/>
  <c r="AM62" s="1"/>
  <c r="AO62" s="1"/>
  <c r="AO61"/>
  <c r="AP61" s="1"/>
  <c r="AA61"/>
  <c r="G67" i="15" s="1"/>
  <c r="E67"/>
  <c r="AS61" i="14"/>
  <c r="AT61" s="1"/>
  <c r="AR61"/>
  <c r="BJ60"/>
  <c r="BK60" s="1"/>
  <c r="BI60"/>
  <c r="BD62"/>
  <c r="Y62"/>
  <c r="Z62" s="1"/>
  <c r="BA63"/>
  <c r="BB63"/>
  <c r="BC63" s="1"/>
  <c r="BF61"/>
  <c r="BG61" s="1"/>
  <c r="R64"/>
  <c r="P65"/>
  <c r="D71" i="15" s="1"/>
  <c r="T64" i="14"/>
  <c r="AY64"/>
  <c r="AW65"/>
  <c r="AZ64"/>
  <c r="U63"/>
  <c r="W63"/>
  <c r="X63" s="1"/>
  <c r="Z61"/>
  <c r="BE61"/>
  <c r="BH61" s="1"/>
  <c r="AJ65" i="12"/>
  <c r="AK65" s="1"/>
  <c r="AO63"/>
  <c r="M69" i="13"/>
  <c r="AM64" i="12"/>
  <c r="AP64" s="1"/>
  <c r="AQ64" s="1"/>
  <c r="N69" i="13"/>
  <c r="AR63" i="12"/>
  <c r="AS63" s="1"/>
  <c r="L70" i="13"/>
  <c r="AN64" i="12"/>
  <c r="AH66"/>
  <c r="AG66"/>
  <c r="K72" i="13"/>
  <c r="AI65" i="12"/>
  <c r="AL65" s="1"/>
  <c r="AQ63"/>
  <c r="AR60"/>
  <c r="AS60" s="1"/>
  <c r="AQ60"/>
  <c r="AR61"/>
  <c r="AS61" s="1"/>
  <c r="AQ61"/>
  <c r="AO60"/>
  <c r="W62"/>
  <c r="X62" s="1"/>
  <c r="G67" i="13"/>
  <c r="AA61" i="12"/>
  <c r="AB61" s="1"/>
  <c r="AO61"/>
  <c r="AA60"/>
  <c r="AB60" s="1"/>
  <c r="G66" i="13"/>
  <c r="Z60" i="12"/>
  <c r="T63"/>
  <c r="W63" s="1"/>
  <c r="U63"/>
  <c r="V63" s="1"/>
  <c r="R64"/>
  <c r="P65"/>
  <c r="D71" i="13" s="1"/>
  <c r="S64" i="12"/>
  <c r="BR65" i="19" l="1"/>
  <c r="BQ65"/>
  <c r="BS65" s="1"/>
  <c r="BU64"/>
  <c r="BV64" s="1"/>
  <c r="BT64"/>
  <c r="AL67"/>
  <c r="AJ67"/>
  <c r="AO66"/>
  <c r="AP66" s="1"/>
  <c r="AN66"/>
  <c r="P69"/>
  <c r="AE69" s="1"/>
  <c r="R68"/>
  <c r="S68"/>
  <c r="AF68" s="1"/>
  <c r="AI68" s="1"/>
  <c r="BD64"/>
  <c r="BE64" s="1"/>
  <c r="Z65"/>
  <c r="BA65"/>
  <c r="BB65"/>
  <c r="BC65" s="1"/>
  <c r="W66"/>
  <c r="Y66" s="1"/>
  <c r="AA66" s="1"/>
  <c r="AB66" s="1"/>
  <c r="BI62"/>
  <c r="T67"/>
  <c r="U67"/>
  <c r="V67" s="1"/>
  <c r="BH63"/>
  <c r="BF63"/>
  <c r="BG63" s="1"/>
  <c r="AY66"/>
  <c r="AW67"/>
  <c r="BL67" s="1"/>
  <c r="AZ66"/>
  <c r="BM66" s="1"/>
  <c r="BP66" s="1"/>
  <c r="X65"/>
  <c r="M67" i="15"/>
  <c r="S67"/>
  <c r="Y67"/>
  <c r="F67"/>
  <c r="N61" i="16"/>
  <c r="L68" i="15"/>
  <c r="AN62" i="14"/>
  <c r="AQ62" s="1"/>
  <c r="BJ71" i="17"/>
  <c r="B66"/>
  <c r="F65"/>
  <c r="AF65" i="14"/>
  <c r="K70" i="15"/>
  <c r="AI64" i="14"/>
  <c r="AH64"/>
  <c r="AK63"/>
  <c r="AL63" s="1"/>
  <c r="AN63" s="1"/>
  <c r="AQ63" s="1"/>
  <c r="N69" i="15" s="1"/>
  <c r="AJ63" i="14"/>
  <c r="AM63" s="1"/>
  <c r="L69" i="15" s="1"/>
  <c r="AP62" i="14"/>
  <c r="M68" i="15"/>
  <c r="AA62" i="14"/>
  <c r="G68" i="15" s="1"/>
  <c r="E68"/>
  <c r="BA64" i="14"/>
  <c r="BB64"/>
  <c r="BC64" s="1"/>
  <c r="U64"/>
  <c r="W64"/>
  <c r="X64" s="1"/>
  <c r="BJ61"/>
  <c r="BK61" s="1"/>
  <c r="BI61"/>
  <c r="BD63"/>
  <c r="BE63" s="1"/>
  <c r="BF62"/>
  <c r="BG62" s="1"/>
  <c r="AY65"/>
  <c r="AW66"/>
  <c r="AZ65"/>
  <c r="P66"/>
  <c r="D72" i="15" s="1"/>
  <c r="R65" i="14"/>
  <c r="T65"/>
  <c r="AO63"/>
  <c r="Y63"/>
  <c r="BE62"/>
  <c r="BH62" s="1"/>
  <c r="AM65" i="12"/>
  <c r="AP65" s="1"/>
  <c r="AR65" s="1"/>
  <c r="AS65" s="1"/>
  <c r="AJ66"/>
  <c r="AK66" s="1"/>
  <c r="AI66"/>
  <c r="AL66" s="1"/>
  <c r="AO64"/>
  <c r="M70" i="13"/>
  <c r="L71"/>
  <c r="AN65" i="12"/>
  <c r="AG67"/>
  <c r="K73" i="13"/>
  <c r="AH67" i="12"/>
  <c r="AQ65"/>
  <c r="AR64"/>
  <c r="AS64" s="1"/>
  <c r="N70" i="13"/>
  <c r="Y63" i="12"/>
  <c r="E69" i="13"/>
  <c r="F69" s="1"/>
  <c r="Y62" i="12"/>
  <c r="E68" i="13"/>
  <c r="F68" s="1"/>
  <c r="R65" i="12"/>
  <c r="P66"/>
  <c r="D72" i="13" s="1"/>
  <c r="S65" i="12"/>
  <c r="T64"/>
  <c r="U64"/>
  <c r="V64" s="1"/>
  <c r="X63"/>
  <c r="BR66" i="19" l="1"/>
  <c r="BQ66"/>
  <c r="BS66" s="1"/>
  <c r="BU65"/>
  <c r="BV65" s="1"/>
  <c r="BT65"/>
  <c r="AJ68"/>
  <c r="AL68"/>
  <c r="AO67"/>
  <c r="AP67" s="1"/>
  <c r="AN67"/>
  <c r="Z66"/>
  <c r="BA66"/>
  <c r="BB66"/>
  <c r="BC66" s="1"/>
  <c r="R69"/>
  <c r="P70"/>
  <c r="AE70" s="1"/>
  <c r="S69"/>
  <c r="AF69" s="1"/>
  <c r="AI69" s="1"/>
  <c r="BD65"/>
  <c r="BI63"/>
  <c r="X66"/>
  <c r="W67"/>
  <c r="Y67" s="1"/>
  <c r="AA67" s="1"/>
  <c r="AB67" s="1"/>
  <c r="AY67"/>
  <c r="AW68"/>
  <c r="BL68" s="1"/>
  <c r="AZ67"/>
  <c r="BM67" s="1"/>
  <c r="BP67" s="1"/>
  <c r="T68"/>
  <c r="U68"/>
  <c r="V68" s="1"/>
  <c r="BF64"/>
  <c r="BG64" s="1"/>
  <c r="BH64"/>
  <c r="R68" i="15"/>
  <c r="N62" i="17"/>
  <c r="O62" s="1"/>
  <c r="F68" i="15"/>
  <c r="N62" i="16"/>
  <c r="R69" i="15"/>
  <c r="N63" i="17"/>
  <c r="O63" s="1"/>
  <c r="N68" i="15"/>
  <c r="AR62" i="14"/>
  <c r="BJ72" i="17"/>
  <c r="F66"/>
  <c r="B67"/>
  <c r="AK64" i="14"/>
  <c r="AL64" s="1"/>
  <c r="AJ64"/>
  <c r="AM64" s="1"/>
  <c r="AO64" s="1"/>
  <c r="AF66"/>
  <c r="K71" i="15"/>
  <c r="AI65" i="14"/>
  <c r="AH65"/>
  <c r="AS62"/>
  <c r="AT62" s="1"/>
  <c r="AA63"/>
  <c r="G69" i="15" s="1"/>
  <c r="E69"/>
  <c r="AP63" i="14"/>
  <c r="M69" i="15"/>
  <c r="BJ62" i="14"/>
  <c r="BK62" s="1"/>
  <c r="BI62"/>
  <c r="Y64"/>
  <c r="Z64" s="1"/>
  <c r="AS63"/>
  <c r="AT63" s="1"/>
  <c r="AR63"/>
  <c r="R66"/>
  <c r="P67"/>
  <c r="D73" i="15" s="1"/>
  <c r="T66" i="14"/>
  <c r="U65"/>
  <c r="W65"/>
  <c r="X65" s="1"/>
  <c r="BA65"/>
  <c r="BB65"/>
  <c r="BC65" s="1"/>
  <c r="BF63"/>
  <c r="BG63" s="1"/>
  <c r="BH63"/>
  <c r="BD64"/>
  <c r="AY66"/>
  <c r="AW67"/>
  <c r="AZ66"/>
  <c r="BE64"/>
  <c r="Z63"/>
  <c r="N71" i="13"/>
  <c r="AI67" i="12"/>
  <c r="AL67" s="1"/>
  <c r="AJ67"/>
  <c r="AK67" s="1"/>
  <c r="L72" i="13"/>
  <c r="AN66" i="12"/>
  <c r="AO65"/>
  <c r="M71" i="13"/>
  <c r="AH68" i="12"/>
  <c r="K74" i="13"/>
  <c r="AG68" i="12"/>
  <c r="AM66"/>
  <c r="AP66" s="1"/>
  <c r="AA62"/>
  <c r="AB62" s="1"/>
  <c r="G68" i="13"/>
  <c r="Z62" i="12"/>
  <c r="W64"/>
  <c r="Z63"/>
  <c r="AA63"/>
  <c r="AB63" s="1"/>
  <c r="G69" i="13"/>
  <c r="T65" i="12"/>
  <c r="W65" s="1"/>
  <c r="U65"/>
  <c r="V65" s="1"/>
  <c r="P67"/>
  <c r="D73" i="13" s="1"/>
  <c r="R66" i="12"/>
  <c r="S66"/>
  <c r="BR67" i="19" l="1"/>
  <c r="BQ67"/>
  <c r="BS67" s="1"/>
  <c r="BU66"/>
  <c r="BV66" s="1"/>
  <c r="BT66"/>
  <c r="BP68"/>
  <c r="AN68"/>
  <c r="AO68"/>
  <c r="AP68" s="1"/>
  <c r="AJ69"/>
  <c r="AL69"/>
  <c r="BF65"/>
  <c r="BG65" s="1"/>
  <c r="BD66"/>
  <c r="BE66" s="1"/>
  <c r="T69"/>
  <c r="U69"/>
  <c r="V69" s="1"/>
  <c r="X67"/>
  <c r="BE65"/>
  <c r="BH65" s="1"/>
  <c r="Z67"/>
  <c r="BA67"/>
  <c r="BB67"/>
  <c r="BC67" s="1"/>
  <c r="BI64"/>
  <c r="W68"/>
  <c r="Y68" s="1"/>
  <c r="AA68" s="1"/>
  <c r="AB68" s="1"/>
  <c r="AW69"/>
  <c r="BL69" s="1"/>
  <c r="AY68"/>
  <c r="AZ68"/>
  <c r="BM68" s="1"/>
  <c r="R70"/>
  <c r="P71"/>
  <c r="AE71" s="1"/>
  <c r="S70"/>
  <c r="AF70" s="1"/>
  <c r="AI70" s="1"/>
  <c r="S68" i="15"/>
  <c r="Y68"/>
  <c r="S69"/>
  <c r="Y69"/>
  <c r="F69"/>
  <c r="N63" i="16"/>
  <c r="L70" i="15"/>
  <c r="AN64" i="14"/>
  <c r="AQ64" s="1"/>
  <c r="N70" i="15" s="1"/>
  <c r="BJ73" i="17"/>
  <c r="B68"/>
  <c r="F67"/>
  <c r="AF67" i="14"/>
  <c r="K72" i="15"/>
  <c r="AI66" i="14"/>
  <c r="AH66"/>
  <c r="AK65"/>
  <c r="AL65" s="1"/>
  <c r="AN65" s="1"/>
  <c r="AQ65" s="1"/>
  <c r="N71" i="15" s="1"/>
  <c r="AJ65" i="14"/>
  <c r="AM65" s="1"/>
  <c r="L71" i="15" s="1"/>
  <c r="AP64" i="14"/>
  <c r="M70" i="15"/>
  <c r="AA64" i="14"/>
  <c r="G70" i="15" s="1"/>
  <c r="E70"/>
  <c r="AW68" i="14"/>
  <c r="AY67"/>
  <c r="AZ67"/>
  <c r="Y65"/>
  <c r="BJ63"/>
  <c r="BK63" s="1"/>
  <c r="BI63"/>
  <c r="AO65"/>
  <c r="BD65"/>
  <c r="U66"/>
  <c r="W66"/>
  <c r="X66" s="1"/>
  <c r="BA66"/>
  <c r="BB66"/>
  <c r="BC66" s="1"/>
  <c r="BF64"/>
  <c r="BG64" s="1"/>
  <c r="BH64"/>
  <c r="BE65"/>
  <c r="P68"/>
  <c r="D74" i="15" s="1"/>
  <c r="R67" i="14"/>
  <c r="T67"/>
  <c r="N72" i="13"/>
  <c r="AR66" i="12"/>
  <c r="AS66" s="1"/>
  <c r="AQ66"/>
  <c r="AO66"/>
  <c r="M72" i="13"/>
  <c r="L73"/>
  <c r="AN67" i="12"/>
  <c r="AM67"/>
  <c r="AP67" s="1"/>
  <c r="AI68"/>
  <c r="AL68" s="1"/>
  <c r="AJ68"/>
  <c r="AK68" s="1"/>
  <c r="K75" i="13"/>
  <c r="AH69" i="12"/>
  <c r="AG69"/>
  <c r="Y65"/>
  <c r="E71" i="13"/>
  <c r="F71" s="1"/>
  <c r="Y64" i="12"/>
  <c r="E70" i="13"/>
  <c r="F70" s="1"/>
  <c r="X64" i="12"/>
  <c r="P68"/>
  <c r="D74" i="13" s="1"/>
  <c r="R67" i="12"/>
  <c r="S67"/>
  <c r="X65"/>
  <c r="T66"/>
  <c r="U66"/>
  <c r="V66" s="1"/>
  <c r="BR68" i="19" l="1"/>
  <c r="BQ68"/>
  <c r="BS68" s="1"/>
  <c r="BT67"/>
  <c r="BU67"/>
  <c r="BV67" s="1"/>
  <c r="AL70"/>
  <c r="AJ70"/>
  <c r="AN69"/>
  <c r="AO69"/>
  <c r="AP69" s="1"/>
  <c r="X68"/>
  <c r="BI65"/>
  <c r="T70"/>
  <c r="U70"/>
  <c r="V70" s="1"/>
  <c r="W69"/>
  <c r="Y69" s="1"/>
  <c r="AA69" s="1"/>
  <c r="AB69" s="1"/>
  <c r="P72"/>
  <c r="AE72" s="1"/>
  <c r="R71"/>
  <c r="S71"/>
  <c r="AF71" s="1"/>
  <c r="AI71" s="1"/>
  <c r="BD67"/>
  <c r="BE67" s="1"/>
  <c r="Z68"/>
  <c r="AW70"/>
  <c r="BL70" s="1"/>
  <c r="AY69"/>
  <c r="AZ69"/>
  <c r="BM69" s="1"/>
  <c r="BP69" s="1"/>
  <c r="BA68"/>
  <c r="BB68"/>
  <c r="BC68" s="1"/>
  <c r="BF66"/>
  <c r="BG66" s="1"/>
  <c r="BH66"/>
  <c r="R71" i="15"/>
  <c r="N65" i="17"/>
  <c r="O65" s="1"/>
  <c r="R70" i="15"/>
  <c r="N64" i="17"/>
  <c r="O64" s="1"/>
  <c r="F70" i="15"/>
  <c r="N64" i="16"/>
  <c r="AS64" i="14"/>
  <c r="AT64" s="1"/>
  <c r="AR64"/>
  <c r="BJ74" i="17"/>
  <c r="F68"/>
  <c r="B69"/>
  <c r="AF68" i="14"/>
  <c r="K73" i="15"/>
  <c r="AI67" i="14"/>
  <c r="AH67"/>
  <c r="AJ66"/>
  <c r="AM66" s="1"/>
  <c r="L72" i="15" s="1"/>
  <c r="AK66" i="14"/>
  <c r="AL66" s="1"/>
  <c r="AP65"/>
  <c r="M71" i="15"/>
  <c r="AA65" i="14"/>
  <c r="G71" i="15" s="1"/>
  <c r="E71"/>
  <c r="Z65" i="14"/>
  <c r="AS65"/>
  <c r="AT65" s="1"/>
  <c r="AR65"/>
  <c r="BD66"/>
  <c r="AW69"/>
  <c r="AY68"/>
  <c r="AZ68"/>
  <c r="BE66"/>
  <c r="BA67"/>
  <c r="BB67"/>
  <c r="BC67" s="1"/>
  <c r="P69"/>
  <c r="D75" i="15" s="1"/>
  <c r="R68" i="14"/>
  <c r="T68"/>
  <c r="Y66"/>
  <c r="U67"/>
  <c r="W67"/>
  <c r="X67" s="1"/>
  <c r="BJ64"/>
  <c r="BK64" s="1"/>
  <c r="BI64"/>
  <c r="BH65"/>
  <c r="BF65"/>
  <c r="BG65" s="1"/>
  <c r="AJ69" i="12"/>
  <c r="AK69" s="1"/>
  <c r="N73" i="13"/>
  <c r="AR67" i="12"/>
  <c r="AS67" s="1"/>
  <c r="AQ67"/>
  <c r="AH70"/>
  <c r="K76" i="13"/>
  <c r="AG70" i="12"/>
  <c r="L74" i="13"/>
  <c r="AN68" i="12"/>
  <c r="M74" i="13" s="1"/>
  <c r="AO67" i="12"/>
  <c r="M73" i="13"/>
  <c r="AM68" i="12"/>
  <c r="AP68" s="1"/>
  <c r="AI69"/>
  <c r="AL69" s="1"/>
  <c r="W66"/>
  <c r="AA64"/>
  <c r="AB64" s="1"/>
  <c r="G70" i="13"/>
  <c r="Z64" i="12"/>
  <c r="Z65"/>
  <c r="AA65"/>
  <c r="AB65" s="1"/>
  <c r="G71" i="13"/>
  <c r="R68" i="12"/>
  <c r="P69"/>
  <c r="D75" i="13" s="1"/>
  <c r="S68" i="12"/>
  <c r="T67"/>
  <c r="W67" s="1"/>
  <c r="U67"/>
  <c r="V67" s="1"/>
  <c r="X66"/>
  <c r="BR69" i="19" l="1"/>
  <c r="BQ69"/>
  <c r="BS69" s="1"/>
  <c r="BU68"/>
  <c r="BV68" s="1"/>
  <c r="BT68"/>
  <c r="AL71"/>
  <c r="AJ71"/>
  <c r="AO70"/>
  <c r="AP70" s="1"/>
  <c r="AN70"/>
  <c r="BD68"/>
  <c r="BE68" s="1"/>
  <c r="AY70"/>
  <c r="AW71"/>
  <c r="BL71" s="1"/>
  <c r="AZ70"/>
  <c r="BM70" s="1"/>
  <c r="BP70" s="1"/>
  <c r="BI66"/>
  <c r="BA69"/>
  <c r="BB69"/>
  <c r="BC69" s="1"/>
  <c r="P73"/>
  <c r="AE73" s="1"/>
  <c r="R72"/>
  <c r="S72"/>
  <c r="AF72" s="1"/>
  <c r="AI72" s="1"/>
  <c r="W70"/>
  <c r="Y70" s="1"/>
  <c r="AA70" s="1"/>
  <c r="AB70" s="1"/>
  <c r="X69"/>
  <c r="BH67"/>
  <c r="BF67"/>
  <c r="BG67" s="1"/>
  <c r="T71"/>
  <c r="U71"/>
  <c r="V71" s="1"/>
  <c r="Z69"/>
  <c r="F71" i="15"/>
  <c r="N65" i="16"/>
  <c r="S71" i="15"/>
  <c r="Y71"/>
  <c r="S70"/>
  <c r="Y70"/>
  <c r="R72"/>
  <c r="N66" i="17"/>
  <c r="O66" s="1"/>
  <c r="BJ75"/>
  <c r="F69"/>
  <c r="B70"/>
  <c r="AF69" i="14"/>
  <c r="K74" i="15"/>
  <c r="AI68" i="14"/>
  <c r="AH68"/>
  <c r="AO66"/>
  <c r="AP66" s="1"/>
  <c r="AN66"/>
  <c r="AK67"/>
  <c r="AL67" s="1"/>
  <c r="AJ67"/>
  <c r="AM67" s="1"/>
  <c r="L73" i="15" s="1"/>
  <c r="AQ66" i="14"/>
  <c r="N72" i="15" s="1"/>
  <c r="AA66" i="14"/>
  <c r="G72" i="15" s="1"/>
  <c r="E72"/>
  <c r="M72"/>
  <c r="Z66" i="14"/>
  <c r="R69"/>
  <c r="P70"/>
  <c r="D76" i="15" s="1"/>
  <c r="T69" i="14"/>
  <c r="Y67"/>
  <c r="U68"/>
  <c r="W68"/>
  <c r="X68" s="1"/>
  <c r="AS66"/>
  <c r="AT66" s="1"/>
  <c r="BD67"/>
  <c r="AY69"/>
  <c r="AW70"/>
  <c r="AZ69"/>
  <c r="BJ65"/>
  <c r="BK65" s="1"/>
  <c r="BI65"/>
  <c r="BA68"/>
  <c r="BB68"/>
  <c r="BC68" s="1"/>
  <c r="BH66"/>
  <c r="BF66"/>
  <c r="BG66" s="1"/>
  <c r="AO68" i="12"/>
  <c r="AR68"/>
  <c r="AS68" s="1"/>
  <c r="N74" i="13"/>
  <c r="AQ68" i="12"/>
  <c r="L75" i="13"/>
  <c r="AN69" i="12"/>
  <c r="AJ70"/>
  <c r="AK70" s="1"/>
  <c r="AI70"/>
  <c r="AL70" s="1"/>
  <c r="AH71"/>
  <c r="K77" i="13"/>
  <c r="AG71" i="12"/>
  <c r="AM69"/>
  <c r="AP69" s="1"/>
  <c r="Y67"/>
  <c r="E73" i="13"/>
  <c r="F73" s="1"/>
  <c r="Y66" i="12"/>
  <c r="E72" i="13"/>
  <c r="F72" s="1"/>
  <c r="Z67" i="12"/>
  <c r="T68"/>
  <c r="U68"/>
  <c r="V68" s="1"/>
  <c r="R69"/>
  <c r="P70"/>
  <c r="D76" i="13" s="1"/>
  <c r="S69" i="12"/>
  <c r="X67"/>
  <c r="BR70" i="19" l="1"/>
  <c r="BQ70"/>
  <c r="BS70" s="1"/>
  <c r="BU69"/>
  <c r="BV69" s="1"/>
  <c r="BT69"/>
  <c r="BP71"/>
  <c r="AO71"/>
  <c r="AP71" s="1"/>
  <c r="AN71"/>
  <c r="AJ72"/>
  <c r="AL72"/>
  <c r="X70"/>
  <c r="Z70"/>
  <c r="BI67"/>
  <c r="W71"/>
  <c r="Y71" s="1"/>
  <c r="AA71" s="1"/>
  <c r="AB71" s="1"/>
  <c r="R73"/>
  <c r="P74"/>
  <c r="AE74" s="1"/>
  <c r="S73"/>
  <c r="AF73" s="1"/>
  <c r="AI73" s="1"/>
  <c r="BD69"/>
  <c r="BE69" s="1"/>
  <c r="BA70"/>
  <c r="BB70"/>
  <c r="BC70" s="1"/>
  <c r="BH68"/>
  <c r="BF68"/>
  <c r="BG68" s="1"/>
  <c r="T72"/>
  <c r="U72"/>
  <c r="V72" s="1"/>
  <c r="AY71"/>
  <c r="AW72"/>
  <c r="BL72" s="1"/>
  <c r="AZ71"/>
  <c r="BM71" s="1"/>
  <c r="R73" i="15"/>
  <c r="N67" i="17"/>
  <c r="O67" s="1"/>
  <c r="S72" i="15"/>
  <c r="Y72"/>
  <c r="F72"/>
  <c r="N66" i="16"/>
  <c r="AN67" i="14"/>
  <c r="AQ67" s="1"/>
  <c r="N73" i="15" s="1"/>
  <c r="BJ76" i="17"/>
  <c r="F70"/>
  <c r="B71"/>
  <c r="AR66" i="14"/>
  <c r="AO67"/>
  <c r="AF70"/>
  <c r="K75" i="15"/>
  <c r="AH69" i="14"/>
  <c r="AI69"/>
  <c r="AK68"/>
  <c r="AL68" s="1"/>
  <c r="AJ68"/>
  <c r="AM68" s="1"/>
  <c r="AA67"/>
  <c r="G73" i="15" s="1"/>
  <c r="E73"/>
  <c r="L74"/>
  <c r="AP67" i="14"/>
  <c r="M73" i="15"/>
  <c r="BF67" i="14"/>
  <c r="BG67" s="1"/>
  <c r="BD68"/>
  <c r="BA69"/>
  <c r="BB69"/>
  <c r="BC69" s="1"/>
  <c r="Y68"/>
  <c r="U69"/>
  <c r="W69"/>
  <c r="X69" s="1"/>
  <c r="Z67"/>
  <c r="AS67"/>
  <c r="AT67" s="1"/>
  <c r="AR67"/>
  <c r="BJ66"/>
  <c r="BK66" s="1"/>
  <c r="BI66"/>
  <c r="AY70"/>
  <c r="AW71"/>
  <c r="AZ70"/>
  <c r="R70"/>
  <c r="P71"/>
  <c r="D77" i="15" s="1"/>
  <c r="T70" i="14"/>
  <c r="BE67"/>
  <c r="BH67" s="1"/>
  <c r="N75" i="13"/>
  <c r="AR69" i="12"/>
  <c r="AS69" s="1"/>
  <c r="AQ69"/>
  <c r="AM70"/>
  <c r="AP70" s="1"/>
  <c r="AQ70" s="1"/>
  <c r="K78" i="13"/>
  <c r="AH72" i="12"/>
  <c r="AG72"/>
  <c r="AO69"/>
  <c r="M75" i="13"/>
  <c r="AI71" i="12"/>
  <c r="AL71" s="1"/>
  <c r="AJ71"/>
  <c r="AK71" s="1"/>
  <c r="L76" i="13"/>
  <c r="AN70" i="12"/>
  <c r="W68"/>
  <c r="G72" i="13"/>
  <c r="AA66" i="12"/>
  <c r="AB66" s="1"/>
  <c r="Z66"/>
  <c r="AA67"/>
  <c r="AB67" s="1"/>
  <c r="G73" i="13"/>
  <c r="U69" i="12"/>
  <c r="V69" s="1"/>
  <c r="T69"/>
  <c r="W69" s="1"/>
  <c r="P71"/>
  <c r="D77" i="13" s="1"/>
  <c r="R70" i="12"/>
  <c r="S70"/>
  <c r="BR71" i="19" l="1"/>
  <c r="BQ71"/>
  <c r="BS71" s="1"/>
  <c r="BT70"/>
  <c r="BU70"/>
  <c r="BV70" s="1"/>
  <c r="AJ73"/>
  <c r="AL73"/>
  <c r="AN72"/>
  <c r="AO72"/>
  <c r="AP72" s="1"/>
  <c r="Z71"/>
  <c r="X71"/>
  <c r="BI68"/>
  <c r="R74"/>
  <c r="P75"/>
  <c r="AE75" s="1"/>
  <c r="S74"/>
  <c r="AF74" s="1"/>
  <c r="AI74" s="1"/>
  <c r="BA71"/>
  <c r="BB71"/>
  <c r="BC71" s="1"/>
  <c r="W72"/>
  <c r="Y72" s="1"/>
  <c r="AA72" s="1"/>
  <c r="AB72" s="1"/>
  <c r="BD70"/>
  <c r="BE70" s="1"/>
  <c r="BF69"/>
  <c r="BG69" s="1"/>
  <c r="BH69"/>
  <c r="AW73"/>
  <c r="BL73" s="1"/>
  <c r="AY72"/>
  <c r="AZ72"/>
  <c r="BM72" s="1"/>
  <c r="BP72" s="1"/>
  <c r="T73"/>
  <c r="U73"/>
  <c r="V73" s="1"/>
  <c r="R74" i="15"/>
  <c r="N68" i="17"/>
  <c r="O68" s="1"/>
  <c r="S73" i="15"/>
  <c r="Y73"/>
  <c r="F73"/>
  <c r="N67" i="16"/>
  <c r="AN68" i="14"/>
  <c r="AQ68" s="1"/>
  <c r="N74" i="15" s="1"/>
  <c r="AO68" i="14"/>
  <c r="BJ77" i="17"/>
  <c r="B72"/>
  <c r="F71"/>
  <c r="AF71" i="14"/>
  <c r="K76" i="15"/>
  <c r="AH70" i="14"/>
  <c r="AI70"/>
  <c r="AJ69"/>
  <c r="AM69" s="1"/>
  <c r="L75" i="15" s="1"/>
  <c r="AK69" i="14"/>
  <c r="AL69" s="1"/>
  <c r="AN69" s="1"/>
  <c r="AP68"/>
  <c r="M74" i="15"/>
  <c r="AA68" i="14"/>
  <c r="G74" i="15" s="1"/>
  <c r="E74"/>
  <c r="Z68" i="14"/>
  <c r="P72"/>
  <c r="D78" i="15" s="1"/>
  <c r="R71" i="14"/>
  <c r="T71"/>
  <c r="BF68"/>
  <c r="BG68" s="1"/>
  <c r="BA70"/>
  <c r="BB70"/>
  <c r="BC70" s="1"/>
  <c r="Y69"/>
  <c r="BJ67"/>
  <c r="BK67" s="1"/>
  <c r="BI67"/>
  <c r="BD69"/>
  <c r="BE69" s="1"/>
  <c r="U70"/>
  <c r="W70"/>
  <c r="X70" s="1"/>
  <c r="AW72"/>
  <c r="AY71"/>
  <c r="AZ71"/>
  <c r="AS68"/>
  <c r="AT68" s="1"/>
  <c r="AO69"/>
  <c r="BE68"/>
  <c r="BH68" s="1"/>
  <c r="AI72" i="12"/>
  <c r="AJ72"/>
  <c r="AK72" s="1"/>
  <c r="K79" i="13"/>
  <c r="AG73" i="12"/>
  <c r="AH73"/>
  <c r="AO70"/>
  <c r="M76" i="13"/>
  <c r="AM71" i="12"/>
  <c r="AP71" s="1"/>
  <c r="N76" i="13"/>
  <c r="AR70" i="12"/>
  <c r="AS70" s="1"/>
  <c r="L77" i="13"/>
  <c r="AN71" i="12"/>
  <c r="Y68"/>
  <c r="E74" i="13"/>
  <c r="F74" s="1"/>
  <c r="Y69" i="12"/>
  <c r="E75" i="13"/>
  <c r="F75" s="1"/>
  <c r="X68" i="12"/>
  <c r="Z69"/>
  <c r="X69"/>
  <c r="T70"/>
  <c r="U70"/>
  <c r="V70" s="1"/>
  <c r="P72"/>
  <c r="D78" i="13" s="1"/>
  <c r="R71" i="12"/>
  <c r="S71"/>
  <c r="BR72" i="19" l="1"/>
  <c r="BQ72"/>
  <c r="BS72" s="1"/>
  <c r="BT71"/>
  <c r="BU71"/>
  <c r="BV71" s="1"/>
  <c r="AL74"/>
  <c r="AJ74"/>
  <c r="AN73"/>
  <c r="AO73"/>
  <c r="AP73" s="1"/>
  <c r="T74"/>
  <c r="U74"/>
  <c r="V74" s="1"/>
  <c r="BD71"/>
  <c r="BE71" s="1"/>
  <c r="P76"/>
  <c r="AE76" s="1"/>
  <c r="R75"/>
  <c r="S75"/>
  <c r="AF75" s="1"/>
  <c r="AI75" s="1"/>
  <c r="BI69"/>
  <c r="BF70"/>
  <c r="BG70" s="1"/>
  <c r="BH70"/>
  <c r="X72"/>
  <c r="BA72"/>
  <c r="BB72"/>
  <c r="BC72" s="1"/>
  <c r="W73"/>
  <c r="Y73" s="1"/>
  <c r="AA73" s="1"/>
  <c r="AB73" s="1"/>
  <c r="AW74"/>
  <c r="BL74" s="1"/>
  <c r="AY73"/>
  <c r="AZ73"/>
  <c r="BM73" s="1"/>
  <c r="BP73" s="1"/>
  <c r="Z72"/>
  <c r="F74" i="15"/>
  <c r="N68" i="16"/>
  <c r="S74" i="15"/>
  <c r="Y74"/>
  <c r="R75"/>
  <c r="N69" i="17"/>
  <c r="O69" s="1"/>
  <c r="AR68" i="14"/>
  <c r="F72" i="17"/>
  <c r="B73"/>
  <c r="AF72" i="14"/>
  <c r="K77" i="15"/>
  <c r="AI71" i="14"/>
  <c r="AH71"/>
  <c r="AK70"/>
  <c r="AL70" s="1"/>
  <c r="AJ70"/>
  <c r="AM70" s="1"/>
  <c r="L76" i="15" s="1"/>
  <c r="AQ69" i="14"/>
  <c r="N75" i="15" s="1"/>
  <c r="AP69" i="14"/>
  <c r="M75" i="15"/>
  <c r="AA69" i="14"/>
  <c r="G75" i="15" s="1"/>
  <c r="E75"/>
  <c r="BJ68" i="14"/>
  <c r="BK68" s="1"/>
  <c r="BI68"/>
  <c r="BA71"/>
  <c r="BB71"/>
  <c r="BC71" s="1"/>
  <c r="BD70"/>
  <c r="BE70" s="1"/>
  <c r="P73"/>
  <c r="D79" i="15" s="1"/>
  <c r="R72" i="14"/>
  <c r="T72"/>
  <c r="Y70"/>
  <c r="U71"/>
  <c r="W71"/>
  <c r="X71" s="1"/>
  <c r="Z69"/>
  <c r="BF69"/>
  <c r="BG69" s="1"/>
  <c r="BH69"/>
  <c r="AW73"/>
  <c r="AY72"/>
  <c r="AZ72"/>
  <c r="AJ73" i="12"/>
  <c r="AK73" s="1"/>
  <c r="N77" i="13"/>
  <c r="AR71" i="12"/>
  <c r="AS71" s="1"/>
  <c r="AL72"/>
  <c r="AO71"/>
  <c r="M77" i="13"/>
  <c r="AG74" i="12"/>
  <c r="AH74"/>
  <c r="K80" i="13"/>
  <c r="AQ71" i="12"/>
  <c r="AI73"/>
  <c r="AL73" s="1"/>
  <c r="G75" i="13"/>
  <c r="AA69" i="12"/>
  <c r="AB69" s="1"/>
  <c r="AA68"/>
  <c r="AB68" s="1"/>
  <c r="G74" i="13"/>
  <c r="Z68" i="12"/>
  <c r="W70"/>
  <c r="X70" s="1"/>
  <c r="R72"/>
  <c r="P73"/>
  <c r="D79" i="13" s="1"/>
  <c r="S72" i="12"/>
  <c r="T71"/>
  <c r="W71" s="1"/>
  <c r="U71"/>
  <c r="V71" s="1"/>
  <c r="BR73" i="19" l="1"/>
  <c r="BQ73"/>
  <c r="BS73" s="1"/>
  <c r="BU72"/>
  <c r="BV72" s="1"/>
  <c r="BT72"/>
  <c r="BP74"/>
  <c r="AL75"/>
  <c r="AJ75"/>
  <c r="AO74"/>
  <c r="AP74" s="1"/>
  <c r="AN74"/>
  <c r="X73"/>
  <c r="W74"/>
  <c r="Y74" s="1"/>
  <c r="AA74" s="1"/>
  <c r="AB74" s="1"/>
  <c r="T75"/>
  <c r="U75"/>
  <c r="V75" s="1"/>
  <c r="BA73"/>
  <c r="BB73"/>
  <c r="BC73" s="1"/>
  <c r="BI70"/>
  <c r="BH71"/>
  <c r="BF71"/>
  <c r="BG71" s="1"/>
  <c r="P77"/>
  <c r="AE77" s="1"/>
  <c r="R76"/>
  <c r="S76"/>
  <c r="AF76" s="1"/>
  <c r="AI76" s="1"/>
  <c r="AY74"/>
  <c r="AW75"/>
  <c r="BL75" s="1"/>
  <c r="AZ74"/>
  <c r="BM74" s="1"/>
  <c r="BD72"/>
  <c r="BE72" s="1"/>
  <c r="Z73"/>
  <c r="R76" i="15"/>
  <c r="N70" i="17"/>
  <c r="O70" s="1"/>
  <c r="S75" i="15"/>
  <c r="Y75"/>
  <c r="F75"/>
  <c r="N69" i="16"/>
  <c r="AS69" i="14"/>
  <c r="AT69" s="1"/>
  <c r="AR69"/>
  <c r="AN70"/>
  <c r="F73" i="17"/>
  <c r="B74"/>
  <c r="AF73" i="14"/>
  <c r="K78" i="15"/>
  <c r="AH72" i="14"/>
  <c r="AI72"/>
  <c r="AO70"/>
  <c r="M76" i="15" s="1"/>
  <c r="AK71" i="14"/>
  <c r="AL71" s="1"/>
  <c r="AN71" s="1"/>
  <c r="AQ71" s="1"/>
  <c r="N77" i="15" s="1"/>
  <c r="AJ71" i="14"/>
  <c r="AM71" s="1"/>
  <c r="L77" i="15" s="1"/>
  <c r="AQ70" i="14"/>
  <c r="N76" i="15" s="1"/>
  <c r="AA70" i="14"/>
  <c r="G76" i="15" s="1"/>
  <c r="E76"/>
  <c r="AO71" i="14"/>
  <c r="R73"/>
  <c r="P74"/>
  <c r="D80" i="15" s="1"/>
  <c r="T73" i="14"/>
  <c r="AR70"/>
  <c r="AY73"/>
  <c r="AW74"/>
  <c r="AZ73"/>
  <c r="BJ69"/>
  <c r="BK69" s="1"/>
  <c r="BI69"/>
  <c r="Y71"/>
  <c r="U72"/>
  <c r="W72"/>
  <c r="X72" s="1"/>
  <c r="Z70"/>
  <c r="BD71"/>
  <c r="BA72"/>
  <c r="BB72"/>
  <c r="BC72" s="1"/>
  <c r="BH70"/>
  <c r="BF70"/>
  <c r="BG70" s="1"/>
  <c r="AM73" i="12"/>
  <c r="AP73" s="1"/>
  <c r="N79" i="13"/>
  <c r="AR73" i="12"/>
  <c r="AS73" s="1"/>
  <c r="AJ74"/>
  <c r="AK74" s="1"/>
  <c r="AI74"/>
  <c r="AL74" s="1"/>
  <c r="L78" i="13"/>
  <c r="AN72" i="12"/>
  <c r="AQ73"/>
  <c r="L79" i="13"/>
  <c r="AN73" i="12"/>
  <c r="AH75"/>
  <c r="K81" i="13"/>
  <c r="AG75" i="12"/>
  <c r="AM72"/>
  <c r="AP72" s="1"/>
  <c r="Y70"/>
  <c r="E76" i="13"/>
  <c r="F76" s="1"/>
  <c r="Y71" i="12"/>
  <c r="E77" i="13"/>
  <c r="F77" s="1"/>
  <c r="T72" i="12"/>
  <c r="U72"/>
  <c r="V72" s="1"/>
  <c r="R73"/>
  <c r="P74"/>
  <c r="D80" i="13" s="1"/>
  <c r="S73" i="12"/>
  <c r="X71"/>
  <c r="BR74" i="19" l="1"/>
  <c r="BQ74"/>
  <c r="BS74" s="1"/>
  <c r="BT73"/>
  <c r="BU73"/>
  <c r="BV73" s="1"/>
  <c r="BP75"/>
  <c r="AJ76"/>
  <c r="AL76"/>
  <c r="AO75"/>
  <c r="AP75" s="1"/>
  <c r="AN75"/>
  <c r="BA74"/>
  <c r="BB74"/>
  <c r="BC74" s="1"/>
  <c r="AY75"/>
  <c r="AW76"/>
  <c r="AZ75"/>
  <c r="BM75" s="1"/>
  <c r="X74"/>
  <c r="T76"/>
  <c r="U76"/>
  <c r="V76" s="1"/>
  <c r="BI71"/>
  <c r="BD73"/>
  <c r="BH72"/>
  <c r="BF72"/>
  <c r="BG72" s="1"/>
  <c r="R77"/>
  <c r="P78"/>
  <c r="AE78" s="1"/>
  <c r="S77"/>
  <c r="AF77" s="1"/>
  <c r="AI77" s="1"/>
  <c r="W75"/>
  <c r="Y75" s="1"/>
  <c r="AA75" s="1"/>
  <c r="AB75" s="1"/>
  <c r="Z74"/>
  <c r="F76" i="15"/>
  <c r="N70" i="16"/>
  <c r="S76" i="15"/>
  <c r="Y76"/>
  <c r="R77"/>
  <c r="N71" i="17"/>
  <c r="O71" s="1"/>
  <c r="AS70" i="14"/>
  <c r="AT70" s="1"/>
  <c r="F74" i="17"/>
  <c r="B75"/>
  <c r="F75" s="1"/>
  <c r="AF74" i="14"/>
  <c r="K79" i="15"/>
  <c r="AI73" i="14"/>
  <c r="AH73"/>
  <c r="AJ72"/>
  <c r="AM72" s="1"/>
  <c r="L78" i="15" s="1"/>
  <c r="AK72" i="14"/>
  <c r="AL72" s="1"/>
  <c r="AP70"/>
  <c r="AP71"/>
  <c r="M77" i="15"/>
  <c r="AA71" i="14"/>
  <c r="G77" i="15" s="1"/>
  <c r="E77"/>
  <c r="AS71" i="14"/>
  <c r="AT71" s="1"/>
  <c r="AR71"/>
  <c r="BF71"/>
  <c r="BG71" s="1"/>
  <c r="BD72"/>
  <c r="BE72" s="1"/>
  <c r="Y72"/>
  <c r="Z72" s="1"/>
  <c r="U73"/>
  <c r="W73"/>
  <c r="X73" s="1"/>
  <c r="BE71"/>
  <c r="BH71" s="1"/>
  <c r="Z71"/>
  <c r="BJ70"/>
  <c r="BK70" s="1"/>
  <c r="BI70"/>
  <c r="AY74"/>
  <c r="AW75"/>
  <c r="AZ74"/>
  <c r="BA73"/>
  <c r="BB73"/>
  <c r="BC73" s="1"/>
  <c r="R74"/>
  <c r="P75"/>
  <c r="D81" i="15" s="1"/>
  <c r="T74" i="14"/>
  <c r="AR72" i="12"/>
  <c r="AS72" s="1"/>
  <c r="N78" i="13"/>
  <c r="AQ72" i="12"/>
  <c r="AI75"/>
  <c r="AL75" s="1"/>
  <c r="AJ75"/>
  <c r="AK75" s="1"/>
  <c r="AM74"/>
  <c r="AP74" s="1"/>
  <c r="AQ74" s="1"/>
  <c r="AO73"/>
  <c r="M79" i="13"/>
  <c r="M78"/>
  <c r="AO72" i="12"/>
  <c r="AH76"/>
  <c r="K82" i="13"/>
  <c r="AG76" i="12"/>
  <c r="L80" i="13"/>
  <c r="AN74" i="12"/>
  <c r="W72"/>
  <c r="X72" s="1"/>
  <c r="AA71"/>
  <c r="AB71" s="1"/>
  <c r="G77" i="13"/>
  <c r="AA70" i="12"/>
  <c r="AB70" s="1"/>
  <c r="G76" i="13"/>
  <c r="Z70" i="12"/>
  <c r="Z71"/>
  <c r="T73"/>
  <c r="W73" s="1"/>
  <c r="U73"/>
  <c r="V73" s="1"/>
  <c r="P75"/>
  <c r="D81" i="13" s="1"/>
  <c r="R74" i="12"/>
  <c r="S74"/>
  <c r="BR75" i="19" l="1"/>
  <c r="BQ75"/>
  <c r="BS75" s="1"/>
  <c r="BU74"/>
  <c r="BV74" s="1"/>
  <c r="BT74"/>
  <c r="AN76"/>
  <c r="AO76"/>
  <c r="AP76" s="1"/>
  <c r="AJ77"/>
  <c r="AL77"/>
  <c r="R78"/>
  <c r="P79"/>
  <c r="AE79" s="1"/>
  <c r="S78"/>
  <c r="AF78" s="1"/>
  <c r="AI78" s="1"/>
  <c r="BA75"/>
  <c r="BB75"/>
  <c r="BC75" s="1"/>
  <c r="BF73"/>
  <c r="BG73" s="1"/>
  <c r="BD74"/>
  <c r="BE73"/>
  <c r="BH73" s="1"/>
  <c r="X75"/>
  <c r="BI72"/>
  <c r="W76"/>
  <c r="Y76" s="1"/>
  <c r="AA76" s="1"/>
  <c r="AB76" s="1"/>
  <c r="AW77"/>
  <c r="AY76"/>
  <c r="AZ76"/>
  <c r="T77"/>
  <c r="U77"/>
  <c r="V77" s="1"/>
  <c r="Z75"/>
  <c r="S77" i="15"/>
  <c r="Y77"/>
  <c r="R78"/>
  <c r="N72" i="17"/>
  <c r="O72" s="1"/>
  <c r="F77" i="15"/>
  <c r="N71" i="16"/>
  <c r="AF75" i="14"/>
  <c r="K80" i="15"/>
  <c r="AH74" i="14"/>
  <c r="AI74"/>
  <c r="AJ73"/>
  <c r="AM73" s="1"/>
  <c r="L79" i="15" s="1"/>
  <c r="AK73" i="14"/>
  <c r="AL73" s="1"/>
  <c r="AN72"/>
  <c r="AQ72" s="1"/>
  <c r="N78" i="15" s="1"/>
  <c r="AO72" i="14"/>
  <c r="M78" i="15" s="1"/>
  <c r="AA72" i="14"/>
  <c r="G78" i="15" s="1"/>
  <c r="E78"/>
  <c r="BJ71" i="14"/>
  <c r="BK71" s="1"/>
  <c r="BI71"/>
  <c r="BA74"/>
  <c r="BB74"/>
  <c r="BC74" s="1"/>
  <c r="BF72"/>
  <c r="BG72" s="1"/>
  <c r="BH72"/>
  <c r="AS72"/>
  <c r="AT72" s="1"/>
  <c r="P76"/>
  <c r="D82" i="15" s="1"/>
  <c r="R75" i="14"/>
  <c r="T75"/>
  <c r="BD73"/>
  <c r="BE73" s="1"/>
  <c r="U74"/>
  <c r="W74"/>
  <c r="X74" s="1"/>
  <c r="AW76"/>
  <c r="AY75"/>
  <c r="AZ75"/>
  <c r="Y73"/>
  <c r="Z73" s="1"/>
  <c r="AM75" i="12"/>
  <c r="AP75" s="1"/>
  <c r="AO74"/>
  <c r="M80" i="13"/>
  <c r="AJ76" i="12"/>
  <c r="AK76" s="1"/>
  <c r="AI76"/>
  <c r="AL76" s="1"/>
  <c r="N80" i="13"/>
  <c r="AR74" i="12"/>
  <c r="AS74" s="1"/>
  <c r="K83" i="13"/>
  <c r="AG77" i="12"/>
  <c r="AH77"/>
  <c r="L81" i="13"/>
  <c r="AN75" i="12"/>
  <c r="Y73"/>
  <c r="E79" i="13"/>
  <c r="F79" s="1"/>
  <c r="Y72" i="12"/>
  <c r="E78" i="13"/>
  <c r="F78" s="1"/>
  <c r="T74" i="12"/>
  <c r="U74"/>
  <c r="V74" s="1"/>
  <c r="P76"/>
  <c r="D82" i="13" s="1"/>
  <c r="R75" i="12"/>
  <c r="S75"/>
  <c r="X73"/>
  <c r="BT75" i="19" l="1"/>
  <c r="BU75"/>
  <c r="BV75" s="1"/>
  <c r="AL78"/>
  <c r="AJ78"/>
  <c r="AN77"/>
  <c r="AO77"/>
  <c r="AP77" s="1"/>
  <c r="Z76"/>
  <c r="BI73"/>
  <c r="BA76"/>
  <c r="BB76"/>
  <c r="BC76" s="1"/>
  <c r="BD75"/>
  <c r="W77"/>
  <c r="Y77" s="1"/>
  <c r="AA77" s="1"/>
  <c r="AB77" s="1"/>
  <c r="BF74"/>
  <c r="BG74" s="1"/>
  <c r="T78"/>
  <c r="U78"/>
  <c r="V78" s="1"/>
  <c r="Z77"/>
  <c r="AW78"/>
  <c r="AY77"/>
  <c r="AZ77"/>
  <c r="P80"/>
  <c r="AE80" s="1"/>
  <c r="R79"/>
  <c r="S79"/>
  <c r="AF79" s="1"/>
  <c r="AI79" s="1"/>
  <c r="BE74"/>
  <c r="BH74" s="1"/>
  <c r="X76"/>
  <c r="AP72" i="14"/>
  <c r="R79" i="15"/>
  <c r="N73" i="17"/>
  <c r="O73" s="1"/>
  <c r="S78" i="15"/>
  <c r="Y78"/>
  <c r="F78"/>
  <c r="N72" i="16"/>
  <c r="AR72" i="14"/>
  <c r="AF76"/>
  <c r="K81" i="15"/>
  <c r="AI75" i="14"/>
  <c r="AH75"/>
  <c r="AK74"/>
  <c r="AL74" s="1"/>
  <c r="AN74" s="1"/>
  <c r="AQ74" s="1"/>
  <c r="N80" i="15" s="1"/>
  <c r="AJ74" i="14"/>
  <c r="AM74" s="1"/>
  <c r="L80" i="15" s="1"/>
  <c r="AN73" i="14"/>
  <c r="AQ73" s="1"/>
  <c r="N79" i="15" s="1"/>
  <c r="AO73" i="14"/>
  <c r="M79" i="15" s="1"/>
  <c r="AA73" i="14"/>
  <c r="G79" i="15" s="1"/>
  <c r="E79"/>
  <c r="BJ72" i="14"/>
  <c r="BK72" s="1"/>
  <c r="BI72"/>
  <c r="AW77"/>
  <c r="AY76"/>
  <c r="AZ76"/>
  <c r="Y74"/>
  <c r="BF73"/>
  <c r="BG73" s="1"/>
  <c r="BH73"/>
  <c r="BD74"/>
  <c r="AO74"/>
  <c r="P77"/>
  <c r="D83" i="15" s="1"/>
  <c r="R76" i="14"/>
  <c r="T76"/>
  <c r="AR73"/>
  <c r="U75"/>
  <c r="W75"/>
  <c r="X75" s="1"/>
  <c r="BA75"/>
  <c r="BB75"/>
  <c r="BC75" s="1"/>
  <c r="AJ77" i="12"/>
  <c r="AK77" s="1"/>
  <c r="N81" i="13"/>
  <c r="AR75" i="12"/>
  <c r="AS75" s="1"/>
  <c r="AQ75"/>
  <c r="AM76"/>
  <c r="AP76" s="1"/>
  <c r="AO75"/>
  <c r="M81" i="13"/>
  <c r="AH78" i="12"/>
  <c r="K84" i="13"/>
  <c r="AG78" i="12"/>
  <c r="L82" i="13"/>
  <c r="AN76" i="12"/>
  <c r="M82" i="13" s="1"/>
  <c r="AI77" i="12"/>
  <c r="AL77" s="1"/>
  <c r="AM77" s="1"/>
  <c r="AA72"/>
  <c r="AB72" s="1"/>
  <c r="G78" i="13"/>
  <c r="Z72" i="12"/>
  <c r="W74"/>
  <c r="Z73"/>
  <c r="AA73"/>
  <c r="AB73" s="1"/>
  <c r="G79" i="13"/>
  <c r="X74" i="12"/>
  <c r="T75"/>
  <c r="W75" s="1"/>
  <c r="U75"/>
  <c r="V75" s="1"/>
  <c r="R76"/>
  <c r="P77"/>
  <c r="D83" i="13" s="1"/>
  <c r="S76" i="12"/>
  <c r="AL79" i="19" l="1"/>
  <c r="AJ79"/>
  <c r="AO78"/>
  <c r="AP78" s="1"/>
  <c r="AN78"/>
  <c r="BI74"/>
  <c r="P81"/>
  <c r="AE81" s="1"/>
  <c r="R80"/>
  <c r="S80"/>
  <c r="AF80" s="1"/>
  <c r="AI80" s="1"/>
  <c r="W78"/>
  <c r="Y78" s="1"/>
  <c r="AA78" s="1"/>
  <c r="AB78" s="1"/>
  <c r="BD76"/>
  <c r="BE76" s="1"/>
  <c r="X77"/>
  <c r="BA77"/>
  <c r="BB77"/>
  <c r="BC77" s="1"/>
  <c r="BF75"/>
  <c r="BG75" s="1"/>
  <c r="T79"/>
  <c r="U79"/>
  <c r="V79" s="1"/>
  <c r="AY78"/>
  <c r="AW79"/>
  <c r="AZ78"/>
  <c r="BE75"/>
  <c r="BH75" s="1"/>
  <c r="F79" i="15"/>
  <c r="N73" i="16"/>
  <c r="R80" i="15"/>
  <c r="N74" i="17"/>
  <c r="O74" s="1"/>
  <c r="S79" i="15"/>
  <c r="Y79"/>
  <c r="AP73" i="14"/>
  <c r="AS73"/>
  <c r="AT73" s="1"/>
  <c r="AF77"/>
  <c r="K82" i="15"/>
  <c r="AI76" i="14"/>
  <c r="AH76"/>
  <c r="AK75"/>
  <c r="AL75" s="1"/>
  <c r="AJ75"/>
  <c r="AM75" s="1"/>
  <c r="L81" i="15" s="1"/>
  <c r="AP74" i="14"/>
  <c r="M80" i="15"/>
  <c r="AA74" i="14"/>
  <c r="G80" i="15" s="1"/>
  <c r="E80"/>
  <c r="Z74" i="14"/>
  <c r="AS74"/>
  <c r="AT74" s="1"/>
  <c r="AR74"/>
  <c r="BJ73"/>
  <c r="BK73" s="1"/>
  <c r="BI73"/>
  <c r="AY77"/>
  <c r="AW78"/>
  <c r="AZ77"/>
  <c r="R77"/>
  <c r="P78"/>
  <c r="D84" i="15" s="1"/>
  <c r="T77" i="14"/>
  <c r="BF74"/>
  <c r="BG74" s="1"/>
  <c r="BA76"/>
  <c r="BB76"/>
  <c r="BC76" s="1"/>
  <c r="Y75"/>
  <c r="U76"/>
  <c r="W76"/>
  <c r="X76" s="1"/>
  <c r="BD75"/>
  <c r="BE75" s="1"/>
  <c r="BE74"/>
  <c r="BH74" s="1"/>
  <c r="AR76" i="12"/>
  <c r="AS76" s="1"/>
  <c r="N82" i="13"/>
  <c r="AQ76" i="12"/>
  <c r="L83" i="13"/>
  <c r="AP77" i="12"/>
  <c r="AN77"/>
  <c r="AJ78"/>
  <c r="AK78" s="1"/>
  <c r="AI78"/>
  <c r="AL78" s="1"/>
  <c r="K85" i="13"/>
  <c r="AH79" i="12"/>
  <c r="AG79"/>
  <c r="AO76"/>
  <c r="Y75"/>
  <c r="E81" i="13"/>
  <c r="F81" s="1"/>
  <c r="Y74" i="12"/>
  <c r="E80" i="13"/>
  <c r="F80" s="1"/>
  <c r="T76" i="12"/>
  <c r="U76"/>
  <c r="V76" s="1"/>
  <c r="R77"/>
  <c r="P78"/>
  <c r="D84" i="13" s="1"/>
  <c r="S77" i="12"/>
  <c r="X75"/>
  <c r="Z78" i="19" l="1"/>
  <c r="AJ80"/>
  <c r="AL80"/>
  <c r="AO79"/>
  <c r="AP79" s="1"/>
  <c r="AN79"/>
  <c r="BI75"/>
  <c r="BA78"/>
  <c r="BB78"/>
  <c r="BC78" s="1"/>
  <c r="W79"/>
  <c r="Y79" s="1"/>
  <c r="AA79" s="1"/>
  <c r="AB79" s="1"/>
  <c r="BD77"/>
  <c r="R81"/>
  <c r="P82"/>
  <c r="AE82" s="1"/>
  <c r="S81"/>
  <c r="AF81" s="1"/>
  <c r="AI81" s="1"/>
  <c r="X78"/>
  <c r="AY79"/>
  <c r="AW80"/>
  <c r="AZ79"/>
  <c r="BE77"/>
  <c r="BH76"/>
  <c r="BF76"/>
  <c r="BG76" s="1"/>
  <c r="T80"/>
  <c r="U80"/>
  <c r="V80" s="1"/>
  <c r="S80" i="15"/>
  <c r="Y80"/>
  <c r="F80"/>
  <c r="N74" i="16"/>
  <c r="R81" i="15"/>
  <c r="N75" i="17"/>
  <c r="O75" s="1"/>
  <c r="AN75" i="14"/>
  <c r="AQ75" s="1"/>
  <c r="N81" i="15" s="1"/>
  <c r="AF78" i="14"/>
  <c r="K83" i="15"/>
  <c r="AH77" i="14"/>
  <c r="AI77"/>
  <c r="AJ76"/>
  <c r="AM76" s="1"/>
  <c r="L82" i="15" s="1"/>
  <c r="R82" s="1"/>
  <c r="AK76" i="14"/>
  <c r="AN76" s="1"/>
  <c r="AQ76" s="1"/>
  <c r="N82" i="15" s="1"/>
  <c r="AO75" i="14"/>
  <c r="M81" i="15" s="1"/>
  <c r="AA75" i="14"/>
  <c r="G81" i="15" s="1"/>
  <c r="E81"/>
  <c r="Z75" i="14"/>
  <c r="BJ74"/>
  <c r="BK74" s="1"/>
  <c r="BI74"/>
  <c r="Y76"/>
  <c r="Z76" s="1"/>
  <c r="AO76"/>
  <c r="BH75"/>
  <c r="BF75"/>
  <c r="BG75" s="1"/>
  <c r="U77"/>
  <c r="W77"/>
  <c r="X77" s="1"/>
  <c r="BD76"/>
  <c r="BE76" s="1"/>
  <c r="R78"/>
  <c r="P79"/>
  <c r="D85" i="15" s="1"/>
  <c r="T78" i="14"/>
  <c r="BA77"/>
  <c r="BB77"/>
  <c r="BC77" s="1"/>
  <c r="AY78"/>
  <c r="AW79"/>
  <c r="AZ78"/>
  <c r="AG80" i="12"/>
  <c r="K86" i="13"/>
  <c r="AH80" i="12"/>
  <c r="AR77"/>
  <c r="AS77" s="1"/>
  <c r="N83" i="13"/>
  <c r="AQ77" i="12"/>
  <c r="AM78"/>
  <c r="AP78" s="1"/>
  <c r="AQ78" s="1"/>
  <c r="M83" i="13"/>
  <c r="AO77" i="12"/>
  <c r="AI79"/>
  <c r="AL79" s="1"/>
  <c r="AJ79"/>
  <c r="AK79" s="1"/>
  <c r="L84" i="13"/>
  <c r="AN78" i="12"/>
  <c r="AA74"/>
  <c r="AB74" s="1"/>
  <c r="G80" i="13"/>
  <c r="Z74" i="12"/>
  <c r="W76"/>
  <c r="X76" s="1"/>
  <c r="Z75"/>
  <c r="AA75"/>
  <c r="AB75" s="1"/>
  <c r="G81" i="13"/>
  <c r="T77" i="12"/>
  <c r="W77" s="1"/>
  <c r="U77"/>
  <c r="V77" s="1"/>
  <c r="P79"/>
  <c r="D85" i="13" s="1"/>
  <c r="R78" i="12"/>
  <c r="S78"/>
  <c r="AJ81" i="19" l="1"/>
  <c r="AL81"/>
  <c r="AN80"/>
  <c r="AO80"/>
  <c r="AP80" s="1"/>
  <c r="T81"/>
  <c r="U81"/>
  <c r="V81" s="1"/>
  <c r="W80"/>
  <c r="Y80" s="1"/>
  <c r="AA80" s="1"/>
  <c r="AB80" s="1"/>
  <c r="BA79"/>
  <c r="BB79"/>
  <c r="BC79" s="1"/>
  <c r="BD78"/>
  <c r="BE78" s="1"/>
  <c r="X79"/>
  <c r="R82"/>
  <c r="P83"/>
  <c r="AE83" s="1"/>
  <c r="S82"/>
  <c r="AF82" s="1"/>
  <c r="AI82" s="1"/>
  <c r="BI76"/>
  <c r="AW81"/>
  <c r="AY80"/>
  <c r="AZ80"/>
  <c r="BF77"/>
  <c r="BG77" s="1"/>
  <c r="BH77"/>
  <c r="Z79"/>
  <c r="AP75" i="14"/>
  <c r="F81" i="15"/>
  <c r="N75" i="16"/>
  <c r="S81" i="15"/>
  <c r="Y81"/>
  <c r="Y96" s="1"/>
  <c r="S82"/>
  <c r="Y82"/>
  <c r="AS75" i="14"/>
  <c r="AT75" s="1"/>
  <c r="AR75"/>
  <c r="AK77"/>
  <c r="AL77" s="1"/>
  <c r="AN77" s="1"/>
  <c r="AQ77" s="1"/>
  <c r="N83" i="15" s="1"/>
  <c r="AJ77" i="14"/>
  <c r="AM77" s="1"/>
  <c r="L83" i="15" s="1"/>
  <c r="R83" s="1"/>
  <c r="AF79" i="14"/>
  <c r="K84" i="15"/>
  <c r="AI78" i="14"/>
  <c r="AH78"/>
  <c r="AP76"/>
  <c r="M82" i="15"/>
  <c r="AA76" i="14"/>
  <c r="G82" i="15" s="1"/>
  <c r="E82"/>
  <c r="AS76" i="14"/>
  <c r="AT76" s="1"/>
  <c r="AR76"/>
  <c r="BF76"/>
  <c r="BG76" s="1"/>
  <c r="BH76"/>
  <c r="BJ75"/>
  <c r="BK75" s="1"/>
  <c r="BI75"/>
  <c r="BD77"/>
  <c r="U78"/>
  <c r="W78"/>
  <c r="X78" s="1"/>
  <c r="AW80"/>
  <c r="AY79"/>
  <c r="AZ79"/>
  <c r="BA78"/>
  <c r="BB78"/>
  <c r="BC78" s="1"/>
  <c r="BE77"/>
  <c r="P80"/>
  <c r="D86" i="15" s="1"/>
  <c r="R79" i="14"/>
  <c r="T79"/>
  <c r="Y77"/>
  <c r="AO78" i="12"/>
  <c r="M84" i="13"/>
  <c r="AM79" i="12"/>
  <c r="AG81"/>
  <c r="K87" i="13"/>
  <c r="AH81" i="12"/>
  <c r="AJ80"/>
  <c r="AK80" s="1"/>
  <c r="AI80"/>
  <c r="AL80" s="1"/>
  <c r="L85" i="13"/>
  <c r="AP79" i="12"/>
  <c r="AN79"/>
  <c r="N84" i="13"/>
  <c r="AR78" i="12"/>
  <c r="AS78" s="1"/>
  <c r="Y77"/>
  <c r="E83" i="13"/>
  <c r="F83" s="1"/>
  <c r="Y76" i="12"/>
  <c r="E82" i="13"/>
  <c r="F82" s="1"/>
  <c r="T78" i="12"/>
  <c r="U78"/>
  <c r="V78" s="1"/>
  <c r="P80"/>
  <c r="D86" i="13" s="1"/>
  <c r="R79" i="12"/>
  <c r="S79"/>
  <c r="X77"/>
  <c r="AL82" i="19" l="1"/>
  <c r="AJ82"/>
  <c r="AN81"/>
  <c r="AO81"/>
  <c r="AP81" s="1"/>
  <c r="Z80"/>
  <c r="X80"/>
  <c r="BI77"/>
  <c r="T82"/>
  <c r="U82"/>
  <c r="V82" s="1"/>
  <c r="BD79"/>
  <c r="BE79" s="1"/>
  <c r="BA80"/>
  <c r="BB80"/>
  <c r="BC80" s="1"/>
  <c r="W81"/>
  <c r="Y81" s="1"/>
  <c r="AA81" s="1"/>
  <c r="AB81" s="1"/>
  <c r="BF78"/>
  <c r="BG78" s="1"/>
  <c r="BH78"/>
  <c r="AW82"/>
  <c r="AY81"/>
  <c r="AZ81"/>
  <c r="P84"/>
  <c r="AE84" s="1"/>
  <c r="R83"/>
  <c r="S83"/>
  <c r="AF83" s="1"/>
  <c r="AI83" s="1"/>
  <c r="AA11" i="15"/>
  <c r="AA16"/>
  <c r="AA21"/>
  <c r="AA26"/>
  <c r="AA32"/>
  <c r="AA37"/>
  <c r="AA42"/>
  <c r="AA48"/>
  <c r="AA53"/>
  <c r="AA58"/>
  <c r="AA64"/>
  <c r="AA69"/>
  <c r="AA74"/>
  <c r="AA80"/>
  <c r="AA14"/>
  <c r="AA20"/>
  <c r="AA25"/>
  <c r="AA30"/>
  <c r="AA36"/>
  <c r="AA41"/>
  <c r="AA46"/>
  <c r="AA52"/>
  <c r="AA57"/>
  <c r="AA62"/>
  <c r="AA68"/>
  <c r="AA73"/>
  <c r="AA78"/>
  <c r="AA10"/>
  <c r="AA13"/>
  <c r="AA18"/>
  <c r="AA24"/>
  <c r="AA29"/>
  <c r="AA34"/>
  <c r="AA40"/>
  <c r="AA45"/>
  <c r="AA50"/>
  <c r="AA56"/>
  <c r="AA61"/>
  <c r="AA66"/>
  <c r="AA72"/>
  <c r="AA77"/>
  <c r="AA82"/>
  <c r="AA12"/>
  <c r="AA17"/>
  <c r="AA22"/>
  <c r="AA28"/>
  <c r="AA33"/>
  <c r="AA38"/>
  <c r="AA44"/>
  <c r="AA49"/>
  <c r="AA54"/>
  <c r="AA60"/>
  <c r="AA65"/>
  <c r="AA70"/>
  <c r="AA76"/>
  <c r="AA81"/>
  <c r="AA71"/>
  <c r="AA55"/>
  <c r="AA39"/>
  <c r="AA23"/>
  <c r="AA63"/>
  <c r="AA67"/>
  <c r="AA75"/>
  <c r="AA59"/>
  <c r="AA43"/>
  <c r="AA27"/>
  <c r="AA79"/>
  <c r="AA47"/>
  <c r="AA31"/>
  <c r="AA15"/>
  <c r="AA51"/>
  <c r="AA35"/>
  <c r="AA19"/>
  <c r="F82"/>
  <c r="N76" i="16"/>
  <c r="S83" i="15"/>
  <c r="Y83"/>
  <c r="AA83" s="1"/>
  <c r="AF80" i="14"/>
  <c r="K85" i="15"/>
  <c r="AI79" i="14"/>
  <c r="AH79"/>
  <c r="AK78"/>
  <c r="AL78" s="1"/>
  <c r="AJ78"/>
  <c r="AM78" s="1"/>
  <c r="L84" i="15" s="1"/>
  <c r="R84" s="1"/>
  <c r="AO77" i="14"/>
  <c r="M83" i="15" s="1"/>
  <c r="AA77" i="14"/>
  <c r="G83" i="15" s="1"/>
  <c r="E83"/>
  <c r="AP77" i="14"/>
  <c r="AW81"/>
  <c r="AY80"/>
  <c r="AZ80"/>
  <c r="AS77"/>
  <c r="AT77" s="1"/>
  <c r="AR77"/>
  <c r="U79"/>
  <c r="W79"/>
  <c r="X79" s="1"/>
  <c r="BA79"/>
  <c r="BB79"/>
  <c r="BC79" s="1"/>
  <c r="Y78"/>
  <c r="BD78"/>
  <c r="BE78" s="1"/>
  <c r="P81"/>
  <c r="D87" i="15" s="1"/>
  <c r="R80" i="14"/>
  <c r="T80"/>
  <c r="BF77"/>
  <c r="BG77" s="1"/>
  <c r="BH77"/>
  <c r="BJ76"/>
  <c r="BK76" s="1"/>
  <c r="BI76"/>
  <c r="Z77"/>
  <c r="AI81" i="12"/>
  <c r="AL81" s="1"/>
  <c r="AN81" s="1"/>
  <c r="AM80"/>
  <c r="AP80" s="1"/>
  <c r="AO79"/>
  <c r="M85" i="13"/>
  <c r="K88"/>
  <c r="AG82" i="12"/>
  <c r="AH82"/>
  <c r="L86" i="13"/>
  <c r="AN80" i="12"/>
  <c r="M86" i="13" s="1"/>
  <c r="N85"/>
  <c r="AR79" i="12"/>
  <c r="AS79" s="1"/>
  <c r="AJ81"/>
  <c r="AK81" s="1"/>
  <c r="AQ79"/>
  <c r="AA76"/>
  <c r="AB76" s="1"/>
  <c r="G82" i="13"/>
  <c r="Z76" i="12"/>
  <c r="W78"/>
  <c r="X78" s="1"/>
  <c r="Z77"/>
  <c r="G83" i="13"/>
  <c r="AA77" i="12"/>
  <c r="AB77" s="1"/>
  <c r="R80"/>
  <c r="P81"/>
  <c r="D87" i="13" s="1"/>
  <c r="S80" i="12"/>
  <c r="T79"/>
  <c r="W79" s="1"/>
  <c r="U79"/>
  <c r="V79" s="1"/>
  <c r="AL83" i="19" l="1"/>
  <c r="AJ83"/>
  <c r="AO82"/>
  <c r="AP82" s="1"/>
  <c r="AN82"/>
  <c r="BA81"/>
  <c r="BB81"/>
  <c r="BC81" s="1"/>
  <c r="P85"/>
  <c r="AE85" s="1"/>
  <c r="R84"/>
  <c r="S84"/>
  <c r="AF84" s="1"/>
  <c r="AI84" s="1"/>
  <c r="BD80"/>
  <c r="BE80" s="1"/>
  <c r="BH79"/>
  <c r="BF79"/>
  <c r="BG79" s="1"/>
  <c r="Z81"/>
  <c r="W82"/>
  <c r="Y82" s="1"/>
  <c r="AA82" s="1"/>
  <c r="AB82" s="1"/>
  <c r="T83"/>
  <c r="U83"/>
  <c r="V83" s="1"/>
  <c r="AY82"/>
  <c r="AW83"/>
  <c r="AZ82"/>
  <c r="BI78"/>
  <c r="X81"/>
  <c r="AA96" i="15"/>
  <c r="AB96" s="1"/>
  <c r="AC96" s="1"/>
  <c r="S84"/>
  <c r="Y84"/>
  <c r="AA84" s="1"/>
  <c r="F83"/>
  <c r="N77" i="16"/>
  <c r="AO78" i="14"/>
  <c r="AP78" s="1"/>
  <c r="AN78"/>
  <c r="AQ78" s="1"/>
  <c r="N84" i="15" s="1"/>
  <c r="AF81" i="14"/>
  <c r="K86" i="15"/>
  <c r="AI80" i="14"/>
  <c r="AH80"/>
  <c r="AK79"/>
  <c r="AL79" s="1"/>
  <c r="AN79" s="1"/>
  <c r="AQ79" s="1"/>
  <c r="N85" i="15" s="1"/>
  <c r="AJ79" i="14"/>
  <c r="AM79" s="1"/>
  <c r="L85" i="15" s="1"/>
  <c r="R85" s="1"/>
  <c r="AA78" i="14"/>
  <c r="G84" i="15" s="1"/>
  <c r="E84"/>
  <c r="R81" i="14"/>
  <c r="P82"/>
  <c r="D88" i="15" s="1"/>
  <c r="T81" i="14"/>
  <c r="AY81"/>
  <c r="AW82"/>
  <c r="AZ81"/>
  <c r="BH78"/>
  <c r="BF78"/>
  <c r="BG78" s="1"/>
  <c r="BD79"/>
  <c r="Z78"/>
  <c r="BE79"/>
  <c r="BJ77"/>
  <c r="BK77" s="1"/>
  <c r="BI77"/>
  <c r="Y79"/>
  <c r="U80"/>
  <c r="W80"/>
  <c r="X80" s="1"/>
  <c r="BA80"/>
  <c r="BB80"/>
  <c r="BC80" s="1"/>
  <c r="L87" i="13"/>
  <c r="AR80" i="12"/>
  <c r="AS80" s="1"/>
  <c r="N86" i="13"/>
  <c r="AQ80" i="12"/>
  <c r="AM81"/>
  <c r="AP81" s="1"/>
  <c r="AQ81" s="1"/>
  <c r="AO81"/>
  <c r="M87" i="13"/>
  <c r="AJ82" i="12"/>
  <c r="AK82" s="1"/>
  <c r="AI82"/>
  <c r="AL82" s="1"/>
  <c r="AG83"/>
  <c r="AH83"/>
  <c r="K89" i="13"/>
  <c r="AO80" i="12"/>
  <c r="Y78"/>
  <c r="E84" i="13"/>
  <c r="F84" s="1"/>
  <c r="Y79" i="12"/>
  <c r="E85" i="13"/>
  <c r="F85" s="1"/>
  <c r="R81" i="12"/>
  <c r="P82"/>
  <c r="D88" i="13" s="1"/>
  <c r="S81" i="12"/>
  <c r="T80"/>
  <c r="U80"/>
  <c r="V80" s="1"/>
  <c r="X79"/>
  <c r="AO83" i="19" l="1"/>
  <c r="AP83" s="1"/>
  <c r="AN83"/>
  <c r="AJ84"/>
  <c r="AL84"/>
  <c r="W83"/>
  <c r="Y83" s="1"/>
  <c r="AA83" s="1"/>
  <c r="AB83" s="1"/>
  <c r="BH80"/>
  <c r="BF80"/>
  <c r="BG80" s="1"/>
  <c r="R85"/>
  <c r="P86"/>
  <c r="AE86" s="1"/>
  <c r="S85"/>
  <c r="AF85" s="1"/>
  <c r="AI85" s="1"/>
  <c r="Z82"/>
  <c r="X82"/>
  <c r="AY83"/>
  <c r="AW84"/>
  <c r="AZ83"/>
  <c r="BD81"/>
  <c r="BE81" s="1"/>
  <c r="BA82"/>
  <c r="BB82"/>
  <c r="BC82" s="1"/>
  <c r="BI79"/>
  <c r="T84"/>
  <c r="U84"/>
  <c r="V84" s="1"/>
  <c r="M84" i="15"/>
  <c r="F84"/>
  <c r="N78" i="16"/>
  <c r="S85" i="15"/>
  <c r="Y85"/>
  <c r="AA85" s="1"/>
  <c r="AS78" i="14"/>
  <c r="AT78" s="1"/>
  <c r="AO79"/>
  <c r="AP79" s="1"/>
  <c r="AR78"/>
  <c r="AF82"/>
  <c r="K87" i="15"/>
  <c r="AH81" i="14"/>
  <c r="AI81"/>
  <c r="AK80"/>
  <c r="AL80" s="1"/>
  <c r="AJ80"/>
  <c r="AM80" s="1"/>
  <c r="L86" i="15" s="1"/>
  <c r="R86" s="1"/>
  <c r="AA79" i="14"/>
  <c r="G85" i="15" s="1"/>
  <c r="E85"/>
  <c r="BD80" i="14"/>
  <c r="AS79"/>
  <c r="AT79" s="1"/>
  <c r="AR79"/>
  <c r="BA81"/>
  <c r="BB81"/>
  <c r="BC81" s="1"/>
  <c r="BJ78"/>
  <c r="BK78" s="1"/>
  <c r="BI78"/>
  <c r="AY82"/>
  <c r="AW83"/>
  <c r="AZ82"/>
  <c r="U81"/>
  <c r="W81"/>
  <c r="X81" s="1"/>
  <c r="R82"/>
  <c r="P83"/>
  <c r="D89" i="15" s="1"/>
  <c r="T82" i="14"/>
  <c r="Y80"/>
  <c r="BH79"/>
  <c r="BF79"/>
  <c r="BG79" s="1"/>
  <c r="Z79"/>
  <c r="AN80"/>
  <c r="AQ80" s="1"/>
  <c r="N86" i="15" s="1"/>
  <c r="L88" i="13"/>
  <c r="AN82" i="12"/>
  <c r="AI83"/>
  <c r="AL83" s="1"/>
  <c r="AJ83"/>
  <c r="AK83" s="1"/>
  <c r="AH84"/>
  <c r="AG84"/>
  <c r="K90" i="13"/>
  <c r="AM82" i="12"/>
  <c r="AP82" s="1"/>
  <c r="N87" i="13"/>
  <c r="AR81" i="12"/>
  <c r="AS81" s="1"/>
  <c r="Z79"/>
  <c r="AA79"/>
  <c r="AB79" s="1"/>
  <c r="G85" i="13"/>
  <c r="W80" i="12"/>
  <c r="AA78"/>
  <c r="AB78" s="1"/>
  <c r="G84" i="13"/>
  <c r="Z78" i="12"/>
  <c r="X80"/>
  <c r="T81"/>
  <c r="W81" s="1"/>
  <c r="U81"/>
  <c r="V81" s="1"/>
  <c r="P83"/>
  <c r="D89" i="13" s="1"/>
  <c r="R82" i="12"/>
  <c r="S82"/>
  <c r="X83" i="19" l="1"/>
  <c r="AN84"/>
  <c r="AO84"/>
  <c r="AP84" s="1"/>
  <c r="AJ85"/>
  <c r="AL85"/>
  <c r="Z83"/>
  <c r="AW85"/>
  <c r="AY84"/>
  <c r="AZ84"/>
  <c r="T85"/>
  <c r="U85"/>
  <c r="V85" s="1"/>
  <c r="R86"/>
  <c r="P87"/>
  <c r="AE87" s="1"/>
  <c r="S86"/>
  <c r="AF86" s="1"/>
  <c r="AI86" s="1"/>
  <c r="W84"/>
  <c r="Y84" s="1"/>
  <c r="AA84" s="1"/>
  <c r="AB84" s="1"/>
  <c r="BD82"/>
  <c r="BE82" s="1"/>
  <c r="BI80"/>
  <c r="BF81"/>
  <c r="BG81" s="1"/>
  <c r="BH81"/>
  <c r="BA83"/>
  <c r="BB83"/>
  <c r="BC83" s="1"/>
  <c r="S86" i="15"/>
  <c r="Y86"/>
  <c r="AA86" s="1"/>
  <c r="F85"/>
  <c r="N79" i="16"/>
  <c r="M85" i="15"/>
  <c r="AK81" i="14"/>
  <c r="AL81" s="1"/>
  <c r="AN81" s="1"/>
  <c r="AQ81" s="1"/>
  <c r="N87" i="15" s="1"/>
  <c r="AJ81" i="14"/>
  <c r="AM81" s="1"/>
  <c r="L87" i="15" s="1"/>
  <c r="R87" s="1"/>
  <c r="AF83" i="14"/>
  <c r="K88" i="15"/>
  <c r="AH82" i="14"/>
  <c r="AI82"/>
  <c r="AO80"/>
  <c r="AP80"/>
  <c r="M86" i="15"/>
  <c r="AA80" i="14"/>
  <c r="G86" i="15" s="1"/>
  <c r="E86"/>
  <c r="AS80" i="14"/>
  <c r="AT80" s="1"/>
  <c r="AR80"/>
  <c r="P84"/>
  <c r="D90" i="15" s="1"/>
  <c r="R83" i="14"/>
  <c r="T83"/>
  <c r="Y81"/>
  <c r="Z81" s="1"/>
  <c r="BF80"/>
  <c r="BG80" s="1"/>
  <c r="BA82"/>
  <c r="BB82"/>
  <c r="BC82" s="1"/>
  <c r="AO81"/>
  <c r="Z80"/>
  <c r="BD81"/>
  <c r="BJ79"/>
  <c r="BK79" s="1"/>
  <c r="BI79"/>
  <c r="U82"/>
  <c r="W82"/>
  <c r="X82" s="1"/>
  <c r="AW84"/>
  <c r="AY83"/>
  <c r="AZ83"/>
  <c r="BE80"/>
  <c r="BH80" s="1"/>
  <c r="N88" i="13"/>
  <c r="AR82" i="12"/>
  <c r="AS82" s="1"/>
  <c r="AJ84"/>
  <c r="AK84" s="1"/>
  <c r="AI84"/>
  <c r="AL84" s="1"/>
  <c r="L89" i="13"/>
  <c r="AN83" i="12"/>
  <c r="AH85"/>
  <c r="K91" i="13"/>
  <c r="AG85" i="12"/>
  <c r="AO82"/>
  <c r="M88" i="13"/>
  <c r="AM83" i="12"/>
  <c r="AP83" s="1"/>
  <c r="AQ82"/>
  <c r="Y81"/>
  <c r="Z81" s="1"/>
  <c r="E87" i="13"/>
  <c r="F87" s="1"/>
  <c r="Y80" i="12"/>
  <c r="E86" i="13"/>
  <c r="F86" s="1"/>
  <c r="X81" i="12"/>
  <c r="T82"/>
  <c r="U82"/>
  <c r="V82" s="1"/>
  <c r="P84"/>
  <c r="D90" i="13" s="1"/>
  <c r="R83" i="12"/>
  <c r="S83"/>
  <c r="AL86" i="19" l="1"/>
  <c r="AJ86"/>
  <c r="AN85"/>
  <c r="AO85"/>
  <c r="AP85" s="1"/>
  <c r="Z84"/>
  <c r="X84"/>
  <c r="P88"/>
  <c r="AE88" s="1"/>
  <c r="R87"/>
  <c r="S87"/>
  <c r="AF87" s="1"/>
  <c r="AI87" s="1"/>
  <c r="AW86"/>
  <c r="AY85"/>
  <c r="AZ85"/>
  <c r="BF82"/>
  <c r="BG82" s="1"/>
  <c r="BH82"/>
  <c r="BA84"/>
  <c r="BB84"/>
  <c r="BC84" s="1"/>
  <c r="BI81"/>
  <c r="BD83"/>
  <c r="T86"/>
  <c r="U86"/>
  <c r="V86" s="1"/>
  <c r="W85"/>
  <c r="Y85" s="1"/>
  <c r="AA85" s="1"/>
  <c r="AB85" s="1"/>
  <c r="S87" i="15"/>
  <c r="Y87"/>
  <c r="AA87" s="1"/>
  <c r="F86"/>
  <c r="N80" i="16"/>
  <c r="AF84" i="14"/>
  <c r="K89" i="15"/>
  <c r="AH83" i="14"/>
  <c r="AI83"/>
  <c r="AJ82"/>
  <c r="AM82" s="1"/>
  <c r="AK82"/>
  <c r="AL82" s="1"/>
  <c r="AA81"/>
  <c r="G87" i="15" s="1"/>
  <c r="E87"/>
  <c r="AP81" i="14"/>
  <c r="M87" i="15"/>
  <c r="BJ80" i="14"/>
  <c r="BK80" s="1"/>
  <c r="BI80"/>
  <c r="AS81"/>
  <c r="AT81" s="1"/>
  <c r="AR81"/>
  <c r="BA83"/>
  <c r="BB83"/>
  <c r="BC83" s="1"/>
  <c r="BF81"/>
  <c r="BG81" s="1"/>
  <c r="BD82"/>
  <c r="BE82" s="1"/>
  <c r="P85"/>
  <c r="D91" i="15" s="1"/>
  <c r="R84" i="14"/>
  <c r="T84"/>
  <c r="AW85"/>
  <c r="AY84"/>
  <c r="AZ84"/>
  <c r="Y82"/>
  <c r="U83"/>
  <c r="W83"/>
  <c r="X83" s="1"/>
  <c r="BE81"/>
  <c r="BH81" s="1"/>
  <c r="AI85" i="12"/>
  <c r="AL85" s="1"/>
  <c r="L91" i="13" s="1"/>
  <c r="N89"/>
  <c r="AR83" i="12"/>
  <c r="AS83" s="1"/>
  <c r="AQ83"/>
  <c r="AO83"/>
  <c r="M89" i="13"/>
  <c r="AM84" i="12"/>
  <c r="AP84" s="1"/>
  <c r="AJ85"/>
  <c r="AK85" s="1"/>
  <c r="K92" i="13"/>
  <c r="AH86" i="12"/>
  <c r="AG86"/>
  <c r="L90" i="13"/>
  <c r="AN84" i="12"/>
  <c r="M90" i="13" s="1"/>
  <c r="W82" i="12"/>
  <c r="AA80"/>
  <c r="AB80" s="1"/>
  <c r="G86" i="13"/>
  <c r="Z80" i="12"/>
  <c r="AA81"/>
  <c r="AB81" s="1"/>
  <c r="G87" i="13"/>
  <c r="T83" i="12"/>
  <c r="W83" s="1"/>
  <c r="U83"/>
  <c r="V83" s="1"/>
  <c r="X82"/>
  <c r="R84"/>
  <c r="P85"/>
  <c r="D91" i="13" s="1"/>
  <c r="S84" i="12"/>
  <c r="AO86" i="19" l="1"/>
  <c r="AP86" s="1"/>
  <c r="AN86"/>
  <c r="AL87"/>
  <c r="AJ87"/>
  <c r="X85"/>
  <c r="Z85"/>
  <c r="W86"/>
  <c r="Y86" s="1"/>
  <c r="AA86" s="1"/>
  <c r="AB86" s="1"/>
  <c r="X86"/>
  <c r="BF83"/>
  <c r="BG83" s="1"/>
  <c r="BI82"/>
  <c r="AY86"/>
  <c r="AW87"/>
  <c r="AZ86"/>
  <c r="BE83"/>
  <c r="BH83" s="1"/>
  <c r="T87"/>
  <c r="U87"/>
  <c r="V87" s="1"/>
  <c r="BD84"/>
  <c r="BE84" s="1"/>
  <c r="BA85"/>
  <c r="BB85"/>
  <c r="BC85" s="1"/>
  <c r="R88"/>
  <c r="S88"/>
  <c r="AF88" s="1"/>
  <c r="AI88" s="1"/>
  <c r="F87" i="15"/>
  <c r="N81" i="16"/>
  <c r="AQ82" i="14"/>
  <c r="N88" i="15" s="1"/>
  <c r="AF85" i="14"/>
  <c r="K90" i="15"/>
  <c r="AI84" i="14"/>
  <c r="AH84"/>
  <c r="AK83"/>
  <c r="AL83" s="1"/>
  <c r="AN83" s="1"/>
  <c r="AQ83" s="1"/>
  <c r="N89" i="15" s="1"/>
  <c r="AJ83" i="14"/>
  <c r="AM83" s="1"/>
  <c r="AO83" s="1"/>
  <c r="AN82"/>
  <c r="L88" i="15"/>
  <c r="R88" s="1"/>
  <c r="AO82" i="14"/>
  <c r="AP82" s="1"/>
  <c r="AA82"/>
  <c r="G88" i="15" s="1"/>
  <c r="E88"/>
  <c r="BJ81" i="14"/>
  <c r="BK81" s="1"/>
  <c r="BI81"/>
  <c r="Y83"/>
  <c r="Z83" s="1"/>
  <c r="BA84"/>
  <c r="BB84"/>
  <c r="BC84" s="1"/>
  <c r="R85"/>
  <c r="P86"/>
  <c r="D92" i="15" s="1"/>
  <c r="T85" i="14"/>
  <c r="AS82"/>
  <c r="AT82" s="1"/>
  <c r="U84"/>
  <c r="W84"/>
  <c r="X84" s="1"/>
  <c r="BH82"/>
  <c r="BF82"/>
  <c r="BG82" s="1"/>
  <c r="BD83"/>
  <c r="BE83" s="1"/>
  <c r="AY85"/>
  <c r="AW86"/>
  <c r="AZ85"/>
  <c r="Z82"/>
  <c r="AN85" i="12"/>
  <c r="M91" i="13" s="1"/>
  <c r="AO84" i="12"/>
  <c r="AH87"/>
  <c r="K93" i="13"/>
  <c r="AG87" i="12"/>
  <c r="N90" i="13"/>
  <c r="AR84" i="12"/>
  <c r="AS84" s="1"/>
  <c r="AJ86"/>
  <c r="AK86" s="1"/>
  <c r="AI86"/>
  <c r="AL86" s="1"/>
  <c r="AM85"/>
  <c r="AP85" s="1"/>
  <c r="AQ85" s="1"/>
  <c r="AQ84"/>
  <c r="Y83"/>
  <c r="E89" i="13"/>
  <c r="F89" s="1"/>
  <c r="Y82" i="12"/>
  <c r="E88" i="13"/>
  <c r="F88" s="1"/>
  <c r="T84" i="12"/>
  <c r="U84"/>
  <c r="V84" s="1"/>
  <c r="R85"/>
  <c r="P86"/>
  <c r="D92" i="13" s="1"/>
  <c r="S85" i="12"/>
  <c r="X83"/>
  <c r="Z86" i="19" l="1"/>
  <c r="AJ88"/>
  <c r="AL88"/>
  <c r="AO87"/>
  <c r="AP87" s="1"/>
  <c r="AN87"/>
  <c r="BI83"/>
  <c r="BA86"/>
  <c r="BB86"/>
  <c r="BC86" s="1"/>
  <c r="BD85"/>
  <c r="BE85" s="1"/>
  <c r="W87"/>
  <c r="Y87" s="1"/>
  <c r="AA87" s="1"/>
  <c r="AB87" s="1"/>
  <c r="AY87"/>
  <c r="AW88"/>
  <c r="AZ87"/>
  <c r="T88"/>
  <c r="U88"/>
  <c r="V88" s="1"/>
  <c r="BH84"/>
  <c r="BF84"/>
  <c r="BG84" s="1"/>
  <c r="S88" i="15"/>
  <c r="Y88"/>
  <c r="AA88" s="1"/>
  <c r="F88"/>
  <c r="N82" i="16"/>
  <c r="L89" i="15"/>
  <c r="R89" s="1"/>
  <c r="M88"/>
  <c r="AK84" i="14"/>
  <c r="AL84" s="1"/>
  <c r="AN84" s="1"/>
  <c r="AQ84" s="1"/>
  <c r="N90" i="15" s="1"/>
  <c r="AJ84" i="14"/>
  <c r="AM84" s="1"/>
  <c r="L90" i="15" s="1"/>
  <c r="R90" s="1"/>
  <c r="AF86" i="14"/>
  <c r="K91" i="15"/>
  <c r="AI85" i="14"/>
  <c r="AH85"/>
  <c r="AR82"/>
  <c r="AP83"/>
  <c r="M89" i="15"/>
  <c r="AA83" i="14"/>
  <c r="G89" i="15" s="1"/>
  <c r="E89"/>
  <c r="BH83" i="14"/>
  <c r="BF83"/>
  <c r="BG83" s="1"/>
  <c r="AS83"/>
  <c r="AT83" s="1"/>
  <c r="AR83"/>
  <c r="AO84"/>
  <c r="BD84"/>
  <c r="BE84" s="1"/>
  <c r="BA85"/>
  <c r="BB85"/>
  <c r="BC85" s="1"/>
  <c r="BJ82"/>
  <c r="BK82" s="1"/>
  <c r="BI82"/>
  <c r="Y84"/>
  <c r="Z84" s="1"/>
  <c r="AY86"/>
  <c r="AW87"/>
  <c r="AZ86"/>
  <c r="U85"/>
  <c r="W85"/>
  <c r="X85" s="1"/>
  <c r="R86"/>
  <c r="P87"/>
  <c r="D93" i="15" s="1"/>
  <c r="T86" i="14"/>
  <c r="AO85" i="12"/>
  <c r="AI87"/>
  <c r="AL87" s="1"/>
  <c r="AJ87"/>
  <c r="AK87" s="1"/>
  <c r="AR85"/>
  <c r="AS85" s="1"/>
  <c r="N91" i="13"/>
  <c r="AM86" i="12"/>
  <c r="AP86" s="1"/>
  <c r="AQ86" s="1"/>
  <c r="L92" i="13"/>
  <c r="AN86" i="12"/>
  <c r="K94" i="13"/>
  <c r="AH88" i="12"/>
  <c r="AG88"/>
  <c r="G88" i="13"/>
  <c r="AA82" i="12"/>
  <c r="AB82" s="1"/>
  <c r="Z82"/>
  <c r="W84"/>
  <c r="Z83"/>
  <c r="AA83"/>
  <c r="AB83" s="1"/>
  <c r="G89" i="13"/>
  <c r="P87" i="12"/>
  <c r="D93" i="13" s="1"/>
  <c r="R86" i="12"/>
  <c r="S86"/>
  <c r="T85"/>
  <c r="W85" s="1"/>
  <c r="U85"/>
  <c r="V85" s="1"/>
  <c r="AN88" i="19" l="1"/>
  <c r="AO88"/>
  <c r="AP88" s="1"/>
  <c r="W88"/>
  <c r="Y88" s="1"/>
  <c r="AA88" s="1"/>
  <c r="AB88" s="1"/>
  <c r="BA87"/>
  <c r="BB87"/>
  <c r="BC87" s="1"/>
  <c r="BI84"/>
  <c r="AW89"/>
  <c r="AY88"/>
  <c r="AZ88"/>
  <c r="BF85"/>
  <c r="BG85" s="1"/>
  <c r="BH85"/>
  <c r="Z87"/>
  <c r="BD86"/>
  <c r="X87"/>
  <c r="F89" i="15"/>
  <c r="N83" i="16"/>
  <c r="S89" i="15"/>
  <c r="Y89"/>
  <c r="AA89" s="1"/>
  <c r="S90"/>
  <c r="Y90"/>
  <c r="AA90" s="1"/>
  <c r="AF87" i="14"/>
  <c r="K92" i="15"/>
  <c r="AI86" i="14"/>
  <c r="AH86"/>
  <c r="AJ85"/>
  <c r="AM85" s="1"/>
  <c r="L91" i="15" s="1"/>
  <c r="R91" s="1"/>
  <c r="AK85" i="14"/>
  <c r="AL85" s="1"/>
  <c r="AA84"/>
  <c r="G90" i="15" s="1"/>
  <c r="E90"/>
  <c r="AP84" i="14"/>
  <c r="M90" i="15"/>
  <c r="AS84" i="14"/>
  <c r="AT84" s="1"/>
  <c r="AR84"/>
  <c r="BD85"/>
  <c r="BF84"/>
  <c r="BG84" s="1"/>
  <c r="BH84"/>
  <c r="P88"/>
  <c r="R87"/>
  <c r="T87"/>
  <c r="Y85"/>
  <c r="AW88"/>
  <c r="AY87"/>
  <c r="AZ87"/>
  <c r="U86"/>
  <c r="W86"/>
  <c r="X86" s="1"/>
  <c r="AO85"/>
  <c r="BA86"/>
  <c r="BB86"/>
  <c r="BC86" s="1"/>
  <c r="BJ83"/>
  <c r="BK83" s="1"/>
  <c r="BI83"/>
  <c r="AM87" i="12"/>
  <c r="AP87" s="1"/>
  <c r="AQ87" s="1"/>
  <c r="AG89"/>
  <c r="K95" i="13"/>
  <c r="AH89" i="12"/>
  <c r="N92" i="13"/>
  <c r="AR86" i="12"/>
  <c r="AS86" s="1"/>
  <c r="AI88"/>
  <c r="AL88" s="1"/>
  <c r="AJ88"/>
  <c r="AK88" s="1"/>
  <c r="AO86"/>
  <c r="M92" i="13"/>
  <c r="L93"/>
  <c r="AN87" i="12"/>
  <c r="Y85"/>
  <c r="E91" i="13"/>
  <c r="F91" s="1"/>
  <c r="Y84" i="12"/>
  <c r="E90" i="13"/>
  <c r="F90" s="1"/>
  <c r="X84" i="12"/>
  <c r="T86"/>
  <c r="U86"/>
  <c r="V86" s="1"/>
  <c r="P88"/>
  <c r="D94" i="13" s="1"/>
  <c r="R87" i="12"/>
  <c r="S87"/>
  <c r="X85"/>
  <c r="Z88" i="19" l="1"/>
  <c r="BF86"/>
  <c r="BG86" s="1"/>
  <c r="BA88"/>
  <c r="BB88"/>
  <c r="BC88" s="1"/>
  <c r="BI85"/>
  <c r="AY89"/>
  <c r="AZ89"/>
  <c r="BD87"/>
  <c r="X88"/>
  <c r="BE86"/>
  <c r="BH86" s="1"/>
  <c r="S91" i="15"/>
  <c r="Y91"/>
  <c r="AA91" s="1"/>
  <c r="F90"/>
  <c r="N84" i="16"/>
  <c r="AN85" i="14"/>
  <c r="AQ85" s="1"/>
  <c r="N91" i="15" s="1"/>
  <c r="AF88" i="14"/>
  <c r="K93" i="15"/>
  <c r="AH87" i="14"/>
  <c r="AI87"/>
  <c r="AK86"/>
  <c r="AL86" s="1"/>
  <c r="AN86" s="1"/>
  <c r="AQ86" s="1"/>
  <c r="N92" i="15" s="1"/>
  <c r="AJ86" i="14"/>
  <c r="AM86" s="1"/>
  <c r="L92" i="15" s="1"/>
  <c r="R92" s="1"/>
  <c r="D94"/>
  <c r="P89" i="14"/>
  <c r="R88"/>
  <c r="T88"/>
  <c r="AP85"/>
  <c r="M91" i="15"/>
  <c r="AA85" i="14"/>
  <c r="G91" i="15" s="1"/>
  <c r="E91"/>
  <c r="BD86" i="14"/>
  <c r="BE86" s="1"/>
  <c r="BF85"/>
  <c r="BG85" s="1"/>
  <c r="U87"/>
  <c r="W87"/>
  <c r="X87" s="1"/>
  <c r="BE85"/>
  <c r="BH85" s="1"/>
  <c r="Y86"/>
  <c r="AW89"/>
  <c r="AY88"/>
  <c r="AZ88"/>
  <c r="BJ84"/>
  <c r="BK84" s="1"/>
  <c r="BI84"/>
  <c r="BA87"/>
  <c r="BB87"/>
  <c r="BC87" s="1"/>
  <c r="Z85"/>
  <c r="AJ89" i="12"/>
  <c r="AK89" s="1"/>
  <c r="AO87"/>
  <c r="M93" i="13"/>
  <c r="L94"/>
  <c r="AN88" i="12"/>
  <c r="M94" i="13" s="1"/>
  <c r="N93"/>
  <c r="AR87" i="12"/>
  <c r="AS87" s="1"/>
  <c r="AM88"/>
  <c r="AP88" s="1"/>
  <c r="AQ88" s="1"/>
  <c r="AO88"/>
  <c r="AI89"/>
  <c r="AL89" s="1"/>
  <c r="W86"/>
  <c r="X86" s="1"/>
  <c r="AA84"/>
  <c r="AB84" s="1"/>
  <c r="G90" i="13"/>
  <c r="Z84" i="12"/>
  <c r="Z85"/>
  <c r="G91" i="13"/>
  <c r="AA85" i="12"/>
  <c r="AB85" s="1"/>
  <c r="R88"/>
  <c r="S88"/>
  <c r="T87"/>
  <c r="W87" s="1"/>
  <c r="U87"/>
  <c r="V87" s="1"/>
  <c r="BI86" i="19" l="1"/>
  <c r="BA89"/>
  <c r="BB89"/>
  <c r="BC89" s="1"/>
  <c r="BD88"/>
  <c r="BE88" s="1"/>
  <c r="BF87"/>
  <c r="BG87" s="1"/>
  <c r="BE87"/>
  <c r="BH87" s="1"/>
  <c r="F91" i="15"/>
  <c r="N85" i="16"/>
  <c r="S92" i="15"/>
  <c r="Y92"/>
  <c r="AA92" s="1"/>
  <c r="AS85" i="14"/>
  <c r="AT85" s="1"/>
  <c r="AR85"/>
  <c r="AO86"/>
  <c r="AK87"/>
  <c r="AL87" s="1"/>
  <c r="AJ87"/>
  <c r="AM87" s="1"/>
  <c r="AO87" s="1"/>
  <c r="AF89"/>
  <c r="K94" i="15"/>
  <c r="AH88" i="14"/>
  <c r="AI88"/>
  <c r="U88"/>
  <c r="Y88" s="1"/>
  <c r="AA88" s="1"/>
  <c r="R89"/>
  <c r="T89"/>
  <c r="P90"/>
  <c r="W88"/>
  <c r="X88" s="1"/>
  <c r="Z88" s="1"/>
  <c r="AA86"/>
  <c r="G92" i="15" s="1"/>
  <c r="E92"/>
  <c r="AP86" i="14"/>
  <c r="M92" i="15"/>
  <c r="Z86" i="14"/>
  <c r="AS86"/>
  <c r="AT86" s="1"/>
  <c r="AR86"/>
  <c r="BJ85"/>
  <c r="BK85" s="1"/>
  <c r="BI85"/>
  <c r="BD87"/>
  <c r="BE87"/>
  <c r="AY89"/>
  <c r="AZ89"/>
  <c r="Y87"/>
  <c r="BH86"/>
  <c r="BF86"/>
  <c r="BG86" s="1"/>
  <c r="BA88"/>
  <c r="BB88"/>
  <c r="BC88" s="1"/>
  <c r="AM89" i="12"/>
  <c r="AP89" s="1"/>
  <c r="AR89" s="1"/>
  <c r="AS89" s="1"/>
  <c r="L95" i="13"/>
  <c r="AN89" i="12"/>
  <c r="N94" i="13"/>
  <c r="AR88" i="12"/>
  <c r="AS88" s="1"/>
  <c r="Y87"/>
  <c r="E93" i="13"/>
  <c r="F93" s="1"/>
  <c r="Y86" i="12"/>
  <c r="E92" i="13"/>
  <c r="F92" s="1"/>
  <c r="Z87" i="12"/>
  <c r="T88"/>
  <c r="U88"/>
  <c r="V88" s="1"/>
  <c r="X87"/>
  <c r="BI87" i="19" l="1"/>
  <c r="BD89"/>
  <c r="BE89" s="1"/>
  <c r="BH88"/>
  <c r="BF88"/>
  <c r="BG88" s="1"/>
  <c r="F92" i="15"/>
  <c r="N86" i="16"/>
  <c r="L93" i="15"/>
  <c r="R93" s="1"/>
  <c r="AN87" i="14"/>
  <c r="AQ87" s="1"/>
  <c r="N93" i="15" s="1"/>
  <c r="AJ88" i="14"/>
  <c r="AM88" s="1"/>
  <c r="AK88"/>
  <c r="AL88" s="1"/>
  <c r="AF90"/>
  <c r="K95" i="15"/>
  <c r="AI89" i="14"/>
  <c r="AH89"/>
  <c r="U89"/>
  <c r="Y89" s="1"/>
  <c r="AA89" s="1"/>
  <c r="W89"/>
  <c r="X89" s="1"/>
  <c r="T90"/>
  <c r="R90"/>
  <c r="P91"/>
  <c r="L94" i="15"/>
  <c r="R94" s="1"/>
  <c r="AA87" i="14"/>
  <c r="G93" i="15" s="1"/>
  <c r="E93"/>
  <c r="AP87" i="14"/>
  <c r="M93" i="15"/>
  <c r="Z87" i="14"/>
  <c r="AR87"/>
  <c r="BH87"/>
  <c r="BF87"/>
  <c r="BG87" s="1"/>
  <c r="BD88"/>
  <c r="BE88" s="1"/>
  <c r="BA89"/>
  <c r="BB89"/>
  <c r="BC89" s="1"/>
  <c r="BJ86"/>
  <c r="BK86" s="1"/>
  <c r="BI86"/>
  <c r="AO88"/>
  <c r="AQ89" i="12"/>
  <c r="N95" i="13"/>
  <c r="AO89" i="12"/>
  <c r="M95" i="13"/>
  <c r="AA86" i="12"/>
  <c r="AB86" s="1"/>
  <c r="G92" i="13"/>
  <c r="Z86" i="12"/>
  <c r="AA87"/>
  <c r="AB87" s="1"/>
  <c r="G93" i="13"/>
  <c r="W88" i="12"/>
  <c r="X88" s="1"/>
  <c r="BF89" i="19" l="1"/>
  <c r="BG89" s="1"/>
  <c r="BH89"/>
  <c r="BI88"/>
  <c r="S93" i="15"/>
  <c r="Y93"/>
  <c r="AA93" s="1"/>
  <c r="F93"/>
  <c r="N87" i="16"/>
  <c r="S94" i="15"/>
  <c r="Y94"/>
  <c r="AA94" s="1"/>
  <c r="AS87" i="14"/>
  <c r="AT87" s="1"/>
  <c r="AN88"/>
  <c r="AQ88" s="1"/>
  <c r="N94" i="15" s="1"/>
  <c r="AK89" i="14"/>
  <c r="AL89" s="1"/>
  <c r="AN89" s="1"/>
  <c r="AQ89" s="1"/>
  <c r="N95" i="15" s="1"/>
  <c r="AJ89" i="14"/>
  <c r="AM89" s="1"/>
  <c r="AI90"/>
  <c r="AF91"/>
  <c r="AH90"/>
  <c r="Z89"/>
  <c r="P92"/>
  <c r="T91"/>
  <c r="R91"/>
  <c r="W90"/>
  <c r="X90" s="1"/>
  <c r="U90"/>
  <c r="Y90" s="1"/>
  <c r="AA90" s="1"/>
  <c r="AP88"/>
  <c r="M94" i="15"/>
  <c r="G94"/>
  <c r="E94"/>
  <c r="L95"/>
  <c r="R95" s="1"/>
  <c r="BJ87" i="14"/>
  <c r="BK87" s="1"/>
  <c r="BI87"/>
  <c r="AO89"/>
  <c r="AS88"/>
  <c r="AT88" s="1"/>
  <c r="BF88"/>
  <c r="BG88" s="1"/>
  <c r="BH88"/>
  <c r="BD89"/>
  <c r="Y88" i="12"/>
  <c r="E94" i="13"/>
  <c r="F94" s="1"/>
  <c r="BI89" i="19" l="1"/>
  <c r="F94" i="15"/>
  <c r="N88" i="16"/>
  <c r="S95" i="15"/>
  <c r="Y95"/>
  <c r="AA95" s="1"/>
  <c r="AR88" i="14"/>
  <c r="AJ90"/>
  <c r="AM90" s="1"/>
  <c r="AO90" s="1"/>
  <c r="AP90" s="1"/>
  <c r="AK90"/>
  <c r="AL90" s="1"/>
  <c r="AF92"/>
  <c r="AI91"/>
  <c r="AH91"/>
  <c r="U91"/>
  <c r="Y91" s="1"/>
  <c r="AA91" s="1"/>
  <c r="W91"/>
  <c r="X91" s="1"/>
  <c r="T92"/>
  <c r="R92"/>
  <c r="P93"/>
  <c r="Z90"/>
  <c r="AP89"/>
  <c r="M95" i="15"/>
  <c r="BF89" i="14"/>
  <c r="BG89" s="1"/>
  <c r="BJ88"/>
  <c r="BK88" s="1"/>
  <c r="BI88"/>
  <c r="AS89"/>
  <c r="AT89" s="1"/>
  <c r="AR89"/>
  <c r="BE89"/>
  <c r="BH89" s="1"/>
  <c r="AA88" i="12"/>
  <c r="AB88" s="1"/>
  <c r="G94" i="13"/>
  <c r="Z88" i="12"/>
  <c r="AJ91" i="14" l="1"/>
  <c r="AM91" s="1"/>
  <c r="AK91"/>
  <c r="AL91" s="1"/>
  <c r="AN90"/>
  <c r="AQ90" s="1"/>
  <c r="AS90" s="1"/>
  <c r="AT90" s="1"/>
  <c r="AF93"/>
  <c r="AI92"/>
  <c r="AH92"/>
  <c r="P94"/>
  <c r="R93"/>
  <c r="T93"/>
  <c r="W92"/>
  <c r="X92" s="1"/>
  <c r="U92"/>
  <c r="Y92" s="1"/>
  <c r="AA92" s="1"/>
  <c r="Z91"/>
  <c r="BJ89"/>
  <c r="BK89" s="1"/>
  <c r="BI89"/>
  <c r="AR90" l="1"/>
  <c r="AH93"/>
  <c r="AI93"/>
  <c r="AF94"/>
  <c r="AO91"/>
  <c r="AP91" s="1"/>
  <c r="AN91"/>
  <c r="AQ91" s="1"/>
  <c r="AJ92"/>
  <c r="AM92" s="1"/>
  <c r="AO92" s="1"/>
  <c r="AK92"/>
  <c r="AL92" s="1"/>
  <c r="T94"/>
  <c r="P95"/>
  <c r="R94"/>
  <c r="U93"/>
  <c r="Y93" s="1"/>
  <c r="AA93" s="1"/>
  <c r="W93"/>
  <c r="X93" s="1"/>
  <c r="Z92"/>
  <c r="AS91" l="1"/>
  <c r="AT91" s="1"/>
  <c r="AR91"/>
  <c r="AN92"/>
  <c r="AQ92" s="1"/>
  <c r="AS92" s="1"/>
  <c r="AT92" s="1"/>
  <c r="AF95"/>
  <c r="AH94"/>
  <c r="AI94"/>
  <c r="AK93"/>
  <c r="AL93" s="1"/>
  <c r="AJ93"/>
  <c r="AM93" s="1"/>
  <c r="AP92"/>
  <c r="Z93"/>
  <c r="W94"/>
  <c r="X94" s="1"/>
  <c r="U94"/>
  <c r="Y94" s="1"/>
  <c r="AA94" s="1"/>
  <c r="P96"/>
  <c r="T95"/>
  <c r="R95"/>
  <c r="AO93" l="1"/>
  <c r="AP93" s="1"/>
  <c r="AI95"/>
  <c r="AF96"/>
  <c r="AH95"/>
  <c r="AJ94"/>
  <c r="AM94" s="1"/>
  <c r="AK94"/>
  <c r="AL94" s="1"/>
  <c r="AN93"/>
  <c r="AQ93" s="1"/>
  <c r="AR92"/>
  <c r="Z94"/>
  <c r="W95"/>
  <c r="X95" s="1"/>
  <c r="Z95" s="1"/>
  <c r="U95"/>
  <c r="Y95" s="1"/>
  <c r="AA95" s="1"/>
  <c r="R96"/>
  <c r="T96"/>
  <c r="P97"/>
  <c r="AS93" l="1"/>
  <c r="AT93" s="1"/>
  <c r="AR93"/>
  <c r="AJ95"/>
  <c r="AM95" s="1"/>
  <c r="AO95" s="1"/>
  <c r="AP95" s="1"/>
  <c r="AK95"/>
  <c r="AL95" s="1"/>
  <c r="AO94"/>
  <c r="AP94" s="1"/>
  <c r="AQ94"/>
  <c r="AS94" s="1"/>
  <c r="AT94" s="1"/>
  <c r="AN94"/>
  <c r="AH96"/>
  <c r="AI96"/>
  <c r="AF97"/>
  <c r="P98"/>
  <c r="R97"/>
  <c r="T97"/>
  <c r="W96"/>
  <c r="X96" s="1"/>
  <c r="U96"/>
  <c r="Y96" s="1"/>
  <c r="AA96" s="1"/>
  <c r="AJ96" l="1"/>
  <c r="AM96" s="1"/>
  <c r="AK96"/>
  <c r="AL96" s="1"/>
  <c r="AF98"/>
  <c r="AI97"/>
  <c r="AH97"/>
  <c r="AN95"/>
  <c r="AQ95" s="1"/>
  <c r="AS95" s="1"/>
  <c r="AT95" s="1"/>
  <c r="AR94"/>
  <c r="T98"/>
  <c r="P99"/>
  <c r="R98"/>
  <c r="U97"/>
  <c r="Y97" s="1"/>
  <c r="AA97" s="1"/>
  <c r="W97"/>
  <c r="X97" s="1"/>
  <c r="Z96"/>
  <c r="AO96" l="1"/>
  <c r="AP96" s="1"/>
  <c r="AH98"/>
  <c r="AI98"/>
  <c r="AR95"/>
  <c r="AJ97"/>
  <c r="AM97" s="1"/>
  <c r="AK97"/>
  <c r="AL97" s="1"/>
  <c r="AN96"/>
  <c r="AQ96" s="1"/>
  <c r="Z97"/>
  <c r="P100"/>
  <c r="T99"/>
  <c r="R99"/>
  <c r="W98"/>
  <c r="X98" s="1"/>
  <c r="U98"/>
  <c r="Y98" s="1"/>
  <c r="AA98" s="1"/>
  <c r="AS96" l="1"/>
  <c r="AT96" s="1"/>
  <c r="AR96"/>
  <c r="AO97"/>
  <c r="AP97" s="1"/>
  <c r="AN97"/>
  <c r="AQ97" s="1"/>
  <c r="AJ98"/>
  <c r="AM98" s="1"/>
  <c r="AK98"/>
  <c r="AL98" s="1"/>
  <c r="W99"/>
  <c r="X99" s="1"/>
  <c r="U99"/>
  <c r="Y99" s="1"/>
  <c r="AA99" s="1"/>
  <c r="T100"/>
  <c r="R100"/>
  <c r="P101"/>
  <c r="Z98"/>
  <c r="AS97" l="1"/>
  <c r="AT97" s="1"/>
  <c r="AR97"/>
  <c r="AO98"/>
  <c r="AP98" s="1"/>
  <c r="AN98"/>
  <c r="AQ98" s="1"/>
  <c r="Z99"/>
  <c r="P102"/>
  <c r="R101"/>
  <c r="T101"/>
  <c r="U100"/>
  <c r="Y100" s="1"/>
  <c r="AA100" s="1"/>
  <c r="W100"/>
  <c r="X100" s="1"/>
  <c r="AS98" l="1"/>
  <c r="AT98" s="1"/>
  <c r="AR98"/>
  <c r="Z100"/>
  <c r="U101"/>
  <c r="Y101" s="1"/>
  <c r="AA101" s="1"/>
  <c r="W101"/>
  <c r="X101" s="1"/>
  <c r="T102"/>
  <c r="R102"/>
  <c r="P103"/>
  <c r="P104" s="1"/>
  <c r="R104" l="1"/>
  <c r="T104"/>
  <c r="P105"/>
  <c r="T103"/>
  <c r="R103"/>
  <c r="U102"/>
  <c r="Y102" s="1"/>
  <c r="AA102" s="1"/>
  <c r="W102"/>
  <c r="X102" s="1"/>
  <c r="Z101"/>
  <c r="W104" l="1"/>
  <c r="X104" s="1"/>
  <c r="U104"/>
  <c r="Y104" s="1"/>
  <c r="AA104" s="1"/>
  <c r="R105"/>
  <c r="T105"/>
  <c r="P106"/>
  <c r="W103"/>
  <c r="X103" s="1"/>
  <c r="U103"/>
  <c r="Y103" s="1"/>
  <c r="AA103" s="1"/>
  <c r="Z102"/>
  <c r="Z104" l="1"/>
  <c r="W105"/>
  <c r="X105" s="1"/>
  <c r="Z105" s="1"/>
  <c r="U105"/>
  <c r="Y105" s="1"/>
  <c r="AA105" s="1"/>
  <c r="T106"/>
  <c r="R106"/>
  <c r="P107"/>
  <c r="Z103"/>
  <c r="P108" l="1"/>
  <c r="R107"/>
  <c r="T107"/>
  <c r="W106"/>
  <c r="X106" s="1"/>
  <c r="U106"/>
  <c r="Y106" s="1"/>
  <c r="AA106" s="1"/>
  <c r="P109" l="1"/>
  <c r="T108"/>
  <c r="R108"/>
  <c r="U107"/>
  <c r="Y107" s="1"/>
  <c r="AA107" s="1"/>
  <c r="W107"/>
  <c r="X107" s="1"/>
  <c r="Z106"/>
  <c r="R109" l="1"/>
  <c r="P110"/>
  <c r="T109"/>
  <c r="U108"/>
  <c r="Y108" s="1"/>
  <c r="AA108" s="1"/>
  <c r="W108"/>
  <c r="X108" s="1"/>
  <c r="Z107"/>
  <c r="Z108" l="1"/>
  <c r="U109"/>
  <c r="Y109" s="1"/>
  <c r="AA109" s="1"/>
  <c r="W109"/>
  <c r="X109" s="1"/>
  <c r="P111"/>
  <c r="T110"/>
  <c r="R110"/>
  <c r="Z109" l="1"/>
  <c r="R111"/>
  <c r="P112"/>
  <c r="T111"/>
  <c r="W110"/>
  <c r="X110" s="1"/>
  <c r="U110"/>
  <c r="Y110" s="1"/>
  <c r="AA110" s="1"/>
  <c r="Z110" l="1"/>
  <c r="W111"/>
  <c r="X111" s="1"/>
  <c r="Z111" s="1"/>
  <c r="U111"/>
  <c r="Y111" s="1"/>
  <c r="AA111" s="1"/>
  <c r="R112"/>
  <c r="P113"/>
  <c r="T112"/>
  <c r="W112" l="1"/>
  <c r="X112" s="1"/>
  <c r="Z112" s="1"/>
  <c r="U112"/>
  <c r="Y112" s="1"/>
  <c r="AA112" s="1"/>
  <c r="R113"/>
  <c r="P114"/>
  <c r="T113"/>
  <c r="W113" l="1"/>
  <c r="X113" s="1"/>
  <c r="U113"/>
  <c r="Y113" s="1"/>
  <c r="AA113" s="1"/>
  <c r="R114"/>
  <c r="P115"/>
  <c r="T114"/>
  <c r="Z113" l="1"/>
  <c r="U114"/>
  <c r="Y114" s="1"/>
  <c r="AA114" s="1"/>
  <c r="W114"/>
  <c r="X114" s="1"/>
  <c r="P116"/>
  <c r="T115"/>
  <c r="R115"/>
  <c r="Z114" l="1"/>
  <c r="U115"/>
  <c r="Y115" s="1"/>
  <c r="AA115" s="1"/>
  <c r="W115"/>
  <c r="X115" s="1"/>
  <c r="T116"/>
  <c r="P117"/>
  <c r="R116"/>
  <c r="Z115" l="1"/>
  <c r="W116"/>
  <c r="X116" s="1"/>
  <c r="U116"/>
  <c r="Y116" s="1"/>
  <c r="AA116" s="1"/>
  <c r="T117"/>
  <c r="R117"/>
  <c r="P118"/>
  <c r="Z116" l="1"/>
  <c r="T118"/>
  <c r="P119"/>
  <c r="R118"/>
  <c r="W117"/>
  <c r="X117" s="1"/>
  <c r="U117"/>
  <c r="Y117" s="1"/>
  <c r="AA117" s="1"/>
  <c r="P120" l="1"/>
  <c r="T119"/>
  <c r="R119"/>
  <c r="W118"/>
  <c r="X118" s="1"/>
  <c r="U118"/>
  <c r="Y118" s="1"/>
  <c r="AA118" s="1"/>
  <c r="Z117"/>
  <c r="Z118" l="1"/>
  <c r="W119"/>
  <c r="X119" s="1"/>
  <c r="Z119" s="1"/>
  <c r="U119"/>
  <c r="Y119" s="1"/>
  <c r="AA119" s="1"/>
  <c r="P121"/>
  <c r="T120"/>
  <c r="R120"/>
  <c r="U120" l="1"/>
  <c r="Y120" s="1"/>
  <c r="AA120" s="1"/>
  <c r="W120"/>
  <c r="X120" s="1"/>
  <c r="T121"/>
  <c r="R121"/>
  <c r="P122"/>
  <c r="P123" l="1"/>
  <c r="R122"/>
  <c r="T122"/>
  <c r="Z120"/>
  <c r="W121"/>
  <c r="X121" s="1"/>
  <c r="U121"/>
  <c r="Y121" s="1"/>
  <c r="AA121" s="1"/>
  <c r="Z121" l="1"/>
  <c r="P124"/>
  <c r="T123"/>
  <c r="R123"/>
  <c r="W122"/>
  <c r="X122" s="1"/>
  <c r="U122"/>
  <c r="Y122" s="1"/>
  <c r="AA122" s="1"/>
  <c r="R124" l="1"/>
  <c r="T124"/>
  <c r="P125"/>
  <c r="U123"/>
  <c r="Y123" s="1"/>
  <c r="AA123" s="1"/>
  <c r="W123"/>
  <c r="X123" s="1"/>
  <c r="Z122"/>
  <c r="U124" l="1"/>
  <c r="Y124" s="1"/>
  <c r="AA124" s="1"/>
  <c r="W124"/>
  <c r="X124" s="1"/>
  <c r="P126"/>
  <c r="R125"/>
  <c r="T125"/>
  <c r="Z123"/>
  <c r="Z124" l="1"/>
  <c r="T126"/>
  <c r="R126"/>
  <c r="P127"/>
  <c r="W125"/>
  <c r="X125" s="1"/>
  <c r="U125"/>
  <c r="Y125" s="1"/>
  <c r="AA125" s="1"/>
  <c r="U126" l="1"/>
  <c r="Y126" s="1"/>
  <c r="AA126" s="1"/>
  <c r="W126"/>
  <c r="X126" s="1"/>
  <c r="T127"/>
  <c r="R127"/>
  <c r="P128"/>
  <c r="Z125"/>
  <c r="T128" l="1"/>
  <c r="R128"/>
  <c r="P129"/>
  <c r="Z126"/>
  <c r="U127"/>
  <c r="Y127" s="1"/>
  <c r="AA127" s="1"/>
  <c r="W127"/>
  <c r="X127" s="1"/>
  <c r="Z127" l="1"/>
  <c r="P130"/>
  <c r="R129"/>
  <c r="T129"/>
  <c r="U128"/>
  <c r="Y128" s="1"/>
  <c r="AA128" s="1"/>
  <c r="W128"/>
  <c r="X128" s="1"/>
  <c r="Z128" l="1"/>
  <c r="T130"/>
  <c r="R130"/>
  <c r="P131"/>
  <c r="W129"/>
  <c r="X129" s="1"/>
  <c r="U129"/>
  <c r="Y129" s="1"/>
  <c r="AA129" s="1"/>
  <c r="U130" l="1"/>
  <c r="Y130" s="1"/>
  <c r="AA130" s="1"/>
  <c r="W130"/>
  <c r="X130" s="1"/>
  <c r="P132"/>
  <c r="T131"/>
  <c r="R131"/>
  <c r="Z129"/>
  <c r="U131" l="1"/>
  <c r="Y131" s="1"/>
  <c r="AA131" s="1"/>
  <c r="W131"/>
  <c r="X131" s="1"/>
  <c r="T132"/>
  <c r="P133"/>
  <c r="R132"/>
  <c r="Z130"/>
  <c r="W132" l="1"/>
  <c r="X132" s="1"/>
  <c r="U132"/>
  <c r="Y132" s="1"/>
  <c r="AA132" s="1"/>
  <c r="Z131"/>
  <c r="T133"/>
  <c r="P134"/>
  <c r="R133"/>
  <c r="Z132" l="1"/>
  <c r="U133"/>
  <c r="Y133" s="1"/>
  <c r="AA133" s="1"/>
  <c r="W133"/>
  <c r="X133" s="1"/>
  <c r="P135"/>
  <c r="R134"/>
  <c r="T134"/>
  <c r="Z133" l="1"/>
  <c r="T135"/>
  <c r="P136"/>
  <c r="P137" s="1"/>
  <c r="R135"/>
  <c r="U134"/>
  <c r="Y134" s="1"/>
  <c r="AA134" s="1"/>
  <c r="W134"/>
  <c r="X134" s="1"/>
  <c r="T137" l="1"/>
  <c r="P138"/>
  <c r="R137"/>
  <c r="T136"/>
  <c r="R136"/>
  <c r="U135"/>
  <c r="Y135" s="1"/>
  <c r="AA135" s="1"/>
  <c r="W135"/>
  <c r="X135" s="1"/>
  <c r="Z134"/>
  <c r="R138" l="1"/>
  <c r="P139"/>
  <c r="T138"/>
  <c r="U137"/>
  <c r="Y137" s="1"/>
  <c r="AA137" s="1"/>
  <c r="W137"/>
  <c r="X137" s="1"/>
  <c r="Z137" s="1"/>
  <c r="W136"/>
  <c r="X136" s="1"/>
  <c r="U136"/>
  <c r="Y136" s="1"/>
  <c r="AA136" s="1"/>
  <c r="Z135"/>
  <c r="W138" l="1"/>
  <c r="X138" s="1"/>
  <c r="Z138" s="1"/>
  <c r="U138"/>
  <c r="Y138" s="1"/>
  <c r="AA138" s="1"/>
  <c r="T139"/>
  <c r="R139"/>
  <c r="P140"/>
  <c r="Z136"/>
  <c r="T140" l="1"/>
  <c r="R140"/>
  <c r="P141"/>
  <c r="W139"/>
  <c r="X139" s="1"/>
  <c r="U139"/>
  <c r="Y139" s="1"/>
  <c r="AA139" s="1"/>
  <c r="W140" l="1"/>
  <c r="X140" s="1"/>
  <c r="Z140" s="1"/>
  <c r="U140"/>
  <c r="Y140" s="1"/>
  <c r="AA140" s="1"/>
  <c r="R141"/>
  <c r="P142"/>
  <c r="T141"/>
  <c r="Z139"/>
  <c r="W141" l="1"/>
  <c r="X141" s="1"/>
  <c r="Z141" s="1"/>
  <c r="U141"/>
  <c r="Y141" s="1"/>
  <c r="AA141" s="1"/>
  <c r="R142"/>
  <c r="P143"/>
  <c r="T142"/>
  <c r="U142" l="1"/>
  <c r="Y142" s="1"/>
  <c r="AA142" s="1"/>
  <c r="W142"/>
  <c r="X142" s="1"/>
  <c r="P144"/>
  <c r="T143"/>
  <c r="R143"/>
  <c r="U143" l="1"/>
  <c r="Y143" s="1"/>
  <c r="AA143" s="1"/>
  <c r="W143"/>
  <c r="X143" s="1"/>
  <c r="P145"/>
  <c r="R144"/>
  <c r="T144"/>
  <c r="Z142"/>
  <c r="Z143" l="1"/>
  <c r="T145"/>
  <c r="R145"/>
  <c r="P146"/>
  <c r="U144"/>
  <c r="Y144" s="1"/>
  <c r="AA144" s="1"/>
  <c r="W144"/>
  <c r="X144" s="1"/>
  <c r="Z144" l="1"/>
  <c r="P147"/>
  <c r="R146"/>
  <c r="T146"/>
  <c r="W145"/>
  <c r="X145" s="1"/>
  <c r="U145"/>
  <c r="Y145" s="1"/>
  <c r="AA145" s="1"/>
  <c r="W146" l="1"/>
  <c r="X146" s="1"/>
  <c r="U146"/>
  <c r="Y146" s="1"/>
  <c r="AA146" s="1"/>
  <c r="R147"/>
  <c r="P148"/>
  <c r="T147"/>
  <c r="Z145"/>
  <c r="Z146" l="1"/>
  <c r="U147"/>
  <c r="Y147" s="1"/>
  <c r="AA147" s="1"/>
  <c r="W147"/>
  <c r="X147" s="1"/>
  <c r="P149"/>
  <c r="R148"/>
  <c r="T148"/>
  <c r="Z147" l="1"/>
  <c r="T149"/>
  <c r="P150"/>
  <c r="R149"/>
  <c r="U148"/>
  <c r="Y148" s="1"/>
  <c r="AA148" s="1"/>
  <c r="W148"/>
  <c r="X148" s="1"/>
  <c r="Z148" s="1"/>
  <c r="W149" l="1"/>
  <c r="X149" s="1"/>
  <c r="U149"/>
  <c r="Y149" s="1"/>
  <c r="AA149" s="1"/>
  <c r="T150"/>
  <c r="P151"/>
  <c r="R150"/>
  <c r="Z149" l="1"/>
  <c r="U150"/>
  <c r="Y150" s="1"/>
  <c r="AA150" s="1"/>
  <c r="W150"/>
  <c r="X150" s="1"/>
  <c r="Z150" s="1"/>
  <c r="T151"/>
  <c r="P152"/>
  <c r="R151"/>
  <c r="W151" l="1"/>
  <c r="X151" s="1"/>
  <c r="U151"/>
  <c r="Y151" s="1"/>
  <c r="AA151" s="1"/>
  <c r="T152"/>
  <c r="P153"/>
  <c r="R152"/>
  <c r="Z151" l="1"/>
  <c r="U152"/>
  <c r="Y152" s="1"/>
  <c r="AA152" s="1"/>
  <c r="W152"/>
  <c r="X152" s="1"/>
  <c r="T153"/>
  <c r="P154"/>
  <c r="R153"/>
  <c r="Z152" l="1"/>
  <c r="U153"/>
  <c r="Y153" s="1"/>
  <c r="AA153" s="1"/>
  <c r="W153"/>
  <c r="X153" s="1"/>
  <c r="T154"/>
  <c r="P155"/>
  <c r="R154"/>
  <c r="W154" l="1"/>
  <c r="X154" s="1"/>
  <c r="U154"/>
  <c r="Y154" s="1"/>
  <c r="AA154" s="1"/>
  <c r="T155"/>
  <c r="P156"/>
  <c r="R155"/>
  <c r="Z153"/>
  <c r="Z154" l="1"/>
  <c r="U155"/>
  <c r="Y155" s="1"/>
  <c r="AA155" s="1"/>
  <c r="W155"/>
  <c r="X155" s="1"/>
  <c r="T156"/>
  <c r="P157"/>
  <c r="R156"/>
  <c r="Z155" l="1"/>
  <c r="W156"/>
  <c r="X156" s="1"/>
  <c r="Z156" s="1"/>
  <c r="U156"/>
  <c r="Y156" s="1"/>
  <c r="AA156" s="1"/>
  <c r="T157"/>
  <c r="P158"/>
  <c r="R157"/>
  <c r="U157" l="1"/>
  <c r="Y157" s="1"/>
  <c r="AA157" s="1"/>
  <c r="W157"/>
  <c r="X157" s="1"/>
  <c r="T158"/>
  <c r="R158"/>
  <c r="U158" l="1"/>
  <c r="Y158" s="1"/>
  <c r="AA158" s="1"/>
  <c r="W158"/>
  <c r="X158" s="1"/>
  <c r="Z157"/>
  <c r="Z158" l="1"/>
</calcChain>
</file>

<file path=xl/sharedStrings.xml><?xml version="1.0" encoding="utf-8"?>
<sst xmlns="http://schemas.openxmlformats.org/spreadsheetml/2006/main" count="776" uniqueCount="203">
  <si>
    <t>Rw</t>
  </si>
  <si>
    <t>Ом</t>
  </si>
  <si>
    <t>В</t>
  </si>
  <si>
    <t>Вт</t>
  </si>
  <si>
    <t>λ</t>
  </si>
  <si>
    <t>м</t>
  </si>
  <si>
    <t>γ</t>
  </si>
  <si>
    <t xml:space="preserve"> </t>
  </si>
  <si>
    <t>f</t>
  </si>
  <si>
    <t>кГц</t>
  </si>
  <si>
    <t>дБ</t>
  </si>
  <si>
    <t>R</t>
  </si>
  <si>
    <t>β</t>
  </si>
  <si>
    <t>Ω</t>
  </si>
  <si>
    <t>ср</t>
  </si>
  <si>
    <t>Па</t>
  </si>
  <si>
    <t>р</t>
  </si>
  <si>
    <t>η</t>
  </si>
  <si>
    <t>УЭ</t>
  </si>
  <si>
    <t>τ</t>
  </si>
  <si>
    <t>мкс</t>
  </si>
  <si>
    <t>Гц</t>
  </si>
  <si>
    <t>Н, м</t>
  </si>
  <si>
    <t>cos α/2</t>
  </si>
  <si>
    <t>α, град</t>
  </si>
  <si>
    <t>с, м/с</t>
  </si>
  <si>
    <t>τ, мкс</t>
  </si>
  <si>
    <t>Lимп, м</t>
  </si>
  <si>
    <t>Δf, кГц</t>
  </si>
  <si>
    <t>Па*м/В</t>
  </si>
  <si>
    <t>d</t>
  </si>
  <si>
    <t>Urms</t>
  </si>
  <si>
    <t>Pat</t>
  </si>
  <si>
    <t>мкВ/Па</t>
  </si>
  <si>
    <t>МГ</t>
  </si>
  <si>
    <t>СГ</t>
  </si>
  <si>
    <t>БГ</t>
  </si>
  <si>
    <t>град.</t>
  </si>
  <si>
    <t>Амплитуда ЗИ rms</t>
  </si>
  <si>
    <t>Длина волны</t>
  </si>
  <si>
    <t>Электрическая мощность</t>
  </si>
  <si>
    <t>Скорость звука</t>
  </si>
  <si>
    <t>с</t>
  </si>
  <si>
    <t>м/с</t>
  </si>
  <si>
    <t>Длительность ЗИ</t>
  </si>
  <si>
    <t>Полоса пропускания приемника</t>
  </si>
  <si>
    <t>su</t>
  </si>
  <si>
    <t>Su</t>
  </si>
  <si>
    <t>Шаг ВРУ</t>
  </si>
  <si>
    <t>mu</t>
  </si>
  <si>
    <t>Глубина</t>
  </si>
  <si>
    <t>20lgR</t>
  </si>
  <si>
    <t>2βR</t>
  </si>
  <si>
    <t>40lgR</t>
  </si>
  <si>
    <t>A</t>
  </si>
  <si>
    <t>Ввод исходных данных</t>
  </si>
  <si>
    <t>Частота</t>
  </si>
  <si>
    <t>Импеданс</t>
  </si>
  <si>
    <t>Диаметр</t>
  </si>
  <si>
    <t>Радиус</t>
  </si>
  <si>
    <t xml:space="preserve">r </t>
  </si>
  <si>
    <t>ϕ3dB</t>
  </si>
  <si>
    <t>ХН</t>
  </si>
  <si>
    <t>Чувствительность</t>
  </si>
  <si>
    <t>Излучение</t>
  </si>
  <si>
    <t>Прием</t>
  </si>
  <si>
    <t>Амплитуда ЗИ</t>
  </si>
  <si>
    <t>Uзи</t>
  </si>
  <si>
    <t xml:space="preserve">Плотность </t>
  </si>
  <si>
    <t>ρw</t>
  </si>
  <si>
    <t>кг/м³</t>
  </si>
  <si>
    <t>Диапазоны</t>
  </si>
  <si>
    <r>
      <t xml:space="preserve">Давление шумовой помехи (f=1 кГц </t>
    </r>
    <r>
      <rPr>
        <sz val="11"/>
        <color theme="1"/>
        <rFont val="Calibri"/>
        <family val="2"/>
        <charset val="204"/>
      </rPr>
      <t>Δf=</t>
    </r>
    <r>
      <rPr>
        <sz val="11"/>
        <color theme="1"/>
        <rFont val="Calibri"/>
        <family val="2"/>
        <charset val="204"/>
        <scheme val="minor"/>
      </rPr>
      <t>1 Гц)</t>
    </r>
  </si>
  <si>
    <t>Δfпр</t>
  </si>
  <si>
    <t>Сила дна (Bottom scattering strenght)</t>
  </si>
  <si>
    <t>Sb</t>
  </si>
  <si>
    <r>
      <t xml:space="preserve"> </t>
    </r>
    <r>
      <rPr>
        <sz val="11"/>
        <color theme="1"/>
        <rFont val="Calibri"/>
        <family val="2"/>
        <charset val="204"/>
      </rPr>
      <t>Δtwg</t>
    </r>
  </si>
  <si>
    <t>Промежуточный расчет</t>
  </si>
  <si>
    <t>Торп</t>
  </si>
  <si>
    <t>Хребтов</t>
  </si>
  <si>
    <t>Коэфф.затухания</t>
  </si>
  <si>
    <t>Коэфф. Концентр.</t>
  </si>
  <si>
    <t>Показатель направл.</t>
  </si>
  <si>
    <t>ПН (DI)</t>
  </si>
  <si>
    <t>КПД</t>
  </si>
  <si>
    <t>Предельная глубина для τ (Long pulse regime)</t>
  </si>
  <si>
    <t>Расчетная длительность для заданного диапазона</t>
  </si>
  <si>
    <t>τ расч.</t>
  </si>
  <si>
    <t>Pet</t>
  </si>
  <si>
    <t>Акустическая мощность</t>
  </si>
  <si>
    <t>10lgψ</t>
  </si>
  <si>
    <t>10lgΦ</t>
  </si>
  <si>
    <t>Телесный угол</t>
  </si>
  <si>
    <t>*Расчет по Урик</t>
  </si>
  <si>
    <t>Эквивалентный угол ХН*</t>
  </si>
  <si>
    <t>10lgΩ</t>
  </si>
  <si>
    <t>Уровень шумовой помехи на f=1 кГц Δf=1 Гц</t>
  </si>
  <si>
    <t>Уровень шумовой помехи на f=</t>
  </si>
  <si>
    <t>кГц Δf=1 Гц</t>
  </si>
  <si>
    <t>кГц     Δf=</t>
  </si>
  <si>
    <t>Уровень шума УП-ПН</t>
  </si>
  <si>
    <t>Шаг ВРУ в метрах</t>
  </si>
  <si>
    <t>дБ re В мкПа</t>
  </si>
  <si>
    <t>дБ re  мкПа В⁻¹</t>
  </si>
  <si>
    <t>дБ re 1 ср</t>
  </si>
  <si>
    <t>УИ*</t>
  </si>
  <si>
    <t>по Su</t>
  </si>
  <si>
    <t xml:space="preserve">*расчет </t>
  </si>
  <si>
    <t>30lgR</t>
  </si>
  <si>
    <t>КУ</t>
  </si>
  <si>
    <t>ПР</t>
  </si>
  <si>
    <t>Urms мВ</t>
  </si>
  <si>
    <t>Uампл мВ</t>
  </si>
  <si>
    <t>УИ</t>
  </si>
  <si>
    <t>КУ2</t>
  </si>
  <si>
    <t>Uампл2 мВ</t>
  </si>
  <si>
    <t>КУ50 мВ</t>
  </si>
  <si>
    <t>Uампл 50мВ</t>
  </si>
  <si>
    <t>КУ1</t>
  </si>
  <si>
    <t>КУ 50 мВ</t>
  </si>
  <si>
    <t>ХК.01</t>
  </si>
  <si>
    <t>50 кГц</t>
  </si>
  <si>
    <t>коэффициент усиления для компенсации потерь на распостранение</t>
  </si>
  <si>
    <t>коэффициент усиления для пересечения уровня 50 мВ</t>
  </si>
  <si>
    <t>коэффициент усиления                                  приведенный к КУ1</t>
  </si>
  <si>
    <t>КУ2 99 мВ</t>
  </si>
  <si>
    <t>240 кГц</t>
  </si>
  <si>
    <t>FF</t>
  </si>
  <si>
    <t>FD</t>
  </si>
  <si>
    <t>E9</t>
  </si>
  <si>
    <t>DA</t>
  </si>
  <si>
    <t>CE</t>
  </si>
  <si>
    <t>C2</t>
  </si>
  <si>
    <t>B8</t>
  </si>
  <si>
    <t>A8</t>
  </si>
  <si>
    <t>A1</t>
  </si>
  <si>
    <t>9C</t>
  </si>
  <si>
    <t>8D</t>
  </si>
  <si>
    <t>7E</t>
  </si>
  <si>
    <t>7B</t>
  </si>
  <si>
    <t>6E</t>
  </si>
  <si>
    <t>6A</t>
  </si>
  <si>
    <t>5D</t>
  </si>
  <si>
    <t>4F</t>
  </si>
  <si>
    <t>4E</t>
  </si>
  <si>
    <t>4D</t>
  </si>
  <si>
    <t>4C</t>
  </si>
  <si>
    <t>4B</t>
  </si>
  <si>
    <t>4A</t>
  </si>
  <si>
    <t>3F</t>
  </si>
  <si>
    <t>3E</t>
  </si>
  <si>
    <t>3D</t>
  </si>
  <si>
    <t>3C</t>
  </si>
  <si>
    <t>3B</t>
  </si>
  <si>
    <t>3A</t>
  </si>
  <si>
    <t>Шаг</t>
  </si>
  <si>
    <t>EB</t>
  </si>
  <si>
    <t>DB</t>
  </si>
  <si>
    <t>CC</t>
  </si>
  <si>
    <t>C3</t>
  </si>
  <si>
    <t>BA</t>
  </si>
  <si>
    <t>A9</t>
  </si>
  <si>
    <t>8C</t>
  </si>
  <si>
    <t>7C</t>
  </si>
  <si>
    <t>6B</t>
  </si>
  <si>
    <t>5E</t>
  </si>
  <si>
    <t>5A</t>
  </si>
  <si>
    <t>5F</t>
  </si>
  <si>
    <t>5C</t>
  </si>
  <si>
    <t>6C</t>
  </si>
  <si>
    <t>B0</t>
  </si>
  <si>
    <t>B1</t>
  </si>
  <si>
    <t>2E</t>
  </si>
  <si>
    <t>2C</t>
  </si>
  <si>
    <t>2A</t>
  </si>
  <si>
    <t>1F</t>
  </si>
  <si>
    <t>1E</t>
  </si>
  <si>
    <t>1D</t>
  </si>
  <si>
    <t>1C</t>
  </si>
  <si>
    <t>1B</t>
  </si>
  <si>
    <t>1A</t>
  </si>
  <si>
    <t>F</t>
  </si>
  <si>
    <t>E</t>
  </si>
  <si>
    <t>D</t>
  </si>
  <si>
    <t>C</t>
  </si>
  <si>
    <t>B</t>
  </si>
  <si>
    <t>К1</t>
  </si>
  <si>
    <t>К2</t>
  </si>
  <si>
    <t>К1К2</t>
  </si>
  <si>
    <t>Δ</t>
  </si>
  <si>
    <t>ПР 40lg</t>
  </si>
  <si>
    <t>УЭ2</t>
  </si>
  <si>
    <t>коэффициент усиления для компенсации потерь на распостранение 20LgR</t>
  </si>
  <si>
    <t>коэффициент усиления для компенсации потерь на распостранение 40LgR</t>
  </si>
  <si>
    <t>КУ 47 мВ</t>
  </si>
  <si>
    <t>КУ 47мВ</t>
  </si>
  <si>
    <t>10lgФ</t>
  </si>
  <si>
    <t>10lgct/2</t>
  </si>
  <si>
    <t>КУ50мВ</t>
  </si>
  <si>
    <t>УЭ'</t>
  </si>
  <si>
    <t>КУ50мВdB</t>
  </si>
  <si>
    <t>КУтрактаdB</t>
  </si>
  <si>
    <t>КУ50мВКУтракта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</si>
</sst>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2" fillId="4" borderId="1" xfId="0" applyFont="1" applyFill="1" applyBorder="1"/>
    <xf numFmtId="0" fontId="0" fillId="0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" xfId="0" applyFill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Border="1"/>
    <xf numFmtId="2" fontId="0" fillId="0" borderId="1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65" fontId="1" fillId="7" borderId="16" xfId="0" applyNumberFormat="1" applyFont="1" applyFill="1" applyBorder="1"/>
    <xf numFmtId="166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/>
    <xf numFmtId="2" fontId="2" fillId="0" borderId="21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1" fillId="7" borderId="16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165" fontId="5" fillId="8" borderId="1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1" fillId="4" borderId="2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/>
    <xf numFmtId="0" fontId="0" fillId="8" borderId="0" xfId="0" applyFill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165" fontId="1" fillId="4" borderId="13" xfId="0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5" xfId="0" applyNumberFormat="1" applyBorder="1"/>
    <xf numFmtId="165" fontId="1" fillId="7" borderId="25" xfId="0" applyNumberFormat="1" applyFont="1" applyFill="1" applyBorder="1"/>
    <xf numFmtId="165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2" fontId="2" fillId="9" borderId="21" xfId="0" applyNumberFormat="1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2" fontId="2" fillId="10" borderId="21" xfId="0" applyNumberFormat="1" applyFont="1" applyFill="1" applyBorder="1" applyAlignment="1">
      <alignment horizontal="center" vertical="center"/>
    </xf>
    <xf numFmtId="165" fontId="0" fillId="10" borderId="0" xfId="0" applyNumberFormat="1" applyFill="1" applyAlignment="1">
      <alignment horizontal="center"/>
    </xf>
    <xf numFmtId="0" fontId="0" fillId="10" borderId="0" xfId="0" applyFill="1"/>
    <xf numFmtId="165" fontId="0" fillId="10" borderId="0" xfId="0" applyNumberForma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2" fontId="0" fillId="11" borderId="0" xfId="0" applyNumberFormat="1" applyFill="1"/>
    <xf numFmtId="165" fontId="1" fillId="11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'96 кГЦ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'96 кГЦ ХК.01'!$T$4:$T$88</c:f>
              <c:numCache>
                <c:formatCode>0.00</c:formatCode>
                <c:ptCount val="85"/>
                <c:pt idx="0">
                  <c:v>-5.9872727371095573</c:v>
                </c:pt>
                <c:pt idx="1">
                  <c:v>-1.1015163812561177</c:v>
                </c:pt>
                <c:pt idx="2">
                  <c:v>2.0215182005862959</c:v>
                </c:pt>
                <c:pt idx="3">
                  <c:v>4.3253806288505814</c:v>
                </c:pt>
                <c:pt idx="4">
                  <c:v>6.1539086179598925</c:v>
                </c:pt>
                <c:pt idx="5">
                  <c:v>7.6715763660255254</c:v>
                </c:pt>
                <c:pt idx="6">
                  <c:v>8.9699533455406222</c:v>
                </c:pt>
                <c:pt idx="7">
                  <c:v>10.105295284664798</c:v>
                </c:pt>
                <c:pt idx="8">
                  <c:v>11.114651120195981</c:v>
                </c:pt>
                <c:pt idx="9">
                  <c:v>12.023719752164602</c:v>
                </c:pt>
                <c:pt idx="10">
                  <c:v>12.851059598451799</c:v>
                </c:pt>
                <c:pt idx="11">
                  <c:v>13.610511121074147</c:v>
                </c:pt>
                <c:pt idx="12">
                  <c:v>14.312671848421047</c:v>
                </c:pt>
                <c:pt idx="13">
                  <c:v>14.96583651558108</c:v>
                </c:pt>
                <c:pt idx="14">
                  <c:v>15.576619419748379</c:v>
                </c:pt>
                <c:pt idx="15">
                  <c:v>16.150379768814723</c:v>
                </c:pt>
                <c:pt idx="16">
                  <c:v>16.691520423067981</c:v>
                </c:pt>
                <c:pt idx="17">
                  <c:v>17.203702722384424</c:v>
                </c:pt>
                <c:pt idx="18">
                  <c:v>17.690004185885844</c:v>
                </c:pt>
                <c:pt idx="19">
                  <c:v>18.153036396969991</c:v>
                </c:pt>
                <c:pt idx="20">
                  <c:v>18.595034558559945</c:v>
                </c:pt>
                <c:pt idx="21">
                  <c:v>19.017926515026279</c:v>
                </c:pt>
                <c:pt idx="22">
                  <c:v>19.42338664342244</c:v>
                </c:pt>
                <c:pt idx="23">
                  <c:v>19.812878427673969</c:v>
                </c:pt>
                <c:pt idx="24">
                  <c:v>20.187688453008228</c:v>
                </c:pt>
                <c:pt idx="25">
                  <c:v>20.54895381532878</c:v>
                </c:pt>
                <c:pt idx="26">
                  <c:v>20.897684419321834</c:v>
                </c:pt>
                <c:pt idx="27">
                  <c:v>21.234781268060907</c:v>
                </c:pt>
                <c:pt idx="28">
                  <c:v>21.561051578905978</c:v>
                </c:pt>
                <c:pt idx="29">
                  <c:v>21.877221364452026</c:v>
                </c:pt>
                <c:pt idx="30">
                  <c:v>22.183945972151676</c:v>
                </c:pt>
                <c:pt idx="31">
                  <c:v>22.481818967610149</c:v>
                </c:pt>
                <c:pt idx="32">
                  <c:v>22.771379664412802</c:v>
                </c:pt>
                <c:pt idx="33">
                  <c:v>23.053119540643799</c:v>
                </c:pt>
                <c:pt idx="34">
                  <c:v>23.327487733963309</c:v>
                </c:pt>
                <c:pt idx="35">
                  <c:v>23.594895769607927</c:v>
                </c:pt>
                <c:pt idx="36">
                  <c:v>23.855721646326636</c:v>
                </c:pt>
                <c:pt idx="37">
                  <c:v>24.110313382122786</c:v>
                </c:pt>
                <c:pt idx="38">
                  <c:v>24.358992103300611</c:v>
                </c:pt>
                <c:pt idx="39">
                  <c:v>24.602054745634657</c:v>
                </c:pt>
                <c:pt idx="40">
                  <c:v>24.839776424677908</c:v>
                </c:pt>
                <c:pt idx="41">
                  <c:v>25.072412522679894</c:v>
                </c:pt>
                <c:pt idx="42">
                  <c:v>25.300200531825041</c:v>
                </c:pt>
                <c:pt idx="43">
                  <c:v>25.523361687157571</c:v>
                </c:pt>
                <c:pt idx="44">
                  <c:v>25.742102417347756</c:v>
                </c:pt>
                <c:pt idx="45">
                  <c:v>25.956615637152854</c:v>
                </c:pt>
                <c:pt idx="46">
                  <c:v>26.167081901859635</c:v>
                </c:pt>
                <c:pt idx="47">
                  <c:v>26.373670441025553</c:v>
                </c:pt>
                <c:pt idx="48">
                  <c:v>26.576540086352754</c:v>
                </c:pt>
                <c:pt idx="49">
                  <c:v>26.775840106444548</c:v>
                </c:pt>
                <c:pt idx="50">
                  <c:v>26.971710959437971</c:v>
                </c:pt>
                <c:pt idx="51">
                  <c:v>27.164284973020933</c:v>
                </c:pt>
                <c:pt idx="52">
                  <c:v>27.353686960082303</c:v>
                </c:pt>
                <c:pt idx="53">
                  <c:v>27.540034777170511</c:v>
                </c:pt>
                <c:pt idx="54">
                  <c:v>27.723439832020009</c:v>
                </c:pt>
                <c:pt idx="55">
                  <c:v>27.90400754561993</c:v>
                </c:pt>
                <c:pt idx="56">
                  <c:v>28.08183777362499</c:v>
                </c:pt>
                <c:pt idx="57">
                  <c:v>28.257025191327447</c:v>
                </c:pt>
                <c:pt idx="58">
                  <c:v>28.429659645906987</c:v>
                </c:pt>
                <c:pt idx="59">
                  <c:v>28.599826479240349</c:v>
                </c:pt>
                <c:pt idx="60">
                  <c:v>28.767606824174937</c:v>
                </c:pt>
                <c:pt idx="61">
                  <c:v>28.933077876841743</c:v>
                </c:pt>
                <c:pt idx="62">
                  <c:v>29.096313147295888</c:v>
                </c:pt>
                <c:pt idx="63">
                  <c:v>29.257382690522334</c:v>
                </c:pt>
                <c:pt idx="64">
                  <c:v>29.41635331962393</c:v>
                </c:pt>
                <c:pt idx="65">
                  <c:v>29.573288802816091</c:v>
                </c:pt>
                <c:pt idx="66">
                  <c:v>29.728250045681985</c:v>
                </c:pt>
                <c:pt idx="67">
                  <c:v>29.881295259992143</c:v>
                </c:pt>
                <c:pt idx="68">
                  <c:v>30.032480120259844</c:v>
                </c:pt>
                <c:pt idx="69">
                  <c:v>30.181857909086016</c:v>
                </c:pt>
                <c:pt idx="70">
                  <c:v>30.329479652243528</c:v>
                </c:pt>
                <c:pt idx="71">
                  <c:v>30.475394244357854</c:v>
                </c:pt>
                <c:pt idx="72">
                  <c:v>30.619648565958936</c:v>
                </c:pt>
                <c:pt idx="73">
                  <c:v>30.762287592605574</c:v>
                </c:pt>
                <c:pt idx="74">
                  <c:v>30.903354496717935</c:v>
                </c:pt>
                <c:pt idx="75">
                  <c:v>31.042890742695224</c:v>
                </c:pt>
                <c:pt idx="76">
                  <c:v>31.180936175843005</c:v>
                </c:pt>
                <c:pt idx="77">
                  <c:v>31.31752910558729</c:v>
                </c:pt>
                <c:pt idx="78">
                  <c:v>31.452706383410352</c:v>
                </c:pt>
                <c:pt idx="79">
                  <c:v>31.58650347590503</c:v>
                </c:pt>
                <c:pt idx="80">
                  <c:v>31.718954533309805</c:v>
                </c:pt>
                <c:pt idx="81">
                  <c:v>31.850092453856078</c:v>
                </c:pt>
                <c:pt idx="82">
                  <c:v>31.979948944231065</c:v>
                </c:pt>
                <c:pt idx="83">
                  <c:v>32.108554576434223</c:v>
                </c:pt>
                <c:pt idx="84">
                  <c:v>32.235938841282405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'96 кГЦ ХК.01'!$AW$9:$AW$41</c:f>
              <c:numCache>
                <c:formatCode>General</c:formatCode>
                <c:ptCount val="33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</c:numCache>
            </c:numRef>
          </c:xVal>
          <c:yVal>
            <c:numRef>
              <c:f>'96 кГЦ ХК.01'!$BA$9:$BA$41</c:f>
              <c:numCache>
                <c:formatCode>0.00</c:formatCode>
                <c:ptCount val="33"/>
                <c:pt idx="0">
                  <c:v>30.032480120259844</c:v>
                </c:pt>
                <c:pt idx="1">
                  <c:v>31.180936175843005</c:v>
                </c:pt>
                <c:pt idx="2">
                  <c:v>32.235938841282405</c:v>
                </c:pt>
                <c:pt idx="3">
                  <c:v>33.214263218910205</c:v>
                </c:pt>
                <c:pt idx="4">
                  <c:v>34.128537321261291</c:v>
                </c:pt>
                <c:pt idx="5">
                  <c:v>34.988505580340203</c:v>
                </c:pt>
                <c:pt idx="6">
                  <c:v>35.801845032689641</c:v>
                </c:pt>
                <c:pt idx="7">
                  <c:v>36.574711718700648</c:v>
                </c:pt>
                <c:pt idx="8">
                  <c:v>37.312117703727075</c:v>
                </c:pt>
                <c:pt idx="9">
                  <c:v>38.018198066042878</c:v>
                </c:pt>
                <c:pt idx="10">
                  <c:v>38.696404271171509</c:v>
                </c:pt>
                <c:pt idx="11">
                  <c:v>39.349647020910787</c:v>
                </c:pt>
                <c:pt idx="12">
                  <c:v>39.980403635053385</c:v>
                </c:pt>
                <c:pt idx="13">
                  <c:v>40.590800034965817</c:v>
                </c:pt>
                <c:pt idx="14">
                  <c:v>41.182674213253833</c:v>
                </c:pt>
                <c:pt idx="15">
                  <c:v>41.757625990531018</c:v>
                </c:pt>
                <c:pt idx="16">
                  <c:v>42.317056467789435</c:v>
                </c:pt>
                <c:pt idx="17">
                  <c:v>42.862199633639953</c:v>
                </c:pt>
                <c:pt idx="18">
                  <c:v>43.394147927049588</c:v>
                </c:pt>
                <c:pt idx="19">
                  <c:v>43.913873091752599</c:v>
                </c:pt>
                <c:pt idx="20">
                  <c:v>44.422243326122874</c:v>
                </c:pt>
                <c:pt idx="21">
                  <c:v>44.920037491170177</c:v>
                </c:pt>
                <c:pt idx="22">
                  <c:v>45.407956962203428</c:v>
                </c:pt>
                <c:pt idx="23">
                  <c:v>45.886635578089681</c:v>
                </c:pt>
                <c:pt idx="24">
                  <c:v>46.356648043183021</c:v>
                </c:pt>
                <c:pt idx="25">
                  <c:v>46.818517062006386</c:v>
                </c:pt>
                <c:pt idx="26">
                  <c:v>47.272719429349536</c:v>
                </c:pt>
                <c:pt idx="27">
                  <c:v>47.719691254098528</c:v>
                </c:pt>
                <c:pt idx="28">
                  <c:v>48.159832460579239</c:v>
                </c:pt>
                <c:pt idx="29">
                  <c:v>48.593510684103528</c:v>
                </c:pt>
                <c:pt idx="30">
                  <c:v>49.021064655993911</c:v>
                </c:pt>
                <c:pt idx="31">
                  <c:v>49.442807156326552</c:v>
                </c:pt>
                <c:pt idx="32">
                  <c:v>49.859027598991311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'96 кГЦ ХК.01'!#REF!</c:f>
            </c:numRef>
          </c:xVal>
          <c:yVal>
            <c:numRef>
              <c:f>'96 кГЦ ХК.01'!#REF!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93697920"/>
        <c:axId val="93699456"/>
      </c:scatterChart>
      <c:valAx>
        <c:axId val="93697920"/>
        <c:scaling>
          <c:orientation val="minMax"/>
        </c:scaling>
        <c:axPos val="b"/>
        <c:numFmt formatCode="General" sourceLinked="1"/>
        <c:tickLblPos val="nextTo"/>
        <c:crossAx val="93699456"/>
        <c:crosses val="autoZero"/>
        <c:crossBetween val="midCat"/>
      </c:valAx>
      <c:valAx>
        <c:axId val="93699456"/>
        <c:scaling>
          <c:orientation val="minMax"/>
        </c:scaling>
        <c:axPos val="l"/>
        <c:majorGridlines/>
        <c:numFmt formatCode="0.00" sourceLinked="1"/>
        <c:tickLblPos val="nextTo"/>
        <c:crossAx val="9369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>
        <c:manualLayout>
          <c:layoutTarget val="inner"/>
          <c:xMode val="edge"/>
          <c:yMode val="edge"/>
          <c:x val="4.4435695538057804E-2"/>
          <c:y val="7.1518779965119877E-2"/>
          <c:w val="0.87890635611108225"/>
          <c:h val="0.90961039107039454"/>
        </c:manualLayout>
      </c:layout>
      <c:scatterChart>
        <c:scatterStyle val="smoothMarker"/>
        <c:ser>
          <c:idx val="0"/>
          <c:order val="0"/>
          <c:tx>
            <c:v>КУ</c:v>
          </c:tx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МГ'!$J$4:$J$88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483</c:v>
                </c:pt>
                <c:pt idx="7">
                  <c:v>1406</c:v>
                </c:pt>
                <c:pt idx="8">
                  <c:v>2600</c:v>
                </c:pt>
                <c:pt idx="9">
                  <c:v>3782</c:v>
                </c:pt>
                <c:pt idx="10">
                  <c:v>5040</c:v>
                </c:pt>
                <c:pt idx="11">
                  <c:v>6320</c:v>
                </c:pt>
                <c:pt idx="12">
                  <c:v>7656</c:v>
                </c:pt>
                <c:pt idx="13">
                  <c:v>9025</c:v>
                </c:pt>
                <c:pt idx="14">
                  <c:v>10000</c:v>
                </c:pt>
                <c:pt idx="15">
                  <c:v>11236</c:v>
                </c:pt>
                <c:pt idx="16">
                  <c:v>12210</c:v>
                </c:pt>
                <c:pt idx="17">
                  <c:v>13340</c:v>
                </c:pt>
                <c:pt idx="18">
                  <c:v>14161</c:v>
                </c:pt>
                <c:pt idx="19">
                  <c:v>15129</c:v>
                </c:pt>
                <c:pt idx="20">
                  <c:v>15876</c:v>
                </c:pt>
                <c:pt idx="21">
                  <c:v>16900</c:v>
                </c:pt>
                <c:pt idx="22">
                  <c:v>17556</c:v>
                </c:pt>
                <c:pt idx="23">
                  <c:v>18360</c:v>
                </c:pt>
                <c:pt idx="24">
                  <c:v>19182</c:v>
                </c:pt>
                <c:pt idx="25">
                  <c:v>19881</c:v>
                </c:pt>
                <c:pt idx="26">
                  <c:v>20592</c:v>
                </c:pt>
                <c:pt idx="27">
                  <c:v>21316</c:v>
                </c:pt>
                <c:pt idx="28">
                  <c:v>22052</c:v>
                </c:pt>
                <c:pt idx="29">
                  <c:v>22650</c:v>
                </c:pt>
                <c:pt idx="30">
                  <c:v>23408</c:v>
                </c:pt>
                <c:pt idx="31">
                  <c:v>24024</c:v>
                </c:pt>
                <c:pt idx="32">
                  <c:v>24492</c:v>
                </c:pt>
                <c:pt idx="33">
                  <c:v>25122</c:v>
                </c:pt>
                <c:pt idx="34">
                  <c:v>25760</c:v>
                </c:pt>
                <c:pt idx="35">
                  <c:v>26244</c:v>
                </c:pt>
                <c:pt idx="36">
                  <c:v>26732</c:v>
                </c:pt>
                <c:pt idx="37">
                  <c:v>27224</c:v>
                </c:pt>
                <c:pt idx="38">
                  <c:v>27888</c:v>
                </c:pt>
                <c:pt idx="39">
                  <c:v>28223</c:v>
                </c:pt>
                <c:pt idx="40">
                  <c:v>28730</c:v>
                </c:pt>
                <c:pt idx="41">
                  <c:v>29070</c:v>
                </c:pt>
                <c:pt idx="42">
                  <c:v>29412</c:v>
                </c:pt>
                <c:pt idx="43">
                  <c:v>29756</c:v>
                </c:pt>
                <c:pt idx="44">
                  <c:v>30102</c:v>
                </c:pt>
                <c:pt idx="45">
                  <c:v>30450</c:v>
                </c:pt>
                <c:pt idx="46">
                  <c:v>30800</c:v>
                </c:pt>
                <c:pt idx="47">
                  <c:v>30976</c:v>
                </c:pt>
                <c:pt idx="48">
                  <c:v>31329</c:v>
                </c:pt>
                <c:pt idx="49">
                  <c:v>31684</c:v>
                </c:pt>
                <c:pt idx="50">
                  <c:v>31862</c:v>
                </c:pt>
                <c:pt idx="51">
                  <c:v>32220</c:v>
                </c:pt>
                <c:pt idx="52">
                  <c:v>32580</c:v>
                </c:pt>
                <c:pt idx="53">
                  <c:v>32761</c:v>
                </c:pt>
                <c:pt idx="54">
                  <c:v>33124</c:v>
                </c:pt>
                <c:pt idx="55">
                  <c:v>33489</c:v>
                </c:pt>
                <c:pt idx="56">
                  <c:v>33672</c:v>
                </c:pt>
                <c:pt idx="57">
                  <c:v>34040</c:v>
                </c:pt>
                <c:pt idx="58">
                  <c:v>34224</c:v>
                </c:pt>
                <c:pt idx="59">
                  <c:v>34596</c:v>
                </c:pt>
                <c:pt idx="60">
                  <c:v>34782</c:v>
                </c:pt>
                <c:pt idx="61">
                  <c:v>35156</c:v>
                </c:pt>
                <c:pt idx="62">
                  <c:v>35532</c:v>
                </c:pt>
                <c:pt idx="63">
                  <c:v>35910</c:v>
                </c:pt>
                <c:pt idx="64">
                  <c:v>36100</c:v>
                </c:pt>
                <c:pt idx="65">
                  <c:v>36481</c:v>
                </c:pt>
                <c:pt idx="66">
                  <c:v>36672</c:v>
                </c:pt>
                <c:pt idx="67">
                  <c:v>37056</c:v>
                </c:pt>
                <c:pt idx="68">
                  <c:v>37249</c:v>
                </c:pt>
                <c:pt idx="69">
                  <c:v>37636</c:v>
                </c:pt>
                <c:pt idx="70">
                  <c:v>37830</c:v>
                </c:pt>
                <c:pt idx="71">
                  <c:v>38025</c:v>
                </c:pt>
                <c:pt idx="72">
                  <c:v>38220</c:v>
                </c:pt>
                <c:pt idx="73">
                  <c:v>38416</c:v>
                </c:pt>
                <c:pt idx="74">
                  <c:v>38416</c:v>
                </c:pt>
                <c:pt idx="75">
                  <c:v>38612</c:v>
                </c:pt>
                <c:pt idx="76">
                  <c:v>38809</c:v>
                </c:pt>
                <c:pt idx="77">
                  <c:v>39006</c:v>
                </c:pt>
                <c:pt idx="78">
                  <c:v>39204</c:v>
                </c:pt>
                <c:pt idx="79">
                  <c:v>39204</c:v>
                </c:pt>
                <c:pt idx="80">
                  <c:v>39402</c:v>
                </c:pt>
                <c:pt idx="81">
                  <c:v>39601</c:v>
                </c:pt>
                <c:pt idx="82">
                  <c:v>39800</c:v>
                </c:pt>
                <c:pt idx="83">
                  <c:v>39800</c:v>
                </c:pt>
                <c:pt idx="84">
                  <c:v>40000</c:v>
                </c:pt>
              </c:numCache>
            </c:numRef>
          </c:yVal>
          <c:smooth val="1"/>
        </c:ser>
        <c:axId val="107934080"/>
        <c:axId val="107935616"/>
      </c:scatterChart>
      <c:valAx>
        <c:axId val="107934080"/>
        <c:scaling>
          <c:orientation val="minMax"/>
        </c:scaling>
        <c:axPos val="b"/>
        <c:numFmt formatCode="General" sourceLinked="1"/>
        <c:tickLblPos val="nextTo"/>
        <c:crossAx val="107935616"/>
        <c:crosses val="autoZero"/>
        <c:crossBetween val="midCat"/>
        <c:majorUnit val="2"/>
        <c:minorUnit val="1"/>
      </c:valAx>
      <c:valAx>
        <c:axId val="107935616"/>
        <c:scaling>
          <c:orientation val="minMax"/>
        </c:scaling>
        <c:axPos val="l"/>
        <c:majorGridlines/>
        <c:numFmt formatCode="General" sourceLinked="1"/>
        <c:tickLblPos val="nextTo"/>
        <c:crossAx val="107934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>
        <c:manualLayout>
          <c:layoutTarget val="inner"/>
          <c:xMode val="edge"/>
          <c:yMode val="edge"/>
          <c:x val="3.1455562343714411E-2"/>
          <c:y val="6.4057627889977972E-2"/>
          <c:w val="0.91054077077158613"/>
          <c:h val="0.89270459023556781"/>
        </c:manualLayout>
      </c:layout>
      <c:scatterChart>
        <c:scatterStyle val="smoothMarker"/>
        <c:ser>
          <c:idx val="0"/>
          <c:order val="0"/>
          <c:tx>
            <c:v>1</c:v>
          </c:tx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МГ'!$D$4:$D$88</c:f>
              <c:numCache>
                <c:formatCode>General</c:formatCode>
                <c:ptCount val="8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253</c:v>
                </c:pt>
                <c:pt idx="6">
                  <c:v>233</c:v>
                </c:pt>
                <c:pt idx="7">
                  <c:v>218</c:v>
                </c:pt>
                <c:pt idx="8">
                  <c:v>206</c:v>
                </c:pt>
                <c:pt idx="9">
                  <c:v>194</c:v>
                </c:pt>
                <c:pt idx="10">
                  <c:v>184</c:v>
                </c:pt>
                <c:pt idx="11">
                  <c:v>176</c:v>
                </c:pt>
                <c:pt idx="12">
                  <c:v>168</c:v>
                </c:pt>
                <c:pt idx="13">
                  <c:v>161</c:v>
                </c:pt>
                <c:pt idx="14">
                  <c:v>156</c:v>
                </c:pt>
                <c:pt idx="15">
                  <c:v>150</c:v>
                </c:pt>
                <c:pt idx="16">
                  <c:v>146</c:v>
                </c:pt>
                <c:pt idx="17">
                  <c:v>141</c:v>
                </c:pt>
                <c:pt idx="18">
                  <c:v>137</c:v>
                </c:pt>
                <c:pt idx="19">
                  <c:v>133</c:v>
                </c:pt>
                <c:pt idx="20">
                  <c:v>130</c:v>
                </c:pt>
                <c:pt idx="21">
                  <c:v>126</c:v>
                </c:pt>
                <c:pt idx="22">
                  <c:v>123</c:v>
                </c:pt>
                <c:pt idx="23">
                  <c:v>120</c:v>
                </c:pt>
                <c:pt idx="24">
                  <c:v>117</c:v>
                </c:pt>
                <c:pt idx="25">
                  <c:v>115</c:v>
                </c:pt>
                <c:pt idx="26">
                  <c:v>113</c:v>
                </c:pt>
                <c:pt idx="27">
                  <c:v>110</c:v>
                </c:pt>
                <c:pt idx="28">
                  <c:v>108</c:v>
                </c:pt>
                <c:pt idx="29">
                  <c:v>106</c:v>
                </c:pt>
                <c:pt idx="30">
                  <c:v>104</c:v>
                </c:pt>
                <c:pt idx="31">
                  <c:v>102</c:v>
                </c:pt>
                <c:pt idx="32">
                  <c:v>100</c:v>
                </c:pt>
                <c:pt idx="33">
                  <c:v>98</c:v>
                </c:pt>
                <c:pt idx="34">
                  <c:v>96</c:v>
                </c:pt>
                <c:pt idx="35">
                  <c:v>94</c:v>
                </c:pt>
                <c:pt idx="36">
                  <c:v>92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86</c:v>
                </c:pt>
                <c:pt idx="41">
                  <c:v>85</c:v>
                </c:pt>
                <c:pt idx="42">
                  <c:v>84</c:v>
                </c:pt>
                <c:pt idx="43">
                  <c:v>83</c:v>
                </c:pt>
                <c:pt idx="44">
                  <c:v>82</c:v>
                </c:pt>
                <c:pt idx="45">
                  <c:v>81</c:v>
                </c:pt>
                <c:pt idx="46">
                  <c:v>80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65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62</c:v>
                </c:pt>
                <c:pt idx="71">
                  <c:v>61</c:v>
                </c:pt>
                <c:pt idx="72">
                  <c:v>61</c:v>
                </c:pt>
                <c:pt idx="73">
                  <c:v>60</c:v>
                </c:pt>
                <c:pt idx="74">
                  <c:v>60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56</c:v>
                </c:pt>
                <c:pt idx="84">
                  <c:v>56</c:v>
                </c:pt>
              </c:numCache>
            </c:numRef>
          </c:yVal>
          <c:smooth val="1"/>
        </c:ser>
        <c:axId val="107821312"/>
        <c:axId val="107831296"/>
      </c:scatterChart>
      <c:valAx>
        <c:axId val="107821312"/>
        <c:scaling>
          <c:orientation val="minMax"/>
        </c:scaling>
        <c:axPos val="b"/>
        <c:numFmt formatCode="General" sourceLinked="1"/>
        <c:tickLblPos val="nextTo"/>
        <c:crossAx val="107831296"/>
        <c:crosses val="autoZero"/>
        <c:crossBetween val="midCat"/>
        <c:majorUnit val="2"/>
        <c:minorUnit val="1"/>
      </c:valAx>
      <c:valAx>
        <c:axId val="107831296"/>
        <c:scaling>
          <c:orientation val="minMax"/>
        </c:scaling>
        <c:axPos val="l"/>
        <c:majorGridlines/>
        <c:numFmt formatCode="General" sourceLinked="1"/>
        <c:tickLblPos val="nextTo"/>
        <c:crossAx val="107821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'КУ МГ'!$F$4:$F$88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МГ'!$H$4:$H$88</c:f>
              <c:numCache>
                <c:formatCode>General</c:formatCode>
                <c:ptCount val="8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253</c:v>
                </c:pt>
                <c:pt idx="6">
                  <c:v>235</c:v>
                </c:pt>
                <c:pt idx="7">
                  <c:v>219</c:v>
                </c:pt>
                <c:pt idx="8">
                  <c:v>204</c:v>
                </c:pt>
                <c:pt idx="9">
                  <c:v>195</c:v>
                </c:pt>
                <c:pt idx="10">
                  <c:v>186</c:v>
                </c:pt>
                <c:pt idx="11">
                  <c:v>177</c:v>
                </c:pt>
                <c:pt idx="12">
                  <c:v>169</c:v>
                </c:pt>
                <c:pt idx="13">
                  <c:v>161</c:v>
                </c:pt>
                <c:pt idx="14">
                  <c:v>156</c:v>
                </c:pt>
                <c:pt idx="15">
                  <c:v>150</c:v>
                </c:pt>
                <c:pt idx="16">
                  <c:v>145</c:v>
                </c:pt>
                <c:pt idx="17">
                  <c:v>140</c:v>
                </c:pt>
                <c:pt idx="18">
                  <c:v>137</c:v>
                </c:pt>
                <c:pt idx="19">
                  <c:v>133</c:v>
                </c:pt>
                <c:pt idx="20">
                  <c:v>130</c:v>
                </c:pt>
                <c:pt idx="21">
                  <c:v>126</c:v>
                </c:pt>
                <c:pt idx="22">
                  <c:v>124</c:v>
                </c:pt>
                <c:pt idx="23">
                  <c:v>121</c:v>
                </c:pt>
                <c:pt idx="24">
                  <c:v>118</c:v>
                </c:pt>
                <c:pt idx="25">
                  <c:v>115</c:v>
                </c:pt>
                <c:pt idx="26">
                  <c:v>112</c:v>
                </c:pt>
                <c:pt idx="27">
                  <c:v>110</c:v>
                </c:pt>
                <c:pt idx="28">
                  <c:v>107</c:v>
                </c:pt>
                <c:pt idx="29">
                  <c:v>105</c:v>
                </c:pt>
                <c:pt idx="30">
                  <c:v>102</c:v>
                </c:pt>
                <c:pt idx="31">
                  <c:v>100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90</c:v>
                </c:pt>
                <c:pt idx="39">
                  <c:v>89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70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59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57</c:v>
                </c:pt>
                <c:pt idx="82">
                  <c:v>56</c:v>
                </c:pt>
                <c:pt idx="83">
                  <c:v>57</c:v>
                </c:pt>
                <c:pt idx="84">
                  <c:v>56</c:v>
                </c:pt>
              </c:numCache>
            </c:numRef>
          </c:yVal>
          <c:smooth val="1"/>
        </c:ser>
        <c:axId val="107938176"/>
        <c:axId val="107939712"/>
      </c:scatterChart>
      <c:valAx>
        <c:axId val="107938176"/>
        <c:scaling>
          <c:orientation val="minMax"/>
        </c:scaling>
        <c:axPos val="b"/>
        <c:numFmt formatCode="General" sourceLinked="1"/>
        <c:tickLblPos val="nextTo"/>
        <c:crossAx val="107939712"/>
        <c:crosses val="autoZero"/>
        <c:crossBetween val="midCat"/>
        <c:majorUnit val="2"/>
      </c:valAx>
      <c:valAx>
        <c:axId val="107939712"/>
        <c:scaling>
          <c:orientation val="minMax"/>
        </c:scaling>
        <c:axPos val="l"/>
        <c:majorGridlines/>
        <c:numFmt formatCode="General" sourceLinked="1"/>
        <c:tickLblPos val="nextTo"/>
        <c:crossAx val="107938176"/>
        <c:crosses val="autoZero"/>
        <c:crossBetween val="midCat"/>
        <c:majorUnit val="10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КУ1</c:v>
          </c:tx>
          <c:marker>
            <c:symbol val="none"/>
          </c:marker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МГ'!$N$4:$N$88</c:f>
              <c:numCache>
                <c:formatCode>General</c:formatCode>
                <c:ptCount val="85"/>
                <c:pt idx="0">
                  <c:v>0.30121406001021767</c:v>
                </c:pt>
                <c:pt idx="1">
                  <c:v>0.68116172951925102</c:v>
                </c:pt>
                <c:pt idx="2">
                  <c:v>1.0649476198713399</c:v>
                </c:pt>
                <c:pt idx="3">
                  <c:v>1.4526008501994547</c:v>
                </c:pt>
                <c:pt idx="4">
                  <c:v>1.8441507360720208</c:v>
                </c:pt>
                <c:pt idx="5">
                  <c:v>2.2396267907354028</c:v>
                </c:pt>
                <c:pt idx="6">
                  <c:v>2.6390587263639325</c:v>
                </c:pt>
                <c:pt idx="7">
                  <c:v>3.0424764553175296</c:v>
                </c:pt>
                <c:pt idx="8">
                  <c:v>3.4499100914069514</c:v>
                </c:pt>
                <c:pt idx="9">
                  <c:v>3.8613899511667316</c:v>
                </c:pt>
                <c:pt idx="10">
                  <c:v>4.2769465551358268</c:v>
                </c:pt>
                <c:pt idx="11">
                  <c:v>4.6966106291460585</c:v>
                </c:pt>
                <c:pt idx="12">
                  <c:v>5.1204131056183444</c:v>
                </c:pt>
                <c:pt idx="13">
                  <c:v>5.5483851248668135</c:v>
                </c:pt>
                <c:pt idx="14">
                  <c:v>5.9805580364108124</c:v>
                </c:pt>
                <c:pt idx="15">
                  <c:v>6.4169634002948817</c:v>
                </c:pt>
                <c:pt idx="16">
                  <c:v>6.8576329884167393</c:v>
                </c:pt>
                <c:pt idx="17">
                  <c:v>7.3025987858632666</c:v>
                </c:pt>
                <c:pt idx="18">
                  <c:v>7.7518929922546755</c:v>
                </c:pt>
                <c:pt idx="19">
                  <c:v>8.2055480230967355</c:v>
                </c:pt>
                <c:pt idx="20">
                  <c:v>8.6635965111412503</c:v>
                </c:pt>
                <c:pt idx="21">
                  <c:v>9.1260713077547368</c:v>
                </c:pt>
                <c:pt idx="22">
                  <c:v>9.5930054842954409</c:v>
                </c:pt>
                <c:pt idx="23">
                  <c:v>10.064432333498624</c:v>
                </c:pt>
                <c:pt idx="24">
                  <c:v>10.54038537087032</c:v>
                </c:pt>
                <c:pt idx="25">
                  <c:v>11.02089833608944</c:v>
                </c:pt>
                <c:pt idx="26">
                  <c:v>11.506005194418453</c:v>
                </c:pt>
                <c:pt idx="27">
                  <c:v>11.995740138122505</c:v>
                </c:pt>
                <c:pt idx="28">
                  <c:v>12.490137587897255</c:v>
                </c:pt>
                <c:pt idx="29">
                  <c:v>12.989232194305199</c:v>
                </c:pt>
                <c:pt idx="30">
                  <c:v>13.493058839220788</c:v>
                </c:pt>
                <c:pt idx="31">
                  <c:v>14.00165263728425</c:v>
                </c:pt>
                <c:pt idx="32">
                  <c:v>14.515048937364231</c:v>
                </c:pt>
                <c:pt idx="33">
                  <c:v>15.033283324029192</c:v>
                </c:pt>
                <c:pt idx="34">
                  <c:v>15.55639161902784</c:v>
                </c:pt>
                <c:pt idx="35">
                  <c:v>16.084409882778381</c:v>
                </c:pt>
                <c:pt idx="36">
                  <c:v>16.617374415866792</c:v>
                </c:pt>
                <c:pt idx="37">
                  <c:v>17.155321760554234</c:v>
                </c:pt>
                <c:pt idx="38">
                  <c:v>17.698288702293524</c:v>
                </c:pt>
                <c:pt idx="39">
                  <c:v>18.246312271254666</c:v>
                </c:pt>
                <c:pt idx="40">
                  <c:v>18.799429743859786</c:v>
                </c:pt>
                <c:pt idx="41">
                  <c:v>19.357678644327116</c:v>
                </c:pt>
                <c:pt idx="42">
                  <c:v>19.921096746224546</c:v>
                </c:pt>
                <c:pt idx="43">
                  <c:v>20.489722074032304</c:v>
                </c:pt>
                <c:pt idx="44">
                  <c:v>21.063592904715289</c:v>
                </c:pt>
                <c:pt idx="45">
                  <c:v>21.642747769304677</c:v>
                </c:pt>
                <c:pt idx="46">
                  <c:v>22.2272254544893</c:v>
                </c:pt>
                <c:pt idx="47">
                  <c:v>22.81706500421646</c:v>
                </c:pt>
                <c:pt idx="48">
                  <c:v>23.412305721302328</c:v>
                </c:pt>
                <c:pt idx="49">
                  <c:v>24.012987169052387</c:v>
                </c:pt>
                <c:pt idx="50">
                  <c:v>24.619149172891305</c:v>
                </c:pt>
                <c:pt idx="51">
                  <c:v>25.230831822002699</c:v>
                </c:pt>
                <c:pt idx="52">
                  <c:v>25.848075470979051</c:v>
                </c:pt>
                <c:pt idx="53">
                  <c:v>26.470920741481081</c:v>
                </c:pt>
                <c:pt idx="54">
                  <c:v>27.099408523907695</c:v>
                </c:pt>
                <c:pt idx="55">
                  <c:v>27.733579979075426</c:v>
                </c:pt>
                <c:pt idx="56">
                  <c:v>28.373476539908445</c:v>
                </c:pt>
                <c:pt idx="57">
                  <c:v>29.019139913138478</c:v>
                </c:pt>
                <c:pt idx="58">
                  <c:v>29.670612081015172</c:v>
                </c:pt>
                <c:pt idx="59">
                  <c:v>30.327935303026461</c:v>
                </c:pt>
                <c:pt idx="60">
                  <c:v>30.991152117629593</c:v>
                </c:pt>
                <c:pt idx="61">
                  <c:v>31.660305343992484</c:v>
                </c:pt>
                <c:pt idx="62">
                  <c:v>32.335438083745352</c:v>
                </c:pt>
                <c:pt idx="63">
                  <c:v>33.016593722743259</c:v>
                </c:pt>
                <c:pt idx="64">
                  <c:v>33.703815932838957</c:v>
                </c:pt>
                <c:pt idx="65">
                  <c:v>34.397148673666479</c:v>
                </c:pt>
                <c:pt idx="66">
                  <c:v>35.096636194435533</c:v>
                </c:pt>
                <c:pt idx="67">
                  <c:v>35.802323035736656</c:v>
                </c:pt>
                <c:pt idx="68">
                  <c:v>36.514254031357119</c:v>
                </c:pt>
                <c:pt idx="69">
                  <c:v>37.232474310107904</c:v>
                </c:pt>
                <c:pt idx="70">
                  <c:v>37.957029297661585</c:v>
                </c:pt>
                <c:pt idx="71">
                  <c:v>38.687964718401219</c:v>
                </c:pt>
                <c:pt idx="72">
                  <c:v>39.425326597280453</c:v>
                </c:pt>
                <c:pt idx="73">
                  <c:v>40.169161261694711</c:v>
                </c:pt>
                <c:pt idx="74">
                  <c:v>40.919515343363607</c:v>
                </c:pt>
                <c:pt idx="75">
                  <c:v>41.676435780224899</c:v>
                </c:pt>
                <c:pt idx="76">
                  <c:v>42.439969818339364</c:v>
                </c:pt>
                <c:pt idx="77">
                  <c:v>43.210165013807696</c:v>
                </c:pt>
                <c:pt idx="78">
                  <c:v>43.987069234698232</c:v>
                </c:pt>
                <c:pt idx="79">
                  <c:v>44.770730662987077</c:v>
                </c:pt>
                <c:pt idx="80">
                  <c:v>45.561197796508871</c:v>
                </c:pt>
                <c:pt idx="81">
                  <c:v>46.35851945092044</c:v>
                </c:pt>
                <c:pt idx="82">
                  <c:v>47.162744761674972</c:v>
                </c:pt>
                <c:pt idx="83">
                  <c:v>47.973923186009173</c:v>
                </c:pt>
                <c:pt idx="84">
                  <c:v>48.792104504941491</c:v>
                </c:pt>
              </c:numCache>
            </c:numRef>
          </c:yVal>
          <c:smooth val="1"/>
        </c:ser>
        <c:ser>
          <c:idx val="1"/>
          <c:order val="1"/>
          <c:tx>
            <c:v>КУ УС</c:v>
          </c:tx>
          <c:marker>
            <c:symbol val="none"/>
          </c:marker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МГ'!$M$4:$M$88</c:f>
              <c:numCache>
                <c:formatCode>General</c:formatCode>
                <c:ptCount val="85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2.2472639999999999</c:v>
                </c:pt>
                <c:pt idx="6">
                  <c:v>2.6373600000000006</c:v>
                </c:pt>
                <c:pt idx="7">
                  <c:v>3.0330719999999998</c:v>
                </c:pt>
                <c:pt idx="8">
                  <c:v>3.4564319999999999</c:v>
                </c:pt>
                <c:pt idx="9">
                  <c:v>3.8495520000000001</c:v>
                </c:pt>
                <c:pt idx="10">
                  <c:v>4.2638399999999992</c:v>
                </c:pt>
                <c:pt idx="11">
                  <c:v>4.7312639999999995</c:v>
                </c:pt>
                <c:pt idx="12">
                  <c:v>5.089392000000001</c:v>
                </c:pt>
                <c:pt idx="13">
                  <c:v>5.5296000000000012</c:v>
                </c:pt>
                <c:pt idx="14">
                  <c:v>5.9520959999999992</c:v>
                </c:pt>
                <c:pt idx="15">
                  <c:v>6.464664</c:v>
                </c:pt>
                <c:pt idx="16">
                  <c:v>6.882191999999999</c:v>
                </c:pt>
                <c:pt idx="17">
                  <c:v>7.3126800000000003</c:v>
                </c:pt>
                <c:pt idx="18">
                  <c:v>7.7157359999999997</c:v>
                </c:pt>
                <c:pt idx="19">
                  <c:v>8.2134</c:v>
                </c:pt>
                <c:pt idx="20">
                  <c:v>8.64</c:v>
                </c:pt>
                <c:pt idx="21">
                  <c:v>9.1661759999999983</c:v>
                </c:pt>
                <c:pt idx="22">
                  <c:v>9.6163200000000018</c:v>
                </c:pt>
                <c:pt idx="23">
                  <c:v>10.031040000000001</c:v>
                </c:pt>
                <c:pt idx="24">
                  <c:v>10.596960000000001</c:v>
                </c:pt>
                <c:pt idx="25">
                  <c:v>11.032415999999998</c:v>
                </c:pt>
                <c:pt idx="26">
                  <c:v>11.525759999999998</c:v>
                </c:pt>
                <c:pt idx="27">
                  <c:v>12.235103999999998</c:v>
                </c:pt>
                <c:pt idx="28">
                  <c:v>12.754368000000001</c:v>
                </c:pt>
                <c:pt idx="29">
                  <c:v>13.338000000000003</c:v>
                </c:pt>
                <c:pt idx="30">
                  <c:v>14.208479999999998</c:v>
                </c:pt>
                <c:pt idx="31">
                  <c:v>15.050880000000003</c:v>
                </c:pt>
                <c:pt idx="32">
                  <c:v>15.571872000000001</c:v>
                </c:pt>
                <c:pt idx="33">
                  <c:v>15.80472</c:v>
                </c:pt>
                <c:pt idx="34">
                  <c:v>16.098048000000002</c:v>
                </c:pt>
                <c:pt idx="35">
                  <c:v>16.454015999999996</c:v>
                </c:pt>
                <c:pt idx="36">
                  <c:v>16.753391999999998</c:v>
                </c:pt>
                <c:pt idx="37">
                  <c:v>16.994447999999998</c:v>
                </c:pt>
                <c:pt idx="38">
                  <c:v>17.542655999999997</c:v>
                </c:pt>
                <c:pt idx="39">
                  <c:v>17.852399999999999</c:v>
                </c:pt>
                <c:pt idx="40">
                  <c:v>18.4788</c:v>
                </c:pt>
                <c:pt idx="41">
                  <c:v>19.116000000000003</c:v>
                </c:pt>
                <c:pt idx="42">
                  <c:v>19.763999999999999</c:v>
                </c:pt>
                <c:pt idx="43">
                  <c:v>20.422800000000002</c:v>
                </c:pt>
                <c:pt idx="44">
                  <c:v>21.092400000000001</c:v>
                </c:pt>
                <c:pt idx="45">
                  <c:v>21.7728</c:v>
                </c:pt>
                <c:pt idx="46">
                  <c:v>22.464000000000002</c:v>
                </c:pt>
                <c:pt idx="47">
                  <c:v>22.814999999999998</c:v>
                </c:pt>
                <c:pt idx="48">
                  <c:v>23.522399999999994</c:v>
                </c:pt>
                <c:pt idx="49">
                  <c:v>24.240600000000001</c:v>
                </c:pt>
                <c:pt idx="50">
                  <c:v>24.602400000000003</c:v>
                </c:pt>
                <c:pt idx="51">
                  <c:v>25.3368</c:v>
                </c:pt>
                <c:pt idx="52">
                  <c:v>26.082000000000004</c:v>
                </c:pt>
                <c:pt idx="53">
                  <c:v>26.46</c:v>
                </c:pt>
                <c:pt idx="54">
                  <c:v>27.221399999999999</c:v>
                </c:pt>
                <c:pt idx="55">
                  <c:v>27.993600000000004</c:v>
                </c:pt>
                <c:pt idx="56">
                  <c:v>28.382400000000001</c:v>
                </c:pt>
                <c:pt idx="57">
                  <c:v>29.1708</c:v>
                </c:pt>
                <c:pt idx="58">
                  <c:v>29.564999999999998</c:v>
                </c:pt>
                <c:pt idx="59">
                  <c:v>30.375</c:v>
                </c:pt>
                <c:pt idx="60">
                  <c:v>30.78</c:v>
                </c:pt>
                <c:pt idx="61">
                  <c:v>31.6008</c:v>
                </c:pt>
                <c:pt idx="62">
                  <c:v>32.432400000000001</c:v>
                </c:pt>
                <c:pt idx="63">
                  <c:v>33.274799999999999</c:v>
                </c:pt>
                <c:pt idx="64">
                  <c:v>33.7014</c:v>
                </c:pt>
                <c:pt idx="65">
                  <c:v>34.043543999999997</c:v>
                </c:pt>
                <c:pt idx="66">
                  <c:v>34.300800000000002</c:v>
                </c:pt>
                <c:pt idx="67">
                  <c:v>35.423999999999999</c:v>
                </c:pt>
                <c:pt idx="68">
                  <c:v>36.309599999999996</c:v>
                </c:pt>
                <c:pt idx="69">
                  <c:v>38.102400000000003</c:v>
                </c:pt>
                <c:pt idx="70">
                  <c:v>39.009599999999992</c:v>
                </c:pt>
                <c:pt idx="71">
                  <c:v>39.938399999999994</c:v>
                </c:pt>
                <c:pt idx="72">
                  <c:v>40.867200000000004</c:v>
                </c:pt>
                <c:pt idx="73">
                  <c:v>41.817600000000006</c:v>
                </c:pt>
                <c:pt idx="74">
                  <c:v>41.817600000000006</c:v>
                </c:pt>
                <c:pt idx="75">
                  <c:v>42.768000000000001</c:v>
                </c:pt>
                <c:pt idx="76">
                  <c:v>43.74</c:v>
                </c:pt>
                <c:pt idx="77">
                  <c:v>44.711999999999996</c:v>
                </c:pt>
                <c:pt idx="78">
                  <c:v>45.70559999999999</c:v>
                </c:pt>
                <c:pt idx="79">
                  <c:v>45.70559999999999</c:v>
                </c:pt>
                <c:pt idx="80">
                  <c:v>46.699199999999998</c:v>
                </c:pt>
                <c:pt idx="81">
                  <c:v>47.714400000000005</c:v>
                </c:pt>
                <c:pt idx="82">
                  <c:v>48.729599999999998</c:v>
                </c:pt>
                <c:pt idx="83">
                  <c:v>48.729599999999998</c:v>
                </c:pt>
                <c:pt idx="84">
                  <c:v>49.766399999999997</c:v>
                </c:pt>
              </c:numCache>
            </c:numRef>
          </c:yVal>
          <c:smooth val="1"/>
        </c:ser>
        <c:axId val="107982848"/>
        <c:axId val="107984384"/>
      </c:scatterChart>
      <c:valAx>
        <c:axId val="107982848"/>
        <c:scaling>
          <c:orientation val="minMax"/>
        </c:scaling>
        <c:axPos val="b"/>
        <c:numFmt formatCode="General" sourceLinked="1"/>
        <c:tickLblPos val="nextTo"/>
        <c:crossAx val="107984384"/>
        <c:crosses val="autoZero"/>
        <c:crossBetween val="midCat"/>
      </c:valAx>
      <c:valAx>
        <c:axId val="107984384"/>
        <c:scaling>
          <c:orientation val="minMax"/>
        </c:scaling>
        <c:axPos val="l"/>
        <c:majorGridlines/>
        <c:numFmt formatCode="General" sourceLinked="1"/>
        <c:tickLblPos val="nextTo"/>
        <c:crossAx val="107982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4435695538057804E-2"/>
          <c:y val="7.1518779965119877E-2"/>
          <c:w val="0.87890635611108259"/>
          <c:h val="0.90961039107039454"/>
        </c:manualLayout>
      </c:layout>
      <c:scatterChart>
        <c:scatterStyle val="smoothMarker"/>
        <c:ser>
          <c:idx val="0"/>
          <c:order val="0"/>
          <c:tx>
            <c:v>КУ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СГ'!$J$4:$J$75</c:f>
              <c:numCache>
                <c:formatCode>General</c:formatCode>
                <c:ptCount val="72"/>
                <c:pt idx="0">
                  <c:v>21904</c:v>
                </c:pt>
                <c:pt idx="1">
                  <c:v>26732</c:v>
                </c:pt>
                <c:pt idx="2">
                  <c:v>30450</c:v>
                </c:pt>
                <c:pt idx="3">
                  <c:v>32761</c:v>
                </c:pt>
                <c:pt idx="4">
                  <c:v>35156</c:v>
                </c:pt>
                <c:pt idx="5">
                  <c:v>37636</c:v>
                </c:pt>
                <c:pt idx="6">
                  <c:v>38809</c:v>
                </c:pt>
                <c:pt idx="7">
                  <c:v>40200</c:v>
                </c:pt>
                <c:pt idx="8">
                  <c:v>41412</c:v>
                </c:pt>
                <c:pt idx="9">
                  <c:v>42642</c:v>
                </c:pt>
                <c:pt idx="10">
                  <c:v>44100</c:v>
                </c:pt>
                <c:pt idx="11">
                  <c:v>44944</c:v>
                </c:pt>
                <c:pt idx="12">
                  <c:v>46010</c:v>
                </c:pt>
                <c:pt idx="13">
                  <c:v>47089</c:v>
                </c:pt>
                <c:pt idx="14">
                  <c:v>47961</c:v>
                </c:pt>
                <c:pt idx="15">
                  <c:v>48841</c:v>
                </c:pt>
                <c:pt idx="16">
                  <c:v>49952</c:v>
                </c:pt>
                <c:pt idx="17">
                  <c:v>50625</c:v>
                </c:pt>
                <c:pt idx="18">
                  <c:v>51076</c:v>
                </c:pt>
                <c:pt idx="19">
                  <c:v>51302</c:v>
                </c:pt>
                <c:pt idx="20">
                  <c:v>51756</c:v>
                </c:pt>
                <c:pt idx="21">
                  <c:v>52441</c:v>
                </c:pt>
                <c:pt idx="22">
                  <c:v>52900</c:v>
                </c:pt>
                <c:pt idx="23">
                  <c:v>53361</c:v>
                </c:pt>
                <c:pt idx="24">
                  <c:v>53592</c:v>
                </c:pt>
                <c:pt idx="25">
                  <c:v>54289</c:v>
                </c:pt>
                <c:pt idx="26">
                  <c:v>54522</c:v>
                </c:pt>
                <c:pt idx="27">
                  <c:v>54756</c:v>
                </c:pt>
                <c:pt idx="28">
                  <c:v>55225</c:v>
                </c:pt>
                <c:pt idx="29">
                  <c:v>55696</c:v>
                </c:pt>
                <c:pt idx="30">
                  <c:v>56169</c:v>
                </c:pt>
                <c:pt idx="31">
                  <c:v>56406</c:v>
                </c:pt>
                <c:pt idx="32">
                  <c:v>56882</c:v>
                </c:pt>
                <c:pt idx="33">
                  <c:v>57121</c:v>
                </c:pt>
                <c:pt idx="34">
                  <c:v>57360</c:v>
                </c:pt>
                <c:pt idx="35">
                  <c:v>57840</c:v>
                </c:pt>
                <c:pt idx="36">
                  <c:v>58081</c:v>
                </c:pt>
                <c:pt idx="37">
                  <c:v>58081</c:v>
                </c:pt>
                <c:pt idx="38">
                  <c:v>58322</c:v>
                </c:pt>
                <c:pt idx="39">
                  <c:v>58322</c:v>
                </c:pt>
                <c:pt idx="40">
                  <c:v>58564</c:v>
                </c:pt>
                <c:pt idx="41">
                  <c:v>58806</c:v>
                </c:pt>
                <c:pt idx="42">
                  <c:v>59049</c:v>
                </c:pt>
                <c:pt idx="43">
                  <c:v>59049</c:v>
                </c:pt>
                <c:pt idx="44">
                  <c:v>59292</c:v>
                </c:pt>
                <c:pt idx="45">
                  <c:v>59536</c:v>
                </c:pt>
                <c:pt idx="46">
                  <c:v>59536</c:v>
                </c:pt>
                <c:pt idx="47">
                  <c:v>59780</c:v>
                </c:pt>
                <c:pt idx="48">
                  <c:v>60025</c:v>
                </c:pt>
                <c:pt idx="49">
                  <c:v>60270</c:v>
                </c:pt>
                <c:pt idx="50">
                  <c:v>60762</c:v>
                </c:pt>
                <c:pt idx="51">
                  <c:v>61009</c:v>
                </c:pt>
                <c:pt idx="52">
                  <c:v>61256</c:v>
                </c:pt>
                <c:pt idx="53">
                  <c:v>61504</c:v>
                </c:pt>
                <c:pt idx="54">
                  <c:v>61504</c:v>
                </c:pt>
                <c:pt idx="55">
                  <c:v>61752</c:v>
                </c:pt>
                <c:pt idx="56">
                  <c:v>61752</c:v>
                </c:pt>
                <c:pt idx="57">
                  <c:v>62001</c:v>
                </c:pt>
                <c:pt idx="58">
                  <c:v>62001</c:v>
                </c:pt>
                <c:pt idx="59">
                  <c:v>62001</c:v>
                </c:pt>
                <c:pt idx="60">
                  <c:v>62250</c:v>
                </c:pt>
                <c:pt idx="61">
                  <c:v>62250</c:v>
                </c:pt>
                <c:pt idx="62">
                  <c:v>62250</c:v>
                </c:pt>
                <c:pt idx="63">
                  <c:v>62500</c:v>
                </c:pt>
                <c:pt idx="64">
                  <c:v>62500</c:v>
                </c:pt>
                <c:pt idx="65">
                  <c:v>62500</c:v>
                </c:pt>
                <c:pt idx="66">
                  <c:v>62500</c:v>
                </c:pt>
                <c:pt idx="67">
                  <c:v>62750</c:v>
                </c:pt>
                <c:pt idx="68">
                  <c:v>62750</c:v>
                </c:pt>
                <c:pt idx="69">
                  <c:v>62750</c:v>
                </c:pt>
                <c:pt idx="70">
                  <c:v>62750</c:v>
                </c:pt>
                <c:pt idx="71">
                  <c:v>63001</c:v>
                </c:pt>
              </c:numCache>
            </c:numRef>
          </c:yVal>
          <c:smooth val="1"/>
        </c:ser>
        <c:ser>
          <c:idx val="1"/>
          <c:order val="1"/>
          <c:tx>
            <c:v>КУ д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СГ'!$Y$4:$Y$75</c:f>
              <c:numCache>
                <c:formatCode>General</c:formatCode>
                <c:ptCount val="72"/>
                <c:pt idx="0">
                  <c:v>22052</c:v>
                </c:pt>
                <c:pt idx="1">
                  <c:v>27060</c:v>
                </c:pt>
                <c:pt idx="2">
                  <c:v>30276</c:v>
                </c:pt>
                <c:pt idx="3">
                  <c:v>32580</c:v>
                </c:pt>
                <c:pt idx="4">
                  <c:v>34969</c:v>
                </c:pt>
                <c:pt idx="5">
                  <c:v>37245</c:v>
                </c:pt>
                <c:pt idx="6">
                  <c:v>38610</c:v>
                </c:pt>
                <c:pt idx="7">
                  <c:v>39984</c:v>
                </c:pt>
                <c:pt idx="8">
                  <c:v>41209</c:v>
                </c:pt>
                <c:pt idx="9">
                  <c:v>42436</c:v>
                </c:pt>
                <c:pt idx="10">
                  <c:v>43890</c:v>
                </c:pt>
                <c:pt idx="11">
                  <c:v>44732</c:v>
                </c:pt>
                <c:pt idx="12">
                  <c:v>45796</c:v>
                </c:pt>
                <c:pt idx="13">
                  <c:v>46870</c:v>
                </c:pt>
                <c:pt idx="14">
                  <c:v>47742</c:v>
                </c:pt>
                <c:pt idx="15">
                  <c:v>48618</c:v>
                </c:pt>
                <c:pt idx="16">
                  <c:v>49504</c:v>
                </c:pt>
                <c:pt idx="17">
                  <c:v>50175</c:v>
                </c:pt>
                <c:pt idx="18">
                  <c:v>50625</c:v>
                </c:pt>
                <c:pt idx="19">
                  <c:v>51075</c:v>
                </c:pt>
                <c:pt idx="20">
                  <c:v>51528</c:v>
                </c:pt>
                <c:pt idx="21">
                  <c:v>51983</c:v>
                </c:pt>
                <c:pt idx="22">
                  <c:v>52441</c:v>
                </c:pt>
                <c:pt idx="23">
                  <c:v>52658</c:v>
                </c:pt>
                <c:pt idx="24">
                  <c:v>53352</c:v>
                </c:pt>
                <c:pt idx="25">
                  <c:v>53820</c:v>
                </c:pt>
                <c:pt idx="26">
                  <c:v>54054</c:v>
                </c:pt>
                <c:pt idx="27">
                  <c:v>54522</c:v>
                </c:pt>
                <c:pt idx="28">
                  <c:v>54984</c:v>
                </c:pt>
                <c:pt idx="29">
                  <c:v>55225</c:v>
                </c:pt>
                <c:pt idx="30">
                  <c:v>55696</c:v>
                </c:pt>
                <c:pt idx="31">
                  <c:v>56169</c:v>
                </c:pt>
                <c:pt idx="32">
                  <c:v>56406</c:v>
                </c:pt>
                <c:pt idx="33">
                  <c:v>56169</c:v>
                </c:pt>
                <c:pt idx="34">
                  <c:v>56386</c:v>
                </c:pt>
                <c:pt idx="35">
                  <c:v>56876</c:v>
                </c:pt>
                <c:pt idx="36">
                  <c:v>57600</c:v>
                </c:pt>
                <c:pt idx="37">
                  <c:v>57072</c:v>
                </c:pt>
                <c:pt idx="38">
                  <c:v>57318</c:v>
                </c:pt>
                <c:pt idx="39">
                  <c:v>57040</c:v>
                </c:pt>
                <c:pt idx="40">
                  <c:v>57288</c:v>
                </c:pt>
                <c:pt idx="41">
                  <c:v>58310</c:v>
                </c:pt>
                <c:pt idx="42">
                  <c:v>58564</c:v>
                </c:pt>
                <c:pt idx="43">
                  <c:v>59040</c:v>
                </c:pt>
                <c:pt idx="44">
                  <c:v>58804</c:v>
                </c:pt>
                <c:pt idx="45">
                  <c:v>59048</c:v>
                </c:pt>
                <c:pt idx="46">
                  <c:v>59532</c:v>
                </c:pt>
                <c:pt idx="47">
                  <c:v>59774</c:v>
                </c:pt>
                <c:pt idx="48">
                  <c:v>59536</c:v>
                </c:pt>
                <c:pt idx="49">
                  <c:v>60024</c:v>
                </c:pt>
                <c:pt idx="50">
                  <c:v>60270</c:v>
                </c:pt>
                <c:pt idx="51">
                  <c:v>60515</c:v>
                </c:pt>
                <c:pt idx="52">
                  <c:v>60762</c:v>
                </c:pt>
                <c:pt idx="53">
                  <c:v>61009</c:v>
                </c:pt>
                <c:pt idx="54">
                  <c:v>61008</c:v>
                </c:pt>
                <c:pt idx="55">
                  <c:v>60507</c:v>
                </c:pt>
                <c:pt idx="56">
                  <c:v>60756</c:v>
                </c:pt>
                <c:pt idx="57">
                  <c:v>60500</c:v>
                </c:pt>
                <c:pt idx="58">
                  <c:v>61504</c:v>
                </c:pt>
                <c:pt idx="59">
                  <c:v>61000</c:v>
                </c:pt>
                <c:pt idx="60">
                  <c:v>61000</c:v>
                </c:pt>
                <c:pt idx="61">
                  <c:v>61752</c:v>
                </c:pt>
                <c:pt idx="62">
                  <c:v>60732</c:v>
                </c:pt>
                <c:pt idx="63">
                  <c:v>60984</c:v>
                </c:pt>
                <c:pt idx="64">
                  <c:v>62001</c:v>
                </c:pt>
                <c:pt idx="65">
                  <c:v>61236</c:v>
                </c:pt>
                <c:pt idx="66">
                  <c:v>61226</c:v>
                </c:pt>
                <c:pt idx="67">
                  <c:v>61740</c:v>
                </c:pt>
                <c:pt idx="68">
                  <c:v>62248</c:v>
                </c:pt>
                <c:pt idx="69">
                  <c:v>61732</c:v>
                </c:pt>
                <c:pt idx="70">
                  <c:v>62244</c:v>
                </c:pt>
                <c:pt idx="71">
                  <c:v>62499</c:v>
                </c:pt>
              </c:numCache>
            </c:numRef>
          </c:yVal>
          <c:smooth val="1"/>
        </c:ser>
        <c:axId val="108178048"/>
        <c:axId val="108192128"/>
      </c:scatterChart>
      <c:valAx>
        <c:axId val="108178048"/>
        <c:scaling>
          <c:orientation val="minMax"/>
        </c:scaling>
        <c:axPos val="b"/>
        <c:numFmt formatCode="General" sourceLinked="1"/>
        <c:tickLblPos val="nextTo"/>
        <c:crossAx val="108192128"/>
        <c:crosses val="autoZero"/>
        <c:crossBetween val="midCat"/>
        <c:majorUnit val="2"/>
        <c:minorUnit val="1"/>
      </c:valAx>
      <c:valAx>
        <c:axId val="108192128"/>
        <c:scaling>
          <c:orientation val="minMax"/>
        </c:scaling>
        <c:axPos val="l"/>
        <c:majorGridlines/>
        <c:numFmt formatCode="General" sourceLinked="1"/>
        <c:tickLblPos val="nextTo"/>
        <c:crossAx val="108178048"/>
        <c:crosses val="autoZero"/>
        <c:crossBetween val="midCat"/>
        <c:majorUnit val="2000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>
        <c:manualLayout>
          <c:layoutTarget val="inner"/>
          <c:xMode val="edge"/>
          <c:yMode val="edge"/>
          <c:x val="3.1455562343714411E-2"/>
          <c:y val="6.4057627889978E-2"/>
          <c:w val="0.91054077077158613"/>
          <c:h val="0.89270459023556781"/>
        </c:manualLayout>
      </c:layout>
      <c:scatterChart>
        <c:scatterStyle val="smoothMarker"/>
        <c:ser>
          <c:idx val="0"/>
          <c:order val="0"/>
          <c:tx>
            <c:v>1</c:v>
          </c:tx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СГ'!$D$4:$D$75</c:f>
              <c:numCache>
                <c:formatCode>General</c:formatCode>
                <c:ptCount val="72"/>
                <c:pt idx="0">
                  <c:v>108</c:v>
                </c:pt>
                <c:pt idx="1">
                  <c:v>92</c:v>
                </c:pt>
                <c:pt idx="2">
                  <c:v>82</c:v>
                </c:pt>
                <c:pt idx="3">
                  <c:v>75</c:v>
                </c:pt>
                <c:pt idx="4">
                  <c:v>68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52</c:v>
                </c:pt>
                <c:pt idx="9">
                  <c:v>49</c:v>
                </c:pt>
                <c:pt idx="10">
                  <c:v>46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yVal>
          <c:smooth val="1"/>
        </c:ser>
        <c:axId val="108199296"/>
        <c:axId val="108024960"/>
      </c:scatterChart>
      <c:valAx>
        <c:axId val="108199296"/>
        <c:scaling>
          <c:orientation val="minMax"/>
        </c:scaling>
        <c:axPos val="b"/>
        <c:minorGridlines/>
        <c:numFmt formatCode="General" sourceLinked="1"/>
        <c:tickLblPos val="nextTo"/>
        <c:crossAx val="108024960"/>
        <c:crosses val="autoZero"/>
        <c:crossBetween val="midCat"/>
        <c:majorUnit val="1"/>
        <c:minorUnit val="1"/>
      </c:valAx>
      <c:valAx>
        <c:axId val="108024960"/>
        <c:scaling>
          <c:orientation val="minMax"/>
        </c:scaling>
        <c:axPos val="l"/>
        <c:majorGridlines/>
        <c:numFmt formatCode="General" sourceLinked="1"/>
        <c:tickLblPos val="nextTo"/>
        <c:crossAx val="108199296"/>
        <c:crosses val="autoZero"/>
        <c:crossBetween val="midCat"/>
        <c:majorUnit val="2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'КУ СГ'!$F$4:$F$75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СГ'!$H$4:$H$75</c:f>
              <c:numCache>
                <c:formatCode>General</c:formatCode>
                <c:ptCount val="72"/>
                <c:pt idx="0">
                  <c:v>108</c:v>
                </c:pt>
                <c:pt idx="1">
                  <c:v>93</c:v>
                </c:pt>
                <c:pt idx="2">
                  <c:v>81</c:v>
                </c:pt>
                <c:pt idx="3">
                  <c:v>75</c:v>
                </c:pt>
                <c:pt idx="4">
                  <c:v>69</c:v>
                </c:pt>
                <c:pt idx="5">
                  <c:v>62</c:v>
                </c:pt>
                <c:pt idx="6">
                  <c:v>59</c:v>
                </c:pt>
                <c:pt idx="7">
                  <c:v>55</c:v>
                </c:pt>
                <c:pt idx="8">
                  <c:v>53</c:v>
                </c:pt>
                <c:pt idx="9">
                  <c:v>50</c:v>
                </c:pt>
                <c:pt idx="10">
                  <c:v>46</c:v>
                </c:pt>
                <c:pt idx="11">
                  <c:v>44</c:v>
                </c:pt>
                <c:pt idx="12">
                  <c:v>41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33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</c:numCache>
            </c:numRef>
          </c:yVal>
          <c:smooth val="1"/>
        </c:ser>
        <c:axId val="108065536"/>
        <c:axId val="108067072"/>
      </c:scatterChart>
      <c:valAx>
        <c:axId val="108065536"/>
        <c:scaling>
          <c:orientation val="minMax"/>
        </c:scaling>
        <c:axPos val="b"/>
        <c:minorGridlines/>
        <c:numFmt formatCode="General" sourceLinked="1"/>
        <c:tickLblPos val="nextTo"/>
        <c:crossAx val="108067072"/>
        <c:crosses val="autoZero"/>
        <c:crossBetween val="midCat"/>
        <c:majorUnit val="1"/>
        <c:minorUnit val="1"/>
      </c:valAx>
      <c:valAx>
        <c:axId val="108067072"/>
        <c:scaling>
          <c:orientation val="minMax"/>
        </c:scaling>
        <c:axPos val="l"/>
        <c:majorGridlines/>
        <c:numFmt formatCode="General" sourceLinked="1"/>
        <c:tickLblPos val="nextTo"/>
        <c:crossAx val="108065536"/>
        <c:crosses val="autoZero"/>
        <c:crossBetween val="midCat"/>
        <c:majorUnit val="2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УС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СГ'!$M$4:$M$75</c:f>
              <c:numCache>
                <c:formatCode>General</c:formatCode>
                <c:ptCount val="72"/>
                <c:pt idx="0">
                  <c:v>12.649824000000001</c:v>
                </c:pt>
                <c:pt idx="1">
                  <c:v>16.753392000000002</c:v>
                </c:pt>
                <c:pt idx="2">
                  <c:v>21.7728</c:v>
                </c:pt>
                <c:pt idx="3">
                  <c:v>26.46</c:v>
                </c:pt>
                <c:pt idx="4">
                  <c:v>31.6008</c:v>
                </c:pt>
                <c:pt idx="5">
                  <c:v>38.102400000000003</c:v>
                </c:pt>
                <c:pt idx="6">
                  <c:v>43.74</c:v>
                </c:pt>
                <c:pt idx="7">
                  <c:v>50.803200000000004</c:v>
                </c:pt>
                <c:pt idx="8">
                  <c:v>57.283200000000001</c:v>
                </c:pt>
                <c:pt idx="9">
                  <c:v>64.152000000000015</c:v>
                </c:pt>
                <c:pt idx="10">
                  <c:v>72.662400000000005</c:v>
                </c:pt>
                <c:pt idx="11">
                  <c:v>80.373599999999996</c:v>
                </c:pt>
                <c:pt idx="12">
                  <c:v>89.856000000000009</c:v>
                </c:pt>
                <c:pt idx="13">
                  <c:v>102.83760000000002</c:v>
                </c:pt>
                <c:pt idx="14">
                  <c:v>111.97440000000002</c:v>
                </c:pt>
                <c:pt idx="15">
                  <c:v>121.50000000000001</c:v>
                </c:pt>
                <c:pt idx="16">
                  <c:v>136.46879999999999</c:v>
                </c:pt>
                <c:pt idx="17">
                  <c:v>156.06</c:v>
                </c:pt>
                <c:pt idx="18">
                  <c:v>174.96</c:v>
                </c:pt>
                <c:pt idx="19">
                  <c:v>180.79200000000003</c:v>
                </c:pt>
                <c:pt idx="20">
                  <c:v>190.83600000000004</c:v>
                </c:pt>
                <c:pt idx="21">
                  <c:v>216</c:v>
                </c:pt>
                <c:pt idx="22">
                  <c:v>229.15440000000007</c:v>
                </c:pt>
                <c:pt idx="23">
                  <c:v>261.36</c:v>
                </c:pt>
                <c:pt idx="24">
                  <c:v>266.11199999999997</c:v>
                </c:pt>
                <c:pt idx="25">
                  <c:v>311.04000000000002</c:v>
                </c:pt>
                <c:pt idx="26">
                  <c:v>318.81600000000009</c:v>
                </c:pt>
                <c:pt idx="27">
                  <c:v>326.78640000000007</c:v>
                </c:pt>
                <c:pt idx="28">
                  <c:v>365.04</c:v>
                </c:pt>
                <c:pt idx="29">
                  <c:v>393.66</c:v>
                </c:pt>
                <c:pt idx="30">
                  <c:v>423.36</c:v>
                </c:pt>
                <c:pt idx="31">
                  <c:v>453.6</c:v>
                </c:pt>
                <c:pt idx="32">
                  <c:v>505.44000000000005</c:v>
                </c:pt>
                <c:pt idx="33">
                  <c:v>525.6576</c:v>
                </c:pt>
                <c:pt idx="34">
                  <c:v>555.98400000000004</c:v>
                </c:pt>
                <c:pt idx="35">
                  <c:v>677.16000000000008</c:v>
                </c:pt>
                <c:pt idx="36">
                  <c:v>779.7600000000001</c:v>
                </c:pt>
                <c:pt idx="37">
                  <c:v>779.7600000000001</c:v>
                </c:pt>
                <c:pt idx="38">
                  <c:v>820.80000000000007</c:v>
                </c:pt>
                <c:pt idx="39">
                  <c:v>820.80000000000007</c:v>
                </c:pt>
                <c:pt idx="40">
                  <c:v>864</c:v>
                </c:pt>
                <c:pt idx="41">
                  <c:v>950.40000000000009</c:v>
                </c:pt>
                <c:pt idx="42">
                  <c:v>1045.44</c:v>
                </c:pt>
                <c:pt idx="43">
                  <c:v>1045.44</c:v>
                </c:pt>
                <c:pt idx="44">
                  <c:v>1140.48</c:v>
                </c:pt>
                <c:pt idx="45">
                  <c:v>1244.1600000000001</c:v>
                </c:pt>
                <c:pt idx="46">
                  <c:v>1244.1600000000001</c:v>
                </c:pt>
                <c:pt idx="47">
                  <c:v>1296</c:v>
                </c:pt>
                <c:pt idx="48">
                  <c:v>1350</c:v>
                </c:pt>
                <c:pt idx="49">
                  <c:v>1404</c:v>
                </c:pt>
                <c:pt idx="50">
                  <c:v>1572.48</c:v>
                </c:pt>
                <c:pt idx="51">
                  <c:v>1693.44</c:v>
                </c:pt>
                <c:pt idx="52">
                  <c:v>1935.3600000000001</c:v>
                </c:pt>
                <c:pt idx="53">
                  <c:v>2211.84</c:v>
                </c:pt>
                <c:pt idx="54">
                  <c:v>2211.84</c:v>
                </c:pt>
                <c:pt idx="55">
                  <c:v>2626.5600000000004</c:v>
                </c:pt>
                <c:pt idx="56">
                  <c:v>2626.5600000000004</c:v>
                </c:pt>
                <c:pt idx="57">
                  <c:v>3119.0400000000004</c:v>
                </c:pt>
                <c:pt idx="58">
                  <c:v>3119.0400000000004</c:v>
                </c:pt>
                <c:pt idx="59">
                  <c:v>3119.0400000000004</c:v>
                </c:pt>
                <c:pt idx="60">
                  <c:v>3857.76</c:v>
                </c:pt>
                <c:pt idx="61">
                  <c:v>3857.76</c:v>
                </c:pt>
                <c:pt idx="62">
                  <c:v>3857.76</c:v>
                </c:pt>
                <c:pt idx="63">
                  <c:v>4771.4400000000005</c:v>
                </c:pt>
                <c:pt idx="64">
                  <c:v>4771.4400000000005</c:v>
                </c:pt>
                <c:pt idx="65">
                  <c:v>4771.4400000000005</c:v>
                </c:pt>
                <c:pt idx="66">
                  <c:v>4771.4400000000005</c:v>
                </c:pt>
                <c:pt idx="67">
                  <c:v>5685.1200000000008</c:v>
                </c:pt>
                <c:pt idx="68">
                  <c:v>5685.1200000000008</c:v>
                </c:pt>
                <c:pt idx="69">
                  <c:v>5685.1200000000008</c:v>
                </c:pt>
                <c:pt idx="70">
                  <c:v>5685.1200000000008</c:v>
                </c:pt>
                <c:pt idx="71">
                  <c:v>6773.76</c:v>
                </c:pt>
              </c:numCache>
            </c:numRef>
          </c:yVal>
          <c:smooth val="1"/>
        </c:ser>
        <c:ser>
          <c:idx val="1"/>
          <c:order val="1"/>
          <c:tx>
            <c:v>КУ 1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СГ'!$N$4:$N$75</c:f>
              <c:numCache>
                <c:formatCode>General</c:formatCode>
                <c:ptCount val="72"/>
                <c:pt idx="0">
                  <c:v>12.755734629686087</c:v>
                </c:pt>
                <c:pt idx="1">
                  <c:v>16.903657249098739</c:v>
                </c:pt>
                <c:pt idx="2">
                  <c:v>21.371815469455374</c:v>
                </c:pt>
                <c:pt idx="3">
                  <c:v>26.179559930024034</c:v>
                </c:pt>
                <c:pt idx="4">
                  <c:v>31.347292350024809</c:v>
                </c:pt>
                <c:pt idx="5">
                  <c:v>36.896519297993819</c:v>
                </c:pt>
                <c:pt idx="6">
                  <c:v>42.84990860788254</c:v>
                </c:pt>
                <c:pt idx="7">
                  <c:v>49.231348568726119</c:v>
                </c:pt>
                <c:pt idx="8">
                  <c:v>56.066010020670959</c:v>
                </c:pt>
                <c:pt idx="9">
                  <c:v>63.380411496388206</c:v>
                </c:pt>
                <c:pt idx="10">
                  <c:v>71.202487553421534</c:v>
                </c:pt>
                <c:pt idx="11">
                  <c:v>79.561660449842364</c:v>
                </c:pt>
                <c:pt idx="12">
                  <c:v>88.488915322726115</c:v>
                </c:pt>
                <c:pt idx="13">
                  <c:v>98.016879036430467</c:v>
                </c:pt>
                <c:pt idx="14">
                  <c:v>108.17990287547325</c:v>
                </c:pt>
                <c:pt idx="15">
                  <c:v>119.01414926498039</c:v>
                </c:pt>
                <c:pt idx="16">
                  <c:v>130.55768271022666</c:v>
                </c:pt>
                <c:pt idx="17">
                  <c:v>142.85056515573677</c:v>
                </c:pt>
                <c:pt idx="18">
                  <c:v>155.93495597377273</c:v>
                </c:pt>
                <c:pt idx="19">
                  <c:v>169.85521680182444</c:v>
                </c:pt>
                <c:pt idx="20">
                  <c:v>184.65802145894915</c:v>
                </c:pt>
                <c:pt idx="21">
                  <c:v>200.3924711815331</c:v>
                </c:pt>
                <c:pt idx="22">
                  <c:v>217.11021543023102</c:v>
                </c:pt>
                <c:pt idx="23">
                  <c:v>234.86557853157117</c:v>
                </c:pt>
                <c:pt idx="24">
                  <c:v>253.71569242996173</c:v>
                </c:pt>
                <c:pt idx="25">
                  <c:v>273.72063583865167</c:v>
                </c:pt>
                <c:pt idx="26">
                  <c:v>294.9435800916101</c:v>
                </c:pt>
                <c:pt idx="27">
                  <c:v>317.4509420123012</c:v>
                </c:pt>
                <c:pt idx="28">
                  <c:v>341.31254413000727</c:v>
                </c:pt>
                <c:pt idx="29">
                  <c:v>366.60178258966619</c:v>
                </c:pt>
                <c:pt idx="30">
                  <c:v>393.39580311726604</c:v>
                </c:pt>
                <c:pt idx="31">
                  <c:v>421.77568541955526</c:v>
                </c:pt>
                <c:pt idx="32">
                  <c:v>451.82663641443332</c:v>
                </c:pt>
                <c:pt idx="33">
                  <c:v>483.63819270666556</c:v>
                </c:pt>
                <c:pt idx="34">
                  <c:v>517.30443274279526</c:v>
                </c:pt>
                <c:pt idx="35">
                  <c:v>552.92419909915941</c:v>
                </c:pt>
                <c:pt idx="36">
                  <c:v>590.60133137787977</c:v>
                </c:pt>
                <c:pt idx="37">
                  <c:v>630.44491020767816</c:v>
                </c:pt>
                <c:pt idx="38">
                  <c:v>672.5695128692256</c:v>
                </c:pt>
                <c:pt idx="39">
                  <c:v>717.09548108879085</c:v>
                </c:pt>
                <c:pt idx="40">
                  <c:v>764.14920156896437</c:v>
                </c:pt>
                <c:pt idx="41">
                  <c:v>813.86339985149789</c:v>
                </c:pt>
                <c:pt idx="42">
                  <c:v>866.37744813466622</c:v>
                </c:pt>
                <c:pt idx="43">
                  <c:v>921.83768769627</c:v>
                </c:pt>
                <c:pt idx="44">
                  <c:v>980.39776660329335</c:v>
                </c:pt>
                <c:pt idx="45">
                  <c:v>1042.2189934206547</c:v>
                </c:pt>
                <c:pt idx="46">
                  <c:v>1107.4707076641273</c:v>
                </c:pt>
                <c:pt idx="47">
                  <c:v>1176.3306677768617</c:v>
                </c:pt>
                <c:pt idx="48">
                  <c:v>1248.9854574446588</c:v>
                </c:pt>
                <c:pt idx="49">
                  <c:v>1325.6309111026385</c:v>
                </c:pt>
                <c:pt idx="50">
                  <c:v>1406.4725595249934</c:v>
                </c:pt>
                <c:pt idx="51">
                  <c:v>1491.7260964305472</c:v>
                </c:pt>
                <c:pt idx="52">
                  <c:v>1581.6178670794441</c:v>
                </c:pt>
                <c:pt idx="53">
                  <c:v>1676.3853798811529</c:v>
                </c:pt>
                <c:pt idx="54">
                  <c:v>1776.2778420805862</c:v>
                </c:pt>
                <c:pt idx="55">
                  <c:v>1881.5567206380656</c:v>
                </c:pt>
                <c:pt idx="56">
                  <c:v>1992.4963294698334</c:v>
                </c:pt>
                <c:pt idx="57">
                  <c:v>2109.3844442693444</c:v>
                </c:pt>
                <c:pt idx="58">
                  <c:v>2232.5229461852018</c:v>
                </c:pt>
                <c:pt idx="59">
                  <c:v>2362.2284956899975</c:v>
                </c:pt>
                <c:pt idx="60">
                  <c:v>2498.8332380353681</c:v>
                </c:pt>
                <c:pt idx="61">
                  <c:v>2642.6855417521097</c:v>
                </c:pt>
                <c:pt idx="62">
                  <c:v>2794.1507717209961</c:v>
                </c:pt>
                <c:pt idx="63">
                  <c:v>2953.6120984094296</c:v>
                </c:pt>
                <c:pt idx="64">
                  <c:v>3121.4713449418591</c:v>
                </c:pt>
                <c:pt idx="65">
                  <c:v>3298.1498737480292</c:v>
                </c:pt>
                <c:pt idx="66">
                  <c:v>3484.0895146124544</c:v>
                </c:pt>
                <c:pt idx="67">
                  <c:v>3679.7535360317406</c:v>
                </c:pt>
                <c:pt idx="68">
                  <c:v>3885.6276618731549</c:v>
                </c:pt>
                <c:pt idx="69">
                  <c:v>4102.2211354185256</c:v>
                </c:pt>
                <c:pt idx="70">
                  <c:v>4330.0678329725906</c:v>
                </c:pt>
                <c:pt idx="71">
                  <c:v>4569.7274293136425</c:v>
                </c:pt>
              </c:numCache>
            </c:numRef>
          </c:yVal>
          <c:smooth val="1"/>
        </c:ser>
        <c:ser>
          <c:idx val="2"/>
          <c:order val="2"/>
          <c:tx>
            <c:v>КУ Д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для 240 кГц '!$Z$10:$Z$95</c:f>
              <c:numCache>
                <c:formatCode>General</c:formatCode>
                <c:ptCount val="86"/>
                <c:pt idx="0">
                  <c:v>12.754368000000001</c:v>
                </c:pt>
                <c:pt idx="1">
                  <c:v>16.873919999999998</c:v>
                </c:pt>
                <c:pt idx="2">
                  <c:v>21.432600000000001</c:v>
                </c:pt>
                <c:pt idx="3">
                  <c:v>26.082000000000004</c:v>
                </c:pt>
                <c:pt idx="4">
                  <c:v>31.1904</c:v>
                </c:pt>
                <c:pt idx="5">
                  <c:v>36.873360000000005</c:v>
                </c:pt>
                <c:pt idx="6">
                  <c:v>42.724799999999995</c:v>
                </c:pt>
                <c:pt idx="7">
                  <c:v>49.420800000000007</c:v>
                </c:pt>
                <c:pt idx="8">
                  <c:v>56.181599999999996</c:v>
                </c:pt>
                <c:pt idx="9">
                  <c:v>62.985600000000012</c:v>
                </c:pt>
                <c:pt idx="10">
                  <c:v>71.409600000000012</c:v>
                </c:pt>
                <c:pt idx="11">
                  <c:v>79.055999999999997</c:v>
                </c:pt>
                <c:pt idx="12">
                  <c:v>88.473600000000019</c:v>
                </c:pt>
                <c:pt idx="13">
                  <c:v>98.28</c:v>
                </c:pt>
                <c:pt idx="14">
                  <c:v>108.864</c:v>
                </c:pt>
                <c:pt idx="15">
                  <c:v>118.1952</c:v>
                </c:pt>
                <c:pt idx="16">
                  <c:v>131.22</c:v>
                </c:pt>
                <c:pt idx="17">
                  <c:v>143.208</c:v>
                </c:pt>
                <c:pt idx="18">
                  <c:v>156.06</c:v>
                </c:pt>
                <c:pt idx="19">
                  <c:v>170.74800000000005</c:v>
                </c:pt>
                <c:pt idx="20">
                  <c:v>184.68</c:v>
                </c:pt>
                <c:pt idx="21">
                  <c:v>200.88000000000002</c:v>
                </c:pt>
                <c:pt idx="22">
                  <c:v>216</c:v>
                </c:pt>
                <c:pt idx="23">
                  <c:v>233.28000000000003</c:v>
                </c:pt>
                <c:pt idx="24">
                  <c:v>252.39600000000004</c:v>
                </c:pt>
                <c:pt idx="25">
                  <c:v>273.65040000000005</c:v>
                </c:pt>
                <c:pt idx="26">
                  <c:v>292.24800000000005</c:v>
                </c:pt>
                <c:pt idx="27">
                  <c:v>318.81600000000009</c:v>
                </c:pt>
                <c:pt idx="28">
                  <c:v>338.68799999999999</c:v>
                </c:pt>
                <c:pt idx="29">
                  <c:v>365.04</c:v>
                </c:pt>
                <c:pt idx="30">
                  <c:v>393.66</c:v>
                </c:pt>
                <c:pt idx="31">
                  <c:v>423.36</c:v>
                </c:pt>
                <c:pt idx="32">
                  <c:v>453.6</c:v>
                </c:pt>
                <c:pt idx="33">
                  <c:v>486.00000000000006</c:v>
                </c:pt>
                <c:pt idx="34">
                  <c:v>518.40000000000009</c:v>
                </c:pt>
                <c:pt idx="35">
                  <c:v>554.04000000000008</c:v>
                </c:pt>
                <c:pt idx="36">
                  <c:v>588.06000000000006</c:v>
                </c:pt>
                <c:pt idx="37">
                  <c:v>628.99199999999996</c:v>
                </c:pt>
                <c:pt idx="38">
                  <c:v>673.92000000000007</c:v>
                </c:pt>
                <c:pt idx="39">
                  <c:v>711.93600000000015</c:v>
                </c:pt>
                <c:pt idx="40">
                  <c:v>760.32</c:v>
                </c:pt>
                <c:pt idx="41">
                  <c:v>810</c:v>
                </c:pt>
                <c:pt idx="42">
                  <c:v>864</c:v>
                </c:pt>
                <c:pt idx="43">
                  <c:v>926.6400000000001</c:v>
                </c:pt>
                <c:pt idx="44">
                  <c:v>984.96</c:v>
                </c:pt>
                <c:pt idx="45">
                  <c:v>1036.8000000000002</c:v>
                </c:pt>
                <c:pt idx="46">
                  <c:v>1123.2</c:v>
                </c:pt>
                <c:pt idx="47">
                  <c:v>1149.1200000000001</c:v>
                </c:pt>
                <c:pt idx="48">
                  <c:v>1244.1600000000001</c:v>
                </c:pt>
                <c:pt idx="49">
                  <c:v>1347.8400000000001</c:v>
                </c:pt>
                <c:pt idx="50">
                  <c:v>1404</c:v>
                </c:pt>
                <c:pt idx="51">
                  <c:v>1512</c:v>
                </c:pt>
                <c:pt idx="52">
                  <c:v>1572.48</c:v>
                </c:pt>
                <c:pt idx="53">
                  <c:v>1693.44</c:v>
                </c:pt>
                <c:pt idx="54">
                  <c:v>1797.1200000000001</c:v>
                </c:pt>
                <c:pt idx="55">
                  <c:v>1805.7600000000002</c:v>
                </c:pt>
                <c:pt idx="56">
                  <c:v>1969.92</c:v>
                </c:pt>
                <c:pt idx="57">
                  <c:v>2030.4</c:v>
                </c:pt>
                <c:pt idx="58">
                  <c:v>2211.84</c:v>
                </c:pt>
                <c:pt idx="59">
                  <c:v>2436.48</c:v>
                </c:pt>
                <c:pt idx="60">
                  <c:v>2436.48</c:v>
                </c:pt>
                <c:pt idx="61">
                  <c:v>2626.5600000000004</c:v>
                </c:pt>
                <c:pt idx="62">
                  <c:v>2831.76</c:v>
                </c:pt>
                <c:pt idx="63">
                  <c:v>2980.8</c:v>
                </c:pt>
                <c:pt idx="64">
                  <c:v>3119.0400000000004</c:v>
                </c:pt>
                <c:pt idx="65">
                  <c:v>3278.88</c:v>
                </c:pt>
                <c:pt idx="66">
                  <c:v>3412.8</c:v>
                </c:pt>
                <c:pt idx="67">
                  <c:v>3726.0000000000005</c:v>
                </c:pt>
                <c:pt idx="68">
                  <c:v>3870.7200000000003</c:v>
                </c:pt>
                <c:pt idx="69">
                  <c:v>4095.36</c:v>
                </c:pt>
                <c:pt idx="70">
                  <c:v>4173.12</c:v>
                </c:pt>
                <c:pt idx="71">
                  <c:v>4596.4800000000005</c:v>
                </c:pt>
                <c:pt idx="72">
                  <c:v>4771.4400000000005</c:v>
                </c:pt>
                <c:pt idx="73">
                  <c:v>4771.4400000000005</c:v>
                </c:pt>
                <c:pt idx="74">
                  <c:v>5460.4800000000005</c:v>
                </c:pt>
                <c:pt idx="75">
                  <c:v>5663.52</c:v>
                </c:pt>
                <c:pt idx="76">
                  <c:v>5685.1200000000008</c:v>
                </c:pt>
                <c:pt idx="77">
                  <c:v>6484.3200000000006</c:v>
                </c:pt>
                <c:pt idx="78">
                  <c:v>6484.3200000000006</c:v>
                </c:pt>
                <c:pt idx="79">
                  <c:v>7004.88</c:v>
                </c:pt>
                <c:pt idx="80">
                  <c:v>7004.88</c:v>
                </c:pt>
                <c:pt idx="81">
                  <c:v>8020.0800000000008</c:v>
                </c:pt>
                <c:pt idx="82">
                  <c:v>8346.24</c:v>
                </c:pt>
                <c:pt idx="83">
                  <c:v>8346.24</c:v>
                </c:pt>
                <c:pt idx="84">
                  <c:v>9555.84</c:v>
                </c:pt>
                <c:pt idx="85">
                  <c:v>9555.84</c:v>
                </c:pt>
              </c:numCache>
            </c:numRef>
          </c:yVal>
          <c:smooth val="1"/>
        </c:ser>
        <c:axId val="108244992"/>
        <c:axId val="108246528"/>
      </c:scatterChart>
      <c:valAx>
        <c:axId val="108244992"/>
        <c:scaling>
          <c:orientation val="minMax"/>
        </c:scaling>
        <c:axPos val="b"/>
        <c:numFmt formatCode="General" sourceLinked="1"/>
        <c:tickLblPos val="nextTo"/>
        <c:crossAx val="108246528"/>
        <c:crosses val="autoZero"/>
        <c:crossBetween val="midCat"/>
      </c:valAx>
      <c:valAx>
        <c:axId val="108246528"/>
        <c:scaling>
          <c:orientation val="minMax"/>
        </c:scaling>
        <c:axPos val="l"/>
        <c:majorGridlines/>
        <c:numFmt formatCode="General" sourceLinked="1"/>
        <c:tickLblPos val="nextTo"/>
        <c:crossAx val="10824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'96 кГЦ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'96 кГЦ ХК.01'!$W$4:$W$88</c:f>
              <c:numCache>
                <c:formatCode>0.000</c:formatCode>
                <c:ptCount val="85"/>
                <c:pt idx="0">
                  <c:v>0.5019221517014526</c:v>
                </c:pt>
                <c:pt idx="1">
                  <c:v>0.88089507305897641</c:v>
                </c:pt>
                <c:pt idx="2">
                  <c:v>1.2620481078209302</c:v>
                </c:pt>
                <c:pt idx="3">
                  <c:v>1.6453906741018356</c:v>
                </c:pt>
                <c:pt idx="4">
                  <c:v>2.0309322261933946</c:v>
                </c:pt>
                <c:pt idx="5">
                  <c:v>2.4186822546947822</c:v>
                </c:pt>
                <c:pt idx="6">
                  <c:v>2.8086502866434007</c:v>
                </c:pt>
                <c:pt idx="7">
                  <c:v>3.2008458856460682</c:v>
                </c:pt>
                <c:pt idx="8">
                  <c:v>3.5952786520106805</c:v>
                </c:pt>
                <c:pt idx="9">
                  <c:v>3.9919582228783157</c:v>
                </c:pt>
                <c:pt idx="10">
                  <c:v>4.3908942723557898</c:v>
                </c:pt>
                <c:pt idx="11">
                  <c:v>4.7920965116486967</c:v>
                </c:pt>
                <c:pt idx="12">
                  <c:v>5.1955746891948777</c:v>
                </c:pt>
                <c:pt idx="13">
                  <c:v>5.6013385907983606</c:v>
                </c:pt>
                <c:pt idx="14">
                  <c:v>6.009398039763779</c:v>
                </c:pt>
                <c:pt idx="15">
                  <c:v>6.4197628970312346</c:v>
                </c:pt>
                <c:pt idx="16">
                  <c:v>6.8324430613116327</c:v>
                </c:pt>
                <c:pt idx="17">
                  <c:v>7.247448469222495</c:v>
                </c:pt>
                <c:pt idx="18">
                  <c:v>7.6647890954242168</c:v>
                </c:pt>
                <c:pt idx="19">
                  <c:v>8.0844749527568336</c:v>
                </c:pt>
                <c:pt idx="20">
                  <c:v>8.5065160923772041</c:v>
                </c:pt>
                <c:pt idx="21">
                  <c:v>8.9309226038967271</c:v>
                </c:pt>
                <c:pt idx="22">
                  <c:v>9.3577046155195003</c:v>
                </c:pt>
                <c:pt idx="23">
                  <c:v>9.7868722941809541</c:v>
                </c:pt>
                <c:pt idx="24">
                  <c:v>10.218435845686981</c:v>
                </c:pt>
                <c:pt idx="25">
                  <c:v>10.652405514853532</c:v>
                </c:pt>
                <c:pt idx="26">
                  <c:v>11.088791585646698</c:v>
                </c:pt>
                <c:pt idx="27">
                  <c:v>11.527604381323277</c:v>
                </c:pt>
                <c:pt idx="28">
                  <c:v>11.968854264571826</c:v>
                </c:pt>
                <c:pt idx="29">
                  <c:v>12.412551637654181</c:v>
                </c:pt>
                <c:pt idx="30">
                  <c:v>12.858706942547521</c:v>
                </c:pt>
                <c:pt idx="31">
                  <c:v>13.30733066108686</c:v>
                </c:pt>
                <c:pt idx="32">
                  <c:v>13.758433315108043</c:v>
                </c:pt>
                <c:pt idx="33">
                  <c:v>14.21202546659128</c:v>
                </c:pt>
                <c:pt idx="34">
                  <c:v>14.668117717805082</c:v>
                </c:pt>
                <c:pt idx="35">
                  <c:v>15.126720711450821</c:v>
                </c:pt>
                <c:pt idx="36">
                  <c:v>15.587845130807697</c:v>
                </c:pt>
                <c:pt idx="37">
                  <c:v>16.051501699878195</c:v>
                </c:pt>
                <c:pt idx="38">
                  <c:v>16.517701183534129</c:v>
                </c:pt>
                <c:pt idx="39">
                  <c:v>16.986454387663098</c:v>
                </c:pt>
                <c:pt idx="40">
                  <c:v>17.457772159315493</c:v>
                </c:pt>
                <c:pt idx="41">
                  <c:v>17.931665386852028</c:v>
                </c:pt>
                <c:pt idx="42">
                  <c:v>18.4081450000917</c:v>
                </c:pt>
                <c:pt idx="43">
                  <c:v>18.887221970460413</c:v>
                </c:pt>
                <c:pt idx="44">
                  <c:v>19.368907311139878</c:v>
                </c:pt>
                <c:pt idx="45">
                  <c:v>19.853212077217282</c:v>
                </c:pt>
                <c:pt idx="46">
                  <c:v>20.340147365835314</c:v>
                </c:pt>
                <c:pt idx="47">
                  <c:v>20.829724316342677</c:v>
                </c:pt>
                <c:pt idx="48">
                  <c:v>21.321954110445333</c:v>
                </c:pt>
                <c:pt idx="49">
                  <c:v>21.816847972358001</c:v>
                </c:pt>
                <c:pt idx="50">
                  <c:v>22.314417168956318</c:v>
                </c:pt>
                <c:pt idx="51">
                  <c:v>22.814673009929571</c:v>
                </c:pt>
                <c:pt idx="52">
                  <c:v>23.317626847933845</c:v>
                </c:pt>
                <c:pt idx="53">
                  <c:v>23.823290078745725</c:v>
                </c:pt>
                <c:pt idx="54">
                  <c:v>24.331674141416592</c:v>
                </c:pt>
                <c:pt idx="55">
                  <c:v>24.842790518427364</c:v>
                </c:pt>
                <c:pt idx="56">
                  <c:v>25.35665073584379</c:v>
                </c:pt>
                <c:pt idx="57">
                  <c:v>25.873266363472368</c:v>
                </c:pt>
                <c:pt idx="58">
                  <c:v>26.392649015016694</c:v>
                </c:pt>
                <c:pt idx="59">
                  <c:v>26.914810348234365</c:v>
                </c:pt>
                <c:pt idx="60">
                  <c:v>27.439762065094474</c:v>
                </c:pt>
                <c:pt idx="61">
                  <c:v>27.967515911935571</c:v>
                </c:pt>
                <c:pt idx="62">
                  <c:v>28.498083679624205</c:v>
                </c:pt>
                <c:pt idx="63">
                  <c:v>29.031477203714115</c:v>
                </c:pt>
                <c:pt idx="64">
                  <c:v>29.56770836460575</c:v>
                </c:pt>
                <c:pt idx="65">
                  <c:v>30.106789087706535</c:v>
                </c:pt>
                <c:pt idx="66">
                  <c:v>30.648731343591539</c:v>
                </c:pt>
                <c:pt idx="67">
                  <c:v>31.19354714816485</c:v>
                </c:pt>
                <c:pt idx="68">
                  <c:v>31.741248562821387</c:v>
                </c:pt>
                <c:pt idx="69">
                  <c:v>32.291847694609203</c:v>
                </c:pt>
                <c:pt idx="70">
                  <c:v>32.845356696392649</c:v>
                </c:pt>
                <c:pt idx="71">
                  <c:v>33.401787767015747</c:v>
                </c:pt>
                <c:pt idx="72">
                  <c:v>33.961153151466284</c:v>
                </c:pt>
                <c:pt idx="73">
                  <c:v>34.523465141040482</c:v>
                </c:pt>
                <c:pt idx="74">
                  <c:v>35.088736073508294</c:v>
                </c:pt>
                <c:pt idx="75">
                  <c:v>35.656978333278964</c:v>
                </c:pt>
                <c:pt idx="76">
                  <c:v>36.228204351567641</c:v>
                </c:pt>
                <c:pt idx="77">
                  <c:v>36.802426606562122</c:v>
                </c:pt>
                <c:pt idx="78">
                  <c:v>37.379657623590354</c:v>
                </c:pt>
                <c:pt idx="79">
                  <c:v>37.959909975288667</c:v>
                </c:pt>
                <c:pt idx="80">
                  <c:v>38.543196281770221</c:v>
                </c:pt>
                <c:pt idx="81">
                  <c:v>39.129529210794239</c:v>
                </c:pt>
                <c:pt idx="82">
                  <c:v>39.718921477936071</c:v>
                </c:pt>
                <c:pt idx="83">
                  <c:v>40.311385846757254</c:v>
                </c:pt>
                <c:pt idx="84">
                  <c:v>40.906935128976706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'96 кГЦ ХК.01'!$AW$4:$AW$89</c:f>
              <c:numCache>
                <c:formatCode>General</c:formatCode>
                <c:ptCount val="86"/>
                <c:pt idx="0">
                  <c:v>10.25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77</c:v>
                </c:pt>
                <c:pt idx="23">
                  <c:v>80</c:v>
                </c:pt>
                <c:pt idx="24">
                  <c:v>83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101</c:v>
                </c:pt>
                <c:pt idx="31">
                  <c:v>104</c:v>
                </c:pt>
                <c:pt idx="32">
                  <c:v>107</c:v>
                </c:pt>
                <c:pt idx="33">
                  <c:v>110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122</c:v>
                </c:pt>
                <c:pt idx="38">
                  <c:v>125</c:v>
                </c:pt>
                <c:pt idx="39">
                  <c:v>128</c:v>
                </c:pt>
                <c:pt idx="40">
                  <c:v>131</c:v>
                </c:pt>
                <c:pt idx="41">
                  <c:v>134</c:v>
                </c:pt>
                <c:pt idx="42">
                  <c:v>137</c:v>
                </c:pt>
                <c:pt idx="43">
                  <c:v>140</c:v>
                </c:pt>
                <c:pt idx="44">
                  <c:v>143</c:v>
                </c:pt>
                <c:pt idx="45">
                  <c:v>146</c:v>
                </c:pt>
                <c:pt idx="46">
                  <c:v>149</c:v>
                </c:pt>
                <c:pt idx="47">
                  <c:v>152</c:v>
                </c:pt>
                <c:pt idx="48">
                  <c:v>155</c:v>
                </c:pt>
                <c:pt idx="49">
                  <c:v>158</c:v>
                </c:pt>
                <c:pt idx="50">
                  <c:v>161</c:v>
                </c:pt>
                <c:pt idx="51">
                  <c:v>164</c:v>
                </c:pt>
                <c:pt idx="52">
                  <c:v>167</c:v>
                </c:pt>
                <c:pt idx="53">
                  <c:v>170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182</c:v>
                </c:pt>
                <c:pt idx="58">
                  <c:v>185</c:v>
                </c:pt>
                <c:pt idx="59">
                  <c:v>188</c:v>
                </c:pt>
                <c:pt idx="60">
                  <c:v>191</c:v>
                </c:pt>
                <c:pt idx="61">
                  <c:v>194</c:v>
                </c:pt>
                <c:pt idx="62">
                  <c:v>197</c:v>
                </c:pt>
                <c:pt idx="63">
                  <c:v>200</c:v>
                </c:pt>
                <c:pt idx="64">
                  <c:v>203</c:v>
                </c:pt>
                <c:pt idx="65">
                  <c:v>206</c:v>
                </c:pt>
                <c:pt idx="66">
                  <c:v>209</c:v>
                </c:pt>
                <c:pt idx="67">
                  <c:v>212</c:v>
                </c:pt>
                <c:pt idx="68">
                  <c:v>215</c:v>
                </c:pt>
                <c:pt idx="69">
                  <c:v>218</c:v>
                </c:pt>
                <c:pt idx="70">
                  <c:v>221</c:v>
                </c:pt>
                <c:pt idx="71">
                  <c:v>224</c:v>
                </c:pt>
                <c:pt idx="72">
                  <c:v>227</c:v>
                </c:pt>
                <c:pt idx="73">
                  <c:v>230</c:v>
                </c:pt>
                <c:pt idx="74">
                  <c:v>233</c:v>
                </c:pt>
                <c:pt idx="75">
                  <c:v>236</c:v>
                </c:pt>
                <c:pt idx="76">
                  <c:v>239</c:v>
                </c:pt>
                <c:pt idx="77">
                  <c:v>242</c:v>
                </c:pt>
                <c:pt idx="78">
                  <c:v>245</c:v>
                </c:pt>
                <c:pt idx="79">
                  <c:v>248</c:v>
                </c:pt>
                <c:pt idx="80">
                  <c:v>251</c:v>
                </c:pt>
                <c:pt idx="81">
                  <c:v>254</c:v>
                </c:pt>
                <c:pt idx="82">
                  <c:v>257</c:v>
                </c:pt>
                <c:pt idx="83">
                  <c:v>260</c:v>
                </c:pt>
                <c:pt idx="84">
                  <c:v>263</c:v>
                </c:pt>
                <c:pt idx="85">
                  <c:v>266</c:v>
                </c:pt>
              </c:numCache>
            </c:numRef>
          </c:xVal>
          <c:yVal>
            <c:numRef>
              <c:f>'96 кГЦ ХК.01'!$BD$4:$BD$89</c:f>
              <c:numCache>
                <c:formatCode>0.000</c:formatCode>
                <c:ptCount val="86"/>
                <c:pt idx="0">
                  <c:v>11.088791585646698</c:v>
                </c:pt>
                <c:pt idx="1">
                  <c:v>15.587845130807697</c:v>
                </c:pt>
                <c:pt idx="2">
                  <c:v>19.368907311139878</c:v>
                </c:pt>
                <c:pt idx="3">
                  <c:v>23.317626847933845</c:v>
                </c:pt>
                <c:pt idx="4">
                  <c:v>27.439762065094474</c:v>
                </c:pt>
                <c:pt idx="5">
                  <c:v>31.741248562821387</c:v>
                </c:pt>
                <c:pt idx="6">
                  <c:v>36.228204351567641</c:v>
                </c:pt>
                <c:pt idx="7">
                  <c:v>40.906935128976706</c:v>
                </c:pt>
                <c:pt idx="8">
                  <c:v>45.783939703672452</c:v>
                </c:pt>
                <c:pt idx="9">
                  <c:v>50.865915569880279</c:v>
                </c:pt>
                <c:pt idx="10">
                  <c:v>56.159764636963665</c:v>
                </c:pt>
                <c:pt idx="11">
                  <c:v>61.672599118066827</c:v>
                </c:pt>
                <c:pt idx="12">
                  <c:v>67.411747582168431</c:v>
                </c:pt>
                <c:pt idx="13">
                  <c:v>73.384761173962218</c:v>
                </c:pt>
                <c:pt idx="14">
                  <c:v>79.599420006100445</c:v>
                </c:pt>
                <c:pt idx="15">
                  <c:v>86.063739728454351</c:v>
                </c:pt>
                <c:pt idx="16">
                  <c:v>92.785978279168731</c:v>
                </c:pt>
                <c:pt idx="17">
                  <c:v>99.774642822417306</c:v>
                </c:pt>
                <c:pt idx="18">
                  <c:v>107.03849687789143</c:v>
                </c:pt>
                <c:pt idx="19">
                  <c:v>114.5865676471914</c:v>
                </c:pt>
                <c:pt idx="20">
                  <c:v>122.42815354242241</c:v>
                </c:pt>
                <c:pt idx="21">
                  <c:v>130.57283192244321</c:v>
                </c:pt>
                <c:pt idx="22">
                  <c:v>139.03046704235311</c:v>
                </c:pt>
                <c:pt idx="23">
                  <c:v>147.8112182219547</c:v>
                </c:pt>
                <c:pt idx="24">
                  <c:v>156.92554823908074</c:v>
                </c:pt>
                <c:pt idx="25">
                  <c:v>166.38423195382686</c:v>
                </c:pt>
                <c:pt idx="26">
                  <c:v>176.19836516989542</c:v>
                </c:pt>
                <c:pt idx="27">
                  <c:v>186.37937373941361</c:v>
                </c:pt>
                <c:pt idx="28">
                  <c:v>196.93902291776288</c:v>
                </c:pt>
                <c:pt idx="29">
                  <c:v>207.88942697512604</c:v>
                </c:pt>
                <c:pt idx="30">
                  <c:v>219.24305907163523</c:v>
                </c:pt>
                <c:pt idx="31">
                  <c:v>231.01276140318259</c:v>
                </c:pt>
                <c:pt idx="32">
                  <c:v>243.21175562515288</c:v>
                </c:pt>
                <c:pt idx="33">
                  <c:v>255.85365356150891</c:v>
                </c:pt>
                <c:pt idx="34">
                  <c:v>268.95246820687578</c:v>
                </c:pt>
                <c:pt idx="35">
                  <c:v>282.52262502946309</c:v>
                </c:pt>
                <c:pt idx="36">
                  <c:v>296.57897358285936</c:v>
                </c:pt>
                <c:pt idx="37">
                  <c:v>311.13679943497294</c:v>
                </c:pt>
                <c:pt idx="38">
                  <c:v>326.21183642257273</c:v>
                </c:pt>
                <c:pt idx="39">
                  <c:v>341.82027924014449</c:v>
                </c:pt>
                <c:pt idx="40">
                  <c:v>357.97879637197383</c:v>
                </c:pt>
                <c:pt idx="41">
                  <c:v>374.70454337661471</c:v>
                </c:pt>
                <c:pt idx="42">
                  <c:v>392.01517653315977</c:v>
                </c:pt>
                <c:pt idx="43">
                  <c:v>409.92886685893495</c:v>
                </c:pt>
                <c:pt idx="44">
                  <c:v>428.46431450853322</c:v>
                </c:pt>
                <c:pt idx="45">
                  <c:v>447.64076356434339</c:v>
                </c:pt>
                <c:pt idx="46">
                  <c:v>467.47801722899976</c:v>
                </c:pt>
                <c:pt idx="47">
                  <c:v>487.99645343044438</c:v>
                </c:pt>
                <c:pt idx="48">
                  <c:v>509.21704085058769</c:v>
                </c:pt>
                <c:pt idx="49">
                  <c:v>531.16135538883748</c:v>
                </c:pt>
                <c:pt idx="50">
                  <c:v>553.85159707204571</c:v>
                </c:pt>
                <c:pt idx="51">
                  <c:v>577.3106074227444</c:v>
                </c:pt>
                <c:pt idx="52">
                  <c:v>601.56188729785038</c:v>
                </c:pt>
                <c:pt idx="53">
                  <c:v>626.62961521031843</c:v>
                </c:pt>
                <c:pt idx="54">
                  <c:v>652.53866614657466</c:v>
                </c:pt>
                <c:pt idx="55">
                  <c:v>679.314630892884</c:v>
                </c:pt>
                <c:pt idx="56">
                  <c:v>706.98383588413617</c:v>
                </c:pt>
                <c:pt idx="57">
                  <c:v>735.57336358892564</c:v>
                </c:pt>
                <c:pt idx="58">
                  <c:v>765.1110734451172</c:v>
                </c:pt>
                <c:pt idx="59">
                  <c:v>795.62562336049143</c:v>
                </c:pt>
                <c:pt idx="60">
                  <c:v>827.14649179344315</c:v>
                </c:pt>
                <c:pt idx="61">
                  <c:v>859.70400042906238</c:v>
                </c:pt>
                <c:pt idx="62">
                  <c:v>893.32933746639208</c:v>
                </c:pt>
                <c:pt idx="63">
                  <c:v>928.05458153298923</c:v>
                </c:pt>
                <c:pt idx="64">
                  <c:v>963.91272624341502</c:v>
                </c:pt>
                <c:pt idx="65">
                  <c:v>1000.9377054186485</c:v>
                </c:pt>
                <c:pt idx="66">
                  <c:v>1039.1644189839014</c:v>
                </c:pt>
                <c:pt idx="67">
                  <c:v>1078.6287595627614</c:v>
                </c:pt>
                <c:pt idx="68">
                  <c:v>1119.3676397860227</c:v>
                </c:pt>
                <c:pt idx="69">
                  <c:v>1161.419020334097</c:v>
                </c:pt>
                <c:pt idx="70">
                  <c:v>1204.8219387323597</c:v>
                </c:pt>
                <c:pt idx="71">
                  <c:v>1249.6165389192722</c:v>
                </c:pt>
                <c:pt idx="72">
                  <c:v>1295.8441016076681</c:v>
                </c:pt>
                <c:pt idx="73">
                  <c:v>1343.5470754601211</c:v>
                </c:pt>
                <c:pt idx="74">
                  <c:v>1392.7691090998237</c:v>
                </c:pt>
                <c:pt idx="75">
                  <c:v>1443.5550839790044</c:v>
                </c:pt>
                <c:pt idx="76">
                  <c:v>1495.9511481274481</c:v>
                </c:pt>
                <c:pt idx="77">
                  <c:v>1550.0047508042983</c:v>
                </c:pt>
                <c:pt idx="78">
                  <c:v>1605.7646780768966</c:v>
                </c:pt>
                <c:pt idx="79">
                  <c:v>1663.2810893510562</c:v>
                </c:pt>
                <c:pt idx="80">
                  <c:v>1722.6055548777886</c:v>
                </c:pt>
                <c:pt idx="81">
                  <c:v>1783.7910942621495</c:v>
                </c:pt>
                <c:pt idx="82">
                  <c:v>1846.892216000499</c:v>
                </c:pt>
                <c:pt idx="83">
                  <c:v>1911.9649580733001</c:v>
                </c:pt>
                <c:pt idx="84">
                  <c:v>1979.0669296210165</c:v>
                </c:pt>
                <c:pt idx="85">
                  <c:v>2048.2573537316916</c:v>
                </c:pt>
              </c:numCache>
            </c:numRef>
          </c:yVal>
          <c:smooth val="1"/>
        </c:ser>
        <c:axId val="98540544"/>
        <c:axId val="98554624"/>
      </c:scatterChart>
      <c:valAx>
        <c:axId val="98540544"/>
        <c:scaling>
          <c:orientation val="minMax"/>
        </c:scaling>
        <c:axPos val="b"/>
        <c:numFmt formatCode="General" sourceLinked="1"/>
        <c:tickLblPos val="nextTo"/>
        <c:crossAx val="98554624"/>
        <c:crosses val="autoZero"/>
        <c:crossBetween val="midCat"/>
      </c:valAx>
      <c:valAx>
        <c:axId val="98554624"/>
        <c:scaling>
          <c:orientation val="minMax"/>
        </c:scaling>
        <c:axPos val="l"/>
        <c:majorGridlines/>
        <c:numFmt formatCode="0.000" sourceLinked="1"/>
        <c:tickLblPos val="nextTo"/>
        <c:crossAx val="98540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'КУ для 240 кГц '!$J$10:$J$95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'КУ для 240 кГц '!$Y$10:$Y$95</c:f>
              <c:numCache>
                <c:formatCode>General</c:formatCode>
                <c:ptCount val="86"/>
                <c:pt idx="0">
                  <c:v>6.3269892874373568E-4</c:v>
                </c:pt>
                <c:pt idx="1">
                  <c:v>1.3767244953119651E-2</c:v>
                </c:pt>
                <c:pt idx="2">
                  <c:v>-2.8140986363252907E-2</c:v>
                </c:pt>
                <c:pt idx="3">
                  <c:v>4.516663427038381E-2</c:v>
                </c:pt>
                <c:pt idx="4">
                  <c:v>7.2635347233706682E-2</c:v>
                </c:pt>
                <c:pt idx="5">
                  <c:v>1.0721897219358567E-2</c:v>
                </c:pt>
                <c:pt idx="6">
                  <c:v>5.7920651797473965E-2</c:v>
                </c:pt>
                <c:pt idx="7">
                  <c:v>-8.7708995960134928E-2</c:v>
                </c:pt>
                <c:pt idx="8">
                  <c:v>-5.3513879318998647E-2</c:v>
                </c:pt>
                <c:pt idx="9">
                  <c:v>0.18278310017971933</c:v>
                </c:pt>
                <c:pt idx="10">
                  <c:v>-9.5885391934480424E-2</c:v>
                </c:pt>
                <c:pt idx="11">
                  <c:v>0.2341020601122068</c:v>
                </c:pt>
                <c:pt idx="12">
                  <c:v>7.0904271880039005E-3</c:v>
                </c:pt>
                <c:pt idx="13">
                  <c:v>-0.12181526091182349</c:v>
                </c:pt>
                <c:pt idx="14">
                  <c:v>-0.31671163172535444</c:v>
                </c:pt>
                <c:pt idx="15">
                  <c:v>0.37914317823165788</c:v>
                </c:pt>
                <c:pt idx="16">
                  <c:v>-0.30662837489506956</c:v>
                </c:pt>
                <c:pt idx="17">
                  <c:v>-0.16547909456630805</c:v>
                </c:pt>
                <c:pt idx="18">
                  <c:v>-5.7890752882997276E-2</c:v>
                </c:pt>
                <c:pt idx="19">
                  <c:v>-0.41332555471092292</c:v>
                </c:pt>
                <c:pt idx="20">
                  <c:v>-1.01752504865118E-2</c:v>
                </c:pt>
                <c:pt idx="21">
                  <c:v>-0.22570778632727695</c:v>
                </c:pt>
                <c:pt idx="22">
                  <c:v>0.51398862510694698</c:v>
                </c:pt>
                <c:pt idx="23">
                  <c:v>0.73406413498665302</c:v>
                </c:pt>
                <c:pt idx="24">
                  <c:v>0.61096871757486326</c:v>
                </c:pt>
                <c:pt idx="25">
                  <c:v>3.2516591968345665E-2</c:v>
                </c:pt>
                <c:pt idx="26">
                  <c:v>1.247953746115769</c:v>
                </c:pt>
                <c:pt idx="27">
                  <c:v>-0.63197129060134216</c:v>
                </c:pt>
                <c:pt idx="28">
                  <c:v>1.2150667268552127</c:v>
                </c:pt>
                <c:pt idx="29">
                  <c:v>0.72304749521580902</c:v>
                </c:pt>
                <c:pt idx="30">
                  <c:v>-0.12231337163609624</c:v>
                </c:pt>
                <c:pt idx="31">
                  <c:v>-0.73347897242814497</c:v>
                </c:pt>
                <c:pt idx="32">
                  <c:v>-0.82100165998457442</c:v>
                </c:pt>
                <c:pt idx="33">
                  <c:v>-1.0934293024696728</c:v>
                </c:pt>
                <c:pt idx="34">
                  <c:v>-0.50720706352072398</c:v>
                </c:pt>
                <c:pt idx="35">
                  <c:v>-0.51657449112991571</c:v>
                </c:pt>
                <c:pt idx="36">
                  <c:v>1.1765423045739567</c:v>
                </c:pt>
                <c:pt idx="37">
                  <c:v>0.67264361466578748</c:v>
                </c:pt>
                <c:pt idx="38">
                  <c:v>-0.62522552350668548</c:v>
                </c:pt>
                <c:pt idx="39">
                  <c:v>2.3886486522179666</c:v>
                </c:pt>
                <c:pt idx="40">
                  <c:v>1.7727785041501534</c:v>
                </c:pt>
                <c:pt idx="41">
                  <c:v>1.7886110423601167</c:v>
                </c:pt>
                <c:pt idx="42">
                  <c:v>1.1006704327158445</c:v>
                </c:pt>
                <c:pt idx="43">
                  <c:v>-2.2232927332083818</c:v>
                </c:pt>
                <c:pt idx="44">
                  <c:v>-2.11214509106793</c:v>
                </c:pt>
                <c:pt idx="45">
                  <c:v>2.5087932503030288</c:v>
                </c:pt>
                <c:pt idx="46">
                  <c:v>-7.2820797851262569</c:v>
                </c:pt>
                <c:pt idx="47">
                  <c:v>12.597531378176654</c:v>
                </c:pt>
                <c:pt idx="48">
                  <c:v>2.2340080762309071</c:v>
                </c:pt>
                <c:pt idx="49">
                  <c:v>-10.281985600630378</c:v>
                </c:pt>
                <c:pt idx="50">
                  <c:v>1.1447034837931369</c:v>
                </c:pt>
                <c:pt idx="51">
                  <c:v>-9.386066467339333</c:v>
                </c:pt>
                <c:pt idx="52">
                  <c:v>4.2304940182610835</c:v>
                </c:pt>
                <c:pt idx="53">
                  <c:v>-7.8956574624293125</c:v>
                </c:pt>
                <c:pt idx="54">
                  <c:v>-9.6491471849138861</c:v>
                </c:pt>
                <c:pt idx="55">
                  <c:v>35.091074369474768</c:v>
                </c:pt>
                <c:pt idx="56">
                  <c:v>10.452004384182032</c:v>
                </c:pt>
                <c:pt idx="57">
                  <c:v>36.566872346918672</c:v>
                </c:pt>
                <c:pt idx="58">
                  <c:v>9.5754380487044273</c:v>
                </c:pt>
                <c:pt idx="59">
                  <c:v>-34.375696439816011</c:v>
                </c:pt>
                <c:pt idx="60">
                  <c:v>28.867239831188954</c:v>
                </c:pt>
                <c:pt idx="61">
                  <c:v>7.4655285889396055</c:v>
                </c:pt>
                <c:pt idx="62">
                  <c:v>-17.4116797587983</c:v>
                </c:pt>
                <c:pt idx="63">
                  <c:v>-12.586991477116044</c:v>
                </c:pt>
                <c:pt idx="64">
                  <c:v>1.1256226582679574</c:v>
                </c:pt>
                <c:pt idx="65">
                  <c:v>8.9212378463096229</c:v>
                </c:pt>
                <c:pt idx="66">
                  <c:v>33.004404913173175</c:v>
                </c:pt>
                <c:pt idx="67">
                  <c:v>-21.410399985305276</c:v>
                </c:pt>
                <c:pt idx="68">
                  <c:v>6.9016953116456534</c:v>
                </c:pt>
                <c:pt idx="69">
                  <c:v>3.1764515826505431</c:v>
                </c:pt>
                <c:pt idx="70">
                  <c:v>72.661033783606626</c:v>
                </c:pt>
                <c:pt idx="71">
                  <c:v>-12.385449391832481</c:v>
                </c:pt>
                <c:pt idx="72">
                  <c:v>23.308619152135634</c:v>
                </c:pt>
                <c:pt idx="73">
                  <c:v>146.02795583427087</c:v>
                </c:pt>
                <c:pt idx="74">
                  <c:v>-43.929005221174066</c:v>
                </c:pt>
                <c:pt idx="75">
                  <c:v>-2.2494650803264449</c:v>
                </c:pt>
                <c:pt idx="76">
                  <c:v>130.39441714298482</c:v>
                </c:pt>
                <c:pt idx="77">
                  <c:v>-89.6537671545384</c:v>
                </c:pt>
                <c:pt idx="78">
                  <c:v>67.966065347319727</c:v>
                </c:pt>
                <c:pt idx="79">
                  <c:v>-7.3687343352776224</c:v>
                </c:pt>
                <c:pt idx="80">
                  <c:v>166.73726421439733</c:v>
                </c:pt>
                <c:pt idx="81">
                  <c:v>-120.30157990538009</c:v>
                </c:pt>
                <c:pt idx="82">
                  <c:v>-79.051090338974518</c:v>
                </c:pt>
                <c:pt idx="83">
                  <c:v>122.94365619380869</c:v>
                </c:pt>
                <c:pt idx="84">
                  <c:v>-224.84069746603654</c:v>
                </c:pt>
                <c:pt idx="85">
                  <c:v>-1.9047713488016598</c:v>
                </c:pt>
              </c:numCache>
            </c:numRef>
          </c:yVal>
          <c:smooth val="1"/>
        </c:ser>
        <c:axId val="104818944"/>
        <c:axId val="104824832"/>
      </c:scatterChart>
      <c:valAx>
        <c:axId val="104818944"/>
        <c:scaling>
          <c:orientation val="minMax"/>
        </c:scaling>
        <c:axPos val="b"/>
        <c:numFmt formatCode="General" sourceLinked="1"/>
        <c:tickLblPos val="nextTo"/>
        <c:crossAx val="104824832"/>
        <c:crosses val="autoZero"/>
        <c:crossBetween val="midCat"/>
      </c:valAx>
      <c:valAx>
        <c:axId val="104824832"/>
        <c:scaling>
          <c:orientation val="minMax"/>
        </c:scaling>
        <c:axPos val="l"/>
        <c:majorGridlines/>
        <c:numFmt formatCode="General" sourceLinked="1"/>
        <c:tickLblPos val="nextTo"/>
        <c:crossAx val="104818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новый для ХК.01'!$T$4:$T$88</c:f>
              <c:numCache>
                <c:formatCode>0.00</c:formatCode>
                <c:ptCount val="85"/>
                <c:pt idx="0">
                  <c:v>-6.0030732905953643</c:v>
                </c:pt>
                <c:pt idx="1">
                  <c:v>-1.1291673498562806</c:v>
                </c:pt>
                <c:pt idx="2">
                  <c:v>1.9820168168717773</c:v>
                </c:pt>
                <c:pt idx="3">
                  <c:v>4.2740288300217077</c:v>
                </c:pt>
                <c:pt idx="4">
                  <c:v>6.0907064040166627</c:v>
                </c:pt>
                <c:pt idx="5">
                  <c:v>7.5965237369679404</c:v>
                </c:pt>
                <c:pt idx="6">
                  <c:v>8.8830503013686819</c:v>
                </c:pt>
                <c:pt idx="7">
                  <c:v>10.006541825378502</c:v>
                </c:pt>
                <c:pt idx="8">
                  <c:v>11.004047245795331</c:v>
                </c:pt>
                <c:pt idx="9">
                  <c:v>11.901265462649596</c:v>
                </c:pt>
                <c:pt idx="10">
                  <c:v>12.716754893822436</c:v>
                </c:pt>
                <c:pt idx="11">
                  <c:v>13.46435600133043</c:v>
                </c:pt>
                <c:pt idx="12">
                  <c:v>14.154666313562974</c:v>
                </c:pt>
                <c:pt idx="13">
                  <c:v>14.79598056560865</c:v>
                </c:pt>
                <c:pt idx="14">
                  <c:v>15.394913054661595</c:v>
                </c:pt>
                <c:pt idx="15">
                  <c:v>15.956822988613583</c:v>
                </c:pt>
                <c:pt idx="16">
                  <c:v>16.486113227752487</c:v>
                </c:pt>
                <c:pt idx="17">
                  <c:v>16.986445111954573</c:v>
                </c:pt>
                <c:pt idx="18">
                  <c:v>17.460896160341637</c:v>
                </c:pt>
                <c:pt idx="19">
                  <c:v>17.912077956311432</c:v>
                </c:pt>
                <c:pt idx="20">
                  <c:v>18.342225702787026</c:v>
                </c:pt>
                <c:pt idx="21">
                  <c:v>18.753267244139003</c:v>
                </c:pt>
                <c:pt idx="22">
                  <c:v>19.146876957420812</c:v>
                </c:pt>
                <c:pt idx="23">
                  <c:v>19.524518326557985</c:v>
                </c:pt>
                <c:pt idx="24">
                  <c:v>19.887477936777888</c:v>
                </c:pt>
                <c:pt idx="25">
                  <c:v>20.236892883984087</c:v>
                </c:pt>
                <c:pt idx="26">
                  <c:v>20.573773072862785</c:v>
                </c:pt>
                <c:pt idx="27">
                  <c:v>20.899019506487498</c:v>
                </c:pt>
                <c:pt idx="28">
                  <c:v>21.213439402218217</c:v>
                </c:pt>
                <c:pt idx="29">
                  <c:v>21.517758772649909</c:v>
                </c:pt>
                <c:pt idx="30">
                  <c:v>21.812632965235203</c:v>
                </c:pt>
                <c:pt idx="31">
                  <c:v>22.098655545579323</c:v>
                </c:pt>
                <c:pt idx="32">
                  <c:v>22.37636582726762</c:v>
                </c:pt>
                <c:pt idx="33">
                  <c:v>22.64625528838426</c:v>
                </c:pt>
                <c:pt idx="34">
                  <c:v>22.908773066589415</c:v>
                </c:pt>
                <c:pt idx="35">
                  <c:v>23.164330687119676</c:v>
                </c:pt>
                <c:pt idx="36">
                  <c:v>23.413306148724029</c:v>
                </c:pt>
                <c:pt idx="37">
                  <c:v>23.656047469405827</c:v>
                </c:pt>
                <c:pt idx="38">
                  <c:v>23.892875775469296</c:v>
                </c:pt>
                <c:pt idx="39">
                  <c:v>24.124088002688985</c:v>
                </c:pt>
                <c:pt idx="40">
                  <c:v>24.349959266617876</c:v>
                </c:pt>
                <c:pt idx="41">
                  <c:v>24.57074494950551</c:v>
                </c:pt>
                <c:pt idx="42">
                  <c:v>24.786682543536301</c:v>
                </c:pt>
                <c:pt idx="43">
                  <c:v>24.997993283754475</c:v>
                </c:pt>
                <c:pt idx="44">
                  <c:v>25.204883598830307</c:v>
                </c:pt>
                <c:pt idx="45">
                  <c:v>25.407546403521049</c:v>
                </c:pt>
                <c:pt idx="46">
                  <c:v>25.606162253113474</c:v>
                </c:pt>
                <c:pt idx="47">
                  <c:v>25.800900377165039</c:v>
                </c:pt>
                <c:pt idx="48">
                  <c:v>25.991919607377881</c:v>
                </c:pt>
                <c:pt idx="49">
                  <c:v>26.179369212355319</c:v>
                </c:pt>
                <c:pt idx="50">
                  <c:v>26.363389650234389</c:v>
                </c:pt>
                <c:pt idx="51">
                  <c:v>26.544113248702995</c:v>
                </c:pt>
                <c:pt idx="52">
                  <c:v>26.721664820650009</c:v>
                </c:pt>
                <c:pt idx="53">
                  <c:v>26.896162222623865</c:v>
                </c:pt>
                <c:pt idx="54">
                  <c:v>27.067716862359003</c:v>
                </c:pt>
                <c:pt idx="55">
                  <c:v>27.236434160844567</c:v>
                </c:pt>
                <c:pt idx="56">
                  <c:v>27.402413973735275</c:v>
                </c:pt>
                <c:pt idx="57">
                  <c:v>27.565750976323375</c:v>
                </c:pt>
                <c:pt idx="58">
                  <c:v>27.72653501578856</c:v>
                </c:pt>
                <c:pt idx="59">
                  <c:v>27.884851434007569</c:v>
                </c:pt>
                <c:pt idx="60">
                  <c:v>28.040781363827801</c:v>
                </c:pt>
                <c:pt idx="61">
                  <c:v>28.194402001380247</c:v>
                </c:pt>
                <c:pt idx="62">
                  <c:v>28.345786856720039</c:v>
                </c:pt>
                <c:pt idx="63">
                  <c:v>28.49500598483213</c:v>
                </c:pt>
                <c:pt idx="64">
                  <c:v>28.642126198819369</c:v>
                </c:pt>
                <c:pt idx="65">
                  <c:v>28.787211266897177</c:v>
                </c:pt>
                <c:pt idx="66">
                  <c:v>28.930322094648716</c:v>
                </c:pt>
                <c:pt idx="67">
                  <c:v>29.071516893844517</c:v>
                </c:pt>
                <c:pt idx="68">
                  <c:v>29.210851338997863</c:v>
                </c:pt>
                <c:pt idx="69">
                  <c:v>29.348378712709678</c:v>
                </c:pt>
                <c:pt idx="70">
                  <c:v>29.484150040752834</c:v>
                </c:pt>
                <c:pt idx="71">
                  <c:v>29.618214217752808</c:v>
                </c:pt>
                <c:pt idx="72">
                  <c:v>29.750618124239534</c:v>
                </c:pt>
                <c:pt idx="73">
                  <c:v>29.881406735771815</c:v>
                </c:pt>
                <c:pt idx="74">
                  <c:v>30.010623224769819</c:v>
                </c:pt>
                <c:pt idx="75">
                  <c:v>30.138309055632753</c:v>
                </c:pt>
                <c:pt idx="76">
                  <c:v>30.264504073666178</c:v>
                </c:pt>
                <c:pt idx="77">
                  <c:v>30.38924658829611</c:v>
                </c:pt>
                <c:pt idx="78">
                  <c:v>30.512573451004815</c:v>
                </c:pt>
                <c:pt idx="79">
                  <c:v>30.634520128385137</c:v>
                </c:pt>
                <c:pt idx="80">
                  <c:v>30.755120770675553</c:v>
                </c:pt>
                <c:pt idx="81">
                  <c:v>30.874408276107474</c:v>
                </c:pt>
                <c:pt idx="82">
                  <c:v>30.992414351368105</c:v>
                </c:pt>
                <c:pt idx="83">
                  <c:v>31.109169568456913</c:v>
                </c:pt>
                <c:pt idx="84">
                  <c:v>31.224703418190739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ХК.01'!$AE$9:$AE$41</c:f>
              <c:numCache>
                <c:formatCode>General</c:formatCode>
                <c:ptCount val="33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</c:numCache>
            </c:numRef>
          </c:xVal>
          <c:yVal>
            <c:numRef>
              <c:f>'50 кГЦ новый для ХК.01'!$AI$9:$AI$41</c:f>
              <c:numCache>
                <c:formatCode>0.00</c:formatCode>
                <c:ptCount val="33"/>
                <c:pt idx="0">
                  <c:v>28.835131307653736</c:v>
                </c:pt>
                <c:pt idx="1">
                  <c:v>29.924651497162923</c:v>
                </c:pt>
                <c:pt idx="2">
                  <c:v>30.913884483109552</c:v>
                </c:pt>
                <c:pt idx="3">
                  <c:v>31.82138868337476</c:v>
                </c:pt>
                <c:pt idx="4">
                  <c:v>32.661004559975112</c:v>
                </c:pt>
                <c:pt idx="5">
                  <c:v>33.443329641300011</c:v>
                </c:pt>
                <c:pt idx="6">
                  <c:v>34.176658662438058</c:v>
                </c:pt>
                <c:pt idx="7">
                  <c:v>34.867605920583365</c:v>
                </c:pt>
                <c:pt idx="8">
                  <c:v>35.521530623627712</c:v>
                </c:pt>
                <c:pt idx="9">
                  <c:v>36.142835631858986</c:v>
                </c:pt>
                <c:pt idx="10">
                  <c:v>36.735182285153435</c:v>
                </c:pt>
                <c:pt idx="11">
                  <c:v>37.301648102632861</c:v>
                </c:pt>
                <c:pt idx="12">
                  <c:v>37.844844667695014</c:v>
                </c:pt>
                <c:pt idx="13">
                  <c:v>38.367007183262977</c:v>
                </c:pt>
                <c:pt idx="14">
                  <c:v>38.87006349370732</c:v>
                </c:pt>
                <c:pt idx="15">
                  <c:v>39.355687976081484</c:v>
                </c:pt>
                <c:pt idx="16">
                  <c:v>39.825344114311022</c:v>
                </c:pt>
                <c:pt idx="17">
                  <c:v>40.280318493623291</c:v>
                </c:pt>
                <c:pt idx="18">
                  <c:v>40.721748209921849</c:v>
                </c:pt>
                <c:pt idx="19">
                  <c:v>41.150643167892916</c:v>
                </c:pt>
                <c:pt idx="20">
                  <c:v>41.567904370609988</c:v>
                </c:pt>
                <c:pt idx="21">
                  <c:v>41.974339035433069</c:v>
                </c:pt>
                <c:pt idx="22">
                  <c:v>42.370673174957126</c:v>
                </c:pt>
                <c:pt idx="23">
                  <c:v>42.757562136634782</c:v>
                </c:pt>
                <c:pt idx="24">
                  <c:v>43.135599486071264</c:v>
                </c:pt>
                <c:pt idx="25">
                  <c:v>43.50532453685193</c:v>
                </c:pt>
                <c:pt idx="26">
                  <c:v>43.867228767060929</c:v>
                </c:pt>
                <c:pt idx="27">
                  <c:v>44.221761314358446</c:v>
                </c:pt>
                <c:pt idx="28">
                  <c:v>44.569333703981073</c:v>
                </c:pt>
                <c:pt idx="29">
                  <c:v>44.910323934677791</c:v>
                </c:pt>
                <c:pt idx="30">
                  <c:v>45.245080024451951</c:v>
                </c:pt>
                <c:pt idx="31">
                  <c:v>45.573923099607782</c:v>
                </c:pt>
                <c:pt idx="32">
                  <c:v>45.897150095919841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'50 кГЦ новый для ХК.01'!$AV$6:$AV$57</c:f>
              <c:numCache>
                <c:formatCode>General</c:formatCode>
                <c:ptCount val="52"/>
                <c:pt idx="0">
                  <c:v>104</c:v>
                </c:pt>
                <c:pt idx="1">
                  <c:v>131</c:v>
                </c:pt>
                <c:pt idx="2">
                  <c:v>158</c:v>
                </c:pt>
                <c:pt idx="3">
                  <c:v>185</c:v>
                </c:pt>
                <c:pt idx="4">
                  <c:v>212</c:v>
                </c:pt>
                <c:pt idx="5">
                  <c:v>239</c:v>
                </c:pt>
                <c:pt idx="6">
                  <c:v>266</c:v>
                </c:pt>
                <c:pt idx="7">
                  <c:v>293</c:v>
                </c:pt>
                <c:pt idx="8">
                  <c:v>320</c:v>
                </c:pt>
                <c:pt idx="9">
                  <c:v>347</c:v>
                </c:pt>
                <c:pt idx="10">
                  <c:v>374</c:v>
                </c:pt>
                <c:pt idx="11">
                  <c:v>401</c:v>
                </c:pt>
                <c:pt idx="12">
                  <c:v>428</c:v>
                </c:pt>
                <c:pt idx="13">
                  <c:v>455</c:v>
                </c:pt>
                <c:pt idx="14">
                  <c:v>482</c:v>
                </c:pt>
                <c:pt idx="15">
                  <c:v>509</c:v>
                </c:pt>
                <c:pt idx="16">
                  <c:v>536</c:v>
                </c:pt>
                <c:pt idx="17">
                  <c:v>563</c:v>
                </c:pt>
                <c:pt idx="18">
                  <c:v>590</c:v>
                </c:pt>
                <c:pt idx="19">
                  <c:v>617</c:v>
                </c:pt>
                <c:pt idx="20">
                  <c:v>644</c:v>
                </c:pt>
                <c:pt idx="21">
                  <c:v>671</c:v>
                </c:pt>
                <c:pt idx="22">
                  <c:v>698</c:v>
                </c:pt>
                <c:pt idx="23">
                  <c:v>725</c:v>
                </c:pt>
                <c:pt idx="24">
                  <c:v>752</c:v>
                </c:pt>
                <c:pt idx="25">
                  <c:v>779</c:v>
                </c:pt>
                <c:pt idx="26">
                  <c:v>806</c:v>
                </c:pt>
                <c:pt idx="27">
                  <c:v>833</c:v>
                </c:pt>
                <c:pt idx="28">
                  <c:v>860</c:v>
                </c:pt>
                <c:pt idx="29">
                  <c:v>887</c:v>
                </c:pt>
                <c:pt idx="30">
                  <c:v>914</c:v>
                </c:pt>
                <c:pt idx="31">
                  <c:v>941</c:v>
                </c:pt>
                <c:pt idx="32">
                  <c:v>968</c:v>
                </c:pt>
                <c:pt idx="33">
                  <c:v>995</c:v>
                </c:pt>
                <c:pt idx="34">
                  <c:v>1022</c:v>
                </c:pt>
                <c:pt idx="35">
                  <c:v>1049</c:v>
                </c:pt>
                <c:pt idx="36">
                  <c:v>1076</c:v>
                </c:pt>
                <c:pt idx="37">
                  <c:v>1103</c:v>
                </c:pt>
                <c:pt idx="38">
                  <c:v>1130</c:v>
                </c:pt>
                <c:pt idx="39">
                  <c:v>1157</c:v>
                </c:pt>
                <c:pt idx="40">
                  <c:v>1184</c:v>
                </c:pt>
                <c:pt idx="41">
                  <c:v>1211</c:v>
                </c:pt>
                <c:pt idx="42">
                  <c:v>1238</c:v>
                </c:pt>
                <c:pt idx="43">
                  <c:v>1265</c:v>
                </c:pt>
                <c:pt idx="44">
                  <c:v>1292</c:v>
                </c:pt>
                <c:pt idx="45">
                  <c:v>1319</c:v>
                </c:pt>
                <c:pt idx="46">
                  <c:v>1346</c:v>
                </c:pt>
                <c:pt idx="47">
                  <c:v>1373</c:v>
                </c:pt>
                <c:pt idx="48">
                  <c:v>1400</c:v>
                </c:pt>
                <c:pt idx="49">
                  <c:v>1427</c:v>
                </c:pt>
                <c:pt idx="50">
                  <c:v>1454</c:v>
                </c:pt>
                <c:pt idx="51">
                  <c:v>1481</c:v>
                </c:pt>
              </c:numCache>
            </c:numRef>
          </c:xVal>
          <c:yVal>
            <c:numRef>
              <c:f>'50 кГЦ новый для ХК.01'!$AZ$6:$AZ$57</c:f>
              <c:numCache>
                <c:formatCode>General</c:formatCode>
                <c:ptCount val="52"/>
                <c:pt idx="0">
                  <c:v>43.986204304301609</c:v>
                </c:pt>
                <c:pt idx="1">
                  <c:v>46.937401056391316</c:v>
                </c:pt>
                <c:pt idx="2">
                  <c:v>49.5115545073145</c:v>
                </c:pt>
                <c:pt idx="3">
                  <c:v>51.828284961236335</c:v>
                </c:pt>
                <c:pt idx="4">
                  <c:v>53.958005236701105</c:v>
                </c:pt>
                <c:pt idx="5">
                  <c:v>55.945683662038853</c:v>
                </c:pt>
                <c:pt idx="6">
                  <c:v>57.821796000647467</c:v>
                </c:pt>
                <c:pt idx="7">
                  <c:v>59.607953300058334</c:v>
                </c:pt>
                <c:pt idx="8">
                  <c:v>61.320038084324281</c:v>
                </c:pt>
                <c:pt idx="9">
                  <c:v>62.970065638693654</c:v>
                </c:pt>
                <c:pt idx="10">
                  <c:v>64.567345811835807</c:v>
                </c:pt>
                <c:pt idx="11">
                  <c:v>66.119238845179865</c:v>
                </c:pt>
                <c:pt idx="12">
                  <c:v>67.631664397989695</c:v>
                </c:pt>
                <c:pt idx="13">
                  <c:v>69.109454575818518</c:v>
                </c:pt>
                <c:pt idx="14">
                  <c:v>70.556605032403283</c:v>
                </c:pt>
                <c:pt idx="15">
                  <c:v>71.976457539311482</c:v>
                </c:pt>
                <c:pt idx="16">
                  <c:v>73.37183531138173</c:v>
                </c:pt>
                <c:pt idx="17">
                  <c:v>74.745145039503271</c:v>
                </c:pt>
                <c:pt idx="18">
                  <c:v>76.098455000269254</c:v>
                </c:pt>
                <c:pt idx="19">
                  <c:v>77.433555673041212</c:v>
                </c:pt>
                <c:pt idx="20">
                  <c:v>78.752007364522655</c:v>
                </c:pt>
                <c:pt idx="21">
                  <c:v>80.055178045656277</c:v>
                </c:pt>
                <c:pt idx="22">
                  <c:v>81.344273719689667</c:v>
                </c:pt>
                <c:pt idx="23">
                  <c:v>82.62036302359634</c:v>
                </c:pt>
                <c:pt idx="24">
                  <c:v>83.884397328959324</c:v>
                </c:pt>
                <c:pt idx="25">
                  <c:v>85.137227295527794</c:v>
                </c:pt>
                <c:pt idx="26">
                  <c:v>86.379616603128341</c:v>
                </c:pt>
                <c:pt idx="27">
                  <c:v>87.612253420112296</c:v>
                </c:pt>
                <c:pt idx="28">
                  <c:v>88.835760041797926</c:v>
                </c:pt>
                <c:pt idx="29">
                  <c:v>90.050701038511107</c:v>
                </c:pt>
                <c:pt idx="30">
                  <c:v>91.257590181503232</c:v>
                </c:pt>
                <c:pt idx="31">
                  <c:v>92.456896360321764</c:v>
                </c:pt>
                <c:pt idx="32">
                  <c:v>93.649048662894529</c:v>
                </c:pt>
                <c:pt idx="33">
                  <c:v>94.834440756591178</c:v>
                </c:pt>
                <c:pt idx="34">
                  <c:v>96.013434682600575</c:v>
                </c:pt>
                <c:pt idx="35">
                  <c:v>97.186364155447862</c:v>
                </c:pt>
                <c:pt idx="36">
                  <c:v>98.353537443134144</c:v>
                </c:pt>
                <c:pt idx="37">
                  <c:v>99.515239890280554</c:v>
                </c:pt>
                <c:pt idx="38">
                  <c:v>100.67173613609515</c:v>
                </c:pt>
                <c:pt idx="39">
                  <c:v>101.82327207041178</c:v>
                </c:pt>
                <c:pt idx="40">
                  <c:v>102.97007656406483</c:v>
                </c:pt>
                <c:pt idx="41">
                  <c:v>104.11236300413788</c:v>
                </c:pt>
                <c:pt idx="42">
                  <c:v>105.25033065990883</c:v>
                </c:pt>
                <c:pt idx="43">
                  <c:v>106.38416590141361</c:v>
                </c:pt>
                <c:pt idx="44">
                  <c:v>107.5140432893082</c:v>
                </c:pt>
                <c:pt idx="45">
                  <c:v>108.64012655200422</c:v>
                </c:pt>
                <c:pt idx="46">
                  <c:v>109.76256946378609</c:v>
                </c:pt>
                <c:pt idx="47">
                  <c:v>110.88151663571205</c:v>
                </c:pt>
                <c:pt idx="48">
                  <c:v>111.99710422949173</c:v>
                </c:pt>
                <c:pt idx="49">
                  <c:v>113.10946060316994</c:v>
                </c:pt>
                <c:pt idx="50">
                  <c:v>114.21870689628739</c:v>
                </c:pt>
                <c:pt idx="51">
                  <c:v>115.32495756120122</c:v>
                </c:pt>
              </c:numCache>
            </c:numRef>
          </c:yVal>
          <c:smooth val="1"/>
        </c:ser>
        <c:axId val="104919424"/>
        <c:axId val="104920960"/>
      </c:scatterChart>
      <c:valAx>
        <c:axId val="104919424"/>
        <c:scaling>
          <c:orientation val="minMax"/>
        </c:scaling>
        <c:axPos val="b"/>
        <c:numFmt formatCode="General" sourceLinked="1"/>
        <c:tickLblPos val="nextTo"/>
        <c:crossAx val="104920960"/>
        <c:crosses val="autoZero"/>
        <c:crossBetween val="midCat"/>
      </c:valAx>
      <c:valAx>
        <c:axId val="104920960"/>
        <c:scaling>
          <c:orientation val="minMax"/>
        </c:scaling>
        <c:axPos val="l"/>
        <c:majorGridlines/>
        <c:numFmt formatCode="0.00" sourceLinked="1"/>
        <c:tickLblPos val="nextTo"/>
        <c:crossAx val="104919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новый для ХК.01'!$W$4:$W$88</c:f>
              <c:numCache>
                <c:formatCode>0.000</c:formatCode>
                <c:ptCount val="85"/>
                <c:pt idx="0">
                  <c:v>0.50100993209453792</c:v>
                </c:pt>
                <c:pt idx="1">
                  <c:v>0.8780952593725766</c:v>
                </c:pt>
                <c:pt idx="2">
                  <c:v>1.2563216409606748</c:v>
                </c:pt>
                <c:pt idx="3">
                  <c:v>1.6356916682060703</c:v>
                </c:pt>
                <c:pt idx="4">
                  <c:v>2.0162079376879709</c:v>
                </c:pt>
                <c:pt idx="5">
                  <c:v>2.3978730512274584</c:v>
                </c:pt>
                <c:pt idx="6">
                  <c:v>2.7806896158974119</c:v>
                </c:pt>
                <c:pt idx="7">
                  <c:v>3.1646602440324454</c:v>
                </c:pt>
                <c:pt idx="8">
                  <c:v>3.5497875532388679</c:v>
                </c:pt>
                <c:pt idx="9">
                  <c:v>3.9360741664046568</c:v>
                </c:pt>
                <c:pt idx="10">
                  <c:v>4.3235227117094555</c:v>
                </c:pt>
                <c:pt idx="11">
                  <c:v>4.7121358226345862</c:v>
                </c:pt>
                <c:pt idx="12">
                  <c:v>5.1019161379730713</c:v>
                </c:pt>
                <c:pt idx="13">
                  <c:v>5.4928663018396948</c:v>
                </c:pt>
                <c:pt idx="14">
                  <c:v>5.8849889636810646</c:v>
                </c:pt>
                <c:pt idx="15">
                  <c:v>6.2782867782856924</c:v>
                </c:pt>
                <c:pt idx="16">
                  <c:v>6.6727624057941028</c:v>
                </c:pt>
                <c:pt idx="17">
                  <c:v>7.0684185117089564</c:v>
                </c:pt>
                <c:pt idx="18">
                  <c:v>7.4652577669051903</c:v>
                </c:pt>
                <c:pt idx="19">
                  <c:v>7.863282847640173</c:v>
                </c:pt>
                <c:pt idx="20">
                  <c:v>8.2624964355638664</c:v>
                </c:pt>
                <c:pt idx="21">
                  <c:v>8.6629012177290683</c:v>
                </c:pt>
                <c:pt idx="22">
                  <c:v>9.0644998866015829</c:v>
                </c:pt>
                <c:pt idx="23">
                  <c:v>9.4672951400704495</c:v>
                </c:pt>
                <c:pt idx="24">
                  <c:v>9.8712896814582454</c:v>
                </c:pt>
                <c:pt idx="25">
                  <c:v>10.276486219531302</c:v>
                </c:pt>
                <c:pt idx="26">
                  <c:v>10.682887468510003</c:v>
                </c:pt>
                <c:pt idx="27">
                  <c:v>11.090496148079124</c:v>
                </c:pt>
                <c:pt idx="28">
                  <c:v>11.499314983398145</c:v>
                </c:pt>
                <c:pt idx="29">
                  <c:v>11.909346705111545</c:v>
                </c:pt>
                <c:pt idx="30">
                  <c:v>12.320594049359229</c:v>
                </c:pt>
                <c:pt idx="31">
                  <c:v>12.733059757786917</c:v>
                </c:pt>
                <c:pt idx="32">
                  <c:v>13.14674657755647</c:v>
                </c:pt>
                <c:pt idx="33">
                  <c:v>13.561657261356387</c:v>
                </c:pt>
                <c:pt idx="34">
                  <c:v>13.977794567412202</c:v>
                </c:pt>
                <c:pt idx="35">
                  <c:v>14.395161259496955</c:v>
                </c:pt>
                <c:pt idx="36">
                  <c:v>14.81376010694167</c:v>
                </c:pt>
                <c:pt idx="37">
                  <c:v>15.233593884645856</c:v>
                </c:pt>
                <c:pt idx="38">
                  <c:v>15.654665373087994</c:v>
                </c:pt>
                <c:pt idx="39">
                  <c:v>16.076977358336098</c:v>
                </c:pt>
                <c:pt idx="40">
                  <c:v>16.500532632058277</c:v>
                </c:pt>
                <c:pt idx="41">
                  <c:v>16.925333991533279</c:v>
                </c:pt>
                <c:pt idx="42">
                  <c:v>17.351384239661094</c:v>
                </c:pt>
                <c:pt idx="43">
                  <c:v>17.778686184973562</c:v>
                </c:pt>
                <c:pt idx="44">
                  <c:v>18.207242641645031</c:v>
                </c:pt>
                <c:pt idx="45">
                  <c:v>18.637056429502938</c:v>
                </c:pt>
                <c:pt idx="46">
                  <c:v>19.068130374038574</c:v>
                </c:pt>
                <c:pt idx="47">
                  <c:v>19.500467306417661</c:v>
                </c:pt>
                <c:pt idx="48">
                  <c:v>19.93407006349117</c:v>
                </c:pt>
                <c:pt idx="49">
                  <c:v>20.368941487805987</c:v>
                </c:pt>
                <c:pt idx="50">
                  <c:v>20.805084427615625</c:v>
                </c:pt>
                <c:pt idx="51">
                  <c:v>21.242501736891054</c:v>
                </c:pt>
                <c:pt idx="52">
                  <c:v>21.681196275331491</c:v>
                </c:pt>
                <c:pt idx="53">
                  <c:v>22.121170908375142</c:v>
                </c:pt>
                <c:pt idx="54">
                  <c:v>22.562428507210083</c:v>
                </c:pt>
                <c:pt idx="55">
                  <c:v>23.004971948785073</c:v>
                </c:pt>
                <c:pt idx="56">
                  <c:v>23.44880411582044</c:v>
                </c:pt>
                <c:pt idx="57">
                  <c:v>23.893927896818894</c:v>
                </c:pt>
                <c:pt idx="58">
                  <c:v>24.340346186076587</c:v>
                </c:pt>
                <c:pt idx="59">
                  <c:v>24.78806188369386</c:v>
                </c:pt>
                <c:pt idx="60">
                  <c:v>25.237077895586268</c:v>
                </c:pt>
                <c:pt idx="61">
                  <c:v>25.687397133495569</c:v>
                </c:pt>
                <c:pt idx="62">
                  <c:v>26.139022515000629</c:v>
                </c:pt>
                <c:pt idx="63">
                  <c:v>26.591956963528514</c:v>
                </c:pt>
                <c:pt idx="64">
                  <c:v>27.046203408365432</c:v>
                </c:pt>
                <c:pt idx="65">
                  <c:v>27.501764784667834</c:v>
                </c:pt>
                <c:pt idx="66">
                  <c:v>27.95864403347343</c:v>
                </c:pt>
                <c:pt idx="67">
                  <c:v>28.416844101712272</c:v>
                </c:pt>
                <c:pt idx="68">
                  <c:v>28.876367942217954</c:v>
                </c:pt>
                <c:pt idx="69">
                  <c:v>29.33721851373857</c:v>
                </c:pt>
                <c:pt idx="70">
                  <c:v>29.79939878094795</c:v>
                </c:pt>
                <c:pt idx="71">
                  <c:v>30.262911714456934</c:v>
                </c:pt>
                <c:pt idx="72">
                  <c:v>30.727760290824254</c:v>
                </c:pt>
                <c:pt idx="73">
                  <c:v>31.193947492568039</c:v>
                </c:pt>
                <c:pt idx="74">
                  <c:v>31.661476308176923</c:v>
                </c:pt>
                <c:pt idx="75">
                  <c:v>32.130349732121196</c:v>
                </c:pt>
                <c:pt idx="76">
                  <c:v>32.600570764864223</c:v>
                </c:pt>
                <c:pt idx="77">
                  <c:v>33.072142412873688</c:v>
                </c:pt>
                <c:pt idx="78">
                  <c:v>33.545067688632784</c:v>
                </c:pt>
                <c:pt idx="79">
                  <c:v>34.019349610651702</c:v>
                </c:pt>
                <c:pt idx="80">
                  <c:v>34.494991203478861</c:v>
                </c:pt>
                <c:pt idx="81">
                  <c:v>34.971995497712314</c:v>
                </c:pt>
                <c:pt idx="82">
                  <c:v>35.450365530011183</c:v>
                </c:pt>
                <c:pt idx="83">
                  <c:v>35.930104343107004</c:v>
                </c:pt>
                <c:pt idx="84">
                  <c:v>36.411214985815093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ХК.01'!$AE$4:$AE$89</c:f>
              <c:numCache>
                <c:formatCode>General</c:formatCode>
                <c:ptCount val="86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</c:numCache>
            </c:numRef>
          </c:xVal>
          <c:yVal>
            <c:numRef>
              <c:f>'50 кГЦ новый для ХК.01'!$AL$4:$AL$89</c:f>
              <c:numCache>
                <c:formatCode>0.000</c:formatCode>
                <c:ptCount val="86"/>
                <c:pt idx="0">
                  <c:v>10.411819311564019</c:v>
                </c:pt>
                <c:pt idx="1">
                  <c:v>13.700233268978188</c:v>
                </c:pt>
                <c:pt idx="2">
                  <c:v>17.067211836926404</c:v>
                </c:pt>
                <c:pt idx="3">
                  <c:v>20.514181047424007</c:v>
                </c:pt>
                <c:pt idx="4">
                  <c:v>24.042590015891811</c:v>
                </c:pt>
                <c:pt idx="5">
                  <c:v>27.653911291918838</c:v>
                </c:pt>
                <c:pt idx="6">
                  <c:v>31.349641215145208</c:v>
                </c:pt>
                <c:pt idx="7">
                  <c:v>35.13130027633806</c:v>
                </c:pt>
                <c:pt idx="8">
                  <c:v>39.000433483733758</c:v>
                </c:pt>
                <c:pt idx="9">
                  <c:v>42.958610734721638</c:v>
                </c:pt>
                <c:pt idx="10">
                  <c:v>47.007427192944739</c:v>
                </c:pt>
                <c:pt idx="11">
                  <c:v>51.148503670894598</c:v>
                </c:pt>
                <c:pt idx="12">
                  <c:v>55.383487018077254</c:v>
                </c:pt>
                <c:pt idx="13">
                  <c:v>59.714050514830788</c:v>
                </c:pt>
                <c:pt idx="14">
                  <c:v>64.141894271873198</c:v>
                </c:pt>
                <c:pt idx="15">
                  <c:v>68.668745635662177</c:v>
                </c:pt>
                <c:pt idx="16">
                  <c:v>73.29635959964962</c:v>
                </c:pt>
                <c:pt idx="17">
                  <c:v>78.026519221513638</c:v>
                </c:pt>
                <c:pt idx="18">
                  <c:v>82.861036046452725</c:v>
                </c:pt>
                <c:pt idx="19">
                  <c:v>87.801750536628376</c:v>
                </c:pt>
                <c:pt idx="20">
                  <c:v>92.850532506843066</c:v>
                </c:pt>
                <c:pt idx="21">
                  <c:v>98.009281566540693</c:v>
                </c:pt>
                <c:pt idx="22">
                  <c:v>103.27992756822063</c:v>
                </c:pt>
                <c:pt idx="23">
                  <c:v>108.66443106235431</c:v>
                </c:pt>
                <c:pt idx="24">
                  <c:v>114.1647837588982</c:v>
                </c:pt>
                <c:pt idx="25">
                  <c:v>119.78300899549316</c:v>
                </c:pt>
                <c:pt idx="26">
                  <c:v>125.52116221244961</c:v>
                </c:pt>
                <c:pt idx="27">
                  <c:v>131.38133143460843</c:v>
                </c:pt>
                <c:pt idx="28">
                  <c:v>137.36563776017931</c:v>
                </c:pt>
                <c:pt idx="29">
                  <c:v>143.47623585665335</c:v>
                </c:pt>
                <c:pt idx="30">
                  <c:v>149.71531446388832</c:v>
                </c:pt>
                <c:pt idx="31">
                  <c:v>156.08509690447082</c:v>
                </c:pt>
                <c:pt idx="32">
                  <c:v>162.58784160145501</c:v>
                </c:pt>
                <c:pt idx="33">
                  <c:v>169.22584260358349</c:v>
                </c:pt>
                <c:pt idx="34">
                  <c:v>176.00143011809601</c:v>
                </c:pt>
                <c:pt idx="35">
                  <c:v>182.91697105123114</c:v>
                </c:pt>
                <c:pt idx="36">
                  <c:v>189.97486955653125</c:v>
                </c:pt>
                <c:pt idx="37">
                  <c:v>197.17756759106075</c:v>
                </c:pt>
                <c:pt idx="38">
                  <c:v>204.52754547964554</c:v>
                </c:pt>
                <c:pt idx="39">
                  <c:v>212.02732248725309</c:v>
                </c:pt>
                <c:pt idx="40">
                  <c:v>219.67945739962019</c:v>
                </c:pt>
                <c:pt idx="41">
                  <c:v>227.48654911224932</c:v>
                </c:pt>
                <c:pt idx="42">
                  <c:v>235.45123722789197</c:v>
                </c:pt>
                <c:pt idx="43">
                  <c:v>243.57620266263348</c:v>
                </c:pt>
                <c:pt idx="44">
                  <c:v>251.86416826070439</c:v>
                </c:pt>
                <c:pt idx="45">
                  <c:v>260.31789941814083</c:v>
                </c:pt>
                <c:pt idx="46">
                  <c:v>268.94020471541563</c:v>
                </c:pt>
                <c:pt idx="47">
                  <c:v>277.73393655916834</c:v>
                </c:pt>
                <c:pt idx="48">
                  <c:v>286.70199183316248</c:v>
                </c:pt>
                <c:pt idx="49">
                  <c:v>295.8473125585956</c:v>
                </c:pt>
                <c:pt idx="50">
                  <c:v>305.17288656390213</c:v>
                </c:pt>
                <c:pt idx="51">
                  <c:v>314.68174816416683</c:v>
                </c:pt>
                <c:pt idx="52">
                  <c:v>324.37697885030479</c:v>
                </c:pt>
                <c:pt idx="53">
                  <c:v>334.26170798812586</c:v>
                </c:pt>
                <c:pt idx="54">
                  <c:v>344.33911352743013</c:v>
                </c:pt>
                <c:pt idx="55">
                  <c:v>354.61242272127885</c:v>
                </c:pt>
                <c:pt idx="56">
                  <c:v>365.08491285557596</c:v>
                </c:pt>
                <c:pt idx="57">
                  <c:v>375.75991198910975</c:v>
                </c:pt>
                <c:pt idx="58">
                  <c:v>386.64079970419732</c:v>
                </c:pt>
                <c:pt idx="59">
                  <c:v>397.73100786808715</c:v>
                </c:pt>
                <c:pt idx="60">
                  <c:v>409.03402140526066</c:v>
                </c:pt>
                <c:pt idx="61">
                  <c:v>420.55337908079309</c:v>
                </c:pt>
                <c:pt idx="62">
                  <c:v>432.29267429492694</c:v>
                </c:pt>
                <c:pt idx="63">
                  <c:v>444.25555588901437</c:v>
                </c:pt>
                <c:pt idx="64">
                  <c:v>456.44572896298212</c:v>
                </c:pt>
                <c:pt idx="65">
                  <c:v>468.86695570449098</c:v>
                </c:pt>
                <c:pt idx="66">
                  <c:v>481.52305622994726</c:v>
                </c:pt>
                <c:pt idx="67">
                  <c:v>494.41790943752835</c:v>
                </c:pt>
                <c:pt idx="68">
                  <c:v>507.55545387239658</c:v>
                </c:pt>
                <c:pt idx="69">
                  <c:v>520.93968860427219</c:v>
                </c:pt>
                <c:pt idx="70">
                  <c:v>534.5746741175285</c:v>
                </c:pt>
                <c:pt idx="71">
                  <c:v>548.46453321399974</c:v>
                </c:pt>
                <c:pt idx="72">
                  <c:v>562.61345192866202</c:v>
                </c:pt>
                <c:pt idx="73">
                  <c:v>577.02568045838382</c:v>
                </c:pt>
                <c:pt idx="74">
                  <c:v>591.70553410390983</c:v>
                </c:pt>
                <c:pt idx="75">
                  <c:v>606.6573942252827</c:v>
                </c:pt>
                <c:pt idx="76">
                  <c:v>621.88570921087921</c:v>
                </c:pt>
                <c:pt idx="77">
                  <c:v>637.3949954602449</c:v>
                </c:pt>
                <c:pt idx="78">
                  <c:v>653.18983838093675</c:v>
                </c:pt>
                <c:pt idx="79">
                  <c:v>669.27489339955332</c:v>
                </c:pt>
                <c:pt idx="80">
                  <c:v>685.65488698715524</c:v>
                </c:pt>
                <c:pt idx="81">
                  <c:v>702.33461769928601</c:v>
                </c:pt>
                <c:pt idx="82">
                  <c:v>719.31895723077798</c:v>
                </c:pt>
                <c:pt idx="83">
                  <c:v>736.61285148556601</c:v>
                </c:pt>
                <c:pt idx="84">
                  <c:v>754.2213216617082</c:v>
                </c:pt>
                <c:pt idx="85">
                  <c:v>772.14946535183594</c:v>
                </c:pt>
              </c:numCache>
            </c:numRef>
          </c:yVal>
          <c:smooth val="1"/>
        </c:ser>
        <c:axId val="106394752"/>
        <c:axId val="106396288"/>
      </c:scatterChart>
      <c:valAx>
        <c:axId val="106394752"/>
        <c:scaling>
          <c:orientation val="minMax"/>
        </c:scaling>
        <c:axPos val="b"/>
        <c:numFmt formatCode="General" sourceLinked="1"/>
        <c:tickLblPos val="nextTo"/>
        <c:crossAx val="106396288"/>
        <c:crosses val="autoZero"/>
        <c:crossBetween val="midCat"/>
      </c:valAx>
      <c:valAx>
        <c:axId val="106396288"/>
        <c:scaling>
          <c:orientation val="minMax"/>
        </c:scaling>
        <c:axPos val="l"/>
        <c:majorGridlines/>
        <c:numFmt formatCode="0.000" sourceLinked="1"/>
        <c:tickLblPos val="nextTo"/>
        <c:crossAx val="106394752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'240 кГЦ '!$P$4:$P$88</c:f>
              <c:numCache>
                <c:formatCode>General</c:formatCode>
                <c:ptCount val="85"/>
                <c:pt idx="0">
                  <c:v>0.3</c:v>
                </c:pt>
                <c:pt idx="1">
                  <c:v>0.67500000000000004</c:v>
                </c:pt>
                <c:pt idx="2">
                  <c:v>1.05</c:v>
                </c:pt>
                <c:pt idx="3">
                  <c:v>1.425</c:v>
                </c:pt>
                <c:pt idx="4">
                  <c:v>1.8</c:v>
                </c:pt>
                <c:pt idx="5">
                  <c:v>2.1749999999999998</c:v>
                </c:pt>
                <c:pt idx="6">
                  <c:v>2.5499999999999998</c:v>
                </c:pt>
                <c:pt idx="7">
                  <c:v>2.9249999999999998</c:v>
                </c:pt>
                <c:pt idx="8">
                  <c:v>3.3</c:v>
                </c:pt>
                <c:pt idx="9">
                  <c:v>3.6749999999999998</c:v>
                </c:pt>
                <c:pt idx="10">
                  <c:v>4.05</c:v>
                </c:pt>
                <c:pt idx="11">
                  <c:v>4.4249999999999998</c:v>
                </c:pt>
                <c:pt idx="12">
                  <c:v>4.8</c:v>
                </c:pt>
                <c:pt idx="13">
                  <c:v>5.1749999999999998</c:v>
                </c:pt>
                <c:pt idx="14">
                  <c:v>5.55</c:v>
                </c:pt>
                <c:pt idx="15">
                  <c:v>5.9249999999999998</c:v>
                </c:pt>
                <c:pt idx="16">
                  <c:v>6.3</c:v>
                </c:pt>
                <c:pt idx="17">
                  <c:v>6.6749999999999998</c:v>
                </c:pt>
                <c:pt idx="18">
                  <c:v>7.05</c:v>
                </c:pt>
                <c:pt idx="19">
                  <c:v>7.4249999999999998</c:v>
                </c:pt>
                <c:pt idx="20">
                  <c:v>7.8</c:v>
                </c:pt>
                <c:pt idx="21">
                  <c:v>8.1750000000000007</c:v>
                </c:pt>
                <c:pt idx="22">
                  <c:v>8.5500000000000007</c:v>
                </c:pt>
                <c:pt idx="23">
                  <c:v>8.9250000000000007</c:v>
                </c:pt>
                <c:pt idx="24">
                  <c:v>9.3000000000000007</c:v>
                </c:pt>
                <c:pt idx="25">
                  <c:v>9.6750000000000007</c:v>
                </c:pt>
                <c:pt idx="26">
                  <c:v>10.050000000000001</c:v>
                </c:pt>
                <c:pt idx="27">
                  <c:v>10.425000000000001</c:v>
                </c:pt>
                <c:pt idx="28">
                  <c:v>10.8</c:v>
                </c:pt>
                <c:pt idx="29">
                  <c:v>11.175000000000001</c:v>
                </c:pt>
                <c:pt idx="30">
                  <c:v>11.55</c:v>
                </c:pt>
                <c:pt idx="31">
                  <c:v>11.925000000000001</c:v>
                </c:pt>
                <c:pt idx="32">
                  <c:v>12.3</c:v>
                </c:pt>
                <c:pt idx="33">
                  <c:v>12.675000000000001</c:v>
                </c:pt>
                <c:pt idx="34">
                  <c:v>13.05</c:v>
                </c:pt>
                <c:pt idx="35">
                  <c:v>13.425000000000001</c:v>
                </c:pt>
                <c:pt idx="36">
                  <c:v>13.8</c:v>
                </c:pt>
                <c:pt idx="37">
                  <c:v>14.175000000000001</c:v>
                </c:pt>
                <c:pt idx="38">
                  <c:v>14.55</c:v>
                </c:pt>
                <c:pt idx="39">
                  <c:v>14.925000000000001</c:v>
                </c:pt>
                <c:pt idx="40">
                  <c:v>15.3</c:v>
                </c:pt>
                <c:pt idx="41">
                  <c:v>15.675000000000001</c:v>
                </c:pt>
                <c:pt idx="42">
                  <c:v>16.05</c:v>
                </c:pt>
                <c:pt idx="43">
                  <c:v>16.425000000000001</c:v>
                </c:pt>
                <c:pt idx="44">
                  <c:v>16.8</c:v>
                </c:pt>
                <c:pt idx="45">
                  <c:v>17.175000000000001</c:v>
                </c:pt>
                <c:pt idx="46">
                  <c:v>17.55</c:v>
                </c:pt>
                <c:pt idx="47">
                  <c:v>17.925000000000001</c:v>
                </c:pt>
                <c:pt idx="48">
                  <c:v>18.3</c:v>
                </c:pt>
                <c:pt idx="49">
                  <c:v>18.675000000000001</c:v>
                </c:pt>
                <c:pt idx="50">
                  <c:v>19.05</c:v>
                </c:pt>
                <c:pt idx="51">
                  <c:v>19.425000000000001</c:v>
                </c:pt>
                <c:pt idx="52">
                  <c:v>19.8</c:v>
                </c:pt>
                <c:pt idx="53">
                  <c:v>20.175000000000001</c:v>
                </c:pt>
                <c:pt idx="54">
                  <c:v>20.55</c:v>
                </c:pt>
                <c:pt idx="55">
                  <c:v>20.925000000000001</c:v>
                </c:pt>
                <c:pt idx="56">
                  <c:v>21.3</c:v>
                </c:pt>
                <c:pt idx="57">
                  <c:v>21.675000000000001</c:v>
                </c:pt>
                <c:pt idx="58">
                  <c:v>22.05</c:v>
                </c:pt>
                <c:pt idx="59">
                  <c:v>22.425000000000001</c:v>
                </c:pt>
                <c:pt idx="60">
                  <c:v>22.8</c:v>
                </c:pt>
                <c:pt idx="61">
                  <c:v>23.175000000000001</c:v>
                </c:pt>
                <c:pt idx="62">
                  <c:v>23.55</c:v>
                </c:pt>
                <c:pt idx="63">
                  <c:v>23.925000000000001</c:v>
                </c:pt>
                <c:pt idx="64">
                  <c:v>24.3</c:v>
                </c:pt>
                <c:pt idx="65">
                  <c:v>24.675000000000001</c:v>
                </c:pt>
                <c:pt idx="66">
                  <c:v>25.05</c:v>
                </c:pt>
                <c:pt idx="67">
                  <c:v>25.425000000000001</c:v>
                </c:pt>
                <c:pt idx="68">
                  <c:v>25.8</c:v>
                </c:pt>
                <c:pt idx="69">
                  <c:v>26.175000000000001</c:v>
                </c:pt>
                <c:pt idx="70">
                  <c:v>26.55</c:v>
                </c:pt>
                <c:pt idx="71">
                  <c:v>26.925000000000001</c:v>
                </c:pt>
                <c:pt idx="72">
                  <c:v>27.3</c:v>
                </c:pt>
                <c:pt idx="73">
                  <c:v>27.675000000000001</c:v>
                </c:pt>
                <c:pt idx="74">
                  <c:v>28.05</c:v>
                </c:pt>
                <c:pt idx="75">
                  <c:v>28.425000000000001</c:v>
                </c:pt>
                <c:pt idx="76">
                  <c:v>28.8</c:v>
                </c:pt>
                <c:pt idx="77">
                  <c:v>29.175000000000001</c:v>
                </c:pt>
                <c:pt idx="78">
                  <c:v>29.55</c:v>
                </c:pt>
                <c:pt idx="79">
                  <c:v>29.925000000000001</c:v>
                </c:pt>
                <c:pt idx="80">
                  <c:v>30.3</c:v>
                </c:pt>
                <c:pt idx="81">
                  <c:v>30.675000000000001</c:v>
                </c:pt>
                <c:pt idx="82">
                  <c:v>31.05</c:v>
                </c:pt>
                <c:pt idx="83">
                  <c:v>31.425000000000001</c:v>
                </c:pt>
                <c:pt idx="84">
                  <c:v>31.8</c:v>
                </c:pt>
              </c:numCache>
            </c:numRef>
          </c:xVal>
          <c:yVal>
            <c:numRef>
              <c:f>'240 кГЦ '!$U$4:$U$88</c:f>
              <c:numCache>
                <c:formatCode>0.00</c:formatCode>
                <c:ptCount val="85"/>
                <c:pt idx="0">
                  <c:v>-10.422495201728253</c:v>
                </c:pt>
                <c:pt idx="1">
                  <c:v>-3.334995209652881</c:v>
                </c:pt>
                <c:pt idx="2">
                  <c:v>0.54656494497350394</c:v>
                </c:pt>
                <c:pt idx="3">
                  <c:v>3.2429258803134444</c:v>
                </c:pt>
                <c:pt idx="4">
                  <c:v>5.3159283253371079</c:v>
                </c:pt>
                <c:pt idx="5">
                  <c:v>7.0035130789322313</c:v>
                </c:pt>
                <c:pt idx="6">
                  <c:v>8.4289810916463335</c:v>
                </c:pt>
                <c:pt idx="7">
                  <c:v>9.664544521179339</c:v>
                </c:pt>
                <c:pt idx="8">
                  <c:v>10.756155540221224</c:v>
                </c:pt>
                <c:pt idx="9">
                  <c:v>11.734873240915872</c:v>
                </c:pt>
                <c:pt idx="10">
                  <c:v>12.622676466653088</c:v>
                </c:pt>
                <c:pt idx="11">
                  <c:v>13.435691132884726</c:v>
                </c:pt>
                <c:pt idx="12">
                  <c:v>14.186100009567708</c:v>
                </c:pt>
                <c:pt idx="13">
                  <c:v>14.883331974483193</c:v>
                </c:pt>
                <c:pt idx="14">
                  <c:v>15.534834184205733</c:v>
                </c:pt>
                <c:pt idx="15">
                  <c:v>16.146591245243158</c:v>
                </c:pt>
                <c:pt idx="16">
                  <c:v>16.723484770520088</c:v>
                </c:pt>
                <c:pt idx="17">
                  <c:v>17.26954881202883</c:v>
                </c:pt>
                <c:pt idx="18">
                  <c:v>17.788155380972668</c:v>
                </c:pt>
                <c:pt idx="19">
                  <c:v>18.282151830777817</c:v>
                </c:pt>
                <c:pt idx="20">
                  <c:v>18.753964354650549</c:v>
                </c:pt>
                <c:pt idx="21">
                  <c:v>19.205677157335536</c:v>
                </c:pt>
                <c:pt idx="22">
                  <c:v>19.63909385510064</c:v>
                </c:pt>
                <c:pt idx="23">
                  <c:v>20.055785686069925</c:v>
                </c:pt>
                <c:pt idx="24">
                  <c:v>20.457129791312134</c:v>
                </c:pt>
                <c:pt idx="25">
                  <c:v>20.844339923900534</c:v>
                </c:pt>
                <c:pt idx="26">
                  <c:v>21.218491315059833</c:v>
                </c:pt>
                <c:pt idx="27">
                  <c:v>21.580540982693698</c:v>
                </c:pt>
                <c:pt idx="28">
                  <c:v>21.931344449364911</c:v>
                </c:pt>
                <c:pt idx="29">
                  <c:v>22.271669605553523</c:v>
                </c:pt>
                <c:pt idx="30">
                  <c:v>22.602208283885428</c:v>
                </c:pt>
                <c:pt idx="31">
                  <c:v>22.923585983413318</c:v>
                </c:pt>
                <c:pt idx="32">
                  <c:v>23.236370087806367</c:v>
                </c:pt>
                <c:pt idx="33">
                  <c:v>23.541076848974001</c:v>
                </c:pt>
                <c:pt idx="34">
                  <c:v>23.838177352200645</c:v>
                </c:pt>
                <c:pt idx="35">
                  <c:v>24.12810263599464</c:v>
                </c:pt>
                <c:pt idx="36">
                  <c:v>24.411248106435629</c:v>
                </c:pt>
                <c:pt idx="37">
                  <c:v>24.687977359557902</c:v>
                </c:pt>
                <c:pt idx="38">
                  <c:v>24.958625504545665</c:v>
                </c:pt>
                <c:pt idx="39">
                  <c:v>25.223502063983396</c:v>
                </c:pt>
                <c:pt idx="40">
                  <c:v>25.482893514155364</c:v>
                </c:pt>
                <c:pt idx="41">
                  <c:v>25.73706551770659</c:v>
                </c:pt>
                <c:pt idx="42">
                  <c:v>25.986264892317447</c:v>
                </c:pt>
                <c:pt idx="43">
                  <c:v>26.230721351984119</c:v>
                </c:pt>
                <c:pt idx="44">
                  <c:v>26.470649051713131</c:v>
                </c:pt>
                <c:pt idx="45">
                  <c:v>26.706247961675754</c:v>
                </c:pt>
                <c:pt idx="46">
                  <c:v>26.937705092928972</c:v>
                </c:pt>
                <c:pt idx="47">
                  <c:v>27.165195593537</c:v>
                </c:pt>
                <c:pt idx="48">
                  <c:v>27.388883731196955</c:v>
                </c:pt>
                <c:pt idx="49">
                  <c:v>27.608923776185215</c:v>
                </c:pt>
                <c:pt idx="50">
                  <c:v>27.825460796517373</c:v>
                </c:pt>
                <c:pt idx="51">
                  <c:v>28.038631375591766</c:v>
                </c:pt>
                <c:pt idx="52">
                  <c:v>28.248564261211474</c:v>
                </c:pt>
                <c:pt idx="53">
                  <c:v>28.455380953711131</c:v>
                </c:pt>
                <c:pt idx="54">
                  <c:v>28.659196239918856</c:v>
                </c:pt>
                <c:pt idx="55">
                  <c:v>28.860118678831171</c:v>
                </c:pt>
                <c:pt idx="56">
                  <c:v>29.058251044148097</c:v>
                </c:pt>
                <c:pt idx="57">
                  <c:v>29.25369072818642</c:v>
                </c:pt>
                <c:pt idx="58">
                  <c:v>29.446530111146732</c:v>
                </c:pt>
                <c:pt idx="59">
                  <c:v>29.6368568992403</c:v>
                </c:pt>
                <c:pt idx="60">
                  <c:v>29.824754434774903</c:v>
                </c:pt>
                <c:pt idx="61">
                  <c:v>30.010301980944647</c:v>
                </c:pt>
                <c:pt idx="62">
                  <c:v>30.193574983760371</c:v>
                </c:pt>
                <c:pt idx="63">
                  <c:v>30.374645313287818</c:v>
                </c:pt>
                <c:pt idx="64">
                  <c:v>30.55358148612456</c:v>
                </c:pt>
                <c:pt idx="65">
                  <c:v>30.730448870839925</c:v>
                </c:pt>
                <c:pt idx="66">
                  <c:v>30.905309877919851</c:v>
                </c:pt>
                <c:pt idx="67">
                  <c:v>31.07822413559833</c:v>
                </c:pt>
                <c:pt idx="68">
                  <c:v>31.24924865281541</c:v>
                </c:pt>
                <c:pt idx="69">
                  <c:v>31.418437970416527</c:v>
                </c:pt>
                <c:pt idx="70">
                  <c:v>31.585844301596808</c:v>
                </c:pt>
                <c:pt idx="71">
                  <c:v>31.751517662495555</c:v>
                </c:pt>
                <c:pt idx="72">
                  <c:v>31.915505993758416</c:v>
                </c:pt>
                <c:pt idx="73">
                  <c:v>32.077855273806627</c:v>
                </c:pt>
                <c:pt idx="74">
                  <c:v>32.238609624483139</c:v>
                </c:pt>
                <c:pt idx="75">
                  <c:v>32.397811409683108</c:v>
                </c:pt>
                <c:pt idx="76">
                  <c:v>32.555501327520396</c:v>
                </c:pt>
                <c:pt idx="77">
                  <c:v>32.711718496532065</c:v>
                </c:pt>
                <c:pt idx="78">
                  <c:v>32.866500536377508</c:v>
                </c:pt>
                <c:pt idx="79">
                  <c:v>33.01988364344912</c:v>
                </c:pt>
                <c:pt idx="80">
                  <c:v>33.171902661774368</c:v>
                </c:pt>
                <c:pt idx="81">
                  <c:v>33.322591149557233</c:v>
                </c:pt>
                <c:pt idx="82">
                  <c:v>33.471981441676498</c:v>
                </c:pt>
                <c:pt idx="83">
                  <c:v>33.62010470843255</c:v>
                </c:pt>
                <c:pt idx="84">
                  <c:v>33.76699101080942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'240 кГЦ '!$AF$9:$AF$41</c:f>
              <c:numCache>
                <c:formatCode>General</c:formatCode>
                <c:ptCount val="33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</c:numCache>
            </c:numRef>
          </c:xVal>
          <c:yVal>
            <c:numRef>
              <c:f>'240 кГЦ '!$AJ$9:$AJ$41</c:f>
              <c:numCache>
                <c:formatCode>0.00</c:formatCode>
                <c:ptCount val="33"/>
                <c:pt idx="0">
                  <c:v>31.339707962219499</c:v>
                </c:pt>
                <c:pt idx="1">
                  <c:v>32.638997999567238</c:v>
                </c:pt>
                <c:pt idx="2">
                  <c:v>33.844834646771211</c:v>
                </c:pt>
                <c:pt idx="3">
                  <c:v>34.973993006163582</c:v>
                </c:pt>
                <c:pt idx="4">
                  <c:v>36.039101090279246</c:v>
                </c:pt>
                <c:pt idx="5">
                  <c:v>37.049903331122735</c:v>
                </c:pt>
                <c:pt idx="6">
                  <c:v>38.014076765236751</c:v>
                </c:pt>
                <c:pt idx="7">
                  <c:v>38.937777433012329</c:v>
                </c:pt>
                <c:pt idx="8">
                  <c:v>39.826017399803334</c:v>
                </c:pt>
                <c:pt idx="9">
                  <c:v>40.682931743883714</c:v>
                </c:pt>
                <c:pt idx="10">
                  <c:v>41.511971930776916</c:v>
                </c:pt>
                <c:pt idx="11">
                  <c:v>42.316048662280778</c:v>
                </c:pt>
                <c:pt idx="12">
                  <c:v>43.097639258187947</c:v>
                </c:pt>
                <c:pt idx="13">
                  <c:v>43.858869639864949</c:v>
                </c:pt>
                <c:pt idx="14">
                  <c:v>44.60157779991755</c:v>
                </c:pt>
                <c:pt idx="15">
                  <c:v>45.327363558959306</c:v>
                </c:pt>
                <c:pt idx="16">
                  <c:v>46.0376280179823</c:v>
                </c:pt>
                <c:pt idx="17">
                  <c:v>46.733605165597396</c:v>
                </c:pt>
                <c:pt idx="18">
                  <c:v>47.416387440771601</c:v>
                </c:pt>
                <c:pt idx="19">
                  <c:v>48.08694658723919</c:v>
                </c:pt>
                <c:pt idx="20">
                  <c:v>48.746150803374036</c:v>
                </c:pt>
                <c:pt idx="21">
                  <c:v>49.394778950185923</c:v>
                </c:pt>
                <c:pt idx="22">
                  <c:v>50.033532402983745</c:v>
                </c:pt>
                <c:pt idx="23">
                  <c:v>50.663045000634582</c:v>
                </c:pt>
                <c:pt idx="24">
                  <c:v>51.283891447492493</c:v>
                </c:pt>
                <c:pt idx="25">
                  <c:v>51.896594448080428</c:v>
                </c:pt>
                <c:pt idx="26">
                  <c:v>52.501630797188156</c:v>
                </c:pt>
                <c:pt idx="27">
                  <c:v>53.099436603701719</c:v>
                </c:pt>
                <c:pt idx="28">
                  <c:v>53.690411791947007</c:v>
                </c:pt>
                <c:pt idx="29">
                  <c:v>54.274923997235874</c:v>
                </c:pt>
                <c:pt idx="30">
                  <c:v>54.853311950890834</c:v>
                </c:pt>
                <c:pt idx="31">
                  <c:v>55.425888432988053</c:v>
                </c:pt>
                <c:pt idx="32">
                  <c:v>55.992942857417383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'240 кГЦ '!$AW$6:$AW$57</c:f>
              <c:numCache>
                <c:formatCode>General</c:formatCode>
                <c:ptCount val="52"/>
                <c:pt idx="0">
                  <c:v>104</c:v>
                </c:pt>
                <c:pt idx="1">
                  <c:v>131</c:v>
                </c:pt>
                <c:pt idx="2">
                  <c:v>158</c:v>
                </c:pt>
                <c:pt idx="3">
                  <c:v>185</c:v>
                </c:pt>
                <c:pt idx="4">
                  <c:v>212</c:v>
                </c:pt>
                <c:pt idx="5">
                  <c:v>239</c:v>
                </c:pt>
                <c:pt idx="6">
                  <c:v>266</c:v>
                </c:pt>
                <c:pt idx="7">
                  <c:v>293</c:v>
                </c:pt>
                <c:pt idx="8">
                  <c:v>320</c:v>
                </c:pt>
                <c:pt idx="9">
                  <c:v>347</c:v>
                </c:pt>
                <c:pt idx="10">
                  <c:v>374</c:v>
                </c:pt>
                <c:pt idx="11">
                  <c:v>401</c:v>
                </c:pt>
                <c:pt idx="12">
                  <c:v>428</c:v>
                </c:pt>
                <c:pt idx="13">
                  <c:v>455</c:v>
                </c:pt>
                <c:pt idx="14">
                  <c:v>482</c:v>
                </c:pt>
                <c:pt idx="15">
                  <c:v>509</c:v>
                </c:pt>
                <c:pt idx="16">
                  <c:v>536</c:v>
                </c:pt>
                <c:pt idx="17">
                  <c:v>563</c:v>
                </c:pt>
                <c:pt idx="18">
                  <c:v>590</c:v>
                </c:pt>
                <c:pt idx="19">
                  <c:v>617</c:v>
                </c:pt>
                <c:pt idx="20">
                  <c:v>644</c:v>
                </c:pt>
                <c:pt idx="21">
                  <c:v>671</c:v>
                </c:pt>
                <c:pt idx="22">
                  <c:v>698</c:v>
                </c:pt>
                <c:pt idx="23">
                  <c:v>725</c:v>
                </c:pt>
                <c:pt idx="24">
                  <c:v>752</c:v>
                </c:pt>
                <c:pt idx="25">
                  <c:v>779</c:v>
                </c:pt>
                <c:pt idx="26">
                  <c:v>806</c:v>
                </c:pt>
                <c:pt idx="27">
                  <c:v>833</c:v>
                </c:pt>
                <c:pt idx="28">
                  <c:v>860</c:v>
                </c:pt>
                <c:pt idx="29">
                  <c:v>887</c:v>
                </c:pt>
                <c:pt idx="30">
                  <c:v>914</c:v>
                </c:pt>
                <c:pt idx="31">
                  <c:v>941</c:v>
                </c:pt>
                <c:pt idx="32">
                  <c:v>968</c:v>
                </c:pt>
                <c:pt idx="33">
                  <c:v>995</c:v>
                </c:pt>
                <c:pt idx="34">
                  <c:v>1022</c:v>
                </c:pt>
                <c:pt idx="35">
                  <c:v>1049</c:v>
                </c:pt>
                <c:pt idx="36">
                  <c:v>1076</c:v>
                </c:pt>
                <c:pt idx="37">
                  <c:v>1103</c:v>
                </c:pt>
                <c:pt idx="38">
                  <c:v>1130</c:v>
                </c:pt>
                <c:pt idx="39">
                  <c:v>1157</c:v>
                </c:pt>
                <c:pt idx="40">
                  <c:v>1184</c:v>
                </c:pt>
                <c:pt idx="41">
                  <c:v>1211</c:v>
                </c:pt>
                <c:pt idx="42">
                  <c:v>1238</c:v>
                </c:pt>
                <c:pt idx="43">
                  <c:v>1265</c:v>
                </c:pt>
                <c:pt idx="44">
                  <c:v>1292</c:v>
                </c:pt>
                <c:pt idx="45">
                  <c:v>1319</c:v>
                </c:pt>
                <c:pt idx="46">
                  <c:v>1346</c:v>
                </c:pt>
                <c:pt idx="47">
                  <c:v>1373</c:v>
                </c:pt>
                <c:pt idx="48">
                  <c:v>1400</c:v>
                </c:pt>
                <c:pt idx="49">
                  <c:v>1427</c:v>
                </c:pt>
                <c:pt idx="50">
                  <c:v>1454</c:v>
                </c:pt>
                <c:pt idx="51">
                  <c:v>1481</c:v>
                </c:pt>
              </c:numCache>
            </c:numRef>
          </c:xVal>
          <c:yVal>
            <c:numRef>
              <c:f>'240 кГЦ '!$BA$6:$BA$57</c:f>
              <c:numCache>
                <c:formatCode>General</c:formatCode>
                <c:ptCount val="52"/>
                <c:pt idx="0">
                  <c:v>52.501630797188156</c:v>
                </c:pt>
                <c:pt idx="1">
                  <c:v>57.66356327339264</c:v>
                </c:pt>
                <c:pt idx="2">
                  <c:v>62.448452448430601</c:v>
                </c:pt>
                <c:pt idx="3">
                  <c:v>66.975918626467219</c:v>
                </c:pt>
                <c:pt idx="4">
                  <c:v>71.316374626046766</c:v>
                </c:pt>
                <c:pt idx="5">
                  <c:v>75.514788775499284</c:v>
                </c:pt>
                <c:pt idx="6">
                  <c:v>79.601636838222674</c:v>
                </c:pt>
                <c:pt idx="7">
                  <c:v>83.598529861748318</c:v>
                </c:pt>
                <c:pt idx="8">
                  <c:v>87.521350370129056</c:v>
                </c:pt>
                <c:pt idx="9">
                  <c:v>91.382113648613199</c:v>
                </c:pt>
                <c:pt idx="10">
                  <c:v>95.190129545870121</c:v>
                </c:pt>
                <c:pt idx="11">
                  <c:v>98.952758303328963</c:v>
                </c:pt>
                <c:pt idx="12">
                  <c:v>102.67591958025355</c:v>
                </c:pt>
                <c:pt idx="13">
                  <c:v>106.36444548219717</c:v>
                </c:pt>
                <c:pt idx="14">
                  <c:v>110.0223316628967</c:v>
                </c:pt>
                <c:pt idx="15">
                  <c:v>113.65291989391969</c:v>
                </c:pt>
                <c:pt idx="16">
                  <c:v>117.25903339010472</c:v>
                </c:pt>
                <c:pt idx="17">
                  <c:v>120.84307884234101</c:v>
                </c:pt>
                <c:pt idx="18">
                  <c:v>124.40712452722178</c:v>
                </c:pt>
                <c:pt idx="19">
                  <c:v>127.95296092410852</c:v>
                </c:pt>
                <c:pt idx="20">
                  <c:v>131.48214833970474</c:v>
                </c:pt>
                <c:pt idx="21">
                  <c:v>134.99605474495314</c:v>
                </c:pt>
                <c:pt idx="22">
                  <c:v>138.4958861431013</c:v>
                </c:pt>
                <c:pt idx="23">
                  <c:v>141.98271117112273</c:v>
                </c:pt>
                <c:pt idx="24">
                  <c:v>145.45748120060051</c:v>
                </c:pt>
                <c:pt idx="25">
                  <c:v>148.92104689128377</c:v>
                </c:pt>
                <c:pt idx="26">
                  <c:v>152.3741719229991</c:v>
                </c:pt>
                <c:pt idx="27">
                  <c:v>155.81754446409781</c:v>
                </c:pt>
                <c:pt idx="28">
                  <c:v>159.25178680989822</c:v>
                </c:pt>
                <c:pt idx="29">
                  <c:v>162.67746353072619</c:v>
                </c:pt>
                <c:pt idx="30">
                  <c:v>166.09508839783308</c:v>
                </c:pt>
                <c:pt idx="31">
                  <c:v>169.50513030076638</c:v>
                </c:pt>
                <c:pt idx="32">
                  <c:v>172.90801832745393</c:v>
                </c:pt>
                <c:pt idx="33">
                  <c:v>176.30414614526535</c:v>
                </c:pt>
                <c:pt idx="34">
                  <c:v>179.69387579538954</c:v>
                </c:pt>
                <c:pt idx="35">
                  <c:v>183.0775409923516</c:v>
                </c:pt>
                <c:pt idx="36">
                  <c:v>186.45545000415265</c:v>
                </c:pt>
                <c:pt idx="37">
                  <c:v>189.82788817541385</c:v>
                </c:pt>
                <c:pt idx="38">
                  <c:v>193.1951201453432</c:v>
                </c:pt>
                <c:pt idx="39">
                  <c:v>196.55739180377464</c:v>
                </c:pt>
                <c:pt idx="40">
                  <c:v>199.91493202154246</c:v>
                </c:pt>
                <c:pt idx="41">
                  <c:v>203.26795418573028</c:v>
                </c:pt>
                <c:pt idx="42">
                  <c:v>206.61665756561601</c:v>
                </c:pt>
                <c:pt idx="43">
                  <c:v>209.96122853123555</c:v>
                </c:pt>
                <c:pt idx="44">
                  <c:v>213.30184164324493</c:v>
                </c:pt>
                <c:pt idx="45">
                  <c:v>216.63866063005571</c:v>
                </c:pt>
                <c:pt idx="46">
                  <c:v>219.97183926595238</c:v>
                </c:pt>
                <c:pt idx="47">
                  <c:v>223.30152216199312</c:v>
                </c:pt>
                <c:pt idx="48">
                  <c:v>226.62784547988755</c:v>
                </c:pt>
                <c:pt idx="49">
                  <c:v>229.95093757768052</c:v>
                </c:pt>
                <c:pt idx="50">
                  <c:v>233.27091959491278</c:v>
                </c:pt>
                <c:pt idx="51">
                  <c:v>236.58790598394137</c:v>
                </c:pt>
              </c:numCache>
            </c:numRef>
          </c:yVal>
          <c:smooth val="1"/>
        </c:ser>
        <c:axId val="106434944"/>
        <c:axId val="106436480"/>
      </c:scatterChart>
      <c:valAx>
        <c:axId val="106434944"/>
        <c:scaling>
          <c:orientation val="minMax"/>
        </c:scaling>
        <c:axPos val="b"/>
        <c:numFmt formatCode="General" sourceLinked="1"/>
        <c:tickLblPos val="nextTo"/>
        <c:crossAx val="106436480"/>
        <c:crosses val="autoZero"/>
        <c:crossBetween val="midCat"/>
      </c:valAx>
      <c:valAx>
        <c:axId val="106436480"/>
        <c:scaling>
          <c:orientation val="minMax"/>
        </c:scaling>
        <c:axPos val="l"/>
        <c:majorGridlines/>
        <c:numFmt formatCode="0.00" sourceLinked="1"/>
        <c:tickLblPos val="nextTo"/>
        <c:crossAx val="106434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xVal>
            <c:numRef>
              <c:f>'240 кГЦ '!$P$4:$P$88</c:f>
              <c:numCache>
                <c:formatCode>General</c:formatCode>
                <c:ptCount val="85"/>
                <c:pt idx="0">
                  <c:v>0.3</c:v>
                </c:pt>
                <c:pt idx="1">
                  <c:v>0.67500000000000004</c:v>
                </c:pt>
                <c:pt idx="2">
                  <c:v>1.05</c:v>
                </c:pt>
                <c:pt idx="3">
                  <c:v>1.425</c:v>
                </c:pt>
                <c:pt idx="4">
                  <c:v>1.8</c:v>
                </c:pt>
                <c:pt idx="5">
                  <c:v>2.1749999999999998</c:v>
                </c:pt>
                <c:pt idx="6">
                  <c:v>2.5499999999999998</c:v>
                </c:pt>
                <c:pt idx="7">
                  <c:v>2.9249999999999998</c:v>
                </c:pt>
                <c:pt idx="8">
                  <c:v>3.3</c:v>
                </c:pt>
                <c:pt idx="9">
                  <c:v>3.6749999999999998</c:v>
                </c:pt>
                <c:pt idx="10">
                  <c:v>4.05</c:v>
                </c:pt>
                <c:pt idx="11">
                  <c:v>4.4249999999999998</c:v>
                </c:pt>
                <c:pt idx="12">
                  <c:v>4.8</c:v>
                </c:pt>
                <c:pt idx="13">
                  <c:v>5.1749999999999998</c:v>
                </c:pt>
                <c:pt idx="14">
                  <c:v>5.55</c:v>
                </c:pt>
                <c:pt idx="15">
                  <c:v>5.9249999999999998</c:v>
                </c:pt>
                <c:pt idx="16">
                  <c:v>6.3</c:v>
                </c:pt>
                <c:pt idx="17">
                  <c:v>6.6749999999999998</c:v>
                </c:pt>
                <c:pt idx="18">
                  <c:v>7.05</c:v>
                </c:pt>
                <c:pt idx="19">
                  <c:v>7.4249999999999998</c:v>
                </c:pt>
                <c:pt idx="20">
                  <c:v>7.8</c:v>
                </c:pt>
                <c:pt idx="21">
                  <c:v>8.1750000000000007</c:v>
                </c:pt>
                <c:pt idx="22">
                  <c:v>8.5500000000000007</c:v>
                </c:pt>
                <c:pt idx="23">
                  <c:v>8.9250000000000007</c:v>
                </c:pt>
                <c:pt idx="24">
                  <c:v>9.3000000000000007</c:v>
                </c:pt>
                <c:pt idx="25">
                  <c:v>9.6750000000000007</c:v>
                </c:pt>
                <c:pt idx="26">
                  <c:v>10.050000000000001</c:v>
                </c:pt>
                <c:pt idx="27">
                  <c:v>10.425000000000001</c:v>
                </c:pt>
                <c:pt idx="28">
                  <c:v>10.8</c:v>
                </c:pt>
                <c:pt idx="29">
                  <c:v>11.175000000000001</c:v>
                </c:pt>
                <c:pt idx="30">
                  <c:v>11.55</c:v>
                </c:pt>
                <c:pt idx="31">
                  <c:v>11.925000000000001</c:v>
                </c:pt>
                <c:pt idx="32">
                  <c:v>12.3</c:v>
                </c:pt>
                <c:pt idx="33">
                  <c:v>12.675000000000001</c:v>
                </c:pt>
                <c:pt idx="34">
                  <c:v>13.05</c:v>
                </c:pt>
                <c:pt idx="35">
                  <c:v>13.425000000000001</c:v>
                </c:pt>
                <c:pt idx="36">
                  <c:v>13.8</c:v>
                </c:pt>
                <c:pt idx="37">
                  <c:v>14.175000000000001</c:v>
                </c:pt>
                <c:pt idx="38">
                  <c:v>14.55</c:v>
                </c:pt>
                <c:pt idx="39">
                  <c:v>14.925000000000001</c:v>
                </c:pt>
                <c:pt idx="40">
                  <c:v>15.3</c:v>
                </c:pt>
                <c:pt idx="41">
                  <c:v>15.675000000000001</c:v>
                </c:pt>
                <c:pt idx="42">
                  <c:v>16.05</c:v>
                </c:pt>
                <c:pt idx="43">
                  <c:v>16.425000000000001</c:v>
                </c:pt>
                <c:pt idx="44">
                  <c:v>16.8</c:v>
                </c:pt>
                <c:pt idx="45">
                  <c:v>17.175000000000001</c:v>
                </c:pt>
                <c:pt idx="46">
                  <c:v>17.55</c:v>
                </c:pt>
                <c:pt idx="47">
                  <c:v>17.925000000000001</c:v>
                </c:pt>
                <c:pt idx="48">
                  <c:v>18.3</c:v>
                </c:pt>
                <c:pt idx="49">
                  <c:v>18.675000000000001</c:v>
                </c:pt>
                <c:pt idx="50">
                  <c:v>19.05</c:v>
                </c:pt>
                <c:pt idx="51">
                  <c:v>19.425000000000001</c:v>
                </c:pt>
                <c:pt idx="52">
                  <c:v>19.8</c:v>
                </c:pt>
                <c:pt idx="53">
                  <c:v>20.175000000000001</c:v>
                </c:pt>
                <c:pt idx="54">
                  <c:v>20.55</c:v>
                </c:pt>
                <c:pt idx="55">
                  <c:v>20.925000000000001</c:v>
                </c:pt>
                <c:pt idx="56">
                  <c:v>21.3</c:v>
                </c:pt>
                <c:pt idx="57">
                  <c:v>21.675000000000001</c:v>
                </c:pt>
                <c:pt idx="58">
                  <c:v>22.05</c:v>
                </c:pt>
                <c:pt idx="59">
                  <c:v>22.425000000000001</c:v>
                </c:pt>
                <c:pt idx="60">
                  <c:v>22.8</c:v>
                </c:pt>
                <c:pt idx="61">
                  <c:v>23.175000000000001</c:v>
                </c:pt>
                <c:pt idx="62">
                  <c:v>23.55</c:v>
                </c:pt>
                <c:pt idx="63">
                  <c:v>23.925000000000001</c:v>
                </c:pt>
                <c:pt idx="64">
                  <c:v>24.3</c:v>
                </c:pt>
                <c:pt idx="65">
                  <c:v>24.675000000000001</c:v>
                </c:pt>
                <c:pt idx="66">
                  <c:v>25.05</c:v>
                </c:pt>
                <c:pt idx="67">
                  <c:v>25.425000000000001</c:v>
                </c:pt>
                <c:pt idx="68">
                  <c:v>25.8</c:v>
                </c:pt>
                <c:pt idx="69">
                  <c:v>26.175000000000001</c:v>
                </c:pt>
                <c:pt idx="70">
                  <c:v>26.55</c:v>
                </c:pt>
                <c:pt idx="71">
                  <c:v>26.925000000000001</c:v>
                </c:pt>
                <c:pt idx="72">
                  <c:v>27.3</c:v>
                </c:pt>
                <c:pt idx="73">
                  <c:v>27.675000000000001</c:v>
                </c:pt>
                <c:pt idx="74">
                  <c:v>28.05</c:v>
                </c:pt>
                <c:pt idx="75">
                  <c:v>28.425000000000001</c:v>
                </c:pt>
                <c:pt idx="76">
                  <c:v>28.8</c:v>
                </c:pt>
                <c:pt idx="77">
                  <c:v>29.175000000000001</c:v>
                </c:pt>
                <c:pt idx="78">
                  <c:v>29.55</c:v>
                </c:pt>
                <c:pt idx="79">
                  <c:v>29.925000000000001</c:v>
                </c:pt>
                <c:pt idx="80">
                  <c:v>30.3</c:v>
                </c:pt>
                <c:pt idx="81">
                  <c:v>30.675000000000001</c:v>
                </c:pt>
                <c:pt idx="82">
                  <c:v>31.05</c:v>
                </c:pt>
                <c:pt idx="83">
                  <c:v>31.425000000000001</c:v>
                </c:pt>
                <c:pt idx="84">
                  <c:v>31.8</c:v>
                </c:pt>
              </c:numCache>
            </c:numRef>
          </c:xVal>
          <c:yVal>
            <c:numRef>
              <c:f>'240 кГЦ '!$Y$4:$Y$88</c:f>
              <c:numCache>
                <c:formatCode>0.000</c:formatCode>
                <c:ptCount val="85"/>
                <c:pt idx="0">
                  <c:v>0.30121406001021767</c:v>
                </c:pt>
                <c:pt idx="1">
                  <c:v>0.68116172951925102</c:v>
                </c:pt>
                <c:pt idx="2">
                  <c:v>1.0649476198713399</c:v>
                </c:pt>
                <c:pt idx="3">
                  <c:v>1.4526008501994547</c:v>
                </c:pt>
                <c:pt idx="4">
                  <c:v>1.8441507360720208</c:v>
                </c:pt>
                <c:pt idx="5">
                  <c:v>2.2396267907354028</c:v>
                </c:pt>
                <c:pt idx="6">
                  <c:v>2.6390587263639325</c:v>
                </c:pt>
                <c:pt idx="7">
                  <c:v>3.0424764553175296</c:v>
                </c:pt>
                <c:pt idx="8">
                  <c:v>3.4499100914069514</c:v>
                </c:pt>
                <c:pt idx="9">
                  <c:v>3.8613899511667316</c:v>
                </c:pt>
                <c:pt idx="10">
                  <c:v>4.2769465551358268</c:v>
                </c:pt>
                <c:pt idx="11">
                  <c:v>4.6966106291460585</c:v>
                </c:pt>
                <c:pt idx="12">
                  <c:v>5.1204131056183444</c:v>
                </c:pt>
                <c:pt idx="13">
                  <c:v>5.5483851248668135</c:v>
                </c:pt>
                <c:pt idx="14">
                  <c:v>5.9805580364108124</c:v>
                </c:pt>
                <c:pt idx="15">
                  <c:v>6.4169634002948817</c:v>
                </c:pt>
                <c:pt idx="16">
                  <c:v>6.8576329884167393</c:v>
                </c:pt>
                <c:pt idx="17">
                  <c:v>7.3025987858632666</c:v>
                </c:pt>
                <c:pt idx="18">
                  <c:v>7.7518929922546755</c:v>
                </c:pt>
                <c:pt idx="19">
                  <c:v>8.2055480230967355</c:v>
                </c:pt>
                <c:pt idx="20">
                  <c:v>8.6635965111412503</c:v>
                </c:pt>
                <c:pt idx="21">
                  <c:v>9.1260713077547368</c:v>
                </c:pt>
                <c:pt idx="22">
                  <c:v>9.5930054842954409</c:v>
                </c:pt>
                <c:pt idx="23">
                  <c:v>10.064432333498624</c:v>
                </c:pt>
                <c:pt idx="24">
                  <c:v>10.54038537087032</c:v>
                </c:pt>
                <c:pt idx="25">
                  <c:v>11.02089833608944</c:v>
                </c:pt>
                <c:pt idx="26">
                  <c:v>11.506005194418453</c:v>
                </c:pt>
                <c:pt idx="27">
                  <c:v>11.995740138122505</c:v>
                </c:pt>
                <c:pt idx="28">
                  <c:v>12.490137587897255</c:v>
                </c:pt>
                <c:pt idx="29">
                  <c:v>12.989232194305199</c:v>
                </c:pt>
                <c:pt idx="30">
                  <c:v>13.493058839220788</c:v>
                </c:pt>
                <c:pt idx="31">
                  <c:v>14.00165263728425</c:v>
                </c:pt>
                <c:pt idx="32">
                  <c:v>14.515048937364231</c:v>
                </c:pt>
                <c:pt idx="33">
                  <c:v>15.033283324029192</c:v>
                </c:pt>
                <c:pt idx="34">
                  <c:v>15.55639161902784</c:v>
                </c:pt>
                <c:pt idx="35">
                  <c:v>16.084409882778381</c:v>
                </c:pt>
                <c:pt idx="36">
                  <c:v>16.617374415866792</c:v>
                </c:pt>
                <c:pt idx="37">
                  <c:v>17.155321760554234</c:v>
                </c:pt>
                <c:pt idx="38">
                  <c:v>17.698288702293524</c:v>
                </c:pt>
                <c:pt idx="39">
                  <c:v>18.246312271254666</c:v>
                </c:pt>
                <c:pt idx="40">
                  <c:v>18.799429743859786</c:v>
                </c:pt>
                <c:pt idx="41">
                  <c:v>19.357678644327116</c:v>
                </c:pt>
                <c:pt idx="42">
                  <c:v>19.921096746224546</c:v>
                </c:pt>
                <c:pt idx="43">
                  <c:v>20.489722074032304</c:v>
                </c:pt>
                <c:pt idx="44">
                  <c:v>21.063592904715289</c:v>
                </c:pt>
                <c:pt idx="45">
                  <c:v>21.642747769304677</c:v>
                </c:pt>
                <c:pt idx="46">
                  <c:v>22.2272254544893</c:v>
                </c:pt>
                <c:pt idx="47">
                  <c:v>22.81706500421646</c:v>
                </c:pt>
                <c:pt idx="48">
                  <c:v>23.412305721302328</c:v>
                </c:pt>
                <c:pt idx="49">
                  <c:v>24.012987169052387</c:v>
                </c:pt>
                <c:pt idx="50">
                  <c:v>24.619149172891305</c:v>
                </c:pt>
                <c:pt idx="51">
                  <c:v>25.230831822002699</c:v>
                </c:pt>
                <c:pt idx="52">
                  <c:v>25.848075470979051</c:v>
                </c:pt>
                <c:pt idx="53">
                  <c:v>26.470920741481081</c:v>
                </c:pt>
                <c:pt idx="54">
                  <c:v>27.099408523907695</c:v>
                </c:pt>
                <c:pt idx="55">
                  <c:v>27.733579979075426</c:v>
                </c:pt>
                <c:pt idx="56">
                  <c:v>28.373476539908445</c:v>
                </c:pt>
                <c:pt idx="57">
                  <c:v>29.019139913138478</c:v>
                </c:pt>
                <c:pt idx="58">
                  <c:v>29.670612081015172</c:v>
                </c:pt>
                <c:pt idx="59">
                  <c:v>30.327935303026461</c:v>
                </c:pt>
                <c:pt idx="60">
                  <c:v>30.991152117629593</c:v>
                </c:pt>
                <c:pt idx="61">
                  <c:v>31.660305343992484</c:v>
                </c:pt>
                <c:pt idx="62">
                  <c:v>32.335438083745352</c:v>
                </c:pt>
                <c:pt idx="63">
                  <c:v>33.016593722743259</c:v>
                </c:pt>
                <c:pt idx="64">
                  <c:v>33.703815932838957</c:v>
                </c:pt>
                <c:pt idx="65">
                  <c:v>34.397148673666479</c:v>
                </c:pt>
                <c:pt idx="66">
                  <c:v>35.096636194435533</c:v>
                </c:pt>
                <c:pt idx="67">
                  <c:v>35.802323035736656</c:v>
                </c:pt>
                <c:pt idx="68">
                  <c:v>36.514254031357119</c:v>
                </c:pt>
                <c:pt idx="69">
                  <c:v>37.232474310107904</c:v>
                </c:pt>
                <c:pt idx="70">
                  <c:v>37.957029297661585</c:v>
                </c:pt>
                <c:pt idx="71">
                  <c:v>38.687964718401219</c:v>
                </c:pt>
                <c:pt idx="72">
                  <c:v>39.425326597280453</c:v>
                </c:pt>
                <c:pt idx="73">
                  <c:v>40.169161261694711</c:v>
                </c:pt>
                <c:pt idx="74">
                  <c:v>40.919515343363607</c:v>
                </c:pt>
                <c:pt idx="75">
                  <c:v>41.676435780224899</c:v>
                </c:pt>
                <c:pt idx="76">
                  <c:v>42.439969818339364</c:v>
                </c:pt>
                <c:pt idx="77">
                  <c:v>43.210165013807696</c:v>
                </c:pt>
                <c:pt idx="78">
                  <c:v>43.987069234698232</c:v>
                </c:pt>
                <c:pt idx="79">
                  <c:v>44.770730662987077</c:v>
                </c:pt>
                <c:pt idx="80">
                  <c:v>45.561197796508871</c:v>
                </c:pt>
                <c:pt idx="81">
                  <c:v>46.35851945092044</c:v>
                </c:pt>
                <c:pt idx="82">
                  <c:v>47.162744761674972</c:v>
                </c:pt>
                <c:pt idx="83">
                  <c:v>47.973923186009173</c:v>
                </c:pt>
                <c:pt idx="84">
                  <c:v>48.792104504941491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xVal>
            <c:numRef>
              <c:f>'240 кГЦ '!$AF$4:$AF$89</c:f>
              <c:numCache>
                <c:formatCode>General</c:formatCode>
                <c:ptCount val="86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77</c:v>
                </c:pt>
                <c:pt idx="23">
                  <c:v>80</c:v>
                </c:pt>
                <c:pt idx="24">
                  <c:v>83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101</c:v>
                </c:pt>
                <c:pt idx="31">
                  <c:v>104</c:v>
                </c:pt>
                <c:pt idx="32">
                  <c:v>107</c:v>
                </c:pt>
                <c:pt idx="33">
                  <c:v>110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122</c:v>
                </c:pt>
                <c:pt idx="38">
                  <c:v>125</c:v>
                </c:pt>
                <c:pt idx="39">
                  <c:v>128</c:v>
                </c:pt>
                <c:pt idx="40">
                  <c:v>131</c:v>
                </c:pt>
                <c:pt idx="41">
                  <c:v>134</c:v>
                </c:pt>
                <c:pt idx="42">
                  <c:v>137</c:v>
                </c:pt>
                <c:pt idx="43">
                  <c:v>140</c:v>
                </c:pt>
                <c:pt idx="44">
                  <c:v>143</c:v>
                </c:pt>
                <c:pt idx="45">
                  <c:v>146</c:v>
                </c:pt>
                <c:pt idx="46">
                  <c:v>149</c:v>
                </c:pt>
                <c:pt idx="47">
                  <c:v>152</c:v>
                </c:pt>
                <c:pt idx="48">
                  <c:v>155</c:v>
                </c:pt>
                <c:pt idx="49">
                  <c:v>158</c:v>
                </c:pt>
                <c:pt idx="50">
                  <c:v>161</c:v>
                </c:pt>
                <c:pt idx="51">
                  <c:v>164</c:v>
                </c:pt>
                <c:pt idx="52">
                  <c:v>167</c:v>
                </c:pt>
                <c:pt idx="53">
                  <c:v>170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182</c:v>
                </c:pt>
                <c:pt idx="58">
                  <c:v>185</c:v>
                </c:pt>
                <c:pt idx="59">
                  <c:v>188</c:v>
                </c:pt>
                <c:pt idx="60">
                  <c:v>191</c:v>
                </c:pt>
                <c:pt idx="61">
                  <c:v>194</c:v>
                </c:pt>
                <c:pt idx="62">
                  <c:v>197</c:v>
                </c:pt>
                <c:pt idx="63">
                  <c:v>200</c:v>
                </c:pt>
                <c:pt idx="64">
                  <c:v>203</c:v>
                </c:pt>
                <c:pt idx="65">
                  <c:v>206</c:v>
                </c:pt>
                <c:pt idx="66">
                  <c:v>209</c:v>
                </c:pt>
                <c:pt idx="67">
                  <c:v>212</c:v>
                </c:pt>
                <c:pt idx="68">
                  <c:v>215</c:v>
                </c:pt>
                <c:pt idx="69">
                  <c:v>218</c:v>
                </c:pt>
                <c:pt idx="70">
                  <c:v>221</c:v>
                </c:pt>
                <c:pt idx="71">
                  <c:v>224</c:v>
                </c:pt>
                <c:pt idx="72">
                  <c:v>227</c:v>
                </c:pt>
                <c:pt idx="73">
                  <c:v>230</c:v>
                </c:pt>
                <c:pt idx="74">
                  <c:v>233</c:v>
                </c:pt>
                <c:pt idx="75">
                  <c:v>236</c:v>
                </c:pt>
                <c:pt idx="76">
                  <c:v>239</c:v>
                </c:pt>
                <c:pt idx="77">
                  <c:v>242</c:v>
                </c:pt>
                <c:pt idx="78">
                  <c:v>245</c:v>
                </c:pt>
                <c:pt idx="79">
                  <c:v>248</c:v>
                </c:pt>
                <c:pt idx="80">
                  <c:v>251</c:v>
                </c:pt>
                <c:pt idx="81">
                  <c:v>254</c:v>
                </c:pt>
                <c:pt idx="82">
                  <c:v>257</c:v>
                </c:pt>
                <c:pt idx="83">
                  <c:v>260</c:v>
                </c:pt>
                <c:pt idx="84">
                  <c:v>263</c:v>
                </c:pt>
                <c:pt idx="85">
                  <c:v>266</c:v>
                </c:pt>
              </c:numCache>
            </c:numRef>
          </c:xVal>
          <c:yVal>
            <c:numRef>
              <c:f>'240 кГЦ '!$AM$4:$AM$89</c:f>
              <c:numCache>
                <c:formatCode>0.000</c:formatCode>
                <c:ptCount val="86"/>
                <c:pt idx="0">
                  <c:v>12.755734629686087</c:v>
                </c:pt>
                <c:pt idx="1">
                  <c:v>16.903657249098739</c:v>
                </c:pt>
                <c:pt idx="2">
                  <c:v>21.371815469455374</c:v>
                </c:pt>
                <c:pt idx="3">
                  <c:v>26.179559930024034</c:v>
                </c:pt>
                <c:pt idx="4">
                  <c:v>31.347292350024809</c:v>
                </c:pt>
                <c:pt idx="5">
                  <c:v>36.896519297993819</c:v>
                </c:pt>
                <c:pt idx="6">
                  <c:v>42.84990860788254</c:v>
                </c:pt>
                <c:pt idx="7">
                  <c:v>49.231348568726119</c:v>
                </c:pt>
                <c:pt idx="8">
                  <c:v>56.066010020670959</c:v>
                </c:pt>
                <c:pt idx="9">
                  <c:v>63.380411496388206</c:v>
                </c:pt>
                <c:pt idx="10">
                  <c:v>71.202487553421534</c:v>
                </c:pt>
                <c:pt idx="11">
                  <c:v>79.561660449842364</c:v>
                </c:pt>
                <c:pt idx="12">
                  <c:v>88.488915322726115</c:v>
                </c:pt>
                <c:pt idx="13">
                  <c:v>98.016879036430467</c:v>
                </c:pt>
                <c:pt idx="14">
                  <c:v>108.17990287547325</c:v>
                </c:pt>
                <c:pt idx="15">
                  <c:v>119.01414926498039</c:v>
                </c:pt>
                <c:pt idx="16">
                  <c:v>130.55768271022666</c:v>
                </c:pt>
                <c:pt idx="17">
                  <c:v>142.85056515573677</c:v>
                </c:pt>
                <c:pt idx="18">
                  <c:v>155.93495597377273</c:v>
                </c:pt>
                <c:pt idx="19">
                  <c:v>169.85521680182444</c:v>
                </c:pt>
                <c:pt idx="20">
                  <c:v>184.65802145894915</c:v>
                </c:pt>
                <c:pt idx="21">
                  <c:v>200.3924711815331</c:v>
                </c:pt>
                <c:pt idx="22">
                  <c:v>217.11021543023102</c:v>
                </c:pt>
                <c:pt idx="23">
                  <c:v>234.86557853157117</c:v>
                </c:pt>
                <c:pt idx="24">
                  <c:v>253.71569242996173</c:v>
                </c:pt>
                <c:pt idx="25">
                  <c:v>273.72063583865167</c:v>
                </c:pt>
                <c:pt idx="26">
                  <c:v>294.9435800916101</c:v>
                </c:pt>
                <c:pt idx="27">
                  <c:v>317.4509420123012</c:v>
                </c:pt>
                <c:pt idx="28">
                  <c:v>341.31254413000727</c:v>
                </c:pt>
                <c:pt idx="29">
                  <c:v>366.60178258966619</c:v>
                </c:pt>
                <c:pt idx="30">
                  <c:v>393.39580311726604</c:v>
                </c:pt>
                <c:pt idx="31">
                  <c:v>421.77568541955526</c:v>
                </c:pt>
                <c:pt idx="32">
                  <c:v>451.82663641443332</c:v>
                </c:pt>
                <c:pt idx="33">
                  <c:v>483.63819270666556</c:v>
                </c:pt>
                <c:pt idx="34">
                  <c:v>517.30443274279526</c:v>
                </c:pt>
                <c:pt idx="35">
                  <c:v>552.92419909915941</c:v>
                </c:pt>
                <c:pt idx="36">
                  <c:v>590.60133137787977</c:v>
                </c:pt>
                <c:pt idx="37">
                  <c:v>630.44491020767816</c:v>
                </c:pt>
                <c:pt idx="38">
                  <c:v>672.5695128692256</c:v>
                </c:pt>
                <c:pt idx="39">
                  <c:v>717.09548108879085</c:v>
                </c:pt>
                <c:pt idx="40">
                  <c:v>764.14920156896437</c:v>
                </c:pt>
                <c:pt idx="41">
                  <c:v>813.86339985149789</c:v>
                </c:pt>
                <c:pt idx="42">
                  <c:v>866.37744813466622</c:v>
                </c:pt>
                <c:pt idx="43">
                  <c:v>921.83768769627</c:v>
                </c:pt>
                <c:pt idx="44">
                  <c:v>980.39776660329335</c:v>
                </c:pt>
                <c:pt idx="45">
                  <c:v>1042.2189934206547</c:v>
                </c:pt>
                <c:pt idx="46">
                  <c:v>1107.4707076641273</c:v>
                </c:pt>
                <c:pt idx="47">
                  <c:v>1176.3306677768617</c:v>
                </c:pt>
                <c:pt idx="48">
                  <c:v>1248.9854574446588</c:v>
                </c:pt>
                <c:pt idx="49">
                  <c:v>1325.6309111026385</c:v>
                </c:pt>
                <c:pt idx="50">
                  <c:v>1406.4725595249934</c:v>
                </c:pt>
                <c:pt idx="51">
                  <c:v>1491.7260964305472</c:v>
                </c:pt>
                <c:pt idx="52">
                  <c:v>1581.6178670794441</c:v>
                </c:pt>
                <c:pt idx="53">
                  <c:v>1676.3853798811529</c:v>
                </c:pt>
                <c:pt idx="54">
                  <c:v>1776.2778420805862</c:v>
                </c:pt>
                <c:pt idx="55">
                  <c:v>1881.5567206380656</c:v>
                </c:pt>
                <c:pt idx="56">
                  <c:v>1992.4963294698334</c:v>
                </c:pt>
                <c:pt idx="57">
                  <c:v>2109.3844442693444</c:v>
                </c:pt>
                <c:pt idx="58">
                  <c:v>2232.5229461852018</c:v>
                </c:pt>
                <c:pt idx="59">
                  <c:v>2362.2284956899975</c:v>
                </c:pt>
                <c:pt idx="60">
                  <c:v>2498.8332380353681</c:v>
                </c:pt>
                <c:pt idx="61">
                  <c:v>2642.6855417521097</c:v>
                </c:pt>
                <c:pt idx="62">
                  <c:v>2794.1507717209961</c:v>
                </c:pt>
                <c:pt idx="63">
                  <c:v>2953.6120984094296</c:v>
                </c:pt>
                <c:pt idx="64">
                  <c:v>3121.4713449418591</c:v>
                </c:pt>
                <c:pt idx="65">
                  <c:v>3298.1498737480292</c:v>
                </c:pt>
                <c:pt idx="66">
                  <c:v>3484.0895146124544</c:v>
                </c:pt>
                <c:pt idx="67">
                  <c:v>3679.7535360317406</c:v>
                </c:pt>
                <c:pt idx="68">
                  <c:v>3885.6276618731549</c:v>
                </c:pt>
                <c:pt idx="69">
                  <c:v>4102.2211354185256</c:v>
                </c:pt>
                <c:pt idx="70">
                  <c:v>4330.0678329725906</c:v>
                </c:pt>
                <c:pt idx="71">
                  <c:v>4569.7274293136425</c:v>
                </c:pt>
                <c:pt idx="72">
                  <c:v>4821.7866173686134</c:v>
                </c:pt>
                <c:pt idx="73">
                  <c:v>5086.8603846020251</c:v>
                </c:pt>
                <c:pt idx="74">
                  <c:v>5365.5933487222646</c:v>
                </c:pt>
                <c:pt idx="75">
                  <c:v>5658.6611554264955</c:v>
                </c:pt>
                <c:pt idx="76">
                  <c:v>5966.7719410288473</c:v>
                </c:pt>
                <c:pt idx="77">
                  <c:v>6290.6678629461976</c:v>
                </c:pt>
                <c:pt idx="78">
                  <c:v>6631.1267011502114</c:v>
                </c:pt>
                <c:pt idx="79">
                  <c:v>6988.9635338358012</c:v>
                </c:pt>
                <c:pt idx="80">
                  <c:v>7365.032490703099</c:v>
                </c:pt>
                <c:pt idx="81">
                  <c:v>7760.2285874043791</c:v>
                </c:pt>
                <c:pt idx="82">
                  <c:v>8175.4896448678155</c:v>
                </c:pt>
                <c:pt idx="83">
                  <c:v>8611.7982973786275</c:v>
                </c:pt>
                <c:pt idx="84">
                  <c:v>9070.1840934733609</c:v>
                </c:pt>
                <c:pt idx="85">
                  <c:v>9551.7256938865885</c:v>
                </c:pt>
              </c:numCache>
            </c:numRef>
          </c:yVal>
          <c:smooth val="1"/>
        </c:ser>
        <c:axId val="106491264"/>
        <c:axId val="106493056"/>
      </c:scatterChart>
      <c:valAx>
        <c:axId val="106491264"/>
        <c:scaling>
          <c:orientation val="minMax"/>
        </c:scaling>
        <c:axPos val="b"/>
        <c:numFmt formatCode="General" sourceLinked="1"/>
        <c:tickLblPos val="nextTo"/>
        <c:crossAx val="106493056"/>
        <c:crosses val="autoZero"/>
        <c:crossBetween val="midCat"/>
      </c:valAx>
      <c:valAx>
        <c:axId val="106493056"/>
        <c:scaling>
          <c:orientation val="minMax"/>
        </c:scaling>
        <c:axPos val="l"/>
        <c:majorGridlines/>
        <c:numFmt formatCode="0.000" sourceLinked="1"/>
        <c:tickLblPos val="nextTo"/>
        <c:crossAx val="106491264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ХН=6</c:v>
          </c:tx>
          <c:cat>
            <c:numRef>
              <c:f>'Определение длительности'!$C$6:$C$19</c:f>
              <c:numCache>
                <c:formatCode>General</c:formatCode>
                <c:ptCount val="14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cat>
          <c:val>
            <c:numRef>
              <c:f>'Определение длительности'!$G$6:$G$19</c:f>
              <c:numCache>
                <c:formatCode>0.000</c:formatCode>
                <c:ptCount val="14"/>
                <c:pt idx="0">
                  <c:v>0.91489733194727307</c:v>
                </c:pt>
                <c:pt idx="1">
                  <c:v>9.1489733194727307</c:v>
                </c:pt>
                <c:pt idx="2">
                  <c:v>18.297946638945461</c:v>
                </c:pt>
                <c:pt idx="3">
                  <c:v>36.595893277890923</c:v>
                </c:pt>
                <c:pt idx="4">
                  <c:v>73.191786555781846</c:v>
                </c:pt>
                <c:pt idx="5">
                  <c:v>146.38357311156369</c:v>
                </c:pt>
                <c:pt idx="6">
                  <c:v>182.97946638945461</c:v>
                </c:pt>
                <c:pt idx="7">
                  <c:v>219.57535966734554</c:v>
                </c:pt>
                <c:pt idx="8">
                  <c:v>274.46919958418192</c:v>
                </c:pt>
                <c:pt idx="9">
                  <c:v>365.95893277890923</c:v>
                </c:pt>
                <c:pt idx="10">
                  <c:v>457.44866597363654</c:v>
                </c:pt>
                <c:pt idx="11">
                  <c:v>548.93839916836384</c:v>
                </c:pt>
                <c:pt idx="12">
                  <c:v>640.42813236309121</c:v>
                </c:pt>
                <c:pt idx="13">
                  <c:v>731.91786555781846</c:v>
                </c:pt>
              </c:numCache>
            </c:numRef>
          </c:val>
        </c:ser>
        <c:ser>
          <c:idx val="1"/>
          <c:order val="1"/>
          <c:tx>
            <c:v>ХН=7</c:v>
          </c:tx>
          <c:val>
            <c:numRef>
              <c:f>'Определение длительности'!$O$6:$O$19</c:f>
              <c:numCache>
                <c:formatCode>0.000</c:formatCode>
                <c:ptCount val="14"/>
                <c:pt idx="0">
                  <c:v>1.2457913707861756</c:v>
                </c:pt>
                <c:pt idx="1">
                  <c:v>12.457913707861756</c:v>
                </c:pt>
                <c:pt idx="2">
                  <c:v>24.915827415723513</c:v>
                </c:pt>
                <c:pt idx="3">
                  <c:v>49.831654831447025</c:v>
                </c:pt>
                <c:pt idx="4">
                  <c:v>99.663309662894051</c:v>
                </c:pt>
                <c:pt idx="5">
                  <c:v>199.3266193257881</c:v>
                </c:pt>
                <c:pt idx="6">
                  <c:v>249.15827415723513</c:v>
                </c:pt>
                <c:pt idx="7">
                  <c:v>298.98992898868215</c:v>
                </c:pt>
                <c:pt idx="8">
                  <c:v>373.73741123585273</c:v>
                </c:pt>
                <c:pt idx="9">
                  <c:v>498.31654831447025</c:v>
                </c:pt>
                <c:pt idx="10">
                  <c:v>622.89568539308777</c:v>
                </c:pt>
                <c:pt idx="11">
                  <c:v>747.47482247170547</c:v>
                </c:pt>
                <c:pt idx="12">
                  <c:v>872.05395955032304</c:v>
                </c:pt>
                <c:pt idx="13">
                  <c:v>996.63309662894051</c:v>
                </c:pt>
              </c:numCache>
            </c:numRef>
          </c:val>
        </c:ser>
        <c:ser>
          <c:idx val="2"/>
          <c:order val="2"/>
          <c:tx>
            <c:v>ХН=8</c:v>
          </c:tx>
          <c:val>
            <c:numRef>
              <c:f>'Определение длительности'!$V$6:$V$19</c:f>
              <c:numCache>
                <c:formatCode>0.000</c:formatCode>
                <c:ptCount val="14"/>
                <c:pt idx="0">
                  <c:v>1.6279320541148223</c:v>
                </c:pt>
                <c:pt idx="1">
                  <c:v>16.279320541148223</c:v>
                </c:pt>
                <c:pt idx="2">
                  <c:v>32.558641082296447</c:v>
                </c:pt>
                <c:pt idx="3">
                  <c:v>65.117282164592893</c:v>
                </c:pt>
                <c:pt idx="4">
                  <c:v>130.23456432918579</c:v>
                </c:pt>
                <c:pt idx="5">
                  <c:v>260.46912865837157</c:v>
                </c:pt>
                <c:pt idx="6">
                  <c:v>325.58641082296447</c:v>
                </c:pt>
                <c:pt idx="7">
                  <c:v>390.70369298755736</c:v>
                </c:pt>
                <c:pt idx="8">
                  <c:v>488.37961623444676</c:v>
                </c:pt>
                <c:pt idx="9">
                  <c:v>651.17282164592893</c:v>
                </c:pt>
                <c:pt idx="10">
                  <c:v>813.96602705741111</c:v>
                </c:pt>
                <c:pt idx="11">
                  <c:v>976.75923246889352</c:v>
                </c:pt>
                <c:pt idx="12">
                  <c:v>1139.5524378803757</c:v>
                </c:pt>
                <c:pt idx="13">
                  <c:v>1302.3456432918579</c:v>
                </c:pt>
              </c:numCache>
            </c:numRef>
          </c:val>
        </c:ser>
        <c:marker val="1"/>
        <c:axId val="107720704"/>
        <c:axId val="107722240"/>
      </c:lineChart>
      <c:catAx>
        <c:axId val="107720704"/>
        <c:scaling>
          <c:orientation val="minMax"/>
        </c:scaling>
        <c:axPos val="b"/>
        <c:numFmt formatCode="General" sourceLinked="1"/>
        <c:tickLblPos val="nextTo"/>
        <c:crossAx val="107722240"/>
        <c:crosses val="autoZero"/>
        <c:auto val="1"/>
        <c:lblAlgn val="ctr"/>
        <c:lblOffset val="100"/>
      </c:catAx>
      <c:valAx>
        <c:axId val="107722240"/>
        <c:scaling>
          <c:orientation val="minMax"/>
        </c:scaling>
        <c:axPos val="l"/>
        <c:majorGridlines/>
        <c:numFmt formatCode="0" sourceLinked="0"/>
        <c:tickLblPos val="nextTo"/>
        <c:crossAx val="107720704"/>
        <c:crosses val="autoZero"/>
        <c:crossBetween val="between"/>
        <c:majorUnit val="200"/>
        <c:minorUnit val="1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ХН=6</c:v>
          </c:tx>
          <c:cat>
            <c:numRef>
              <c:f>'Определение длительности'!$C$6:$C$9</c:f>
              <c:numCache>
                <c:formatCode>General</c:formatCode>
                <c:ptCount val="4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'Определение длительности'!$G$6:$G$9</c:f>
              <c:numCache>
                <c:formatCode>0.000</c:formatCode>
                <c:ptCount val="4"/>
                <c:pt idx="0">
                  <c:v>0.91489733194727307</c:v>
                </c:pt>
                <c:pt idx="1">
                  <c:v>9.1489733194727307</c:v>
                </c:pt>
                <c:pt idx="2">
                  <c:v>18.297946638945461</c:v>
                </c:pt>
                <c:pt idx="3">
                  <c:v>36.595893277890923</c:v>
                </c:pt>
              </c:numCache>
            </c:numRef>
          </c:val>
        </c:ser>
        <c:ser>
          <c:idx val="1"/>
          <c:order val="1"/>
          <c:tx>
            <c:v>ХН=7</c:v>
          </c:tx>
          <c:val>
            <c:numRef>
              <c:f>'Определение длительности'!$O$6:$O$9</c:f>
              <c:numCache>
                <c:formatCode>0.000</c:formatCode>
                <c:ptCount val="4"/>
                <c:pt idx="0">
                  <c:v>1.2457913707861756</c:v>
                </c:pt>
                <c:pt idx="1">
                  <c:v>12.457913707861756</c:v>
                </c:pt>
                <c:pt idx="2">
                  <c:v>24.915827415723513</c:v>
                </c:pt>
                <c:pt idx="3">
                  <c:v>49.831654831447025</c:v>
                </c:pt>
              </c:numCache>
            </c:numRef>
          </c:val>
        </c:ser>
        <c:ser>
          <c:idx val="2"/>
          <c:order val="2"/>
          <c:tx>
            <c:v>ХН=8</c:v>
          </c:tx>
          <c:val>
            <c:numRef>
              <c:f>'Определение длительности'!$V$6:$V$9</c:f>
              <c:numCache>
                <c:formatCode>0.000</c:formatCode>
                <c:ptCount val="4"/>
                <c:pt idx="0">
                  <c:v>1.6279320541148223</c:v>
                </c:pt>
                <c:pt idx="1">
                  <c:v>16.279320541148223</c:v>
                </c:pt>
                <c:pt idx="2">
                  <c:v>32.558641082296447</c:v>
                </c:pt>
                <c:pt idx="3">
                  <c:v>65.117282164592893</c:v>
                </c:pt>
              </c:numCache>
            </c:numRef>
          </c:val>
        </c:ser>
        <c:marker val="1"/>
        <c:axId val="107739392"/>
        <c:axId val="107757568"/>
      </c:lineChart>
      <c:catAx>
        <c:axId val="107739392"/>
        <c:scaling>
          <c:orientation val="minMax"/>
        </c:scaling>
        <c:axPos val="b"/>
        <c:numFmt formatCode="General" sourceLinked="1"/>
        <c:tickLblPos val="nextTo"/>
        <c:crossAx val="107757568"/>
        <c:crosses val="autoZero"/>
        <c:auto val="1"/>
        <c:lblAlgn val="ctr"/>
        <c:lblOffset val="100"/>
      </c:catAx>
      <c:valAx>
        <c:axId val="107757568"/>
        <c:scaling>
          <c:orientation val="minMax"/>
        </c:scaling>
        <c:axPos val="l"/>
        <c:majorGridlines/>
        <c:numFmt formatCode="0" sourceLinked="0"/>
        <c:tickLblPos val="nextTo"/>
        <c:crossAx val="107739392"/>
        <c:crosses val="autoZero"/>
        <c:crossBetween val="between"/>
        <c:minorUnit val="0.1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84</xdr:col>
      <xdr:colOff>590550</xdr:colOff>
      <xdr:row>43</xdr:row>
      <xdr:rowOff>31750</xdr:rowOff>
    </xdr:from>
    <xdr:to>
      <xdr:col>100</xdr:col>
      <xdr:colOff>184150</xdr:colOff>
      <xdr:row>74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284020</xdr:colOff>
      <xdr:row>64</xdr:row>
      <xdr:rowOff>59266</xdr:rowOff>
    </xdr:from>
    <xdr:to>
      <xdr:col>14</xdr:col>
      <xdr:colOff>15240</xdr:colOff>
      <xdr:row>110</xdr:row>
      <xdr:rowOff>53339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596900</xdr:colOff>
      <xdr:row>4</xdr:row>
      <xdr:rowOff>584200</xdr:rowOff>
    </xdr:from>
    <xdr:to>
      <xdr:col>44</xdr:col>
      <xdr:colOff>317500</xdr:colOff>
      <xdr:row>32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70</xdr:col>
      <xdr:colOff>590550</xdr:colOff>
      <xdr:row>43</xdr:row>
      <xdr:rowOff>31750</xdr:rowOff>
    </xdr:from>
    <xdr:to>
      <xdr:col>86</xdr:col>
      <xdr:colOff>184150</xdr:colOff>
      <xdr:row>74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284020</xdr:colOff>
      <xdr:row>64</xdr:row>
      <xdr:rowOff>59266</xdr:rowOff>
    </xdr:from>
    <xdr:to>
      <xdr:col>14</xdr:col>
      <xdr:colOff>15240</xdr:colOff>
      <xdr:row>110</xdr:row>
      <xdr:rowOff>53339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71</xdr:col>
      <xdr:colOff>590550</xdr:colOff>
      <xdr:row>43</xdr:row>
      <xdr:rowOff>31750</xdr:rowOff>
    </xdr:from>
    <xdr:to>
      <xdr:col>87</xdr:col>
      <xdr:colOff>184150</xdr:colOff>
      <xdr:row>74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379270</xdr:colOff>
      <xdr:row>99</xdr:row>
      <xdr:rowOff>173566</xdr:rowOff>
    </xdr:from>
    <xdr:to>
      <xdr:col>59</xdr:col>
      <xdr:colOff>655320</xdr:colOff>
      <xdr:row>167</xdr:row>
      <xdr:rowOff>121920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19</xdr:row>
      <xdr:rowOff>160020</xdr:rowOff>
    </xdr:from>
    <xdr:to>
      <xdr:col>14</xdr:col>
      <xdr:colOff>563880</xdr:colOff>
      <xdr:row>43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87085</xdr:colOff>
      <xdr:row>20</xdr:row>
      <xdr:rowOff>1</xdr:rowOff>
    </xdr:from>
    <xdr:to>
      <xdr:col>26</xdr:col>
      <xdr:colOff>21771</xdr:colOff>
      <xdr:row>43</xdr:row>
      <xdr:rowOff>65315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137160</xdr:colOff>
      <xdr:row>4</xdr:row>
      <xdr:rowOff>34289</xdr:rowOff>
    </xdr:from>
    <xdr:to>
      <xdr:col>29</xdr:col>
      <xdr:colOff>190500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571499</xdr:colOff>
      <xdr:row>14</xdr:row>
      <xdr:rowOff>64771</xdr:rowOff>
    </xdr:from>
    <xdr:to>
      <xdr:col>21</xdr:col>
      <xdr:colOff>57150</xdr:colOff>
      <xdr:row>24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25</xdr:row>
      <xdr:rowOff>76200</xdr:rowOff>
    </xdr:from>
    <xdr:to>
      <xdr:col>20</xdr:col>
      <xdr:colOff>514350</xdr:colOff>
      <xdr:row>35</xdr:row>
      <xdr:rowOff>182880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246530</xdr:colOff>
      <xdr:row>0</xdr:row>
      <xdr:rowOff>103094</xdr:rowOff>
    </xdr:from>
    <xdr:to>
      <xdr:col>21</xdr:col>
      <xdr:colOff>571500</xdr:colOff>
      <xdr:row>13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25400</xdr:colOff>
      <xdr:row>3</xdr:row>
      <xdr:rowOff>66038</xdr:rowOff>
    </xdr:from>
    <xdr:to>
      <xdr:col>58</xdr:col>
      <xdr:colOff>0</xdr:colOff>
      <xdr:row>64</xdr:row>
      <xdr:rowOff>30479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66</xdr:row>
      <xdr:rowOff>25400</xdr:rowOff>
    </xdr:from>
    <xdr:to>
      <xdr:col>40</xdr:col>
      <xdr:colOff>95250</xdr:colOff>
      <xdr:row>89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400050</xdr:colOff>
      <xdr:row>66</xdr:row>
      <xdr:rowOff>114300</xdr:rowOff>
    </xdr:from>
    <xdr:to>
      <xdr:col>50</xdr:col>
      <xdr:colOff>457200</xdr:colOff>
      <xdr:row>89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142875</xdr:colOff>
      <xdr:row>0</xdr:row>
      <xdr:rowOff>171449</xdr:rowOff>
    </xdr:from>
    <xdr:to>
      <xdr:col>35</xdr:col>
      <xdr:colOff>446314</xdr:colOff>
      <xdr:row>22</xdr:row>
      <xdr:rowOff>97972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Z262"/>
  <sheetViews>
    <sheetView tabSelected="1" topLeftCell="AN1" zoomScale="70" zoomScaleNormal="70" workbookViewId="0">
      <selection activeCell="AU19" sqref="AU19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118" customWidth="1"/>
    <col min="13" max="13" width="4.109375" customWidth="1"/>
    <col min="14" max="14" width="6.88671875" customWidth="1"/>
    <col min="22" max="22" width="10.5546875" customWidth="1"/>
    <col min="23" max="23" width="7.88671875" customWidth="1"/>
    <col min="24" max="25" width="10.77734375" style="161" customWidth="1"/>
    <col min="26" max="26" width="13" style="161" customWidth="1"/>
    <col min="27" max="27" width="7.109375" style="161" customWidth="1"/>
    <col min="28" max="28" width="7" style="161" customWidth="1"/>
    <col min="29" max="29" width="8.21875" style="21" customWidth="1"/>
    <col min="30" max="30" width="8.109375" style="21" customWidth="1"/>
    <col min="31" max="31" width="8" style="21" customWidth="1"/>
    <col min="32" max="33" width="7" style="21" customWidth="1"/>
    <col min="34" max="34" width="8.88671875" style="21" customWidth="1"/>
    <col min="35" max="38" width="7" style="21" customWidth="1"/>
    <col min="39" max="39" width="11.109375" style="21" customWidth="1"/>
    <col min="40" max="43" width="10.44140625" style="21" customWidth="1"/>
    <col min="44" max="44" width="13.21875" style="21" customWidth="1"/>
    <col min="45" max="45" width="15.88671875" style="21" customWidth="1"/>
    <col min="46" max="46" width="10.44140625" style="21" customWidth="1"/>
    <col min="47" max="47" width="11" customWidth="1"/>
    <col min="50" max="50" width="7.21875" customWidth="1"/>
    <col min="56" max="56" width="9.5546875" customWidth="1"/>
    <col min="57" max="57" width="10.77734375" customWidth="1"/>
    <col min="58" max="58" width="10.77734375" style="161" customWidth="1"/>
    <col min="59" max="60" width="10.77734375" customWidth="1"/>
    <col min="61" max="61" width="12.33203125" customWidth="1"/>
    <col min="62" max="62" width="10.44140625" customWidth="1"/>
    <col min="63" max="70" width="12.33203125" customWidth="1"/>
    <col min="72" max="72" width="12.77734375" customWidth="1"/>
    <col min="73" max="73" width="11.44140625" customWidth="1"/>
    <col min="74" max="74" width="13" customWidth="1"/>
  </cols>
  <sheetData>
    <row r="1" spans="2:78">
      <c r="BZ1" s="224">
        <v>119.52</v>
      </c>
    </row>
    <row r="2" spans="2:78">
      <c r="BZ2" s="224">
        <v>85.24</v>
      </c>
    </row>
    <row r="3" spans="2:78" ht="15" thickBot="1">
      <c r="O3" s="53" t="s">
        <v>48</v>
      </c>
      <c r="P3" s="54" t="s">
        <v>11</v>
      </c>
      <c r="Q3" s="55" t="s">
        <v>105</v>
      </c>
      <c r="R3" s="53" t="s">
        <v>51</v>
      </c>
      <c r="S3" s="56" t="s">
        <v>52</v>
      </c>
      <c r="T3" s="56" t="s">
        <v>110</v>
      </c>
      <c r="U3" s="57" t="s">
        <v>18</v>
      </c>
      <c r="V3" s="58" t="s">
        <v>111</v>
      </c>
      <c r="W3" s="59" t="s">
        <v>109</v>
      </c>
      <c r="X3" s="58" t="s">
        <v>112</v>
      </c>
      <c r="Y3" s="13" t="s">
        <v>116</v>
      </c>
      <c r="Z3" s="13" t="s">
        <v>117</v>
      </c>
      <c r="AA3" s="13"/>
      <c r="AB3" s="13"/>
      <c r="AC3" s="170" t="s">
        <v>113</v>
      </c>
      <c r="AD3" s="170" t="s">
        <v>75</v>
      </c>
      <c r="AE3" s="170" t="s">
        <v>108</v>
      </c>
      <c r="AF3" s="171" t="s">
        <v>52</v>
      </c>
      <c r="AG3" s="170" t="s">
        <v>196</v>
      </c>
      <c r="AH3" s="170" t="s">
        <v>197</v>
      </c>
      <c r="AI3" s="170" t="s">
        <v>110</v>
      </c>
      <c r="AJ3" s="170" t="s">
        <v>18</v>
      </c>
      <c r="AK3" s="170" t="s">
        <v>199</v>
      </c>
      <c r="AL3" s="170" t="s">
        <v>109</v>
      </c>
      <c r="AM3" s="170" t="s">
        <v>111</v>
      </c>
      <c r="AN3" s="170" t="s">
        <v>112</v>
      </c>
      <c r="AO3" s="170"/>
      <c r="AP3" s="170" t="s">
        <v>198</v>
      </c>
      <c r="AQ3" s="58" t="s">
        <v>200</v>
      </c>
      <c r="AR3" s="58" t="s">
        <v>201</v>
      </c>
      <c r="AS3" s="58" t="s">
        <v>202</v>
      </c>
      <c r="AT3" s="13"/>
      <c r="AV3" s="58" t="str">
        <f>O3</f>
        <v>Шаг ВРУ</v>
      </c>
      <c r="AW3" s="77" t="s">
        <v>11</v>
      </c>
      <c r="AX3" s="58" t="s">
        <v>113</v>
      </c>
      <c r="AY3" s="53" t="s">
        <v>51</v>
      </c>
      <c r="AZ3" s="56" t="s">
        <v>52</v>
      </c>
      <c r="BA3" s="56" t="s">
        <v>110</v>
      </c>
      <c r="BB3" s="76" t="s">
        <v>18</v>
      </c>
      <c r="BC3" s="73" t="s">
        <v>111</v>
      </c>
      <c r="BD3" s="59" t="s">
        <v>109</v>
      </c>
      <c r="BE3" s="58" t="s">
        <v>112</v>
      </c>
      <c r="BF3" s="73" t="s">
        <v>114</v>
      </c>
      <c r="BG3" s="58" t="s">
        <v>115</v>
      </c>
      <c r="BH3" s="13" t="s">
        <v>116</v>
      </c>
      <c r="BI3" s="13" t="s">
        <v>117</v>
      </c>
      <c r="BJ3" s="176" t="s">
        <v>113</v>
      </c>
      <c r="BK3" s="176" t="s">
        <v>75</v>
      </c>
      <c r="BL3" s="176" t="s">
        <v>108</v>
      </c>
      <c r="BM3" s="177" t="s">
        <v>52</v>
      </c>
      <c r="BN3" s="176" t="s">
        <v>196</v>
      </c>
      <c r="BO3" s="176" t="s">
        <v>197</v>
      </c>
      <c r="BP3" s="176" t="s">
        <v>110</v>
      </c>
      <c r="BQ3" s="176" t="s">
        <v>18</v>
      </c>
      <c r="BR3" s="176" t="s">
        <v>109</v>
      </c>
      <c r="BS3" s="176" t="s">
        <v>111</v>
      </c>
      <c r="BT3" s="176" t="s">
        <v>112</v>
      </c>
      <c r="BU3" s="176"/>
      <c r="BV3" s="176" t="s">
        <v>198</v>
      </c>
      <c r="BW3" s="13"/>
      <c r="BX3" s="13"/>
      <c r="BY3" s="13"/>
      <c r="BZ3" s="224">
        <v>67.5</v>
      </c>
    </row>
    <row r="4" spans="2:78" ht="15" thickTop="1">
      <c r="B4" s="185" t="s">
        <v>55</v>
      </c>
      <c r="C4" s="185"/>
      <c r="D4" s="185"/>
      <c r="E4" s="185"/>
      <c r="G4" s="186" t="s">
        <v>77</v>
      </c>
      <c r="H4" s="186"/>
      <c r="I4" s="186"/>
      <c r="J4" s="186"/>
      <c r="K4" s="186"/>
      <c r="N4" s="20"/>
      <c r="O4" s="161">
        <v>1</v>
      </c>
      <c r="P4" s="44">
        <v>0.5</v>
      </c>
      <c r="Q4" s="48">
        <f>$D$14+20*LOG10(J26/1)</f>
        <v>189.2029033051578</v>
      </c>
      <c r="R4" s="19">
        <f>20*LOG(P4)</f>
        <v>-6.0205999132796242</v>
      </c>
      <c r="S4" s="19">
        <f>2*$J$6*(P4/1000)</f>
        <v>3.3327176170066974E-2</v>
      </c>
      <c r="T4" s="19">
        <f>R4+S4</f>
        <v>-5.9872727371095573</v>
      </c>
      <c r="U4" s="52">
        <f t="shared" ref="U4:U67" si="0">$Q$4-(R4+S4)+$Q$8+$Q$10</f>
        <v>157.29596498493032</v>
      </c>
      <c r="V4" s="50">
        <f>POWER(10,(U4+$D$16)*0.05)*1000</f>
        <v>24.904462114075116</v>
      </c>
      <c r="W4" s="60">
        <f>POWER(10,0.05*T4)</f>
        <v>0.5019221517014526</v>
      </c>
      <c r="X4" s="3">
        <f>V4*POWER(2,0.5)*W4</f>
        <v>17.677812664005746</v>
      </c>
      <c r="Y4" s="3">
        <f>W4*(50/$X$4)</f>
        <v>1.4196387337089202</v>
      </c>
      <c r="Z4" s="3">
        <f>V4*POWER(2,0.5)*Y4</f>
        <v>50</v>
      </c>
      <c r="AA4" s="3">
        <f>20*LOG10(Y4)</f>
        <v>3.0435568043051364</v>
      </c>
      <c r="AB4" s="3">
        <f>T4-AA4</f>
        <v>-9.0308295414146933</v>
      </c>
      <c r="AC4" s="172">
        <f>Q4</f>
        <v>189.2029033051578</v>
      </c>
      <c r="AD4" s="173">
        <f>Q8</f>
        <v>-30</v>
      </c>
      <c r="AE4" s="174">
        <f>30*LOG(P4)</f>
        <v>-9.0308998699194358</v>
      </c>
      <c r="AF4" s="174">
        <f>S4</f>
        <v>3.3327176170066974E-2</v>
      </c>
      <c r="AG4" s="174">
        <f>J12</f>
        <v>-7.8942110573370226</v>
      </c>
      <c r="AH4" s="174">
        <f>10*LOG(($D$29*($D$22*POWER(10,-6)))/2)</f>
        <v>-7.4472749489669399</v>
      </c>
      <c r="AI4" s="174">
        <f>AE4+AF4</f>
        <v>-8.997572693749369</v>
      </c>
      <c r="AJ4" s="172">
        <f>$AC$4-AI4+$AD$4+$AH$4+$AG$4</f>
        <v>152.8589899926032</v>
      </c>
      <c r="AK4" s="172">
        <f>AJ4-12.4</f>
        <v>140.45898999260319</v>
      </c>
      <c r="AL4" s="175">
        <f>POWER(10,0.05*AI4)</f>
        <v>0.35491255709584019</v>
      </c>
      <c r="AM4" s="174">
        <f>POWER(10,(AJ4+$D$16)*0.05)*1000</f>
        <v>14.942677268445079</v>
      </c>
      <c r="AN4" s="174">
        <f>AM4*POWER(2,0.5)*AL4</f>
        <v>7.5000607267583392</v>
      </c>
      <c r="AO4" s="174">
        <f>AM4*POWER(2,0.5)</f>
        <v>21.132136851199185</v>
      </c>
      <c r="AP4" s="181">
        <f>50/AO4</f>
        <v>2.3660645561815321</v>
      </c>
      <c r="AQ4" s="223">
        <f>20*LOG10(AP4)</f>
        <v>7.480531796632258</v>
      </c>
      <c r="AR4" s="223">
        <f>AQ4+12.4</f>
        <v>19.880531796632258</v>
      </c>
      <c r="AS4" s="225">
        <f>POWER(10,(0.05*AR4))</f>
        <v>9.8633987278640838</v>
      </c>
      <c r="AT4" s="222"/>
      <c r="AV4" s="166">
        <v>1</v>
      </c>
      <c r="AW4" s="78">
        <v>10.25</v>
      </c>
      <c r="AX4" s="23">
        <f>$D$14+20*LOG10(J27/1)</f>
        <v>210.0307570083223</v>
      </c>
      <c r="AY4">
        <f>20*LOG(AW4)</f>
        <v>20.214477307835462</v>
      </c>
      <c r="AZ4">
        <f>2*$J$6*(AW4/1000)</f>
        <v>0.68320711148637303</v>
      </c>
      <c r="BA4" s="17">
        <f>AY4+AZ4</f>
        <v>20.897684419321834</v>
      </c>
      <c r="BB4" s="23">
        <f t="shared" ref="BB4:BB67" si="1">$AX$4-(AY4+AZ4)+$Q$8+$Q$10</f>
        <v>151.23886153166342</v>
      </c>
      <c r="BC4" s="75">
        <f>POWER(10,(BB4+$D$16)*0.05)*1000</f>
        <v>12.400008807261175</v>
      </c>
      <c r="BD4" s="88">
        <f>POWER(10,0.05*BA4)</f>
        <v>11.088791585646698</v>
      </c>
      <c r="BE4">
        <f>BC4*POWER(2,0.5)*BD4</f>
        <v>194.45593930406304</v>
      </c>
      <c r="BF4" s="90">
        <f t="shared" ref="BF4:BF67" si="2">BD4*($X$4/$BE$4)</f>
        <v>1.0080719623315189</v>
      </c>
      <c r="BG4" s="22">
        <f>BC4*POWER(2,0.5)*BF4</f>
        <v>17.677812664005746</v>
      </c>
      <c r="BH4" s="22">
        <f>BD4*(50/BE4)</f>
        <v>2.8512349957867817</v>
      </c>
      <c r="BI4" s="22">
        <f>BC4*POWER(2,0.5)*BH4</f>
        <v>50</v>
      </c>
      <c r="BJ4" s="178">
        <f>AX4</f>
        <v>210.0307570083223</v>
      </c>
      <c r="BK4" s="178">
        <f>AD4</f>
        <v>-30</v>
      </c>
      <c r="BL4" s="178">
        <f>30*LOG(AW4)</f>
        <v>30.321715961753196</v>
      </c>
      <c r="BM4" s="178">
        <f>AZ4</f>
        <v>0.68320711148637303</v>
      </c>
      <c r="BN4" s="178">
        <f>J12</f>
        <v>-7.8942110573370226</v>
      </c>
      <c r="BO4" s="178">
        <f>10*LOG(($D$29*($D$23*POWER(10,-6)))/2)</f>
        <v>1.7609125905568124</v>
      </c>
      <c r="BP4" s="178">
        <f>BL4+BM4</f>
        <v>31.004923073239567</v>
      </c>
      <c r="BQ4" s="178">
        <f>$BJ$4-BP4+$BK$4+$BO$4+$BN$4</f>
        <v>142.89253546830253</v>
      </c>
      <c r="BR4" s="182">
        <f>POWER(10,0.05*BP4)</f>
        <v>35.501455082947921</v>
      </c>
      <c r="BS4" s="179">
        <f>POWER(10,(BQ4+$D$16)*0.05)*1000</f>
        <v>4.7435741143740326</v>
      </c>
      <c r="BT4" s="180">
        <f>BS4*POWER(2,0.5)*BR4</f>
        <v>238.15891437428633</v>
      </c>
      <c r="BU4" s="180">
        <f>BS4*POWER(2,0.5)</f>
        <v>6.7084268466697008</v>
      </c>
      <c r="BV4" s="180">
        <f>50/BU4</f>
        <v>7.4533122508180529</v>
      </c>
      <c r="BZ4" s="224">
        <v>53.5</v>
      </c>
    </row>
    <row r="5" spans="2:78">
      <c r="B5" s="187" t="s">
        <v>56</v>
      </c>
      <c r="C5" s="189" t="s">
        <v>8</v>
      </c>
      <c r="D5" s="167">
        <v>96</v>
      </c>
      <c r="E5" s="163" t="s">
        <v>9</v>
      </c>
      <c r="G5" s="191" t="s">
        <v>39</v>
      </c>
      <c r="H5" s="191"/>
      <c r="I5" s="16" t="s">
        <v>4</v>
      </c>
      <c r="J5" s="167">
        <f>D29/D6</f>
        <v>1.5625E-2</v>
      </c>
      <c r="K5" s="163" t="s">
        <v>5</v>
      </c>
      <c r="N5" s="20"/>
      <c r="O5" s="161">
        <f>1+O4</f>
        <v>2</v>
      </c>
      <c r="P5" s="44">
        <f t="shared" ref="P5:P68" si="3">P4+$J$45</f>
        <v>0.875</v>
      </c>
      <c r="Q5" s="49" t="s">
        <v>107</v>
      </c>
      <c r="R5" s="19">
        <f t="shared" ref="R5:R68" si="4">20*LOG(P5)</f>
        <v>-1.159838939553735</v>
      </c>
      <c r="S5" s="19">
        <f t="shared" ref="S5:S68" si="5">2*$J$6*(P5/1000)</f>
        <v>5.8322558297617212E-2</v>
      </c>
      <c r="T5" s="19">
        <f t="shared" ref="T5:T68" si="6">R5+S5</f>
        <v>-1.1015163812561177</v>
      </c>
      <c r="U5" s="52">
        <f t="shared" si="0"/>
        <v>152.41020862907689</v>
      </c>
      <c r="V5" s="50">
        <f t="shared" ref="V5:V68" si="7">POWER(10,(U5+$D$16)*0.05)*1000</f>
        <v>14.190227183194855</v>
      </c>
      <c r="W5" s="60">
        <f t="shared" ref="W5:W68" si="8">POWER(10,0.05*T5)</f>
        <v>0.88089507305897641</v>
      </c>
      <c r="X5" s="3">
        <f>V5*POWER(2,0.5)*W5</f>
        <v>17.677812664005767</v>
      </c>
      <c r="Y5" s="3">
        <f>W5*(50/$X$4)</f>
        <v>2.4915273450447573</v>
      </c>
      <c r="Z5" s="3">
        <f t="shared" ref="Z5:Z68" si="9">V5*POWER(2,0.5)*Y5</f>
        <v>50.000000000000064</v>
      </c>
      <c r="AA5" s="3">
        <f t="shared" ref="AA5:AA68" si="10">20*LOG10(Y5)</f>
        <v>7.9293131601585767</v>
      </c>
      <c r="AB5" s="3">
        <f t="shared" ref="AB5:AB68" si="11">T5-AA5</f>
        <v>-9.0308295414146951</v>
      </c>
      <c r="AC5" s="174"/>
      <c r="AD5" s="174"/>
      <c r="AE5" s="174">
        <f t="shared" ref="AE5:AE68" si="12">30*LOG(P5)</f>
        <v>-1.7397584093306027</v>
      </c>
      <c r="AF5" s="174">
        <f t="shared" ref="AF5:AF68" si="13">S5</f>
        <v>5.8322558297617212E-2</v>
      </c>
      <c r="AG5" s="174"/>
      <c r="AH5" s="174"/>
      <c r="AI5" s="174">
        <f t="shared" ref="AI5:AI68" si="14">AE5+AF5</f>
        <v>-1.6814358510329854</v>
      </c>
      <c r="AJ5" s="172">
        <f t="shared" ref="AJ5:AJ68" si="15">$AC$4-AI5+$AD$4+$AH$4+$AG$4</f>
        <v>145.54285314988681</v>
      </c>
      <c r="AK5" s="172">
        <f t="shared" ref="AK5:AK68" si="16">AJ5-12.4</f>
        <v>133.1428531498868</v>
      </c>
      <c r="AL5" s="175">
        <f t="shared" ref="AL5:AL68" si="17">POWER(10,0.05*AI5)</f>
        <v>0.82400188927097251</v>
      </c>
      <c r="AM5" s="174">
        <f t="shared" ref="AM5:AM68" si="18">POWER(10,(AJ5+$D$16)*0.05)*1000</f>
        <v>6.4360820870129398</v>
      </c>
      <c r="AN5" s="174">
        <f t="shared" ref="AN5:AN68" si="19">AM5*POWER(2,0.5)*AL5</f>
        <v>7.5000607267583383</v>
      </c>
      <c r="AO5" s="174">
        <f t="shared" ref="AO5:AO68" si="20">AM5*POWER(2,0.5)</f>
        <v>9.1019945760002354</v>
      </c>
      <c r="AP5" s="181">
        <f t="shared" ref="AP5:AP68" si="21">50/AO5</f>
        <v>5.4933014497545338</v>
      </c>
      <c r="AQ5" s="223">
        <f t="shared" ref="AQ5:AQ68" si="22">20*LOG10(AP5)</f>
        <v>14.796668639348642</v>
      </c>
      <c r="AR5" s="223">
        <f t="shared" ref="AR5:AR68" si="23">AQ5+12.4</f>
        <v>27.196668639348644</v>
      </c>
      <c r="AS5" s="225">
        <f t="shared" ref="AS5:AS68" si="24">POWER(10,(0.05*AR5))</f>
        <v>22.899891885758745</v>
      </c>
      <c r="AT5" s="222"/>
      <c r="AV5" s="166">
        <v>2</v>
      </c>
      <c r="AW5" s="78">
        <f>AW4+$J$46</f>
        <v>14</v>
      </c>
      <c r="AY5">
        <f t="shared" ref="AY5:AY68" si="25">20*LOG(AW5)</f>
        <v>22.92256071356476</v>
      </c>
      <c r="AZ5">
        <f t="shared" ref="AZ5:AZ68" si="26">2*$J$6*(AW5/1000)</f>
        <v>0.93316093276187539</v>
      </c>
      <c r="BA5" s="17">
        <f t="shared" ref="BA5:BA68" si="27">AY5+AZ5</f>
        <v>23.855721646326636</v>
      </c>
      <c r="BB5" s="23">
        <f t="shared" si="1"/>
        <v>148.28082430465864</v>
      </c>
      <c r="BC5" s="75">
        <f t="shared" ref="BC5:BC68" si="28">POWER(10,(BB5+$D$16)*0.05)*1000</f>
        <v>8.8210469227813206</v>
      </c>
      <c r="BD5" s="88">
        <f t="shared" ref="BD5:BD68" si="29">POWER(10,0.05*BA5)</f>
        <v>15.587845130807697</v>
      </c>
      <c r="BE5">
        <f t="shared" ref="BE5:BE68" si="30">BC5*POWER(2,0.5)*BD5</f>
        <v>194.45593930406358</v>
      </c>
      <c r="BF5" s="90">
        <f t="shared" si="2"/>
        <v>1.4170768300734282</v>
      </c>
      <c r="BG5" s="22">
        <f t="shared" ref="BG5:BG68" si="31">BC5*POWER(2,0.5)*BF5</f>
        <v>17.677812664005796</v>
      </c>
      <c r="BH5" s="22">
        <f t="shared" ref="BH5:BH68" si="32">BD5*(50/BE5)</f>
        <v>4.0080660911142338</v>
      </c>
      <c r="BI5" s="22">
        <f t="shared" ref="BI5:BI68" si="33">BC5*POWER(2,0.5)*BH5</f>
        <v>49.999999999999993</v>
      </c>
      <c r="BJ5" s="178"/>
      <c r="BK5" s="178"/>
      <c r="BL5" s="178">
        <f t="shared" ref="BL5:BL68" si="34">30*LOG(AW5)</f>
        <v>34.383841070347138</v>
      </c>
      <c r="BM5" s="178">
        <f t="shared" ref="BM5:BM68" si="35">AZ5</f>
        <v>0.93316093276187539</v>
      </c>
      <c r="BN5" s="178"/>
      <c r="BO5" s="178"/>
      <c r="BP5" s="178">
        <f t="shared" ref="BP5:BP68" si="36">BL5+BM5</f>
        <v>35.31700200310901</v>
      </c>
      <c r="BQ5" s="178">
        <f t="shared" ref="BQ5:BQ68" si="37">$BJ$4-BP5+$BK$4+$BO$4+$BN$4</f>
        <v>138.58045653843305</v>
      </c>
      <c r="BR5" s="182">
        <f t="shared" ref="BR5:BR68" si="38">POWER(10,0.05*BP5)</f>
        <v>58.324375877574759</v>
      </c>
      <c r="BS5" s="179">
        <f t="shared" ref="BS5:BS68" si="39">POWER(10,(BQ5+$D$16)*0.05)*1000</f>
        <v>2.8873653737430423</v>
      </c>
      <c r="BT5" s="180">
        <f t="shared" ref="BT5:BT68" si="40">BS5*POWER(2,0.5)*BR5</f>
        <v>238.15891437428513</v>
      </c>
      <c r="BU5" s="180">
        <f t="shared" ref="BU5:BU68" si="41">BS5*POWER(2,0.5)</f>
        <v>4.0833512710738713</v>
      </c>
      <c r="BV5" s="180">
        <f t="shared" ref="BV5:BV68" si="42">50/BU5</f>
        <v>12.244844168611195</v>
      </c>
      <c r="BZ5" s="224">
        <v>44</v>
      </c>
    </row>
    <row r="6" spans="2:78">
      <c r="B6" s="188"/>
      <c r="C6" s="190"/>
      <c r="D6" s="167">
        <f>D5*1000</f>
        <v>96000</v>
      </c>
      <c r="E6" s="163" t="s">
        <v>21</v>
      </c>
      <c r="G6" s="192" t="s">
        <v>80</v>
      </c>
      <c r="H6" s="192"/>
      <c r="I6" s="193" t="s">
        <v>12</v>
      </c>
      <c r="J6" s="29">
        <f>((0.11*POWER(D5,2))/(1+POWER(D5,2))+((44*POWER(D5,2))/(4100+POWER(D5,2)))+((3*POWER(10,-4))*POWER(D5,2)))</f>
        <v>33.327176170066977</v>
      </c>
      <c r="K6" s="163" t="s">
        <v>78</v>
      </c>
      <c r="N6" s="20"/>
      <c r="O6" s="161">
        <f t="shared" ref="O6:O69" si="43">1+O5</f>
        <v>3</v>
      </c>
      <c r="P6" s="44">
        <f t="shared" si="3"/>
        <v>1.25</v>
      </c>
      <c r="Q6" s="49" t="s">
        <v>106</v>
      </c>
      <c r="R6" s="19">
        <f t="shared" si="4"/>
        <v>1.9382002601611283</v>
      </c>
      <c r="S6" s="19">
        <f t="shared" si="5"/>
        <v>8.331794042516745E-2</v>
      </c>
      <c r="T6" s="19">
        <f t="shared" si="6"/>
        <v>2.0215182005862959</v>
      </c>
      <c r="U6" s="52">
        <f t="shared" si="0"/>
        <v>149.28717404723449</v>
      </c>
      <c r="V6" s="50">
        <f t="shared" si="7"/>
        <v>9.9046154689354697</v>
      </c>
      <c r="W6" s="60">
        <f t="shared" si="8"/>
        <v>1.2620481078209302</v>
      </c>
      <c r="X6" s="3">
        <f t="shared" ref="X6:X69" si="44">V6*POWER(2,0.5)*W6</f>
        <v>17.677812664005796</v>
      </c>
      <c r="Y6" s="3">
        <f t="shared" ref="Y6:Y68" si="45">W6*(50/$X$4)</f>
        <v>3.5695821983412555</v>
      </c>
      <c r="Z6" s="3">
        <f t="shared" si="9"/>
        <v>50.000000000000149</v>
      </c>
      <c r="AA6" s="3">
        <f t="shared" si="10"/>
        <v>11.052347742000991</v>
      </c>
      <c r="AB6" s="3">
        <f t="shared" si="11"/>
        <v>-9.0308295414146951</v>
      </c>
      <c r="AC6" s="174"/>
      <c r="AD6" s="174"/>
      <c r="AE6" s="174">
        <f t="shared" si="12"/>
        <v>2.9073003902416925</v>
      </c>
      <c r="AF6" s="174">
        <f t="shared" si="13"/>
        <v>8.331794042516745E-2</v>
      </c>
      <c r="AG6" s="174"/>
      <c r="AH6" s="174"/>
      <c r="AI6" s="174">
        <f t="shared" si="14"/>
        <v>2.9906183306668601</v>
      </c>
      <c r="AJ6" s="172">
        <f t="shared" si="15"/>
        <v>140.87079896818699</v>
      </c>
      <c r="AK6" s="172">
        <f t="shared" si="16"/>
        <v>128.47079896818698</v>
      </c>
      <c r="AL6" s="175">
        <f t="shared" si="17"/>
        <v>1.4110126799812921</v>
      </c>
      <c r="AM6" s="174">
        <f>POWER(10,(AJ6+$D$16)*0.05)*1000</f>
        <v>3.758537307596737</v>
      </c>
      <c r="AN6" s="174">
        <f t="shared" si="19"/>
        <v>7.5000607267583597</v>
      </c>
      <c r="AO6" s="174">
        <f t="shared" si="20"/>
        <v>5.3153744350885628</v>
      </c>
      <c r="AP6" s="181">
        <f t="shared" si="21"/>
        <v>9.406675034957706</v>
      </c>
      <c r="AQ6" s="223">
        <f t="shared" si="22"/>
        <v>19.468722821048466</v>
      </c>
      <c r="AR6" s="223">
        <f t="shared" si="23"/>
        <v>31.868722821048465</v>
      </c>
      <c r="AS6" s="225">
        <f t="shared" si="24"/>
        <v>39.213548223286161</v>
      </c>
      <c r="AT6" s="222"/>
      <c r="AV6" s="166">
        <v>3</v>
      </c>
      <c r="AW6" s="78">
        <f t="shared" ref="AW6:AW69" si="46">AW5+3</f>
        <v>17</v>
      </c>
      <c r="AY6">
        <f t="shared" si="25"/>
        <v>24.608978427565479</v>
      </c>
      <c r="AZ6">
        <f t="shared" si="26"/>
        <v>1.1331239897822774</v>
      </c>
      <c r="BA6" s="17">
        <f t="shared" si="27"/>
        <v>25.742102417347756</v>
      </c>
      <c r="BB6" s="23">
        <f t="shared" si="1"/>
        <v>146.39444353363751</v>
      </c>
      <c r="BC6" s="75">
        <f t="shared" si="28"/>
        <v>7.0990640367626865</v>
      </c>
      <c r="BD6" s="88">
        <f t="shared" si="29"/>
        <v>19.368907311139878</v>
      </c>
      <c r="BE6">
        <f t="shared" si="30"/>
        <v>194.45593930406349</v>
      </c>
      <c r="BF6" s="90">
        <f t="shared" si="2"/>
        <v>1.7608097555581721</v>
      </c>
      <c r="BG6" s="22">
        <f t="shared" si="31"/>
        <v>17.677812664005785</v>
      </c>
      <c r="BH6" s="22">
        <f t="shared" si="32"/>
        <v>4.9802817492896017</v>
      </c>
      <c r="BI6" s="22">
        <f t="shared" si="33"/>
        <v>50</v>
      </c>
      <c r="BJ6" s="178"/>
      <c r="BK6" s="178"/>
      <c r="BL6" s="178">
        <f t="shared" si="34"/>
        <v>36.91346764134822</v>
      </c>
      <c r="BM6" s="178">
        <f t="shared" si="35"/>
        <v>1.1331239897822774</v>
      </c>
      <c r="BN6" s="178"/>
      <c r="BO6" s="178"/>
      <c r="BP6" s="178">
        <f t="shared" si="36"/>
        <v>38.046591631130497</v>
      </c>
      <c r="BQ6" s="178">
        <f t="shared" si="37"/>
        <v>135.85086691041158</v>
      </c>
      <c r="BR6" s="182">
        <f t="shared" si="38"/>
        <v>79.860050696627908</v>
      </c>
      <c r="BS6" s="179">
        <f t="shared" si="39"/>
        <v>2.1087362440303936</v>
      </c>
      <c r="BT6" s="180">
        <f t="shared" si="40"/>
        <v>238.15891437428604</v>
      </c>
      <c r="BU6" s="180">
        <f t="shared" si="41"/>
        <v>2.9822033957754837</v>
      </c>
      <c r="BV6" s="180">
        <f t="shared" si="42"/>
        <v>16.766126707128286</v>
      </c>
      <c r="BZ6" s="224">
        <v>37.5</v>
      </c>
    </row>
    <row r="7" spans="2:78">
      <c r="B7" s="25" t="s">
        <v>57</v>
      </c>
      <c r="C7" s="163" t="s">
        <v>0</v>
      </c>
      <c r="D7" s="167">
        <v>80</v>
      </c>
      <c r="E7" s="163" t="s">
        <v>1</v>
      </c>
      <c r="G7" s="192"/>
      <c r="H7" s="192"/>
      <c r="I7" s="193"/>
      <c r="J7" s="29">
        <f>0.214*D5+0.00016*POWER(D5,2)</f>
        <v>22.018560000000001</v>
      </c>
      <c r="K7" s="163" t="s">
        <v>79</v>
      </c>
      <c r="N7" s="20"/>
      <c r="O7" s="161">
        <f t="shared" si="43"/>
        <v>4</v>
      </c>
      <c r="P7" s="44">
        <f t="shared" si="3"/>
        <v>1.625</v>
      </c>
      <c r="Q7" s="46" t="s">
        <v>75</v>
      </c>
      <c r="R7" s="19">
        <f t="shared" si="4"/>
        <v>4.2170673062978636</v>
      </c>
      <c r="S7" s="19">
        <f t="shared" si="5"/>
        <v>0.10831332255271767</v>
      </c>
      <c r="T7" s="19">
        <f t="shared" si="6"/>
        <v>4.3253806288505814</v>
      </c>
      <c r="U7" s="52">
        <f t="shared" si="0"/>
        <v>146.98331161897019</v>
      </c>
      <c r="V7" s="50">
        <f t="shared" si="7"/>
        <v>7.5970414856564679</v>
      </c>
      <c r="W7" s="60">
        <f t="shared" si="8"/>
        <v>1.6453906741018356</v>
      </c>
      <c r="X7" s="3">
        <f t="shared" si="44"/>
        <v>17.677812664005771</v>
      </c>
      <c r="Y7" s="3">
        <f t="shared" si="45"/>
        <v>4.6538299318333047</v>
      </c>
      <c r="Z7" s="3">
        <f t="shared" si="9"/>
        <v>50.000000000000071</v>
      </c>
      <c r="AA7" s="3">
        <f t="shared" si="10"/>
        <v>13.356210170265276</v>
      </c>
      <c r="AB7" s="3">
        <f t="shared" si="11"/>
        <v>-9.0308295414146951</v>
      </c>
      <c r="AC7" s="174"/>
      <c r="AD7" s="174"/>
      <c r="AE7" s="174">
        <f t="shared" si="12"/>
        <v>6.3256009594467955</v>
      </c>
      <c r="AF7" s="174">
        <f t="shared" si="13"/>
        <v>0.10831332255271767</v>
      </c>
      <c r="AG7" s="174"/>
      <c r="AH7" s="174"/>
      <c r="AI7" s="174">
        <f t="shared" si="14"/>
        <v>6.4339142819995132</v>
      </c>
      <c r="AJ7" s="172">
        <f t="shared" si="15"/>
        <v>137.42750301685433</v>
      </c>
      <c r="AK7" s="172">
        <f t="shared" si="16"/>
        <v>125.02750301685433</v>
      </c>
      <c r="AL7" s="175">
        <f t="shared" si="17"/>
        <v>2.0974697886822118</v>
      </c>
      <c r="AM7" s="174">
        <f t="shared" si="18"/>
        <v>2.5284482416949108</v>
      </c>
      <c r="AN7" s="174">
        <f t="shared" si="19"/>
        <v>7.5000607267583499</v>
      </c>
      <c r="AO7" s="174">
        <f t="shared" si="20"/>
        <v>3.5757657951633486</v>
      </c>
      <c r="AP7" s="181">
        <f t="shared" si="21"/>
        <v>13.983018705428355</v>
      </c>
      <c r="AQ7" s="223">
        <f t="shared" si="22"/>
        <v>22.912018772381128</v>
      </c>
      <c r="AR7" s="223">
        <f t="shared" si="23"/>
        <v>35.31201877238113</v>
      </c>
      <c r="AS7" s="225">
        <f t="shared" si="24"/>
        <v>58.290923867860869</v>
      </c>
      <c r="AT7" s="222"/>
      <c r="AV7" s="166">
        <v>4</v>
      </c>
      <c r="AW7" s="78">
        <f t="shared" si="46"/>
        <v>20</v>
      </c>
      <c r="AY7">
        <f t="shared" si="25"/>
        <v>26.020599913279625</v>
      </c>
      <c r="AZ7">
        <f t="shared" si="26"/>
        <v>1.3330870468026792</v>
      </c>
      <c r="BA7" s="17">
        <f t="shared" si="27"/>
        <v>27.353686960082303</v>
      </c>
      <c r="BB7" s="23">
        <f t="shared" si="1"/>
        <v>144.78285899090295</v>
      </c>
      <c r="BC7" s="75">
        <f t="shared" si="28"/>
        <v>5.8968742497089313</v>
      </c>
      <c r="BD7" s="88">
        <f t="shared" si="29"/>
        <v>23.317626847933845</v>
      </c>
      <c r="BE7">
        <f t="shared" si="30"/>
        <v>194.45593930406312</v>
      </c>
      <c r="BF7" s="90">
        <f t="shared" si="2"/>
        <v>2.1197842589030786</v>
      </c>
      <c r="BG7" s="22">
        <f t="shared" si="31"/>
        <v>17.677812664005753</v>
      </c>
      <c r="BH7" s="22">
        <f t="shared" si="32"/>
        <v>5.9956067506565036</v>
      </c>
      <c r="BI7" s="22">
        <f t="shared" si="33"/>
        <v>50</v>
      </c>
      <c r="BJ7" s="178"/>
      <c r="BK7" s="178"/>
      <c r="BL7" s="178">
        <f t="shared" si="34"/>
        <v>39.030899869919438</v>
      </c>
      <c r="BM7" s="178">
        <f t="shared" si="35"/>
        <v>1.3330870468026792</v>
      </c>
      <c r="BN7" s="178"/>
      <c r="BO7" s="178"/>
      <c r="BP7" s="178">
        <f t="shared" si="36"/>
        <v>40.363986916722119</v>
      </c>
      <c r="BQ7" s="178">
        <f t="shared" si="37"/>
        <v>133.53347162481995</v>
      </c>
      <c r="BR7" s="182">
        <f t="shared" si="38"/>
        <v>104.27959741190853</v>
      </c>
      <c r="BS7" s="179">
        <f t="shared" si="39"/>
        <v>1.6149255226684651</v>
      </c>
      <c r="BT7" s="180">
        <f t="shared" si="40"/>
        <v>238.15891437428536</v>
      </c>
      <c r="BU7" s="180">
        <f t="shared" si="41"/>
        <v>2.2838495763802027</v>
      </c>
      <c r="BV7" s="180">
        <f t="shared" si="42"/>
        <v>21.89286042176548</v>
      </c>
      <c r="BZ7" s="224">
        <v>32.75</v>
      </c>
    </row>
    <row r="8" spans="2:78">
      <c r="B8" s="25" t="s">
        <v>58</v>
      </c>
      <c r="C8" s="163" t="s">
        <v>30</v>
      </c>
      <c r="D8" s="167">
        <v>0.15</v>
      </c>
      <c r="E8" s="163" t="s">
        <v>5</v>
      </c>
      <c r="G8" s="191" t="s">
        <v>81</v>
      </c>
      <c r="H8" s="191"/>
      <c r="I8" s="16" t="s">
        <v>6</v>
      </c>
      <c r="J8" s="30">
        <f>POWER(PI()*D8/J5,2)</f>
        <v>909.58274160439521</v>
      </c>
      <c r="K8" s="163"/>
      <c r="N8" s="20"/>
      <c r="O8" s="161">
        <f t="shared" si="43"/>
        <v>5</v>
      </c>
      <c r="P8" s="11">
        <f t="shared" si="3"/>
        <v>2</v>
      </c>
      <c r="Q8" s="47">
        <f>D41</f>
        <v>-30</v>
      </c>
      <c r="R8" s="19">
        <f t="shared" si="4"/>
        <v>6.0205999132796242</v>
      </c>
      <c r="S8" s="19">
        <f t="shared" si="5"/>
        <v>0.1333087046802679</v>
      </c>
      <c r="T8" s="19">
        <f t="shared" si="6"/>
        <v>6.1539086179598925</v>
      </c>
      <c r="U8" s="52">
        <f t="shared" si="0"/>
        <v>145.15478362986087</v>
      </c>
      <c r="V8" s="50">
        <f t="shared" si="7"/>
        <v>6.1548588623722953</v>
      </c>
      <c r="W8" s="60">
        <f t="shared" si="8"/>
        <v>2.0309322261933946</v>
      </c>
      <c r="X8" s="3">
        <f t="shared" si="44"/>
        <v>17.677812664005774</v>
      </c>
      <c r="Y8" s="3">
        <f t="shared" si="45"/>
        <v>5.7442972860794841</v>
      </c>
      <c r="Z8" s="3">
        <f t="shared" si="9"/>
        <v>50.000000000000092</v>
      </c>
      <c r="AA8" s="3">
        <f t="shared" si="10"/>
        <v>15.184738159374591</v>
      </c>
      <c r="AB8" s="3">
        <f t="shared" si="11"/>
        <v>-9.0308295414146986</v>
      </c>
      <c r="AC8" s="174"/>
      <c r="AD8" s="174"/>
      <c r="AE8" s="174">
        <f t="shared" si="12"/>
        <v>9.0308998699194358</v>
      </c>
      <c r="AF8" s="174">
        <f t="shared" si="13"/>
        <v>0.1333087046802679</v>
      </c>
      <c r="AG8" s="174"/>
      <c r="AH8" s="174"/>
      <c r="AI8" s="174">
        <f t="shared" si="14"/>
        <v>9.1642085745997033</v>
      </c>
      <c r="AJ8" s="172">
        <f t="shared" si="15"/>
        <v>134.69720872425412</v>
      </c>
      <c r="AK8" s="172">
        <f t="shared" si="16"/>
        <v>122.29720872425412</v>
      </c>
      <c r="AL8" s="175">
        <f t="shared" si="17"/>
        <v>2.8721718985432805</v>
      </c>
      <c r="AM8" s="174">
        <f t="shared" si="18"/>
        <v>1.8464576587116868</v>
      </c>
      <c r="AN8" s="174">
        <f t="shared" si="19"/>
        <v>7.5000607267583375</v>
      </c>
      <c r="AO8" s="174">
        <f t="shared" si="20"/>
        <v>2.6112854632977394</v>
      </c>
      <c r="AP8" s="181">
        <f t="shared" si="21"/>
        <v>19.14765762026493</v>
      </c>
      <c r="AQ8" s="223">
        <f t="shared" si="22"/>
        <v>25.642313064981334</v>
      </c>
      <c r="AR8" s="223">
        <f t="shared" si="23"/>
        <v>38.042313064981336</v>
      </c>
      <c r="AS8" s="225">
        <f t="shared" si="24"/>
        <v>79.820722270609181</v>
      </c>
      <c r="AT8" s="222"/>
      <c r="AV8" s="166">
        <v>5</v>
      </c>
      <c r="AW8" s="78">
        <f t="shared" si="46"/>
        <v>23</v>
      </c>
      <c r="AY8">
        <f t="shared" si="25"/>
        <v>27.234556720351858</v>
      </c>
      <c r="AZ8">
        <f t="shared" si="26"/>
        <v>1.5330501038230808</v>
      </c>
      <c r="BA8" s="17">
        <f t="shared" si="27"/>
        <v>28.767606824174937</v>
      </c>
      <c r="BB8" s="23">
        <f t="shared" si="1"/>
        <v>143.36893912681032</v>
      </c>
      <c r="BC8" s="75">
        <f t="shared" si="28"/>
        <v>5.0110169686498454</v>
      </c>
      <c r="BD8" s="88">
        <f t="shared" si="29"/>
        <v>27.439762065094474</v>
      </c>
      <c r="BE8">
        <f t="shared" si="30"/>
        <v>194.45593930406315</v>
      </c>
      <c r="BF8" s="90">
        <f t="shared" si="2"/>
        <v>2.4945238240994998</v>
      </c>
      <c r="BG8" s="22">
        <f t="shared" si="31"/>
        <v>17.677812664005756</v>
      </c>
      <c r="BH8" s="22">
        <f t="shared" si="32"/>
        <v>7.0555217195469631</v>
      </c>
      <c r="BI8" s="22">
        <f t="shared" si="33"/>
        <v>49.999999999999993</v>
      </c>
      <c r="BJ8" s="178"/>
      <c r="BK8" s="178"/>
      <c r="BL8" s="178">
        <f t="shared" si="34"/>
        <v>40.851835080527785</v>
      </c>
      <c r="BM8" s="178">
        <f t="shared" si="35"/>
        <v>1.5330501038230808</v>
      </c>
      <c r="BN8" s="178"/>
      <c r="BO8" s="178"/>
      <c r="BP8" s="178">
        <f t="shared" si="36"/>
        <v>42.384885184350864</v>
      </c>
      <c r="BQ8" s="178">
        <f t="shared" si="37"/>
        <v>131.51257335719123</v>
      </c>
      <c r="BR8" s="182">
        <f t="shared" si="38"/>
        <v>131.59647590398049</v>
      </c>
      <c r="BS8" s="179">
        <f t="shared" si="39"/>
        <v>1.2796982760918294</v>
      </c>
      <c r="BT8" s="180">
        <f t="shared" si="40"/>
        <v>238.15891437428579</v>
      </c>
      <c r="BU8" s="180">
        <f t="shared" si="41"/>
        <v>1.8097666577945346</v>
      </c>
      <c r="BV8" s="180">
        <f t="shared" si="42"/>
        <v>27.627871131702864</v>
      </c>
      <c r="BZ8" s="224">
        <v>29</v>
      </c>
    </row>
    <row r="9" spans="2:78">
      <c r="B9" s="25" t="s">
        <v>59</v>
      </c>
      <c r="C9" s="163" t="s">
        <v>60</v>
      </c>
      <c r="D9" s="167">
        <f>D8/2</f>
        <v>7.4999999999999997E-2</v>
      </c>
      <c r="E9" s="163" t="s">
        <v>5</v>
      </c>
      <c r="G9" s="194" t="s">
        <v>82</v>
      </c>
      <c r="H9" s="194"/>
      <c r="I9" s="16" t="s">
        <v>83</v>
      </c>
      <c r="J9" s="29">
        <f>10*LOG(J8)</f>
        <v>29.588422114674046</v>
      </c>
      <c r="K9" s="163" t="s">
        <v>10</v>
      </c>
      <c r="N9" s="20"/>
      <c r="O9" s="161">
        <f t="shared" si="43"/>
        <v>6</v>
      </c>
      <c r="P9" s="11">
        <f t="shared" si="3"/>
        <v>2.375</v>
      </c>
      <c r="Q9" s="46" t="s">
        <v>95</v>
      </c>
      <c r="R9" s="19">
        <f t="shared" si="4"/>
        <v>7.5132722792177074</v>
      </c>
      <c r="S9" s="19">
        <f t="shared" si="5"/>
        <v>0.15830408680781813</v>
      </c>
      <c r="T9" s="19">
        <f t="shared" si="6"/>
        <v>7.6715763660255254</v>
      </c>
      <c r="U9" s="52">
        <f t="shared" si="0"/>
        <v>143.63711588179524</v>
      </c>
      <c r="V9" s="50">
        <f t="shared" si="7"/>
        <v>5.1681452522341731</v>
      </c>
      <c r="W9" s="60">
        <f t="shared" si="8"/>
        <v>2.4186822546947822</v>
      </c>
      <c r="X9" s="3">
        <f t="shared" si="44"/>
        <v>17.677812664005739</v>
      </c>
      <c r="Y9" s="3">
        <f t="shared" si="45"/>
        <v>6.8410111043305832</v>
      </c>
      <c r="Z9" s="3">
        <f t="shared" si="9"/>
        <v>49.999999999999979</v>
      </c>
      <c r="AA9" s="3">
        <f t="shared" si="10"/>
        <v>16.70240590744022</v>
      </c>
      <c r="AB9" s="3">
        <f t="shared" si="11"/>
        <v>-9.0308295414146933</v>
      </c>
      <c r="AC9" s="174"/>
      <c r="AD9" s="174"/>
      <c r="AE9" s="174">
        <f t="shared" si="12"/>
        <v>11.269908418826562</v>
      </c>
      <c r="AF9" s="174">
        <f t="shared" si="13"/>
        <v>0.15830408680781813</v>
      </c>
      <c r="AG9" s="174"/>
      <c r="AH9" s="174"/>
      <c r="AI9" s="174">
        <f t="shared" si="14"/>
        <v>11.428212505634381</v>
      </c>
      <c r="AJ9" s="172">
        <f t="shared" si="15"/>
        <v>132.43320479321946</v>
      </c>
      <c r="AK9" s="172">
        <f t="shared" si="16"/>
        <v>120.03320479321945</v>
      </c>
      <c r="AL9" s="175">
        <f t="shared" si="17"/>
        <v>3.727439689893274</v>
      </c>
      <c r="AM9" s="174">
        <f t="shared" si="18"/>
        <v>1.422784602949158</v>
      </c>
      <c r="AN9" s="174">
        <f t="shared" si="19"/>
        <v>7.500060726758349</v>
      </c>
      <c r="AO9" s="174">
        <f t="shared" si="20"/>
        <v>2.0121212818263183</v>
      </c>
      <c r="AP9" s="181">
        <f t="shared" si="21"/>
        <v>24.849396729513785</v>
      </c>
      <c r="AQ9" s="223">
        <f t="shared" si="22"/>
        <v>27.906316996015995</v>
      </c>
      <c r="AR9" s="223">
        <f t="shared" si="23"/>
        <v>40.306316996015994</v>
      </c>
      <c r="AS9" s="225">
        <f t="shared" si="24"/>
        <v>103.5895269424218</v>
      </c>
      <c r="AT9" s="222"/>
      <c r="AV9" s="166">
        <v>6</v>
      </c>
      <c r="AW9" s="78">
        <f t="shared" si="46"/>
        <v>26</v>
      </c>
      <c r="AY9">
        <f t="shared" si="25"/>
        <v>28.29946695941636</v>
      </c>
      <c r="AZ9">
        <f t="shared" si="26"/>
        <v>1.7330131608434827</v>
      </c>
      <c r="BA9" s="17">
        <f t="shared" si="27"/>
        <v>30.032480120259844</v>
      </c>
      <c r="BB9" s="23">
        <f t="shared" si="1"/>
        <v>142.10406583072543</v>
      </c>
      <c r="BC9" s="75">
        <f t="shared" si="28"/>
        <v>4.3319377639403447</v>
      </c>
      <c r="BD9" s="88">
        <f t="shared" si="29"/>
        <v>31.741248562821387</v>
      </c>
      <c r="BE9">
        <f t="shared" si="30"/>
        <v>194.45593930406372</v>
      </c>
      <c r="BF9" s="90">
        <f t="shared" si="2"/>
        <v>2.885568051165583</v>
      </c>
      <c r="BG9" s="22">
        <f t="shared" si="31"/>
        <v>17.67781266400581</v>
      </c>
      <c r="BH9" s="22">
        <f t="shared" si="32"/>
        <v>8.1615528629312646</v>
      </c>
      <c r="BI9" s="22">
        <f t="shared" si="33"/>
        <v>50.000000000000007</v>
      </c>
      <c r="BJ9" s="178"/>
      <c r="BK9" s="178"/>
      <c r="BL9" s="178">
        <f t="shared" si="34"/>
        <v>42.449200439124539</v>
      </c>
      <c r="BM9" s="178">
        <f t="shared" si="35"/>
        <v>1.7330131608434827</v>
      </c>
      <c r="BN9" s="178"/>
      <c r="BO9" s="178"/>
      <c r="BP9" s="178">
        <f t="shared" si="36"/>
        <v>44.182213599968023</v>
      </c>
      <c r="BQ9" s="178">
        <f t="shared" si="37"/>
        <v>129.71524494157404</v>
      </c>
      <c r="BR9" s="182">
        <f t="shared" si="38"/>
        <v>161.8492458076251</v>
      </c>
      <c r="BS9" s="179">
        <f t="shared" si="39"/>
        <v>1.0404977948074534</v>
      </c>
      <c r="BT9" s="180">
        <f t="shared" si="40"/>
        <v>238.15891437428522</v>
      </c>
      <c r="BU9" s="180">
        <f t="shared" si="41"/>
        <v>1.4714860930359985</v>
      </c>
      <c r="BV9" s="180">
        <f t="shared" si="42"/>
        <v>33.979254195219092</v>
      </c>
      <c r="BZ9" s="224">
        <v>26</v>
      </c>
    </row>
    <row r="10" spans="2:78">
      <c r="B10" s="25" t="s">
        <v>62</v>
      </c>
      <c r="C10" s="16" t="s">
        <v>61</v>
      </c>
      <c r="D10" s="167">
        <v>15</v>
      </c>
      <c r="E10" s="163" t="s">
        <v>37</v>
      </c>
      <c r="G10" s="194" t="s">
        <v>94</v>
      </c>
      <c r="H10" s="194"/>
      <c r="I10" s="194"/>
      <c r="J10" s="194"/>
      <c r="K10" s="194"/>
      <c r="N10" s="20"/>
      <c r="O10" s="161">
        <f t="shared" si="43"/>
        <v>7</v>
      </c>
      <c r="P10" s="11">
        <f t="shared" si="3"/>
        <v>2.75</v>
      </c>
      <c r="Q10" s="48">
        <f>J12</f>
        <v>-7.8942110573370226</v>
      </c>
      <c r="R10" s="19">
        <f t="shared" si="4"/>
        <v>8.7866538766052535</v>
      </c>
      <c r="S10" s="19">
        <f t="shared" si="5"/>
        <v>0.18329946893536836</v>
      </c>
      <c r="T10" s="19">
        <f t="shared" si="6"/>
        <v>8.9699533455406222</v>
      </c>
      <c r="U10" s="52">
        <f t="shared" si="0"/>
        <v>142.33873890228014</v>
      </c>
      <c r="V10" s="50">
        <f t="shared" si="7"/>
        <v>4.4505723160723898</v>
      </c>
      <c r="W10" s="60">
        <f t="shared" si="8"/>
        <v>2.8086502866434007</v>
      </c>
      <c r="X10" s="3">
        <f t="shared" si="44"/>
        <v>17.677812664005764</v>
      </c>
      <c r="Y10" s="3">
        <f t="shared" si="45"/>
        <v>7.9439983328994277</v>
      </c>
      <c r="Z10" s="3">
        <f t="shared" si="9"/>
        <v>50.00000000000005</v>
      </c>
      <c r="AA10" s="3">
        <f t="shared" si="10"/>
        <v>18.000782886955317</v>
      </c>
      <c r="AB10" s="3">
        <f t="shared" si="11"/>
        <v>-9.0308295414146951</v>
      </c>
      <c r="AC10" s="174"/>
      <c r="AD10" s="174"/>
      <c r="AE10" s="174">
        <f t="shared" si="12"/>
        <v>13.179980814907879</v>
      </c>
      <c r="AF10" s="174">
        <f t="shared" si="13"/>
        <v>0.18329946893536836</v>
      </c>
      <c r="AG10" s="174"/>
      <c r="AH10" s="174"/>
      <c r="AI10" s="174">
        <f t="shared" si="14"/>
        <v>13.363280283843247</v>
      </c>
      <c r="AJ10" s="172">
        <f t="shared" si="15"/>
        <v>130.4981370150106</v>
      </c>
      <c r="AK10" s="172">
        <f t="shared" si="16"/>
        <v>118.09813701501059</v>
      </c>
      <c r="AL10" s="175">
        <f t="shared" si="17"/>
        <v>4.6576195840601509</v>
      </c>
      <c r="AM10" s="174">
        <f t="shared" si="18"/>
        <v>1.1386382471749004</v>
      </c>
      <c r="AN10" s="174">
        <f t="shared" si="19"/>
        <v>7.5000607267583561</v>
      </c>
      <c r="AO10" s="174">
        <f t="shared" si="20"/>
        <v>1.6102776517914728</v>
      </c>
      <c r="AP10" s="181">
        <f t="shared" si="21"/>
        <v>31.050545813868677</v>
      </c>
      <c r="AQ10" s="223">
        <f t="shared" si="22"/>
        <v>29.841384774224856</v>
      </c>
      <c r="AR10" s="223">
        <f t="shared" si="23"/>
        <v>42.241384774224855</v>
      </c>
      <c r="AS10" s="225">
        <f t="shared" si="24"/>
        <v>129.44021889844839</v>
      </c>
      <c r="AT10" s="222"/>
      <c r="AV10" s="166">
        <v>7</v>
      </c>
      <c r="AW10" s="78">
        <f t="shared" si="46"/>
        <v>29</v>
      </c>
      <c r="AY10">
        <f t="shared" si="25"/>
        <v>29.24795995797912</v>
      </c>
      <c r="AZ10">
        <f t="shared" si="26"/>
        <v>1.9329762178638847</v>
      </c>
      <c r="BA10" s="17">
        <f t="shared" si="27"/>
        <v>31.180936175843005</v>
      </c>
      <c r="BB10" s="23">
        <f t="shared" si="1"/>
        <v>140.95560977514225</v>
      </c>
      <c r="BC10" s="75">
        <f t="shared" si="28"/>
        <v>3.7954161898160108</v>
      </c>
      <c r="BD10" s="88">
        <f t="shared" si="29"/>
        <v>36.228204351567641</v>
      </c>
      <c r="BE10">
        <f t="shared" si="30"/>
        <v>194.45593930406307</v>
      </c>
      <c r="BF10" s="90">
        <f t="shared" si="2"/>
        <v>3.2934731228697882</v>
      </c>
      <c r="BG10" s="22">
        <f t="shared" si="31"/>
        <v>17.677812664005746</v>
      </c>
      <c r="BH10" s="22">
        <f t="shared" si="32"/>
        <v>9.3152732905007927</v>
      </c>
      <c r="BI10" s="22">
        <f t="shared" si="33"/>
        <v>50</v>
      </c>
      <c r="BJ10" s="178"/>
      <c r="BK10" s="178"/>
      <c r="BL10" s="178">
        <f t="shared" si="34"/>
        <v>43.87193993696868</v>
      </c>
      <c r="BM10" s="178">
        <f t="shared" si="35"/>
        <v>1.9329762178638847</v>
      </c>
      <c r="BN10" s="178"/>
      <c r="BO10" s="178"/>
      <c r="BP10" s="178">
        <f t="shared" si="36"/>
        <v>45.804916154832561</v>
      </c>
      <c r="BQ10" s="178">
        <f t="shared" si="37"/>
        <v>128.09254238670951</v>
      </c>
      <c r="BR10" s="182">
        <f t="shared" si="38"/>
        <v>195.09485109973912</v>
      </c>
      <c r="BS10" s="179">
        <f t="shared" si="39"/>
        <v>0.86318927642016585</v>
      </c>
      <c r="BT10" s="180">
        <f t="shared" si="40"/>
        <v>238.15891437428579</v>
      </c>
      <c r="BU10" s="180">
        <f t="shared" si="41"/>
        <v>1.2207339816084171</v>
      </c>
      <c r="BV10" s="180">
        <f t="shared" si="42"/>
        <v>40.958964650202418</v>
      </c>
      <c r="BZ10" s="224">
        <v>23.45</v>
      </c>
    </row>
    <row r="11" spans="2:78">
      <c r="B11" s="27" t="s">
        <v>84</v>
      </c>
      <c r="C11" s="16" t="s">
        <v>17</v>
      </c>
      <c r="D11" s="167">
        <v>0.4</v>
      </c>
      <c r="E11" s="163"/>
      <c r="G11" s="184" t="s">
        <v>93</v>
      </c>
      <c r="H11" s="184"/>
      <c r="I11" s="165" t="s">
        <v>90</v>
      </c>
      <c r="J11" s="29">
        <f>20*LOG(J5/(2*PI()*D9))+7.7</f>
        <v>-21.888422114674047</v>
      </c>
      <c r="K11" s="28" t="s">
        <v>104</v>
      </c>
      <c r="N11" s="20"/>
      <c r="O11" s="161">
        <f t="shared" si="43"/>
        <v>8</v>
      </c>
      <c r="P11" s="44">
        <f t="shared" si="3"/>
        <v>3.125</v>
      </c>
      <c r="Q11" s="47"/>
      <c r="R11" s="19">
        <f t="shared" si="4"/>
        <v>9.89700043360188</v>
      </c>
      <c r="S11" s="19">
        <f t="shared" si="5"/>
        <v>0.20829485106291862</v>
      </c>
      <c r="T11" s="19">
        <f t="shared" si="6"/>
        <v>10.105295284664798</v>
      </c>
      <c r="U11" s="52">
        <f t="shared" si="0"/>
        <v>141.20339696315597</v>
      </c>
      <c r="V11" s="50">
        <f t="shared" si="7"/>
        <v>3.9052493177880199</v>
      </c>
      <c r="W11" s="60">
        <f t="shared" si="8"/>
        <v>3.2008458856460682</v>
      </c>
      <c r="X11" s="3">
        <f t="shared" si="44"/>
        <v>17.677812664005756</v>
      </c>
      <c r="Y11" s="3">
        <f t="shared" si="45"/>
        <v>9.0532860215319335</v>
      </c>
      <c r="Z11" s="3">
        <f t="shared" si="9"/>
        <v>50.000000000000036</v>
      </c>
      <c r="AA11" s="3">
        <f t="shared" si="10"/>
        <v>19.136124826079495</v>
      </c>
      <c r="AB11" s="3">
        <f t="shared" si="11"/>
        <v>-9.0308295414146968</v>
      </c>
      <c r="AC11" s="174"/>
      <c r="AD11" s="174"/>
      <c r="AE11" s="174">
        <f t="shared" si="12"/>
        <v>14.845500650402821</v>
      </c>
      <c r="AF11" s="174">
        <f t="shared" si="13"/>
        <v>0.20829485106291862</v>
      </c>
      <c r="AG11" s="174"/>
      <c r="AH11" s="174"/>
      <c r="AI11" s="174">
        <f t="shared" si="14"/>
        <v>15.053795501465739</v>
      </c>
      <c r="AJ11" s="172">
        <f t="shared" si="15"/>
        <v>128.80762179738809</v>
      </c>
      <c r="AK11" s="172">
        <f t="shared" si="16"/>
        <v>116.40762179738809</v>
      </c>
      <c r="AL11" s="175">
        <f t="shared" si="17"/>
        <v>5.6583495781834898</v>
      </c>
      <c r="AM11" s="174">
        <f t="shared" si="18"/>
        <v>0.93725983626912479</v>
      </c>
      <c r="AN11" s="174">
        <f t="shared" si="19"/>
        <v>7.500060726758341</v>
      </c>
      <c r="AO11" s="174">
        <f t="shared" si="20"/>
        <v>1.3254855719193828</v>
      </c>
      <c r="AP11" s="181">
        <f t="shared" si="21"/>
        <v>37.722025089716361</v>
      </c>
      <c r="AQ11" s="223">
        <f t="shared" si="22"/>
        <v>31.531899991847368</v>
      </c>
      <c r="AR11" s="223">
        <f t="shared" si="23"/>
        <v>43.931899991847366</v>
      </c>
      <c r="AS11" s="225">
        <f t="shared" si="24"/>
        <v>157.25157342402596</v>
      </c>
      <c r="AT11" s="222"/>
      <c r="AV11" s="166">
        <v>8</v>
      </c>
      <c r="AW11" s="78">
        <f t="shared" si="46"/>
        <v>32</v>
      </c>
      <c r="AY11">
        <f t="shared" si="25"/>
        <v>30.102999566398122</v>
      </c>
      <c r="AZ11">
        <f t="shared" si="26"/>
        <v>2.1329392748842864</v>
      </c>
      <c r="BA11" s="17">
        <f t="shared" si="27"/>
        <v>32.235938841282405</v>
      </c>
      <c r="BB11" s="23">
        <f t="shared" si="1"/>
        <v>139.90060710970286</v>
      </c>
      <c r="BC11" s="75">
        <f t="shared" si="28"/>
        <v>3.3613154564225249</v>
      </c>
      <c r="BD11" s="88">
        <f t="shared" si="29"/>
        <v>40.906935128976706</v>
      </c>
      <c r="BE11">
        <f t="shared" si="30"/>
        <v>194.45593930406346</v>
      </c>
      <c r="BF11" s="90">
        <f t="shared" si="2"/>
        <v>3.7188122844524307</v>
      </c>
      <c r="BG11" s="22">
        <f t="shared" si="31"/>
        <v>17.677812664005785</v>
      </c>
      <c r="BH11" s="22">
        <f t="shared" si="32"/>
        <v>10.518304371514224</v>
      </c>
      <c r="BI11" s="22">
        <f t="shared" si="33"/>
        <v>50.000000000000007</v>
      </c>
      <c r="BJ11" s="178"/>
      <c r="BK11" s="178"/>
      <c r="BL11" s="178">
        <f t="shared" si="34"/>
        <v>45.154499349597181</v>
      </c>
      <c r="BM11" s="178">
        <f t="shared" si="35"/>
        <v>2.1329392748842864</v>
      </c>
      <c r="BN11" s="178"/>
      <c r="BO11" s="178"/>
      <c r="BP11" s="178">
        <f t="shared" si="36"/>
        <v>47.287438624481467</v>
      </c>
      <c r="BQ11" s="178">
        <f t="shared" si="37"/>
        <v>126.61001991706063</v>
      </c>
      <c r="BR11" s="182">
        <f t="shared" si="38"/>
        <v>231.40456981806128</v>
      </c>
      <c r="BS11" s="179">
        <f t="shared" si="39"/>
        <v>0.7277461438487981</v>
      </c>
      <c r="BT11" s="180">
        <f t="shared" si="40"/>
        <v>238.15891437428616</v>
      </c>
      <c r="BU11" s="180">
        <f t="shared" si="41"/>
        <v>1.0291884665956916</v>
      </c>
      <c r="BV11" s="180">
        <f t="shared" si="42"/>
        <v>48.581966882497234</v>
      </c>
      <c r="BZ11" s="224">
        <v>21.58</v>
      </c>
    </row>
    <row r="12" spans="2:78">
      <c r="B12" s="195" t="s">
        <v>63</v>
      </c>
      <c r="C12" s="196"/>
      <c r="D12" s="196"/>
      <c r="E12" s="197"/>
      <c r="G12" s="184"/>
      <c r="H12" s="184"/>
      <c r="I12" s="165" t="s">
        <v>91</v>
      </c>
      <c r="J12" s="29">
        <f>10*LOG(J5/(2*PI()*D9))+6.9</f>
        <v>-7.8942110573370226</v>
      </c>
      <c r="K12" s="28" t="s">
        <v>104</v>
      </c>
      <c r="N12" s="20"/>
      <c r="O12" s="161">
        <f t="shared" si="43"/>
        <v>9</v>
      </c>
      <c r="P12" s="44">
        <f t="shared" si="3"/>
        <v>3.5</v>
      </c>
      <c r="Q12" s="47" t="s">
        <v>113</v>
      </c>
      <c r="R12" s="19">
        <f t="shared" si="4"/>
        <v>10.881360887005513</v>
      </c>
      <c r="S12" s="19">
        <f t="shared" si="5"/>
        <v>0.23329023319046885</v>
      </c>
      <c r="T12" s="19">
        <f t="shared" si="6"/>
        <v>11.114651120195981</v>
      </c>
      <c r="U12" s="52">
        <f t="shared" si="0"/>
        <v>140.19404112762479</v>
      </c>
      <c r="V12" s="50">
        <f t="shared" si="7"/>
        <v>3.4768101227072203</v>
      </c>
      <c r="W12" s="60">
        <f t="shared" si="8"/>
        <v>3.5952786520106805</v>
      </c>
      <c r="X12" s="3">
        <f t="shared" si="44"/>
        <v>17.677812664005767</v>
      </c>
      <c r="Y12" s="3">
        <f t="shared" si="45"/>
        <v>10.168901323779499</v>
      </c>
      <c r="Z12" s="3">
        <f t="shared" si="9"/>
        <v>50.000000000000057</v>
      </c>
      <c r="AA12" s="3">
        <f t="shared" si="10"/>
        <v>20.145480661610677</v>
      </c>
      <c r="AB12" s="3">
        <f t="shared" si="11"/>
        <v>-9.0308295414146951</v>
      </c>
      <c r="AC12" s="174"/>
      <c r="AD12" s="174"/>
      <c r="AE12" s="174">
        <f t="shared" si="12"/>
        <v>16.32204133050827</v>
      </c>
      <c r="AF12" s="174">
        <f t="shared" si="13"/>
        <v>0.23329023319046885</v>
      </c>
      <c r="AG12" s="174"/>
      <c r="AH12" s="174"/>
      <c r="AI12" s="174">
        <f t="shared" si="14"/>
        <v>16.55533156369874</v>
      </c>
      <c r="AJ12" s="172">
        <f t="shared" si="15"/>
        <v>127.30608573515512</v>
      </c>
      <c r="AK12" s="172">
        <f t="shared" si="16"/>
        <v>114.90608573515512</v>
      </c>
      <c r="AL12" s="175">
        <f t="shared" si="17"/>
        <v>6.7261504629032141</v>
      </c>
      <c r="AM12" s="174">
        <f t="shared" si="18"/>
        <v>0.78846642346931084</v>
      </c>
      <c r="AN12" s="174">
        <f t="shared" si="19"/>
        <v>7.5000607267583677</v>
      </c>
      <c r="AO12" s="174">
        <f t="shared" si="20"/>
        <v>1.1150599095461076</v>
      </c>
      <c r="AP12" s="181">
        <f t="shared" si="21"/>
        <v>44.840640015793255</v>
      </c>
      <c r="AQ12" s="223">
        <f t="shared" si="22"/>
        <v>33.03343605408034</v>
      </c>
      <c r="AR12" s="223">
        <f t="shared" si="23"/>
        <v>45.433436054080339</v>
      </c>
      <c r="AS12" s="225">
        <f t="shared" si="24"/>
        <v>186.92689957799004</v>
      </c>
      <c r="AT12" s="222"/>
      <c r="AV12" s="166">
        <v>9</v>
      </c>
      <c r="AW12" s="78">
        <f t="shared" si="46"/>
        <v>35</v>
      </c>
      <c r="AY12">
        <f t="shared" si="25"/>
        <v>30.881360887005513</v>
      </c>
      <c r="AZ12">
        <f t="shared" si="26"/>
        <v>2.3329023319046884</v>
      </c>
      <c r="BA12" s="17">
        <f t="shared" si="27"/>
        <v>33.214263218910205</v>
      </c>
      <c r="BB12" s="23">
        <f t="shared" si="1"/>
        <v>138.92228273207508</v>
      </c>
      <c r="BC12" s="75">
        <f t="shared" si="28"/>
        <v>3.0032608424231717</v>
      </c>
      <c r="BD12" s="88">
        <f t="shared" si="29"/>
        <v>45.783939703672452</v>
      </c>
      <c r="BE12">
        <f t="shared" si="30"/>
        <v>194.45593930406355</v>
      </c>
      <c r="BF12" s="90">
        <f t="shared" si="2"/>
        <v>4.1621763366974989</v>
      </c>
      <c r="BG12" s="22">
        <f t="shared" si="31"/>
        <v>17.677812664005792</v>
      </c>
      <c r="BH12" s="22">
        <f t="shared" si="32"/>
        <v>11.772317129404261</v>
      </c>
      <c r="BI12" s="22">
        <f t="shared" si="33"/>
        <v>50</v>
      </c>
      <c r="BJ12" s="178"/>
      <c r="BK12" s="178"/>
      <c r="BL12" s="178">
        <f t="shared" si="34"/>
        <v>46.32204133050827</v>
      </c>
      <c r="BM12" s="178">
        <f t="shared" si="35"/>
        <v>2.3329023319046884</v>
      </c>
      <c r="BN12" s="178"/>
      <c r="BO12" s="178"/>
      <c r="BP12" s="178">
        <f t="shared" si="36"/>
        <v>48.654943662412961</v>
      </c>
      <c r="BQ12" s="178">
        <f t="shared" si="37"/>
        <v>125.24251487912913</v>
      </c>
      <c r="BR12" s="182">
        <f t="shared" si="38"/>
        <v>270.86144007154871</v>
      </c>
      <c r="BS12" s="179">
        <f t="shared" si="39"/>
        <v>0.6217340619233207</v>
      </c>
      <c r="BT12" s="180">
        <f t="shared" si="40"/>
        <v>238.15891437428618</v>
      </c>
      <c r="BU12" s="180">
        <f t="shared" si="41"/>
        <v>0.87926474256127385</v>
      </c>
      <c r="BV12" s="180">
        <f t="shared" si="42"/>
        <v>56.865694232605513</v>
      </c>
      <c r="BZ12" s="224">
        <v>19.68</v>
      </c>
    </row>
    <row r="13" spans="2:78">
      <c r="B13" s="183" t="s">
        <v>64</v>
      </c>
      <c r="C13" s="163" t="s">
        <v>46</v>
      </c>
      <c r="D13" s="167">
        <v>204</v>
      </c>
      <c r="E13" s="163" t="s">
        <v>29</v>
      </c>
      <c r="G13" s="184" t="s">
        <v>92</v>
      </c>
      <c r="H13" s="184"/>
      <c r="I13" s="169" t="s">
        <v>13</v>
      </c>
      <c r="J13" s="35">
        <f>2*PI()*(1-COS(RADIANS(D10/2)))</f>
        <v>5.3753521316959159E-2</v>
      </c>
      <c r="K13" s="28" t="s">
        <v>14</v>
      </c>
      <c r="N13" s="20"/>
      <c r="O13" s="161">
        <f t="shared" si="43"/>
        <v>10</v>
      </c>
      <c r="P13" s="44">
        <f t="shared" si="3"/>
        <v>3.875</v>
      </c>
      <c r="Q13" s="48">
        <f>170.8+10*LOG10(J34)+J9</f>
        <v>200.38842211467406</v>
      </c>
      <c r="R13" s="19">
        <f t="shared" si="4"/>
        <v>11.765434136846583</v>
      </c>
      <c r="S13" s="19">
        <f t="shared" si="5"/>
        <v>0.25828561531801908</v>
      </c>
      <c r="T13" s="19">
        <f t="shared" si="6"/>
        <v>12.023719752164602</v>
      </c>
      <c r="U13" s="52">
        <f t="shared" si="0"/>
        <v>139.28497249565618</v>
      </c>
      <c r="V13" s="50">
        <f t="shared" si="7"/>
        <v>3.1313206485039289</v>
      </c>
      <c r="W13" s="60">
        <f t="shared" si="8"/>
        <v>3.9919582228783157</v>
      </c>
      <c r="X13" s="3">
        <f t="shared" si="44"/>
        <v>17.677812664005788</v>
      </c>
      <c r="Y13" s="3">
        <f t="shared" si="45"/>
        <v>11.290871497372652</v>
      </c>
      <c r="Z13" s="3">
        <f t="shared" si="9"/>
        <v>50.000000000000121</v>
      </c>
      <c r="AA13" s="3">
        <f t="shared" si="10"/>
        <v>21.054549293579299</v>
      </c>
      <c r="AB13" s="3">
        <f t="shared" si="11"/>
        <v>-9.0308295414146968</v>
      </c>
      <c r="AC13" s="174"/>
      <c r="AD13" s="174"/>
      <c r="AE13" s="174">
        <f t="shared" si="12"/>
        <v>17.648151205269873</v>
      </c>
      <c r="AF13" s="174">
        <f t="shared" si="13"/>
        <v>0.25828561531801908</v>
      </c>
      <c r="AG13" s="174"/>
      <c r="AH13" s="174"/>
      <c r="AI13" s="174">
        <f t="shared" si="14"/>
        <v>17.906436820587892</v>
      </c>
      <c r="AJ13" s="172">
        <f t="shared" si="15"/>
        <v>125.95498047826597</v>
      </c>
      <c r="AK13" s="172">
        <f t="shared" si="16"/>
        <v>113.55498047826596</v>
      </c>
      <c r="AL13" s="175">
        <f t="shared" si="17"/>
        <v>7.8581776199175106</v>
      </c>
      <c r="AM13" s="174">
        <f t="shared" si="18"/>
        <v>0.67488214898067078</v>
      </c>
      <c r="AN13" s="174">
        <f t="shared" si="19"/>
        <v>7.5000607267583606</v>
      </c>
      <c r="AO13" s="174">
        <f t="shared" si="20"/>
        <v>0.95442748809196432</v>
      </c>
      <c r="AP13" s="181">
        <f t="shared" si="21"/>
        <v>52.387426623637047</v>
      </c>
      <c r="AQ13" s="223">
        <f t="shared" si="22"/>
        <v>34.384541310969496</v>
      </c>
      <c r="AR13" s="223">
        <f t="shared" si="23"/>
        <v>46.784541310969495</v>
      </c>
      <c r="AS13" s="225">
        <f t="shared" si="24"/>
        <v>218.38714238193026</v>
      </c>
      <c r="AT13" s="222"/>
      <c r="AV13" s="166">
        <v>10</v>
      </c>
      <c r="AW13" s="78">
        <f t="shared" si="46"/>
        <v>38</v>
      </c>
      <c r="AY13">
        <f t="shared" si="25"/>
        <v>31.595671932336202</v>
      </c>
      <c r="AZ13">
        <f t="shared" si="26"/>
        <v>2.5328653889250901</v>
      </c>
      <c r="BA13" s="17">
        <f t="shared" si="27"/>
        <v>34.128537321261291</v>
      </c>
      <c r="BB13" s="23">
        <f t="shared" si="1"/>
        <v>138.00800862972397</v>
      </c>
      <c r="BC13" s="75">
        <f t="shared" si="28"/>
        <v>2.7032072810131971</v>
      </c>
      <c r="BD13" s="88">
        <f t="shared" si="29"/>
        <v>50.865915569880279</v>
      </c>
      <c r="BE13">
        <f t="shared" si="30"/>
        <v>194.45593930406341</v>
      </c>
      <c r="BF13" s="90">
        <f t="shared" si="2"/>
        <v>4.6241741427163925</v>
      </c>
      <c r="BG13" s="22">
        <f t="shared" si="31"/>
        <v>17.677812664005778</v>
      </c>
      <c r="BH13" s="22">
        <f t="shared" si="32"/>
        <v>13.079033675166682</v>
      </c>
      <c r="BI13" s="22">
        <f t="shared" si="33"/>
        <v>49.999999999999993</v>
      </c>
      <c r="BJ13" s="178"/>
      <c r="BK13" s="178"/>
      <c r="BL13" s="178">
        <f t="shared" si="34"/>
        <v>47.393507898504303</v>
      </c>
      <c r="BM13" s="178">
        <f t="shared" si="35"/>
        <v>2.5328653889250901</v>
      </c>
      <c r="BN13" s="178"/>
      <c r="BO13" s="178"/>
      <c r="BP13" s="178">
        <f t="shared" si="36"/>
        <v>49.926373287429392</v>
      </c>
      <c r="BQ13" s="178">
        <f t="shared" si="37"/>
        <v>123.97108525411271</v>
      </c>
      <c r="BR13" s="182">
        <f t="shared" si="38"/>
        <v>313.55856221280783</v>
      </c>
      <c r="BS13" s="179">
        <f t="shared" si="39"/>
        <v>0.53707282673337098</v>
      </c>
      <c r="BT13" s="180">
        <f t="shared" si="40"/>
        <v>238.15891437428644</v>
      </c>
      <c r="BU13" s="180">
        <f t="shared" si="41"/>
        <v>0.75953567554838863</v>
      </c>
      <c r="BV13" s="180">
        <f t="shared" si="42"/>
        <v>65.829692547225974</v>
      </c>
      <c r="BZ13" s="224">
        <v>18.13</v>
      </c>
    </row>
    <row r="14" spans="2:78">
      <c r="B14" s="183"/>
      <c r="C14" s="36" t="s">
        <v>47</v>
      </c>
      <c r="D14" s="43">
        <f>20*LOG10(D13*POWER(10,6))</f>
        <v>166.19260334851799</v>
      </c>
      <c r="E14" s="36" t="s">
        <v>103</v>
      </c>
      <c r="G14" s="184"/>
      <c r="H14" s="184"/>
      <c r="I14" s="169" t="s">
        <v>95</v>
      </c>
      <c r="J14" s="29">
        <f>10*LOG10(J13)</f>
        <v>-12.695930804647748</v>
      </c>
      <c r="K14" s="28" t="s">
        <v>104</v>
      </c>
      <c r="N14" s="20"/>
      <c r="O14" s="161">
        <f t="shared" si="43"/>
        <v>11</v>
      </c>
      <c r="P14" s="44">
        <f t="shared" si="3"/>
        <v>4.25</v>
      </c>
      <c r="Q14" s="47"/>
      <c r="R14" s="19">
        <f t="shared" si="4"/>
        <v>12.56777860100623</v>
      </c>
      <c r="S14" s="19">
        <f t="shared" si="5"/>
        <v>0.28328099744556934</v>
      </c>
      <c r="T14" s="19">
        <f t="shared" si="6"/>
        <v>12.851059598451799</v>
      </c>
      <c r="U14" s="52">
        <f t="shared" si="0"/>
        <v>138.45763264936897</v>
      </c>
      <c r="V14" s="50">
        <f t="shared" si="7"/>
        <v>2.8468235479870461</v>
      </c>
      <c r="W14" s="60">
        <f t="shared" si="8"/>
        <v>4.3908942723557898</v>
      </c>
      <c r="X14" s="3">
        <f t="shared" si="44"/>
        <v>17.677812664005774</v>
      </c>
      <c r="Y14" s="3">
        <f t="shared" si="45"/>
        <v>12.419223904595968</v>
      </c>
      <c r="Z14" s="3">
        <f t="shared" si="9"/>
        <v>50.000000000000085</v>
      </c>
      <c r="AA14" s="3">
        <f t="shared" si="10"/>
        <v>21.881889139866498</v>
      </c>
      <c r="AB14" s="3">
        <f t="shared" si="11"/>
        <v>-9.0308295414146986</v>
      </c>
      <c r="AC14" s="174"/>
      <c r="AD14" s="174"/>
      <c r="AE14" s="174">
        <f t="shared" si="12"/>
        <v>18.851667901509344</v>
      </c>
      <c r="AF14" s="174">
        <f t="shared" si="13"/>
        <v>0.28328099744556934</v>
      </c>
      <c r="AG14" s="174"/>
      <c r="AH14" s="174"/>
      <c r="AI14" s="174">
        <f t="shared" si="14"/>
        <v>19.134948898954914</v>
      </c>
      <c r="AJ14" s="172">
        <f t="shared" si="15"/>
        <v>124.72646839989893</v>
      </c>
      <c r="AK14" s="172">
        <f t="shared" si="16"/>
        <v>112.32646839989893</v>
      </c>
      <c r="AL14" s="175">
        <f t="shared" si="17"/>
        <v>9.052060437921261</v>
      </c>
      <c r="AM14" s="174">
        <f t="shared" si="18"/>
        <v>0.58587145275618746</v>
      </c>
      <c r="AN14" s="174">
        <f t="shared" si="19"/>
        <v>7.5000607267583561</v>
      </c>
      <c r="AO14" s="174">
        <f t="shared" si="20"/>
        <v>0.82854735429502835</v>
      </c>
      <c r="AP14" s="181">
        <f t="shared" si="21"/>
        <v>60.346580965843081</v>
      </c>
      <c r="AQ14" s="223">
        <f t="shared" si="22"/>
        <v>35.613053389336528</v>
      </c>
      <c r="AR14" s="223">
        <f t="shared" si="23"/>
        <v>48.013053389336527</v>
      </c>
      <c r="AS14" s="225">
        <f t="shared" si="24"/>
        <v>251.56642001773702</v>
      </c>
      <c r="AT14" s="222"/>
      <c r="AV14" s="166">
        <v>11</v>
      </c>
      <c r="AW14" s="78">
        <f t="shared" si="46"/>
        <v>41</v>
      </c>
      <c r="AY14">
        <f t="shared" si="25"/>
        <v>32.255677134394709</v>
      </c>
      <c r="AZ14">
        <f t="shared" si="26"/>
        <v>2.7328284459454921</v>
      </c>
      <c r="BA14" s="17">
        <f t="shared" si="27"/>
        <v>34.988505580340203</v>
      </c>
      <c r="BB14" s="23">
        <f t="shared" si="1"/>
        <v>137.14804037064505</v>
      </c>
      <c r="BC14" s="75">
        <f t="shared" si="28"/>
        <v>2.448391908562257</v>
      </c>
      <c r="BD14" s="88">
        <f t="shared" si="29"/>
        <v>56.159764636963665</v>
      </c>
      <c r="BE14">
        <f t="shared" si="30"/>
        <v>194.45593930406298</v>
      </c>
      <c r="BF14" s="90">
        <f t="shared" si="2"/>
        <v>5.1054331488148827</v>
      </c>
      <c r="BG14" s="22">
        <f t="shared" si="31"/>
        <v>17.677812664005739</v>
      </c>
      <c r="BH14" s="22">
        <f t="shared" si="32"/>
        <v>14.44022868058272</v>
      </c>
      <c r="BI14" s="22">
        <f t="shared" si="33"/>
        <v>49.999999999999993</v>
      </c>
      <c r="BJ14" s="178"/>
      <c r="BK14" s="178"/>
      <c r="BL14" s="178">
        <f t="shared" si="34"/>
        <v>48.38351570159206</v>
      </c>
      <c r="BM14" s="178">
        <f t="shared" si="35"/>
        <v>2.7328284459454921</v>
      </c>
      <c r="BN14" s="178"/>
      <c r="BO14" s="178"/>
      <c r="BP14" s="178">
        <f t="shared" si="36"/>
        <v>51.116344147537554</v>
      </c>
      <c r="BQ14" s="178">
        <f t="shared" si="37"/>
        <v>122.78111439400455</v>
      </c>
      <c r="BR14" s="182">
        <f t="shared" si="38"/>
        <v>359.59795011546612</v>
      </c>
      <c r="BS14" s="179">
        <f t="shared" si="39"/>
        <v>0.46831129960560131</v>
      </c>
      <c r="BT14" s="180">
        <f t="shared" si="40"/>
        <v>238.15891437428627</v>
      </c>
      <c r="BU14" s="180">
        <f t="shared" si="41"/>
        <v>0.66229219131481132</v>
      </c>
      <c r="BV14" s="180">
        <f t="shared" si="42"/>
        <v>75.495379012000456</v>
      </c>
      <c r="BZ14" s="224">
        <v>17.2</v>
      </c>
    </row>
    <row r="15" spans="2:78">
      <c r="B15" s="198" t="s">
        <v>65</v>
      </c>
      <c r="C15" s="163" t="s">
        <v>49</v>
      </c>
      <c r="D15" s="167">
        <v>340</v>
      </c>
      <c r="E15" s="163" t="s">
        <v>33</v>
      </c>
      <c r="G15" s="14"/>
      <c r="H15" s="14"/>
      <c r="I15" s="13"/>
      <c r="J15" s="42"/>
      <c r="K15" s="26"/>
      <c r="N15" s="20"/>
      <c r="O15" s="161">
        <f t="shared" si="43"/>
        <v>12</v>
      </c>
      <c r="P15" s="44">
        <f t="shared" si="3"/>
        <v>4.625</v>
      </c>
      <c r="Q15" s="47"/>
      <c r="R15" s="19">
        <f t="shared" si="4"/>
        <v>13.302234741501028</v>
      </c>
      <c r="S15" s="19">
        <f t="shared" si="5"/>
        <v>0.30827637957311954</v>
      </c>
      <c r="T15" s="19">
        <f t="shared" si="6"/>
        <v>13.610511121074147</v>
      </c>
      <c r="U15" s="52">
        <f t="shared" si="0"/>
        <v>137.69818112674662</v>
      </c>
      <c r="V15" s="50">
        <f t="shared" si="7"/>
        <v>2.6084827759371034</v>
      </c>
      <c r="W15" s="60">
        <f t="shared" si="8"/>
        <v>4.7920965116486967</v>
      </c>
      <c r="X15" s="3">
        <f t="shared" si="44"/>
        <v>17.677812664005764</v>
      </c>
      <c r="Y15" s="3">
        <f t="shared" si="45"/>
        <v>13.553986012664364</v>
      </c>
      <c r="Z15" s="3">
        <f t="shared" si="9"/>
        <v>50.000000000000057</v>
      </c>
      <c r="AA15" s="3">
        <f t="shared" si="10"/>
        <v>22.64134066248884</v>
      </c>
      <c r="AB15" s="3">
        <f t="shared" si="11"/>
        <v>-9.0308295414146933</v>
      </c>
      <c r="AC15" s="174"/>
      <c r="AD15" s="174"/>
      <c r="AE15" s="174">
        <f t="shared" si="12"/>
        <v>19.953352112251544</v>
      </c>
      <c r="AF15" s="174">
        <f t="shared" si="13"/>
        <v>0.30827637957311954</v>
      </c>
      <c r="AG15" s="174"/>
      <c r="AH15" s="174"/>
      <c r="AI15" s="174">
        <f t="shared" si="14"/>
        <v>20.261628491824663</v>
      </c>
      <c r="AJ15" s="172">
        <f t="shared" si="15"/>
        <v>123.59978880702919</v>
      </c>
      <c r="AK15" s="172">
        <f t="shared" si="16"/>
        <v>111.19978880702918</v>
      </c>
      <c r="AL15" s="175">
        <f t="shared" si="17"/>
        <v>10.305793226065607</v>
      </c>
      <c r="AM15" s="174">
        <f t="shared" si="18"/>
        <v>0.51459831212103313</v>
      </c>
      <c r="AN15" s="174">
        <f t="shared" si="19"/>
        <v>7.5000607267583552</v>
      </c>
      <c r="AO15" s="174">
        <f t="shared" si="20"/>
        <v>0.72775191217586821</v>
      </c>
      <c r="AP15" s="181">
        <f t="shared" si="21"/>
        <v>68.704731878350628</v>
      </c>
      <c r="AQ15" s="223">
        <f t="shared" si="22"/>
        <v>36.739732982206277</v>
      </c>
      <c r="AR15" s="223">
        <f t="shared" si="23"/>
        <v>49.139732982206276</v>
      </c>
      <c r="AS15" s="225">
        <f t="shared" si="24"/>
        <v>286.40899219622753</v>
      </c>
      <c r="AT15" s="222"/>
      <c r="AV15" s="166">
        <v>12</v>
      </c>
      <c r="AW15" s="78">
        <f t="shared" si="46"/>
        <v>44</v>
      </c>
      <c r="AY15">
        <f t="shared" si="25"/>
        <v>32.86905352972375</v>
      </c>
      <c r="AZ15">
        <f t="shared" si="26"/>
        <v>2.9327915029658937</v>
      </c>
      <c r="BA15" s="17">
        <f t="shared" si="27"/>
        <v>35.801845032689641</v>
      </c>
      <c r="BB15" s="23">
        <f t="shared" si="1"/>
        <v>136.33470091829562</v>
      </c>
      <c r="BC15" s="75">
        <f t="shared" si="28"/>
        <v>2.2295332982589064</v>
      </c>
      <c r="BD15" s="88">
        <f t="shared" si="29"/>
        <v>61.672599118066827</v>
      </c>
      <c r="BE15">
        <f t="shared" si="30"/>
        <v>194.45593930406332</v>
      </c>
      <c r="BF15" s="90">
        <f t="shared" si="2"/>
        <v>5.6065999198242613</v>
      </c>
      <c r="BG15" s="22">
        <f t="shared" si="31"/>
        <v>17.677812664005771</v>
      </c>
      <c r="BH15" s="22">
        <f t="shared" si="32"/>
        <v>15.857730892351849</v>
      </c>
      <c r="BI15" s="22">
        <f t="shared" si="33"/>
        <v>50</v>
      </c>
      <c r="BJ15" s="178"/>
      <c r="BK15" s="178"/>
      <c r="BL15" s="178">
        <f t="shared" si="34"/>
        <v>49.303580294585622</v>
      </c>
      <c r="BM15" s="178">
        <f t="shared" si="35"/>
        <v>2.9327915029658937</v>
      </c>
      <c r="BN15" s="178"/>
      <c r="BO15" s="178"/>
      <c r="BP15" s="178">
        <f t="shared" si="36"/>
        <v>52.236371797551513</v>
      </c>
      <c r="BQ15" s="178">
        <f t="shared" si="37"/>
        <v>121.66108674399057</v>
      </c>
      <c r="BR15" s="182">
        <f t="shared" si="38"/>
        <v>409.08974224126206</v>
      </c>
      <c r="BS15" s="179">
        <f t="shared" si="39"/>
        <v>0.41165486680613739</v>
      </c>
      <c r="BT15" s="180">
        <f t="shared" si="40"/>
        <v>238.15891437428579</v>
      </c>
      <c r="BU15" s="180">
        <f t="shared" si="41"/>
        <v>0.58216789565412952</v>
      </c>
      <c r="BV15" s="180">
        <f t="shared" si="42"/>
        <v>85.885876519898972</v>
      </c>
      <c r="BZ15" s="224">
        <v>15.95</v>
      </c>
    </row>
    <row r="16" spans="2:78">
      <c r="B16" s="199"/>
      <c r="C16" s="163" t="s">
        <v>49</v>
      </c>
      <c r="D16" s="29">
        <f>20*LOG10(D15*POWER(10,-12))</f>
        <v>-189.37042165915489</v>
      </c>
      <c r="E16" s="163" t="s">
        <v>102</v>
      </c>
      <c r="G16" s="14"/>
      <c r="H16" s="14"/>
      <c r="I16" s="13"/>
      <c r="J16" s="42"/>
      <c r="K16" s="26"/>
      <c r="N16" s="20"/>
      <c r="O16" s="161">
        <f t="shared" si="43"/>
        <v>13</v>
      </c>
      <c r="P16" s="44">
        <f t="shared" si="3"/>
        <v>5</v>
      </c>
      <c r="Q16" s="47"/>
      <c r="R16" s="19">
        <f t="shared" si="4"/>
        <v>13.979400086720377</v>
      </c>
      <c r="S16" s="19">
        <f t="shared" si="5"/>
        <v>0.3332717617006698</v>
      </c>
      <c r="T16" s="19">
        <f t="shared" si="6"/>
        <v>14.312671848421047</v>
      </c>
      <c r="U16" s="52">
        <f t="shared" si="0"/>
        <v>136.99602039939973</v>
      </c>
      <c r="V16" s="50">
        <f t="shared" si="7"/>
        <v>2.4059131008664139</v>
      </c>
      <c r="W16" s="60">
        <f t="shared" si="8"/>
        <v>5.1955746891948777</v>
      </c>
      <c r="X16" s="3">
        <f t="shared" si="44"/>
        <v>17.677812664005767</v>
      </c>
      <c r="Y16" s="3">
        <f t="shared" si="45"/>
        <v>14.695185394100603</v>
      </c>
      <c r="Z16" s="3">
        <f t="shared" si="9"/>
        <v>50.000000000000057</v>
      </c>
      <c r="AA16" s="3">
        <f t="shared" si="10"/>
        <v>23.343501389835744</v>
      </c>
      <c r="AB16" s="3">
        <f t="shared" si="11"/>
        <v>-9.0308295414146968</v>
      </c>
      <c r="AC16" s="174"/>
      <c r="AD16" s="174"/>
      <c r="AE16" s="174">
        <f t="shared" si="12"/>
        <v>20.969100130080566</v>
      </c>
      <c r="AF16" s="174">
        <f t="shared" si="13"/>
        <v>0.3332717617006698</v>
      </c>
      <c r="AG16" s="174"/>
      <c r="AH16" s="174"/>
      <c r="AI16" s="174">
        <f t="shared" si="14"/>
        <v>21.302371891781235</v>
      </c>
      <c r="AJ16" s="172">
        <f t="shared" si="15"/>
        <v>122.55904540707262</v>
      </c>
      <c r="AK16" s="172">
        <f t="shared" si="16"/>
        <v>110.15904540707261</v>
      </c>
      <c r="AL16" s="175">
        <f t="shared" si="17"/>
        <v>11.617658187217092</v>
      </c>
      <c r="AM16" s="174">
        <f t="shared" si="18"/>
        <v>0.45648991507057857</v>
      </c>
      <c r="AN16" s="174">
        <f t="shared" si="19"/>
        <v>7.5000607267583606</v>
      </c>
      <c r="AO16" s="174">
        <f t="shared" si="20"/>
        <v>0.64557422897935457</v>
      </c>
      <c r="AP16" s="181">
        <f t="shared" si="21"/>
        <v>77.450427472994733</v>
      </c>
      <c r="AQ16" s="223">
        <f t="shared" si="22"/>
        <v>37.780476382162846</v>
      </c>
      <c r="AR16" s="223">
        <f t="shared" si="23"/>
        <v>50.180476382162844</v>
      </c>
      <c r="AS16" s="225">
        <f t="shared" si="24"/>
        <v>322.86711950181268</v>
      </c>
      <c r="AT16" s="222"/>
      <c r="AV16" s="166">
        <v>13</v>
      </c>
      <c r="AW16" s="78">
        <f t="shared" si="46"/>
        <v>47</v>
      </c>
      <c r="AY16">
        <f t="shared" si="25"/>
        <v>33.441957158714352</v>
      </c>
      <c r="AZ16">
        <f t="shared" si="26"/>
        <v>3.1327545599862958</v>
      </c>
      <c r="BA16" s="17">
        <f t="shared" si="27"/>
        <v>36.574711718700648</v>
      </c>
      <c r="BB16" s="23">
        <f t="shared" si="1"/>
        <v>135.56183423228461</v>
      </c>
      <c r="BC16" s="75">
        <f t="shared" si="28"/>
        <v>2.0397203492803992</v>
      </c>
      <c r="BD16" s="88">
        <f t="shared" si="29"/>
        <v>67.411747582168431</v>
      </c>
      <c r="BE16">
        <f t="shared" si="30"/>
        <v>194.45593930406309</v>
      </c>
      <c r="BF16" s="90">
        <f t="shared" si="2"/>
        <v>6.1283406892880441</v>
      </c>
      <c r="BG16" s="22">
        <f t="shared" si="31"/>
        <v>17.677812664005749</v>
      </c>
      <c r="BH16" s="22">
        <f t="shared" si="32"/>
        <v>17.333424688242445</v>
      </c>
      <c r="BI16" s="22">
        <f t="shared" si="33"/>
        <v>50</v>
      </c>
      <c r="BJ16" s="178"/>
      <c r="BK16" s="178"/>
      <c r="BL16" s="178">
        <f t="shared" si="34"/>
        <v>50.162935738071525</v>
      </c>
      <c r="BM16" s="178">
        <f t="shared" si="35"/>
        <v>3.1327545599862958</v>
      </c>
      <c r="BN16" s="178"/>
      <c r="BO16" s="178"/>
      <c r="BP16" s="178">
        <f t="shared" si="36"/>
        <v>53.295690298057821</v>
      </c>
      <c r="BQ16" s="178">
        <f t="shared" si="37"/>
        <v>120.60176824348427</v>
      </c>
      <c r="BR16" s="182">
        <f t="shared" si="38"/>
        <v>462.15165743276674</v>
      </c>
      <c r="BS16" s="179">
        <f t="shared" si="39"/>
        <v>0.36439073764131907</v>
      </c>
      <c r="BT16" s="180">
        <f t="shared" si="40"/>
        <v>238.15891437428618</v>
      </c>
      <c r="BU16" s="180">
        <f t="shared" si="41"/>
        <v>0.51532632317548976</v>
      </c>
      <c r="BV16" s="180">
        <f t="shared" si="42"/>
        <v>97.025899418246766</v>
      </c>
      <c r="BZ16" s="224">
        <v>15</v>
      </c>
    </row>
    <row r="17" spans="2:78">
      <c r="B17" s="195" t="s">
        <v>71</v>
      </c>
      <c r="C17" s="196"/>
      <c r="D17" s="196"/>
      <c r="E17" s="197"/>
      <c r="G17" s="191" t="s">
        <v>86</v>
      </c>
      <c r="H17" s="191"/>
      <c r="I17" s="191"/>
      <c r="J17" s="191"/>
      <c r="K17" s="191"/>
      <c r="N17" s="20"/>
      <c r="O17" s="161">
        <f t="shared" si="43"/>
        <v>14</v>
      </c>
      <c r="P17" s="44">
        <f t="shared" si="3"/>
        <v>5.375</v>
      </c>
      <c r="Q17" s="47"/>
      <c r="R17" s="19">
        <f t="shared" si="4"/>
        <v>14.607569371752859</v>
      </c>
      <c r="S17" s="19">
        <f t="shared" si="5"/>
        <v>0.35826714382821995</v>
      </c>
      <c r="T17" s="19">
        <f t="shared" si="6"/>
        <v>14.96583651558108</v>
      </c>
      <c r="U17" s="52">
        <f t="shared" si="0"/>
        <v>136.34285573223968</v>
      </c>
      <c r="V17" s="50">
        <f t="shared" si="7"/>
        <v>2.2316274955773125</v>
      </c>
      <c r="W17" s="60">
        <f t="shared" si="8"/>
        <v>5.6013385907983606</v>
      </c>
      <c r="X17" s="3">
        <f t="shared" si="44"/>
        <v>17.67781266400576</v>
      </c>
      <c r="Y17" s="3">
        <f t="shared" si="45"/>
        <v>15.842849727114125</v>
      </c>
      <c r="Z17" s="3">
        <f t="shared" si="9"/>
        <v>50.000000000000043</v>
      </c>
      <c r="AA17" s="3">
        <f t="shared" si="10"/>
        <v>23.996666056995778</v>
      </c>
      <c r="AB17" s="3">
        <f t="shared" si="11"/>
        <v>-9.0308295414146986</v>
      </c>
      <c r="AC17" s="174"/>
      <c r="AD17" s="174"/>
      <c r="AE17" s="174">
        <f t="shared" si="12"/>
        <v>21.911354057629289</v>
      </c>
      <c r="AF17" s="174">
        <f t="shared" si="13"/>
        <v>0.35826714382821995</v>
      </c>
      <c r="AG17" s="174"/>
      <c r="AH17" s="174"/>
      <c r="AI17" s="174">
        <f t="shared" si="14"/>
        <v>22.269621201457507</v>
      </c>
      <c r="AJ17" s="172">
        <f t="shared" si="15"/>
        <v>121.59179609739634</v>
      </c>
      <c r="AK17" s="172">
        <f t="shared" si="16"/>
        <v>109.19179609739633</v>
      </c>
      <c r="AL17" s="175">
        <f t="shared" si="17"/>
        <v>12.98616928879038</v>
      </c>
      <c r="AM17" s="174">
        <f t="shared" si="18"/>
        <v>0.40838400310856637</v>
      </c>
      <c r="AN17" s="174">
        <f t="shared" si="19"/>
        <v>7.500060726758357</v>
      </c>
      <c r="AO17" s="174">
        <f t="shared" si="20"/>
        <v>0.57754219585235078</v>
      </c>
      <c r="AP17" s="181">
        <f t="shared" si="21"/>
        <v>86.573760946087731</v>
      </c>
      <c r="AQ17" s="223">
        <f t="shared" si="22"/>
        <v>38.747725691839122</v>
      </c>
      <c r="AR17" s="223">
        <f t="shared" si="23"/>
        <v>51.147725691839121</v>
      </c>
      <c r="AS17" s="225">
        <f t="shared" si="24"/>
        <v>360.89950350303855</v>
      </c>
      <c r="AT17" s="222"/>
      <c r="AV17" s="166">
        <v>14</v>
      </c>
      <c r="AW17" s="78">
        <f t="shared" si="46"/>
        <v>50</v>
      </c>
      <c r="AY17">
        <f t="shared" si="25"/>
        <v>33.979400086720375</v>
      </c>
      <c r="AZ17">
        <f t="shared" si="26"/>
        <v>3.3327176170066979</v>
      </c>
      <c r="BA17" s="17">
        <f t="shared" si="27"/>
        <v>37.312117703727075</v>
      </c>
      <c r="BB17" s="23">
        <f t="shared" si="1"/>
        <v>134.8244282472582</v>
      </c>
      <c r="BC17" s="75">
        <f t="shared" si="28"/>
        <v>1.873701176160399</v>
      </c>
      <c r="BD17" s="88">
        <f t="shared" si="29"/>
        <v>73.384761173962218</v>
      </c>
      <c r="BE17">
        <f t="shared" si="30"/>
        <v>194.45593930406352</v>
      </c>
      <c r="BF17" s="90">
        <f t="shared" si="2"/>
        <v>6.6713419249056614</v>
      </c>
      <c r="BG17" s="22">
        <f t="shared" si="31"/>
        <v>17.677812664005788</v>
      </c>
      <c r="BH17" s="22">
        <f t="shared" si="32"/>
        <v>18.869251676394725</v>
      </c>
      <c r="BI17" s="22">
        <f t="shared" si="33"/>
        <v>50.000000000000007</v>
      </c>
      <c r="BJ17" s="178"/>
      <c r="BK17" s="178"/>
      <c r="BL17" s="178">
        <f t="shared" si="34"/>
        <v>50.969100130080562</v>
      </c>
      <c r="BM17" s="178">
        <f t="shared" si="35"/>
        <v>3.3327176170066979</v>
      </c>
      <c r="BN17" s="178"/>
      <c r="BO17" s="178"/>
      <c r="BP17" s="178">
        <f t="shared" si="36"/>
        <v>54.301817747087263</v>
      </c>
      <c r="BQ17" s="178">
        <f t="shared" si="37"/>
        <v>119.59564079445484</v>
      </c>
      <c r="BR17" s="182">
        <f t="shared" si="38"/>
        <v>518.90862261863958</v>
      </c>
      <c r="BS17" s="179">
        <f t="shared" si="39"/>
        <v>0.32453456353113813</v>
      </c>
      <c r="BT17" s="180">
        <f t="shared" si="40"/>
        <v>238.15891437428644</v>
      </c>
      <c r="BU17" s="180">
        <f t="shared" si="41"/>
        <v>0.45896118120456841</v>
      </c>
      <c r="BV17" s="180">
        <f t="shared" si="42"/>
        <v>108.94167534773267</v>
      </c>
      <c r="BZ17" s="224">
        <v>14.38</v>
      </c>
    </row>
    <row r="18" spans="2:78">
      <c r="B18" s="8">
        <v>1</v>
      </c>
      <c r="C18" s="164"/>
      <c r="D18" s="167">
        <v>20</v>
      </c>
      <c r="E18" s="163" t="s">
        <v>5</v>
      </c>
      <c r="G18" s="200">
        <v>1</v>
      </c>
      <c r="H18" s="200"/>
      <c r="I18" s="201" t="s">
        <v>87</v>
      </c>
      <c r="J18" s="30">
        <f>(2*D18/$D$29)*((1/COS(RADIANS($D$10/2)))-1)*POWER(10,6)</f>
        <v>230.10561547074224</v>
      </c>
      <c r="K18" s="162" t="s">
        <v>20</v>
      </c>
      <c r="N18" s="20"/>
      <c r="O18" s="161">
        <f t="shared" si="43"/>
        <v>15</v>
      </c>
      <c r="P18" s="44">
        <f t="shared" si="3"/>
        <v>5.75</v>
      </c>
      <c r="Q18" s="47"/>
      <c r="R18" s="19">
        <f t="shared" si="4"/>
        <v>15.193356893792609</v>
      </c>
      <c r="S18" s="19">
        <f t="shared" si="5"/>
        <v>0.38326252595577021</v>
      </c>
      <c r="T18" s="19">
        <f t="shared" si="6"/>
        <v>15.576619419748379</v>
      </c>
      <c r="U18" s="52">
        <f t="shared" si="0"/>
        <v>135.7320728280724</v>
      </c>
      <c r="V18" s="50">
        <f t="shared" si="7"/>
        <v>2.0800920705454358</v>
      </c>
      <c r="W18" s="60">
        <f t="shared" si="8"/>
        <v>6.009398039763779</v>
      </c>
      <c r="X18" s="3">
        <f t="shared" si="44"/>
        <v>17.677812664005792</v>
      </c>
      <c r="Y18" s="3">
        <f t="shared" si="45"/>
        <v>16.997006795981246</v>
      </c>
      <c r="Z18" s="3">
        <f t="shared" si="9"/>
        <v>50.000000000000142</v>
      </c>
      <c r="AA18" s="3">
        <f t="shared" si="10"/>
        <v>24.60744896116308</v>
      </c>
      <c r="AB18" s="3">
        <f t="shared" si="11"/>
        <v>-9.0308295414147004</v>
      </c>
      <c r="AC18" s="174"/>
      <c r="AD18" s="174"/>
      <c r="AE18" s="174">
        <f t="shared" si="12"/>
        <v>22.790035340688913</v>
      </c>
      <c r="AF18" s="174">
        <f t="shared" si="13"/>
        <v>0.38326252595577021</v>
      </c>
      <c r="AG18" s="174"/>
      <c r="AH18" s="174"/>
      <c r="AI18" s="174">
        <f t="shared" si="14"/>
        <v>23.173297866644685</v>
      </c>
      <c r="AJ18" s="172">
        <f t="shared" si="15"/>
        <v>120.68811943220918</v>
      </c>
      <c r="AK18" s="172">
        <f t="shared" si="16"/>
        <v>108.28811943220917</v>
      </c>
      <c r="AL18" s="175">
        <f t="shared" si="17"/>
        <v>14.410030277616395</v>
      </c>
      <c r="AM18" s="174">
        <f t="shared" si="18"/>
        <v>0.36803141263621192</v>
      </c>
      <c r="AN18" s="174">
        <f t="shared" si="19"/>
        <v>7.5000607267583668</v>
      </c>
      <c r="AO18" s="174">
        <f t="shared" si="20"/>
        <v>0.52047501512945982</v>
      </c>
      <c r="AP18" s="181">
        <f t="shared" si="21"/>
        <v>96.066090679805839</v>
      </c>
      <c r="AQ18" s="223">
        <f t="shared" si="22"/>
        <v>39.651402357026285</v>
      </c>
      <c r="AR18" s="223">
        <f t="shared" si="23"/>
        <v>52.051402357026284</v>
      </c>
      <c r="AS18" s="225">
        <f t="shared" si="24"/>
        <v>400.47011994096061</v>
      </c>
      <c r="AT18" s="222"/>
      <c r="AV18" s="166">
        <v>15</v>
      </c>
      <c r="AW18" s="78">
        <f t="shared" si="46"/>
        <v>53</v>
      </c>
      <c r="AY18">
        <f t="shared" si="25"/>
        <v>34.48551739201578</v>
      </c>
      <c r="AZ18">
        <f t="shared" si="26"/>
        <v>3.5326806740270995</v>
      </c>
      <c r="BA18" s="17">
        <f t="shared" si="27"/>
        <v>38.018198066042878</v>
      </c>
      <c r="BB18" s="23">
        <f t="shared" si="1"/>
        <v>134.11834788494238</v>
      </c>
      <c r="BC18" s="75">
        <f t="shared" si="28"/>
        <v>1.7274135077035073</v>
      </c>
      <c r="BD18" s="88">
        <f t="shared" si="29"/>
        <v>79.599420006100445</v>
      </c>
      <c r="BE18">
        <f t="shared" si="30"/>
        <v>194.45593930406312</v>
      </c>
      <c r="BF18" s="90">
        <f t="shared" si="2"/>
        <v>7.2363109096455007</v>
      </c>
      <c r="BG18" s="22">
        <f t="shared" si="31"/>
        <v>17.677812664005753</v>
      </c>
      <c r="BH18" s="22">
        <f t="shared" si="32"/>
        <v>20.467212338943774</v>
      </c>
      <c r="BI18" s="22">
        <f t="shared" si="33"/>
        <v>50</v>
      </c>
      <c r="BJ18" s="178"/>
      <c r="BK18" s="178"/>
      <c r="BL18" s="178">
        <f t="shared" si="34"/>
        <v>51.728276088023669</v>
      </c>
      <c r="BM18" s="178">
        <f t="shared" si="35"/>
        <v>3.5326806740270995</v>
      </c>
      <c r="BN18" s="178"/>
      <c r="BO18" s="178"/>
      <c r="BP18" s="178">
        <f t="shared" si="36"/>
        <v>55.260956762050768</v>
      </c>
      <c r="BQ18" s="178">
        <f t="shared" si="37"/>
        <v>118.63650177949133</v>
      </c>
      <c r="BR18" s="182">
        <f t="shared" si="38"/>
        <v>579.49252476740605</v>
      </c>
      <c r="BS18" s="179">
        <f t="shared" si="39"/>
        <v>0.29060561811677788</v>
      </c>
      <c r="BT18" s="180">
        <f t="shared" si="40"/>
        <v>238.15891437428644</v>
      </c>
      <c r="BU18" s="180">
        <f t="shared" si="41"/>
        <v>0.41097840644256373</v>
      </c>
      <c r="BV18" s="180">
        <f t="shared" si="42"/>
        <v>121.66089316662857</v>
      </c>
      <c r="BZ18" s="224">
        <v>13.6</v>
      </c>
    </row>
    <row r="19" spans="2:78">
      <c r="B19" s="8">
        <v>2</v>
      </c>
      <c r="C19" s="164"/>
      <c r="D19" s="167">
        <v>200</v>
      </c>
      <c r="E19" s="163" t="s">
        <v>5</v>
      </c>
      <c r="G19" s="200">
        <v>2</v>
      </c>
      <c r="H19" s="200"/>
      <c r="I19" s="201"/>
      <c r="J19" s="30">
        <f>(2*D19/$D$29)*((1/COS(RADIANS($D$10/2)))-1)*POWER(10,6)</f>
        <v>2301.0561547074221</v>
      </c>
      <c r="K19" s="162" t="s">
        <v>20</v>
      </c>
      <c r="N19" s="20"/>
      <c r="O19" s="161">
        <f t="shared" si="43"/>
        <v>16</v>
      </c>
      <c r="P19" s="44">
        <f t="shared" si="3"/>
        <v>6.125</v>
      </c>
      <c r="Q19" s="47"/>
      <c r="R19" s="19">
        <f t="shared" si="4"/>
        <v>15.742121860731402</v>
      </c>
      <c r="S19" s="19">
        <f t="shared" si="5"/>
        <v>0.40825790808332046</v>
      </c>
      <c r="T19" s="19">
        <f t="shared" si="6"/>
        <v>16.150379768814723</v>
      </c>
      <c r="U19" s="52">
        <f t="shared" si="0"/>
        <v>135.15831247900604</v>
      </c>
      <c r="V19" s="50">
        <f t="shared" si="7"/>
        <v>1.9471281746315676</v>
      </c>
      <c r="W19" s="60">
        <f t="shared" si="8"/>
        <v>6.4197628970312346</v>
      </c>
      <c r="X19" s="3">
        <f t="shared" si="44"/>
        <v>17.677812664005753</v>
      </c>
      <c r="Y19" s="3">
        <f t="shared" si="45"/>
        <v>18.157684491426593</v>
      </c>
      <c r="Z19" s="3">
        <f t="shared" si="9"/>
        <v>50.000000000000021</v>
      </c>
      <c r="AA19" s="3">
        <f t="shared" si="10"/>
        <v>25.18120931022942</v>
      </c>
      <c r="AB19" s="3">
        <f t="shared" si="11"/>
        <v>-9.0308295414146968</v>
      </c>
      <c r="AC19" s="174"/>
      <c r="AD19" s="174"/>
      <c r="AE19" s="174">
        <f t="shared" si="12"/>
        <v>23.613182791097103</v>
      </c>
      <c r="AF19" s="174">
        <f t="shared" si="13"/>
        <v>0.40825790808332046</v>
      </c>
      <c r="AG19" s="174"/>
      <c r="AH19" s="174"/>
      <c r="AI19" s="174">
        <f t="shared" si="14"/>
        <v>24.021440699180424</v>
      </c>
      <c r="AJ19" s="172">
        <f t="shared" si="15"/>
        <v>119.83997659967342</v>
      </c>
      <c r="AK19" s="172">
        <f t="shared" si="16"/>
        <v>107.43997659967341</v>
      </c>
      <c r="AL19" s="175">
        <f t="shared" si="17"/>
        <v>15.888102573352043</v>
      </c>
      <c r="AM19" s="174">
        <f t="shared" si="18"/>
        <v>0.33379340136541258</v>
      </c>
      <c r="AN19" s="174">
        <f t="shared" si="19"/>
        <v>7.5000607267583623</v>
      </c>
      <c r="AO19" s="174">
        <f t="shared" si="20"/>
        <v>0.47205515524161251</v>
      </c>
      <c r="AP19" s="181">
        <f t="shared" si="21"/>
        <v>105.91982619998811</v>
      </c>
      <c r="AQ19" s="223">
        <f t="shared" si="22"/>
        <v>40.499545189562028</v>
      </c>
      <c r="AR19" s="223">
        <f t="shared" si="23"/>
        <v>52.899545189562026</v>
      </c>
      <c r="AS19" s="225">
        <f t="shared" si="24"/>
        <v>441.54732645274123</v>
      </c>
      <c r="AT19" s="222"/>
      <c r="AV19" s="166">
        <f>AV18+1</f>
        <v>16</v>
      </c>
      <c r="AW19" s="78">
        <f t="shared" si="46"/>
        <v>56</v>
      </c>
      <c r="AY19">
        <f t="shared" si="25"/>
        <v>34.963760540124007</v>
      </c>
      <c r="AZ19">
        <f t="shared" si="26"/>
        <v>3.7326437310475016</v>
      </c>
      <c r="BA19" s="17">
        <f t="shared" si="27"/>
        <v>38.696404271171509</v>
      </c>
      <c r="BB19" s="23">
        <f t="shared" si="1"/>
        <v>133.44014167981376</v>
      </c>
      <c r="BC19" s="75">
        <f t="shared" si="28"/>
        <v>1.5976660293608229</v>
      </c>
      <c r="BD19" s="88">
        <f t="shared" si="29"/>
        <v>86.063739728454351</v>
      </c>
      <c r="BE19">
        <f t="shared" si="30"/>
        <v>194.45593930406349</v>
      </c>
      <c r="BF19" s="90">
        <f t="shared" si="2"/>
        <v>7.823976338950402</v>
      </c>
      <c r="BG19" s="22">
        <f t="shared" si="31"/>
        <v>17.677812664005785</v>
      </c>
      <c r="BH19" s="22">
        <f t="shared" si="32"/>
        <v>22.129367721157564</v>
      </c>
      <c r="BI19" s="22">
        <f t="shared" si="33"/>
        <v>49.999999999999993</v>
      </c>
      <c r="BJ19" s="178"/>
      <c r="BK19" s="178"/>
      <c r="BL19" s="178">
        <f t="shared" si="34"/>
        <v>52.445640810186013</v>
      </c>
      <c r="BM19" s="178">
        <f t="shared" si="35"/>
        <v>3.7326437310475016</v>
      </c>
      <c r="BN19" s="178"/>
      <c r="BO19" s="178"/>
      <c r="BP19" s="178">
        <f t="shared" si="36"/>
        <v>56.178284541233516</v>
      </c>
      <c r="BQ19" s="178">
        <f t="shared" si="37"/>
        <v>117.71917400030857</v>
      </c>
      <c r="BR19" s="182">
        <f t="shared" si="38"/>
        <v>644.0420549767224</v>
      </c>
      <c r="BS19" s="179">
        <f t="shared" si="39"/>
        <v>0.26147948267162552</v>
      </c>
      <c r="BT19" s="180">
        <f t="shared" si="40"/>
        <v>238.15891437428604</v>
      </c>
      <c r="BU19" s="180">
        <f t="shared" si="41"/>
        <v>0.36978783067651355</v>
      </c>
      <c r="BV19" s="180">
        <f t="shared" si="42"/>
        <v>135.21267021828922</v>
      </c>
      <c r="BZ19" s="224">
        <v>12.98</v>
      </c>
    </row>
    <row r="20" spans="2:78">
      <c r="B20" s="8">
        <v>3</v>
      </c>
      <c r="C20" s="164"/>
      <c r="D20" s="168">
        <v>2000</v>
      </c>
      <c r="E20" s="163" t="s">
        <v>5</v>
      </c>
      <c r="G20" s="200">
        <v>3</v>
      </c>
      <c r="H20" s="200"/>
      <c r="I20" s="201"/>
      <c r="J20" s="30">
        <f>(2*D20/$D$29)*((1/COS(RADIANS($D$10/2)))-1)*POWER(10,6)</f>
        <v>23010.561547074223</v>
      </c>
      <c r="K20" s="162" t="s">
        <v>20</v>
      </c>
      <c r="N20" s="20"/>
      <c r="O20" s="161">
        <f t="shared" si="43"/>
        <v>17</v>
      </c>
      <c r="P20" s="44">
        <f t="shared" si="3"/>
        <v>6.5</v>
      </c>
      <c r="Q20" s="47"/>
      <c r="R20" s="19">
        <f t="shared" si="4"/>
        <v>16.25826713285711</v>
      </c>
      <c r="S20" s="19">
        <f t="shared" si="5"/>
        <v>0.43325329021087067</v>
      </c>
      <c r="T20" s="19">
        <f t="shared" si="6"/>
        <v>16.691520423067981</v>
      </c>
      <c r="U20" s="52">
        <f t="shared" si="0"/>
        <v>134.6171718247528</v>
      </c>
      <c r="V20" s="50">
        <f t="shared" si="7"/>
        <v>1.8295214609317587</v>
      </c>
      <c r="W20" s="60">
        <f t="shared" si="8"/>
        <v>6.8324430613116327</v>
      </c>
      <c r="X20" s="3">
        <f t="shared" si="44"/>
        <v>17.677812664005785</v>
      </c>
      <c r="Y20" s="3">
        <f t="shared" si="45"/>
        <v>19.3249108110059</v>
      </c>
      <c r="Z20" s="3">
        <f t="shared" si="9"/>
        <v>50.000000000000114</v>
      </c>
      <c r="AA20" s="3">
        <f t="shared" si="10"/>
        <v>25.722349964482678</v>
      </c>
      <c r="AB20" s="3">
        <f t="shared" si="11"/>
        <v>-9.0308295414146968</v>
      </c>
      <c r="AC20" s="174"/>
      <c r="AD20" s="174"/>
      <c r="AE20" s="174">
        <f t="shared" si="12"/>
        <v>24.387400699285667</v>
      </c>
      <c r="AF20" s="174">
        <f t="shared" si="13"/>
        <v>0.43325329021087067</v>
      </c>
      <c r="AG20" s="174"/>
      <c r="AH20" s="174"/>
      <c r="AI20" s="174">
        <f t="shared" si="14"/>
        <v>24.820653989496538</v>
      </c>
      <c r="AJ20" s="172">
        <f t="shared" si="15"/>
        <v>119.0407633093573</v>
      </c>
      <c r="AK20" s="172">
        <f t="shared" si="16"/>
        <v>106.6407633093573</v>
      </c>
      <c r="AL20" s="175">
        <f t="shared" si="17"/>
        <v>17.41938024756983</v>
      </c>
      <c r="AM20" s="174">
        <f t="shared" si="18"/>
        <v>0.30445077401313392</v>
      </c>
      <c r="AN20" s="174">
        <f t="shared" si="19"/>
        <v>7.5000607267583446</v>
      </c>
      <c r="AO20" s="174">
        <f t="shared" si="20"/>
        <v>0.43055841368436026</v>
      </c>
      <c r="AP20" s="181">
        <f t="shared" si="21"/>
        <v>116.12826137141683</v>
      </c>
      <c r="AQ20" s="223">
        <f t="shared" si="22"/>
        <v>41.29875847987816</v>
      </c>
      <c r="AR20" s="223">
        <f t="shared" si="23"/>
        <v>53.698758479878158</v>
      </c>
      <c r="AS20" s="225">
        <f t="shared" si="24"/>
        <v>484.10316721384504</v>
      </c>
      <c r="AT20" s="222"/>
      <c r="AV20" s="166">
        <f t="shared" ref="AV20:AV40" si="47">AV19+1</f>
        <v>17</v>
      </c>
      <c r="AW20" s="78">
        <f t="shared" si="46"/>
        <v>59</v>
      </c>
      <c r="AY20">
        <f t="shared" si="25"/>
        <v>35.417040232842886</v>
      </c>
      <c r="AZ20">
        <f t="shared" si="26"/>
        <v>3.9326067880679032</v>
      </c>
      <c r="BA20" s="17">
        <f t="shared" si="27"/>
        <v>39.349647020910787</v>
      </c>
      <c r="BB20" s="23">
        <f t="shared" si="1"/>
        <v>132.78689893007447</v>
      </c>
      <c r="BC20" s="75">
        <f t="shared" si="28"/>
        <v>1.4819169434221824</v>
      </c>
      <c r="BD20" s="88">
        <f t="shared" si="29"/>
        <v>92.785978279168731</v>
      </c>
      <c r="BE20">
        <f t="shared" si="30"/>
        <v>194.45593930406315</v>
      </c>
      <c r="BF20" s="90">
        <f t="shared" si="2"/>
        <v>8.4350889344698921</v>
      </c>
      <c r="BG20" s="22">
        <f t="shared" si="31"/>
        <v>17.677812664005756</v>
      </c>
      <c r="BH20" s="22">
        <f t="shared" si="32"/>
        <v>23.857841167320409</v>
      </c>
      <c r="BI20" s="22">
        <f t="shared" si="33"/>
        <v>50</v>
      </c>
      <c r="BJ20" s="178"/>
      <c r="BK20" s="178"/>
      <c r="BL20" s="178">
        <f t="shared" si="34"/>
        <v>53.125560349264326</v>
      </c>
      <c r="BM20" s="178">
        <f t="shared" si="35"/>
        <v>3.9326067880679032</v>
      </c>
      <c r="BN20" s="178"/>
      <c r="BO20" s="178"/>
      <c r="BP20" s="178">
        <f t="shared" si="36"/>
        <v>57.058167137332227</v>
      </c>
      <c r="BQ20" s="178">
        <f t="shared" si="37"/>
        <v>116.83929140420987</v>
      </c>
      <c r="BR20" s="182">
        <f t="shared" si="38"/>
        <v>712.70262252086638</v>
      </c>
      <c r="BS20" s="179">
        <f t="shared" si="39"/>
        <v>0.23628899071316911</v>
      </c>
      <c r="BT20" s="180">
        <f t="shared" si="40"/>
        <v>238.15891437428644</v>
      </c>
      <c r="BU20" s="180">
        <f t="shared" si="41"/>
        <v>0.33416309530601407</v>
      </c>
      <c r="BV20" s="180">
        <f t="shared" si="42"/>
        <v>149.62753428595062</v>
      </c>
      <c r="BZ20" s="224">
        <v>12.35</v>
      </c>
    </row>
    <row r="21" spans="2:78">
      <c r="B21" s="195" t="s">
        <v>44</v>
      </c>
      <c r="C21" s="196"/>
      <c r="D21" s="196"/>
      <c r="E21" s="197"/>
      <c r="G21" s="202" t="s">
        <v>85</v>
      </c>
      <c r="H21" s="203"/>
      <c r="I21" s="203"/>
      <c r="J21" s="203"/>
      <c r="K21" s="204"/>
      <c r="N21" s="20"/>
      <c r="O21" s="161">
        <f t="shared" si="43"/>
        <v>18</v>
      </c>
      <c r="P21" s="44">
        <f t="shared" si="3"/>
        <v>6.875</v>
      </c>
      <c r="Q21" s="47"/>
      <c r="R21" s="19">
        <f t="shared" si="4"/>
        <v>16.745454050046003</v>
      </c>
      <c r="S21" s="19">
        <f t="shared" si="5"/>
        <v>0.45824867233842093</v>
      </c>
      <c r="T21" s="19">
        <f t="shared" si="6"/>
        <v>17.203702722384424</v>
      </c>
      <c r="U21" s="52">
        <f t="shared" si="0"/>
        <v>134.10498952543634</v>
      </c>
      <c r="V21" s="50">
        <f t="shared" si="7"/>
        <v>1.7247588947127612</v>
      </c>
      <c r="W21" s="60">
        <f t="shared" si="8"/>
        <v>7.247448469222495</v>
      </c>
      <c r="X21" s="3">
        <f t="shared" si="44"/>
        <v>17.677812664005739</v>
      </c>
      <c r="Y21" s="3">
        <f t="shared" si="45"/>
        <v>20.498713859490135</v>
      </c>
      <c r="Z21" s="3">
        <f t="shared" si="9"/>
        <v>49.999999999999986</v>
      </c>
      <c r="AA21" s="3">
        <f t="shared" si="10"/>
        <v>26.234532263799121</v>
      </c>
      <c r="AB21" s="3">
        <f t="shared" si="11"/>
        <v>-9.0308295414146968</v>
      </c>
      <c r="AC21" s="174"/>
      <c r="AD21" s="174"/>
      <c r="AE21" s="174">
        <f t="shared" si="12"/>
        <v>25.118181075069007</v>
      </c>
      <c r="AF21" s="174">
        <f t="shared" si="13"/>
        <v>0.45824867233842093</v>
      </c>
      <c r="AG21" s="174"/>
      <c r="AH21" s="174"/>
      <c r="AI21" s="174">
        <f t="shared" si="14"/>
        <v>25.576429747407428</v>
      </c>
      <c r="AJ21" s="172">
        <f t="shared" si="15"/>
        <v>118.28498755144643</v>
      </c>
      <c r="AK21" s="172">
        <f t="shared" si="16"/>
        <v>105.88498755144643</v>
      </c>
      <c r="AL21" s="175">
        <f t="shared" si="17"/>
        <v>19.002970202944432</v>
      </c>
      <c r="AM21" s="174">
        <f t="shared" si="18"/>
        <v>0.27907973030342464</v>
      </c>
      <c r="AN21" s="174">
        <f t="shared" si="19"/>
        <v>7.5000607267583677</v>
      </c>
      <c r="AO21" s="174">
        <f t="shared" si="20"/>
        <v>0.39467833957852883</v>
      </c>
      <c r="AP21" s="181">
        <f t="shared" si="21"/>
        <v>126.68544226013077</v>
      </c>
      <c r="AQ21" s="223">
        <f t="shared" si="22"/>
        <v>42.054534237789021</v>
      </c>
      <c r="AR21" s="223">
        <f t="shared" si="23"/>
        <v>54.454534237789019</v>
      </c>
      <c r="AS21" s="225">
        <f t="shared" si="24"/>
        <v>528.11282209647527</v>
      </c>
      <c r="AT21" s="222"/>
      <c r="AV21" s="166">
        <f t="shared" si="47"/>
        <v>18</v>
      </c>
      <c r="AW21" s="78">
        <f t="shared" si="46"/>
        <v>62</v>
      </c>
      <c r="AY21">
        <f t="shared" si="25"/>
        <v>35.84783378996508</v>
      </c>
      <c r="AZ21">
        <f t="shared" si="26"/>
        <v>4.1325698450883053</v>
      </c>
      <c r="BA21" s="17">
        <f t="shared" si="27"/>
        <v>39.980403635053385</v>
      </c>
      <c r="BB21" s="23">
        <f t="shared" si="1"/>
        <v>132.15614231593187</v>
      </c>
      <c r="BC21" s="75">
        <f t="shared" si="28"/>
        <v>1.3781168184047767</v>
      </c>
      <c r="BD21" s="88">
        <f t="shared" si="29"/>
        <v>99.774642822417306</v>
      </c>
      <c r="BE21">
        <f t="shared" si="30"/>
        <v>194.45593930406312</v>
      </c>
      <c r="BF21" s="90">
        <f t="shared" si="2"/>
        <v>9.0704220747652169</v>
      </c>
      <c r="BG21" s="22">
        <f t="shared" si="31"/>
        <v>17.677812664005753</v>
      </c>
      <c r="BH21" s="22">
        <f t="shared" si="32"/>
        <v>25.654820104621134</v>
      </c>
      <c r="BI21" s="22">
        <f t="shared" si="33"/>
        <v>50.000000000000007</v>
      </c>
      <c r="BJ21" s="178"/>
      <c r="BK21" s="178"/>
      <c r="BL21" s="178">
        <f t="shared" si="34"/>
        <v>53.771750684947619</v>
      </c>
      <c r="BM21" s="178">
        <f t="shared" si="35"/>
        <v>4.1325698450883053</v>
      </c>
      <c r="BN21" s="178"/>
      <c r="BO21" s="178"/>
      <c r="BP21" s="178">
        <f t="shared" si="36"/>
        <v>57.904320530035925</v>
      </c>
      <c r="BQ21" s="178">
        <f t="shared" si="37"/>
        <v>115.99313801150616</v>
      </c>
      <c r="BR21" s="182">
        <f t="shared" si="38"/>
        <v>785.62632321043031</v>
      </c>
      <c r="BS21" s="179">
        <f t="shared" si="39"/>
        <v>0.21435608555720045</v>
      </c>
      <c r="BT21" s="180">
        <f t="shared" si="40"/>
        <v>238.15891437428581</v>
      </c>
      <c r="BU21" s="180">
        <f t="shared" si="41"/>
        <v>0.30314528337220042</v>
      </c>
      <c r="BV21" s="180">
        <f t="shared" si="42"/>
        <v>164.93741695004445</v>
      </c>
      <c r="BZ21" s="224">
        <v>11.7</v>
      </c>
    </row>
    <row r="22" spans="2:78">
      <c r="B22" s="8">
        <v>1</v>
      </c>
      <c r="C22" s="205" t="s">
        <v>19</v>
      </c>
      <c r="D22" s="168">
        <v>240</v>
      </c>
      <c r="E22" s="163" t="s">
        <v>20</v>
      </c>
      <c r="G22" s="200">
        <v>1</v>
      </c>
      <c r="H22" s="200"/>
      <c r="I22" s="201" t="s">
        <v>11</v>
      </c>
      <c r="J22" s="31">
        <f>(4*$D$29*(D22/1000000))/POWER(RADIANS($D$10),2)</f>
        <v>21.009960640075164</v>
      </c>
      <c r="K22" s="163" t="s">
        <v>5</v>
      </c>
      <c r="N22" s="20"/>
      <c r="O22" s="161">
        <f t="shared" si="43"/>
        <v>19</v>
      </c>
      <c r="P22" s="44">
        <f t="shared" si="3"/>
        <v>7.25</v>
      </c>
      <c r="Q22" s="47"/>
      <c r="R22" s="19">
        <f t="shared" si="4"/>
        <v>17.206760131419873</v>
      </c>
      <c r="S22" s="19">
        <f t="shared" si="5"/>
        <v>0.48324405446597118</v>
      </c>
      <c r="T22" s="19">
        <f t="shared" si="6"/>
        <v>17.690004185885844</v>
      </c>
      <c r="U22" s="52">
        <f t="shared" si="0"/>
        <v>133.61868806193493</v>
      </c>
      <c r="V22" s="50">
        <f t="shared" si="7"/>
        <v>1.6308473795745155</v>
      </c>
      <c r="W22" s="60">
        <f t="shared" si="8"/>
        <v>7.6647890954242168</v>
      </c>
      <c r="X22" s="3">
        <f t="shared" si="44"/>
        <v>17.677812664005767</v>
      </c>
      <c r="Y22" s="3">
        <f t="shared" si="45"/>
        <v>21.67912184925088</v>
      </c>
      <c r="Z22" s="3">
        <f t="shared" si="9"/>
        <v>50.000000000000064</v>
      </c>
      <c r="AA22" s="3">
        <f t="shared" si="10"/>
        <v>26.720833727300537</v>
      </c>
      <c r="AB22" s="3">
        <f t="shared" si="11"/>
        <v>-9.0308295414146933</v>
      </c>
      <c r="AC22" s="174"/>
      <c r="AD22" s="174"/>
      <c r="AE22" s="174">
        <f t="shared" si="12"/>
        <v>25.810140197129812</v>
      </c>
      <c r="AF22" s="174">
        <f t="shared" si="13"/>
        <v>0.48324405446597118</v>
      </c>
      <c r="AG22" s="174"/>
      <c r="AH22" s="174"/>
      <c r="AI22" s="174">
        <f t="shared" si="14"/>
        <v>26.293384251595782</v>
      </c>
      <c r="AJ22" s="172">
        <f t="shared" si="15"/>
        <v>117.56803304725806</v>
      </c>
      <c r="AK22" s="172">
        <f t="shared" si="16"/>
        <v>105.16803304725805</v>
      </c>
      <c r="AL22" s="175">
        <f t="shared" si="17"/>
        <v>20.638076245393414</v>
      </c>
      <c r="AM22" s="174">
        <f t="shared" si="18"/>
        <v>0.25696890234066672</v>
      </c>
      <c r="AN22" s="174">
        <f t="shared" si="19"/>
        <v>7.5000607267583481</v>
      </c>
      <c r="AO22" s="174">
        <f t="shared" si="20"/>
        <v>0.36340890679829824</v>
      </c>
      <c r="AP22" s="181">
        <f t="shared" si="21"/>
        <v>137.58606094855938</v>
      </c>
      <c r="AQ22" s="223">
        <f t="shared" si="22"/>
        <v>42.771488741977407</v>
      </c>
      <c r="AR22" s="223">
        <f t="shared" si="23"/>
        <v>55.171488741977406</v>
      </c>
      <c r="AS22" s="225">
        <f t="shared" si="24"/>
        <v>573.55416401738</v>
      </c>
      <c r="AT22" s="222"/>
      <c r="AV22" s="166">
        <f t="shared" si="47"/>
        <v>19</v>
      </c>
      <c r="AW22" s="78">
        <f t="shared" si="46"/>
        <v>65</v>
      </c>
      <c r="AY22">
        <f t="shared" si="25"/>
        <v>36.258267132857107</v>
      </c>
      <c r="AZ22">
        <f t="shared" si="26"/>
        <v>4.3325329021087073</v>
      </c>
      <c r="BA22" s="17">
        <f t="shared" si="27"/>
        <v>40.590800034965817</v>
      </c>
      <c r="BB22" s="23">
        <f t="shared" si="1"/>
        <v>131.54574591601946</v>
      </c>
      <c r="BC22" s="75">
        <f t="shared" si="28"/>
        <v>1.2845949572775022</v>
      </c>
      <c r="BD22" s="88">
        <f t="shared" si="29"/>
        <v>107.03849687789143</v>
      </c>
      <c r="BE22">
        <f t="shared" si="30"/>
        <v>194.45593930406352</v>
      </c>
      <c r="BF22" s="90">
        <f t="shared" si="2"/>
        <v>9.7307724434446836</v>
      </c>
      <c r="BG22" s="22">
        <f t="shared" si="31"/>
        <v>17.677812664005788</v>
      </c>
      <c r="BH22" s="22">
        <f t="shared" si="32"/>
        <v>27.522557876342191</v>
      </c>
      <c r="BI22" s="22">
        <f t="shared" si="33"/>
        <v>50.000000000000007</v>
      </c>
      <c r="BJ22" s="178"/>
      <c r="BK22" s="178"/>
      <c r="BL22" s="178">
        <f t="shared" si="34"/>
        <v>54.387400699285664</v>
      </c>
      <c r="BM22" s="178">
        <f t="shared" si="35"/>
        <v>4.3325329021087073</v>
      </c>
      <c r="BN22" s="178"/>
      <c r="BO22" s="178"/>
      <c r="BP22" s="178">
        <f t="shared" si="36"/>
        <v>58.719933601394374</v>
      </c>
      <c r="BQ22" s="178">
        <f t="shared" si="37"/>
        <v>115.17752494014771</v>
      </c>
      <c r="BR22" s="182">
        <f t="shared" si="38"/>
        <v>862.97195082001133</v>
      </c>
      <c r="BS22" s="179">
        <f t="shared" si="39"/>
        <v>0.19514398259881291</v>
      </c>
      <c r="BT22" s="180">
        <f t="shared" si="40"/>
        <v>238.15891437428598</v>
      </c>
      <c r="BU22" s="180">
        <f t="shared" si="41"/>
        <v>0.2759752668067405</v>
      </c>
      <c r="BV22" s="180">
        <f t="shared" si="42"/>
        <v>181.17565598736758</v>
      </c>
      <c r="BZ22" s="224">
        <v>11.15</v>
      </c>
    </row>
    <row r="23" spans="2:78">
      <c r="B23" s="8">
        <v>2</v>
      </c>
      <c r="C23" s="205"/>
      <c r="D23" s="168">
        <v>2000</v>
      </c>
      <c r="E23" s="163" t="s">
        <v>20</v>
      </c>
      <c r="G23" s="200">
        <v>2</v>
      </c>
      <c r="H23" s="200"/>
      <c r="I23" s="201"/>
      <c r="J23" s="31">
        <f>(4*$D$29*(D23/1000000))/POWER(RADIANS($D$10),2)</f>
        <v>175.0830053339597</v>
      </c>
      <c r="K23" s="163" t="s">
        <v>5</v>
      </c>
      <c r="N23" s="20"/>
      <c r="O23" s="161">
        <f t="shared" si="43"/>
        <v>20</v>
      </c>
      <c r="P23" s="44">
        <f t="shared" si="3"/>
        <v>7.625</v>
      </c>
      <c r="Q23" s="47"/>
      <c r="R23" s="19">
        <f t="shared" si="4"/>
        <v>17.644796960376471</v>
      </c>
      <c r="S23" s="19">
        <f t="shared" si="5"/>
        <v>0.50823943659352144</v>
      </c>
      <c r="T23" s="19">
        <f t="shared" si="6"/>
        <v>18.153036396969991</v>
      </c>
      <c r="U23" s="52">
        <f t="shared" si="0"/>
        <v>133.15565585085079</v>
      </c>
      <c r="V23" s="50">
        <f t="shared" si="7"/>
        <v>1.5461859037612995</v>
      </c>
      <c r="W23" s="60">
        <f t="shared" si="8"/>
        <v>8.0844749527568336</v>
      </c>
      <c r="X23" s="3">
        <f t="shared" si="44"/>
        <v>17.677812664005781</v>
      </c>
      <c r="Y23" s="3">
        <f t="shared" si="45"/>
        <v>22.866163100647185</v>
      </c>
      <c r="Z23" s="3">
        <f t="shared" si="9"/>
        <v>50.000000000000099</v>
      </c>
      <c r="AA23" s="3">
        <f t="shared" si="10"/>
        <v>27.183865938384688</v>
      </c>
      <c r="AB23" s="3">
        <f t="shared" si="11"/>
        <v>-9.0308295414146968</v>
      </c>
      <c r="AC23" s="174"/>
      <c r="AD23" s="174"/>
      <c r="AE23" s="174">
        <f t="shared" si="12"/>
        <v>26.467195440564705</v>
      </c>
      <c r="AF23" s="174">
        <f t="shared" si="13"/>
        <v>0.50823943659352144</v>
      </c>
      <c r="AG23" s="174"/>
      <c r="AH23" s="174"/>
      <c r="AI23" s="174">
        <f t="shared" si="14"/>
        <v>26.975434877158225</v>
      </c>
      <c r="AJ23" s="172">
        <f t="shared" si="15"/>
        <v>116.88598242169563</v>
      </c>
      <c r="AK23" s="172">
        <f t="shared" si="16"/>
        <v>104.48598242169562</v>
      </c>
      <c r="AL23" s="175">
        <f t="shared" si="17"/>
        <v>22.323986121901797</v>
      </c>
      <c r="AM23" s="174">
        <f t="shared" si="18"/>
        <v>0.23756258269658645</v>
      </c>
      <c r="AN23" s="174">
        <f t="shared" si="19"/>
        <v>7.5000607267583632</v>
      </c>
      <c r="AO23" s="174">
        <f t="shared" si="20"/>
        <v>0.33596422636189255</v>
      </c>
      <c r="AP23" s="181">
        <f t="shared" si="21"/>
        <v>148.8253691217148</v>
      </c>
      <c r="AQ23" s="223">
        <f t="shared" si="22"/>
        <v>43.453539367539832</v>
      </c>
      <c r="AR23" s="223">
        <f t="shared" si="23"/>
        <v>55.853539367539831</v>
      </c>
      <c r="AS23" s="225">
        <f t="shared" si="24"/>
        <v>620.40739870514381</v>
      </c>
      <c r="AT23" s="222"/>
      <c r="AV23" s="166">
        <f t="shared" si="47"/>
        <v>20</v>
      </c>
      <c r="AW23" s="78">
        <f t="shared" si="46"/>
        <v>68</v>
      </c>
      <c r="AY23">
        <f t="shared" si="25"/>
        <v>36.650178254124725</v>
      </c>
      <c r="AZ23">
        <f t="shared" si="26"/>
        <v>4.5324959591291094</v>
      </c>
      <c r="BA23" s="17">
        <f t="shared" si="27"/>
        <v>41.182674213253833</v>
      </c>
      <c r="BB23" s="23">
        <f t="shared" si="1"/>
        <v>130.95387173773145</v>
      </c>
      <c r="BC23" s="75">
        <f t="shared" si="28"/>
        <v>1.1999758448762077</v>
      </c>
      <c r="BD23" s="88">
        <f t="shared" si="29"/>
        <v>114.5865676471914</v>
      </c>
      <c r="BE23">
        <f t="shared" si="30"/>
        <v>194.45593930406383</v>
      </c>
      <c r="BF23" s="90">
        <f t="shared" si="2"/>
        <v>10.416960695199226</v>
      </c>
      <c r="BG23" s="22">
        <f t="shared" si="31"/>
        <v>17.677812664005817</v>
      </c>
      <c r="BH23" s="22">
        <f t="shared" si="32"/>
        <v>29.463375625677461</v>
      </c>
      <c r="BI23" s="22">
        <f t="shared" si="33"/>
        <v>50</v>
      </c>
      <c r="BJ23" s="178"/>
      <c r="BK23" s="178"/>
      <c r="BL23" s="178">
        <f t="shared" si="34"/>
        <v>54.975267381187095</v>
      </c>
      <c r="BM23" s="178">
        <f t="shared" si="35"/>
        <v>4.5324959591291094</v>
      </c>
      <c r="BN23" s="178"/>
      <c r="BO23" s="178"/>
      <c r="BP23" s="178">
        <f t="shared" si="36"/>
        <v>59.507763340316203</v>
      </c>
      <c r="BQ23" s="178">
        <f t="shared" si="37"/>
        <v>114.3896952012259</v>
      </c>
      <c r="BR23" s="182">
        <f t="shared" si="38"/>
        <v>944.9050433727075</v>
      </c>
      <c r="BS23" s="179">
        <f t="shared" si="39"/>
        <v>0.17822297016533054</v>
      </c>
      <c r="BT23" s="180">
        <f t="shared" si="40"/>
        <v>238.15891437428667</v>
      </c>
      <c r="BU23" s="180">
        <f t="shared" si="41"/>
        <v>0.25204534153422598</v>
      </c>
      <c r="BV23" s="180">
        <f t="shared" si="42"/>
        <v>198.37700508823073</v>
      </c>
      <c r="BZ23" s="224">
        <v>10.7</v>
      </c>
    </row>
    <row r="24" spans="2:78">
      <c r="B24" s="8">
        <v>3</v>
      </c>
      <c r="C24" s="205"/>
      <c r="D24" s="168">
        <v>17000</v>
      </c>
      <c r="E24" s="163" t="s">
        <v>20</v>
      </c>
      <c r="G24" s="200">
        <v>3</v>
      </c>
      <c r="H24" s="200"/>
      <c r="I24" s="201"/>
      <c r="J24" s="31">
        <f>(4*$D$29*(D24/1000000))/POWER(RADIANS($D$10),2)</f>
        <v>1488.2055453386577</v>
      </c>
      <c r="K24" s="163" t="s">
        <v>5</v>
      </c>
      <c r="N24" s="20"/>
      <c r="O24" s="161">
        <f t="shared" si="43"/>
        <v>21</v>
      </c>
      <c r="P24" s="44">
        <f t="shared" si="3"/>
        <v>8</v>
      </c>
      <c r="Q24" s="47"/>
      <c r="R24" s="19">
        <f t="shared" si="4"/>
        <v>18.061799739838872</v>
      </c>
      <c r="S24" s="19">
        <f t="shared" si="5"/>
        <v>0.53323481872107159</v>
      </c>
      <c r="T24" s="19">
        <f t="shared" si="6"/>
        <v>18.595034558559945</v>
      </c>
      <c r="U24" s="52">
        <f t="shared" si="0"/>
        <v>132.71365768926083</v>
      </c>
      <c r="V24" s="50">
        <f t="shared" si="7"/>
        <v>1.4694736453229553</v>
      </c>
      <c r="W24" s="60">
        <f t="shared" si="8"/>
        <v>8.5065160923772041</v>
      </c>
      <c r="X24" s="3">
        <f t="shared" si="44"/>
        <v>17.677812664005778</v>
      </c>
      <c r="Y24" s="3">
        <f t="shared" si="45"/>
        <v>24.05986604241356</v>
      </c>
      <c r="Z24" s="3">
        <f t="shared" si="9"/>
        <v>50.000000000000099</v>
      </c>
      <c r="AA24" s="3">
        <f t="shared" si="10"/>
        <v>27.625864099974645</v>
      </c>
      <c r="AB24" s="3">
        <f t="shared" si="11"/>
        <v>-9.0308295414147004</v>
      </c>
      <c r="AC24" s="174"/>
      <c r="AD24" s="174"/>
      <c r="AE24" s="174">
        <f t="shared" si="12"/>
        <v>27.092699609758306</v>
      </c>
      <c r="AF24" s="174">
        <f t="shared" si="13"/>
        <v>0.53323481872107159</v>
      </c>
      <c r="AG24" s="174"/>
      <c r="AH24" s="174"/>
      <c r="AI24" s="174">
        <f t="shared" si="14"/>
        <v>27.625934428479376</v>
      </c>
      <c r="AJ24" s="172">
        <f t="shared" si="15"/>
        <v>116.23548287037447</v>
      </c>
      <c r="AK24" s="172">
        <f t="shared" si="16"/>
        <v>103.83548287037446</v>
      </c>
      <c r="AL24" s="175">
        <f t="shared" si="17"/>
        <v>24.060060852769634</v>
      </c>
      <c r="AM24" s="174">
        <f t="shared" si="18"/>
        <v>0.22042104679844382</v>
      </c>
      <c r="AN24" s="174">
        <f t="shared" si="19"/>
        <v>7.5000607267583597</v>
      </c>
      <c r="AO24" s="174">
        <f t="shared" si="20"/>
        <v>0.31172243381483394</v>
      </c>
      <c r="AP24" s="181">
        <f t="shared" si="21"/>
        <v>160.39910694942304</v>
      </c>
      <c r="AQ24" s="223">
        <f t="shared" si="22"/>
        <v>44.104038918860979</v>
      </c>
      <c r="AR24" s="223">
        <f t="shared" si="23"/>
        <v>56.504038918860978</v>
      </c>
      <c r="AS24" s="225">
        <f t="shared" si="24"/>
        <v>668.65476823198435</v>
      </c>
      <c r="AT24" s="222"/>
      <c r="AV24" s="166">
        <f t="shared" si="47"/>
        <v>21</v>
      </c>
      <c r="AW24" s="78">
        <f t="shared" si="46"/>
        <v>71</v>
      </c>
      <c r="AY24">
        <f t="shared" si="25"/>
        <v>37.025166974381506</v>
      </c>
      <c r="AZ24">
        <f t="shared" si="26"/>
        <v>4.7324590161495106</v>
      </c>
      <c r="BA24" s="17">
        <f t="shared" si="27"/>
        <v>41.757625990531018</v>
      </c>
      <c r="BB24" s="23">
        <f t="shared" si="1"/>
        <v>130.37891996045425</v>
      </c>
      <c r="BC24" s="75">
        <f t="shared" si="28"/>
        <v>1.1231167778435682</v>
      </c>
      <c r="BD24" s="88">
        <f t="shared" si="29"/>
        <v>122.42815354242241</v>
      </c>
      <c r="BE24">
        <f t="shared" si="30"/>
        <v>194.45593930406363</v>
      </c>
      <c r="BF24" s="90">
        <f t="shared" si="2"/>
        <v>11.129832140220227</v>
      </c>
      <c r="BG24" s="22">
        <f t="shared" si="31"/>
        <v>17.677812664005799</v>
      </c>
      <c r="BH24" s="22">
        <f t="shared" si="32"/>
        <v>31.479664231542444</v>
      </c>
      <c r="BI24" s="22">
        <f t="shared" si="33"/>
        <v>50</v>
      </c>
      <c r="BJ24" s="178"/>
      <c r="BK24" s="178"/>
      <c r="BL24" s="178">
        <f t="shared" si="34"/>
        <v>55.537750461572259</v>
      </c>
      <c r="BM24" s="178">
        <f t="shared" si="35"/>
        <v>4.7324590161495106</v>
      </c>
      <c r="BN24" s="178"/>
      <c r="BO24" s="178"/>
      <c r="BP24" s="178">
        <f t="shared" si="36"/>
        <v>60.270209477721771</v>
      </c>
      <c r="BQ24" s="178">
        <f t="shared" si="37"/>
        <v>113.62724906382032</v>
      </c>
      <c r="BR24" s="182">
        <f t="shared" si="38"/>
        <v>1031.5979582018833</v>
      </c>
      <c r="BS24" s="179">
        <f t="shared" si="39"/>
        <v>0.16324555706529184</v>
      </c>
      <c r="BT24" s="180">
        <f t="shared" si="40"/>
        <v>238.15891437428621</v>
      </c>
      <c r="BU24" s="180">
        <f t="shared" si="41"/>
        <v>0.23086408079888676</v>
      </c>
      <c r="BV24" s="180">
        <f t="shared" si="42"/>
        <v>216.57764961521508</v>
      </c>
      <c r="BZ24" s="224">
        <v>10.3</v>
      </c>
    </row>
    <row r="25" spans="2:78">
      <c r="B25" s="195" t="s">
        <v>66</v>
      </c>
      <c r="C25" s="196"/>
      <c r="D25" s="196"/>
      <c r="E25" s="197"/>
      <c r="G25" s="191" t="s">
        <v>38</v>
      </c>
      <c r="H25" s="191"/>
      <c r="I25" s="191"/>
      <c r="J25" s="191"/>
      <c r="K25" s="191"/>
      <c r="N25" s="20"/>
      <c r="O25" s="161">
        <f t="shared" si="43"/>
        <v>22</v>
      </c>
      <c r="P25" s="44">
        <f t="shared" si="3"/>
        <v>8.375</v>
      </c>
      <c r="Q25" s="47"/>
      <c r="R25" s="19">
        <f t="shared" si="4"/>
        <v>18.459696314177656</v>
      </c>
      <c r="S25" s="19">
        <f t="shared" si="5"/>
        <v>0.55823020084862185</v>
      </c>
      <c r="T25" s="19">
        <f t="shared" si="6"/>
        <v>19.017926515026279</v>
      </c>
      <c r="U25" s="52">
        <f t="shared" si="0"/>
        <v>132.29076573279448</v>
      </c>
      <c r="V25" s="50">
        <f t="shared" si="7"/>
        <v>1.3996427654417103</v>
      </c>
      <c r="W25" s="60">
        <f t="shared" si="8"/>
        <v>8.9309226038967271</v>
      </c>
      <c r="X25" s="3">
        <f t="shared" si="44"/>
        <v>17.677812664005756</v>
      </c>
      <c r="Y25" s="3">
        <f t="shared" si="45"/>
        <v>25.260259212049498</v>
      </c>
      <c r="Z25" s="3">
        <f t="shared" si="9"/>
        <v>50.000000000000028</v>
      </c>
      <c r="AA25" s="3">
        <f t="shared" si="10"/>
        <v>28.048756056440979</v>
      </c>
      <c r="AB25" s="3">
        <f t="shared" si="11"/>
        <v>-9.0308295414147004</v>
      </c>
      <c r="AC25" s="174"/>
      <c r="AD25" s="174"/>
      <c r="AE25" s="174">
        <f t="shared" si="12"/>
        <v>27.689544471266483</v>
      </c>
      <c r="AF25" s="174">
        <f t="shared" si="13"/>
        <v>0.55823020084862185</v>
      </c>
      <c r="AG25" s="174"/>
      <c r="AH25" s="174"/>
      <c r="AI25" s="174">
        <f t="shared" si="14"/>
        <v>28.247774672115106</v>
      </c>
      <c r="AJ25" s="172">
        <f t="shared" si="15"/>
        <v>115.61364262673875</v>
      </c>
      <c r="AK25" s="172">
        <f t="shared" si="16"/>
        <v>103.21364262673875</v>
      </c>
      <c r="AL25" s="175">
        <f t="shared" si="17"/>
        <v>25.84572586353778</v>
      </c>
      <c r="AM25" s="174">
        <f t="shared" si="18"/>
        <v>0.20519229474160414</v>
      </c>
      <c r="AN25" s="174">
        <f t="shared" si="19"/>
        <v>7.500060726758365</v>
      </c>
      <c r="AO25" s="174">
        <f t="shared" si="20"/>
        <v>0.29018572611803412</v>
      </c>
      <c r="AP25" s="181">
        <f t="shared" si="21"/>
        <v>172.30344396630423</v>
      </c>
      <c r="AQ25" s="223">
        <f t="shared" si="22"/>
        <v>44.725879162496717</v>
      </c>
      <c r="AR25" s="223">
        <f t="shared" si="23"/>
        <v>57.125879162496716</v>
      </c>
      <c r="AS25" s="225">
        <f t="shared" si="24"/>
        <v>718.28030456048793</v>
      </c>
      <c r="AT25" s="222"/>
      <c r="AV25" s="166">
        <f t="shared" si="47"/>
        <v>22</v>
      </c>
      <c r="AW25" s="78">
        <f t="shared" si="46"/>
        <v>74</v>
      </c>
      <c r="AY25">
        <f t="shared" si="25"/>
        <v>37.384634394619525</v>
      </c>
      <c r="AZ25">
        <f t="shared" si="26"/>
        <v>4.9324220731699127</v>
      </c>
      <c r="BA25" s="17">
        <f t="shared" si="27"/>
        <v>42.317056467789435</v>
      </c>
      <c r="BB25" s="23">
        <f t="shared" si="1"/>
        <v>129.81948948319584</v>
      </c>
      <c r="BC25" s="75">
        <f t="shared" si="28"/>
        <v>1.0530606658326527</v>
      </c>
      <c r="BD25" s="88">
        <f t="shared" si="29"/>
        <v>130.57283192244321</v>
      </c>
      <c r="BE25">
        <f t="shared" si="30"/>
        <v>194.45593930406366</v>
      </c>
      <c r="BF25" s="90">
        <f t="shared" si="2"/>
        <v>11.870257447494847</v>
      </c>
      <c r="BG25" s="22">
        <f t="shared" si="31"/>
        <v>17.677812664005803</v>
      </c>
      <c r="BH25" s="22">
        <f t="shared" si="32"/>
        <v>33.57388629777752</v>
      </c>
      <c r="BI25" s="22">
        <f t="shared" si="33"/>
        <v>49.999999999999993</v>
      </c>
      <c r="BJ25" s="178"/>
      <c r="BK25" s="178"/>
      <c r="BL25" s="178">
        <f t="shared" si="34"/>
        <v>56.076951591929287</v>
      </c>
      <c r="BM25" s="178">
        <f t="shared" si="35"/>
        <v>4.9324220731699127</v>
      </c>
      <c r="BN25" s="178"/>
      <c r="BO25" s="178"/>
      <c r="BP25" s="178">
        <f t="shared" si="36"/>
        <v>61.009373665099197</v>
      </c>
      <c r="BQ25" s="178">
        <f t="shared" si="37"/>
        <v>112.8880848764429</v>
      </c>
      <c r="BR25" s="182">
        <f t="shared" si="38"/>
        <v>1123.2299712357431</v>
      </c>
      <c r="BS25" s="179">
        <f t="shared" si="39"/>
        <v>0.14992814264812704</v>
      </c>
      <c r="BT25" s="180">
        <f t="shared" si="40"/>
        <v>238.15891437428624</v>
      </c>
      <c r="BU25" s="180">
        <f t="shared" si="41"/>
        <v>0.21203041271438933</v>
      </c>
      <c r="BV25" s="180">
        <f t="shared" si="42"/>
        <v>235.81522744735372</v>
      </c>
      <c r="BZ25" s="224">
        <v>9.9</v>
      </c>
    </row>
    <row r="26" spans="2:78">
      <c r="B26" s="8">
        <v>1</v>
      </c>
      <c r="C26" s="205" t="s">
        <v>67</v>
      </c>
      <c r="D26" s="167">
        <v>20</v>
      </c>
      <c r="E26" s="163" t="s">
        <v>2</v>
      </c>
      <c r="G26" s="200">
        <v>1</v>
      </c>
      <c r="H26" s="200"/>
      <c r="I26" s="189" t="s">
        <v>31</v>
      </c>
      <c r="J26" s="32">
        <f>D26/POWER(2,0.5)</f>
        <v>14.142135623730949</v>
      </c>
      <c r="K26" s="163" t="s">
        <v>2</v>
      </c>
      <c r="N26" s="20"/>
      <c r="O26" s="161">
        <f t="shared" si="43"/>
        <v>23</v>
      </c>
      <c r="P26" s="44">
        <f t="shared" si="3"/>
        <v>8.75</v>
      </c>
      <c r="Q26" s="47"/>
      <c r="R26" s="19">
        <f t="shared" si="4"/>
        <v>18.840161060446267</v>
      </c>
      <c r="S26" s="19">
        <f t="shared" si="5"/>
        <v>0.58322558297617211</v>
      </c>
      <c r="T26" s="19">
        <f t="shared" si="6"/>
        <v>19.42338664342244</v>
      </c>
      <c r="U26" s="52">
        <f t="shared" si="0"/>
        <v>131.88530560439833</v>
      </c>
      <c r="V26" s="50">
        <f t="shared" si="7"/>
        <v>1.3358084834749779</v>
      </c>
      <c r="W26" s="60">
        <f t="shared" si="8"/>
        <v>9.3577046155195003</v>
      </c>
      <c r="X26" s="3">
        <f t="shared" si="44"/>
        <v>17.677812664005771</v>
      </c>
      <c r="Y26" s="3">
        <f t="shared" si="45"/>
        <v>26.467371256210239</v>
      </c>
      <c r="Z26" s="3">
        <f t="shared" si="9"/>
        <v>50.000000000000071</v>
      </c>
      <c r="AA26" s="3">
        <f t="shared" si="10"/>
        <v>28.454216184837136</v>
      </c>
      <c r="AB26" s="3">
        <f t="shared" si="11"/>
        <v>-9.0308295414146968</v>
      </c>
      <c r="AC26" s="174"/>
      <c r="AD26" s="174"/>
      <c r="AE26" s="174">
        <f t="shared" si="12"/>
        <v>28.260241590669398</v>
      </c>
      <c r="AF26" s="174">
        <f t="shared" si="13"/>
        <v>0.58322558297617211</v>
      </c>
      <c r="AG26" s="174"/>
      <c r="AH26" s="174"/>
      <c r="AI26" s="174">
        <f t="shared" si="14"/>
        <v>28.843467173645571</v>
      </c>
      <c r="AJ26" s="172">
        <f t="shared" si="15"/>
        <v>115.01795012520829</v>
      </c>
      <c r="AK26" s="172">
        <f t="shared" si="16"/>
        <v>102.61795012520828</v>
      </c>
      <c r="AL26" s="175">
        <f t="shared" si="17"/>
        <v>27.680463546046443</v>
      </c>
      <c r="AM26" s="174">
        <f t="shared" si="18"/>
        <v>0.19159158192490641</v>
      </c>
      <c r="AN26" s="174">
        <f t="shared" si="19"/>
        <v>7.5000607267583606</v>
      </c>
      <c r="AO26" s="174">
        <f t="shared" si="20"/>
        <v>0.27095141359471858</v>
      </c>
      <c r="AP26" s="181">
        <f t="shared" si="21"/>
        <v>184.53492947923343</v>
      </c>
      <c r="AQ26" s="223">
        <f t="shared" si="22"/>
        <v>45.321571664027182</v>
      </c>
      <c r="AR26" s="223">
        <f t="shared" si="23"/>
        <v>57.721571664027181</v>
      </c>
      <c r="AS26" s="225">
        <f t="shared" si="24"/>
        <v>769.26962280749922</v>
      </c>
      <c r="AT26" s="222"/>
      <c r="AV26" s="166">
        <f t="shared" si="47"/>
        <v>23</v>
      </c>
      <c r="AW26" s="78">
        <f t="shared" si="46"/>
        <v>77</v>
      </c>
      <c r="AY26">
        <f t="shared" si="25"/>
        <v>37.729814503449639</v>
      </c>
      <c r="AZ26">
        <f t="shared" si="26"/>
        <v>5.1323851301903147</v>
      </c>
      <c r="BA26" s="17">
        <f t="shared" si="27"/>
        <v>42.862199633639953</v>
      </c>
      <c r="BB26" s="23">
        <f t="shared" si="1"/>
        <v>129.27434631734531</v>
      </c>
      <c r="BC26" s="75">
        <f t="shared" si="28"/>
        <v>0.98899986635314807</v>
      </c>
      <c r="BD26" s="88">
        <f t="shared" si="29"/>
        <v>139.03046704235311</v>
      </c>
      <c r="BE26">
        <f t="shared" si="30"/>
        <v>194.45593930406349</v>
      </c>
      <c r="BF26" s="90">
        <f t="shared" si="2"/>
        <v>12.639133367486656</v>
      </c>
      <c r="BG26" s="22">
        <f t="shared" si="31"/>
        <v>17.677812664005785</v>
      </c>
      <c r="BH26" s="22">
        <f t="shared" si="32"/>
        <v>35.748578197181303</v>
      </c>
      <c r="BI26" s="22">
        <f t="shared" si="33"/>
        <v>50</v>
      </c>
      <c r="BJ26" s="178"/>
      <c r="BK26" s="178"/>
      <c r="BL26" s="178">
        <f t="shared" si="34"/>
        <v>56.594721755174454</v>
      </c>
      <c r="BM26" s="178">
        <f t="shared" si="35"/>
        <v>5.1323851301903147</v>
      </c>
      <c r="BN26" s="178"/>
      <c r="BO26" s="178"/>
      <c r="BP26" s="178">
        <f t="shared" si="36"/>
        <v>61.727106885364769</v>
      </c>
      <c r="BQ26" s="178">
        <f t="shared" si="37"/>
        <v>112.17035165617732</v>
      </c>
      <c r="BR26" s="182">
        <f t="shared" si="38"/>
        <v>1219.9873970591418</v>
      </c>
      <c r="BS26" s="179">
        <f t="shared" si="39"/>
        <v>0.13803731395917035</v>
      </c>
      <c r="BT26" s="180">
        <f t="shared" si="40"/>
        <v>238.15891437428576</v>
      </c>
      <c r="BU26" s="180">
        <f t="shared" si="41"/>
        <v>0.19521424151461167</v>
      </c>
      <c r="BV26" s="180">
        <f t="shared" si="42"/>
        <v>256.1288541863762</v>
      </c>
      <c r="BZ26" s="224">
        <v>9.5299999999999994</v>
      </c>
    </row>
    <row r="27" spans="2:78">
      <c r="B27" s="8">
        <v>2</v>
      </c>
      <c r="C27" s="205"/>
      <c r="D27" s="167">
        <v>220</v>
      </c>
      <c r="E27" s="163" t="s">
        <v>2</v>
      </c>
      <c r="G27" s="200">
        <v>2</v>
      </c>
      <c r="H27" s="200"/>
      <c r="I27" s="206"/>
      <c r="J27" s="32">
        <f>D27/POWER(2,0.5)</f>
        <v>155.56349186104043</v>
      </c>
      <c r="K27" s="163" t="s">
        <v>2</v>
      </c>
      <c r="N27" s="20"/>
      <c r="O27" s="161">
        <f t="shared" si="43"/>
        <v>24</v>
      </c>
      <c r="P27" s="44">
        <f t="shared" si="3"/>
        <v>9.125</v>
      </c>
      <c r="Q27" s="47"/>
      <c r="R27" s="19">
        <f t="shared" si="4"/>
        <v>19.204657462570246</v>
      </c>
      <c r="S27" s="19">
        <f t="shared" si="5"/>
        <v>0.60822096510372226</v>
      </c>
      <c r="T27" s="19">
        <f t="shared" si="6"/>
        <v>19.812878427673969</v>
      </c>
      <c r="U27" s="52">
        <f t="shared" si="0"/>
        <v>131.49581382014679</v>
      </c>
      <c r="V27" s="50">
        <f t="shared" si="7"/>
        <v>1.2772314622615606</v>
      </c>
      <c r="W27" s="60">
        <f t="shared" si="8"/>
        <v>9.7868722941809541</v>
      </c>
      <c r="X27" s="3">
        <f t="shared" si="44"/>
        <v>17.677812664005753</v>
      </c>
      <c r="Y27" s="3">
        <f t="shared" si="45"/>
        <v>27.681230931098902</v>
      </c>
      <c r="Z27" s="3">
        <f t="shared" si="9"/>
        <v>50.000000000000021</v>
      </c>
      <c r="AA27" s="3">
        <f t="shared" si="10"/>
        <v>28.843707969088669</v>
      </c>
      <c r="AB27" s="3">
        <f t="shared" si="11"/>
        <v>-9.0308295414147004</v>
      </c>
      <c r="AC27" s="174"/>
      <c r="AD27" s="174"/>
      <c r="AE27" s="174">
        <f t="shared" si="12"/>
        <v>28.806986193855369</v>
      </c>
      <c r="AF27" s="174">
        <f t="shared" si="13"/>
        <v>0.60822096510372226</v>
      </c>
      <c r="AG27" s="174"/>
      <c r="AH27" s="174"/>
      <c r="AI27" s="174">
        <f t="shared" si="14"/>
        <v>29.415207158959092</v>
      </c>
      <c r="AJ27" s="172">
        <f t="shared" si="15"/>
        <v>114.44621013989475</v>
      </c>
      <c r="AK27" s="172">
        <f t="shared" si="16"/>
        <v>102.04621013989474</v>
      </c>
      <c r="AL27" s="175">
        <f t="shared" si="17"/>
        <v>29.563806967071866</v>
      </c>
      <c r="AM27" s="174">
        <f t="shared" si="18"/>
        <v>0.17938636269370167</v>
      </c>
      <c r="AN27" s="174">
        <f t="shared" si="19"/>
        <v>7.5000607267583543</v>
      </c>
      <c r="AO27" s="174">
        <f t="shared" si="20"/>
        <v>0.25369062702621192</v>
      </c>
      <c r="AP27" s="181">
        <f t="shared" si="21"/>
        <v>197.09045062525658</v>
      </c>
      <c r="AQ27" s="223">
        <f t="shared" si="22"/>
        <v>45.893311649340703</v>
      </c>
      <c r="AR27" s="223">
        <f t="shared" si="23"/>
        <v>58.293311649340701</v>
      </c>
      <c r="AS27" s="225">
        <f t="shared" si="24"/>
        <v>821.60974640041354</v>
      </c>
      <c r="AT27" s="222"/>
      <c r="AV27" s="166">
        <f t="shared" si="47"/>
        <v>24</v>
      </c>
      <c r="AW27" s="78">
        <f t="shared" si="46"/>
        <v>80</v>
      </c>
      <c r="AY27">
        <f t="shared" si="25"/>
        <v>38.061799739838868</v>
      </c>
      <c r="AZ27">
        <f t="shared" si="26"/>
        <v>5.3323481872107168</v>
      </c>
      <c r="BA27" s="17">
        <f t="shared" si="27"/>
        <v>43.394147927049588</v>
      </c>
      <c r="BB27" s="23">
        <f t="shared" si="1"/>
        <v>128.74239802393566</v>
      </c>
      <c r="BC27" s="75">
        <f t="shared" si="28"/>
        <v>0.93024815692561169</v>
      </c>
      <c r="BD27" s="88">
        <f t="shared" si="29"/>
        <v>147.8112182219547</v>
      </c>
      <c r="BE27">
        <f t="shared" si="30"/>
        <v>194.45593930406318</v>
      </c>
      <c r="BF27" s="90">
        <f t="shared" si="2"/>
        <v>13.437383474723166</v>
      </c>
      <c r="BG27" s="22">
        <f t="shared" si="31"/>
        <v>17.677812664005756</v>
      </c>
      <c r="BH27" s="22">
        <f t="shared" si="32"/>
        <v>38.006352171848057</v>
      </c>
      <c r="BI27" s="22">
        <f t="shared" si="33"/>
        <v>50</v>
      </c>
      <c r="BJ27" s="178"/>
      <c r="BK27" s="178"/>
      <c r="BL27" s="178">
        <f t="shared" si="34"/>
        <v>57.092699609758306</v>
      </c>
      <c r="BM27" s="178">
        <f t="shared" si="35"/>
        <v>5.3323481872107168</v>
      </c>
      <c r="BN27" s="178"/>
      <c r="BO27" s="178"/>
      <c r="BP27" s="178">
        <f t="shared" si="36"/>
        <v>62.425047796969025</v>
      </c>
      <c r="BQ27" s="178">
        <f t="shared" si="37"/>
        <v>111.47241074457305</v>
      </c>
      <c r="BR27" s="182">
        <f t="shared" si="38"/>
        <v>1322.063727125385</v>
      </c>
      <c r="BS27" s="179">
        <f t="shared" si="39"/>
        <v>0.12737947490644086</v>
      </c>
      <c r="BT27" s="180">
        <f t="shared" si="40"/>
        <v>238.15891437428559</v>
      </c>
      <c r="BU27" s="180">
        <f t="shared" si="41"/>
        <v>0.18014178098065201</v>
      </c>
      <c r="BV27" s="180">
        <f t="shared" si="42"/>
        <v>277.55915217342175</v>
      </c>
      <c r="BZ27" s="224">
        <v>9.15</v>
      </c>
    </row>
    <row r="28" spans="2:78">
      <c r="B28" s="8">
        <v>3</v>
      </c>
      <c r="C28" s="205"/>
      <c r="D28" s="168">
        <v>330</v>
      </c>
      <c r="E28" s="163" t="s">
        <v>2</v>
      </c>
      <c r="G28" s="200">
        <v>3</v>
      </c>
      <c r="H28" s="200"/>
      <c r="I28" s="190"/>
      <c r="J28" s="32">
        <f>D28/POWER(2,0.5)</f>
        <v>233.34523779156066</v>
      </c>
      <c r="K28" s="163" t="s">
        <v>2</v>
      </c>
      <c r="N28" s="20"/>
      <c r="O28" s="161">
        <f t="shared" si="43"/>
        <v>25</v>
      </c>
      <c r="P28" s="44">
        <f t="shared" si="3"/>
        <v>9.5</v>
      </c>
      <c r="Q28" s="47"/>
      <c r="R28" s="19">
        <f t="shared" si="4"/>
        <v>19.554472105776956</v>
      </c>
      <c r="S28" s="19">
        <f t="shared" si="5"/>
        <v>0.63321634723127251</v>
      </c>
      <c r="T28" s="19">
        <f t="shared" si="6"/>
        <v>20.187688453008228</v>
      </c>
      <c r="U28" s="52">
        <f t="shared" si="0"/>
        <v>131.12100379481254</v>
      </c>
      <c r="V28" s="50">
        <f t="shared" si="7"/>
        <v>1.2232891021711476</v>
      </c>
      <c r="W28" s="60">
        <f t="shared" si="8"/>
        <v>10.218435845686981</v>
      </c>
      <c r="X28" s="3">
        <f t="shared" si="44"/>
        <v>17.67781266400576</v>
      </c>
      <c r="Y28" s="3">
        <f t="shared" si="45"/>
        <v>28.901867102859974</v>
      </c>
      <c r="Z28" s="3">
        <f t="shared" si="9"/>
        <v>50.000000000000043</v>
      </c>
      <c r="AA28" s="3">
        <f t="shared" si="10"/>
        <v>29.218517994422925</v>
      </c>
      <c r="AB28" s="3">
        <f t="shared" si="11"/>
        <v>-9.0308295414146968</v>
      </c>
      <c r="AC28" s="174"/>
      <c r="AD28" s="174"/>
      <c r="AE28" s="174">
        <f t="shared" si="12"/>
        <v>29.331708158665432</v>
      </c>
      <c r="AF28" s="174">
        <f t="shared" si="13"/>
        <v>0.63321634723127251</v>
      </c>
      <c r="AG28" s="174"/>
      <c r="AH28" s="174"/>
      <c r="AI28" s="174">
        <f t="shared" si="14"/>
        <v>29.964924505896704</v>
      </c>
      <c r="AJ28" s="172">
        <f t="shared" si="15"/>
        <v>113.89649279295715</v>
      </c>
      <c r="AK28" s="172">
        <f t="shared" si="16"/>
        <v>101.49649279295714</v>
      </c>
      <c r="AL28" s="175">
        <f t="shared" si="17"/>
        <v>31.495334507796478</v>
      </c>
      <c r="AM28" s="174">
        <f t="shared" si="18"/>
        <v>0.16838506026627298</v>
      </c>
      <c r="AN28" s="174">
        <f t="shared" si="19"/>
        <v>7.5000607267583534</v>
      </c>
      <c r="AO28" s="174">
        <f t="shared" si="20"/>
        <v>0.23813243592957423</v>
      </c>
      <c r="AP28" s="181">
        <f t="shared" si="21"/>
        <v>209.96719663501491</v>
      </c>
      <c r="AQ28" s="223">
        <f t="shared" si="22"/>
        <v>46.443028996278322</v>
      </c>
      <c r="AR28" s="223">
        <f t="shared" si="23"/>
        <v>58.843028996278321</v>
      </c>
      <c r="AS28" s="225">
        <f t="shared" si="24"/>
        <v>875.28895810233485</v>
      </c>
      <c r="AT28" s="222"/>
      <c r="AV28" s="166">
        <f t="shared" si="47"/>
        <v>25</v>
      </c>
      <c r="AW28" s="78">
        <f t="shared" si="46"/>
        <v>83</v>
      </c>
      <c r="AY28">
        <f t="shared" si="25"/>
        <v>38.381561847521482</v>
      </c>
      <c r="AZ28">
        <f t="shared" si="26"/>
        <v>5.5323112442311189</v>
      </c>
      <c r="BA28" s="17">
        <f t="shared" si="27"/>
        <v>43.913873091752599</v>
      </c>
      <c r="BB28" s="23">
        <f t="shared" si="1"/>
        <v>128.22267285923266</v>
      </c>
      <c r="BC28" s="75">
        <f t="shared" si="28"/>
        <v>0.87621878570349676</v>
      </c>
      <c r="BD28" s="88">
        <f t="shared" si="29"/>
        <v>156.92554823908074</v>
      </c>
      <c r="BE28">
        <f t="shared" si="30"/>
        <v>194.45593930406329</v>
      </c>
      <c r="BF28" s="90">
        <f t="shared" si="2"/>
        <v>14.265958930825533</v>
      </c>
      <c r="BG28" s="22">
        <f t="shared" si="31"/>
        <v>17.677812664005767</v>
      </c>
      <c r="BH28" s="22">
        <f t="shared" si="32"/>
        <v>40.349898491324112</v>
      </c>
      <c r="BI28" s="22">
        <f t="shared" si="33"/>
        <v>49.999999999999993</v>
      </c>
      <c r="BJ28" s="178"/>
      <c r="BK28" s="178"/>
      <c r="BL28" s="178">
        <f t="shared" si="34"/>
        <v>57.572342771282216</v>
      </c>
      <c r="BM28" s="178">
        <f t="shared" si="35"/>
        <v>5.5323112442311189</v>
      </c>
      <c r="BN28" s="178"/>
      <c r="BO28" s="178"/>
      <c r="BP28" s="178">
        <f t="shared" si="36"/>
        <v>63.104654015513333</v>
      </c>
      <c r="BQ28" s="178">
        <f t="shared" si="37"/>
        <v>110.79280452602877</v>
      </c>
      <c r="BR28" s="182">
        <f t="shared" si="38"/>
        <v>1429.6597841029488</v>
      </c>
      <c r="BS28" s="179">
        <f t="shared" si="39"/>
        <v>0.11779290795379732</v>
      </c>
      <c r="BT28" s="180">
        <f t="shared" si="40"/>
        <v>238.15891437428664</v>
      </c>
      <c r="BU28" s="180">
        <f t="shared" si="41"/>
        <v>0.1665843279796258</v>
      </c>
      <c r="BV28" s="180">
        <f t="shared" si="42"/>
        <v>300.14828289318598</v>
      </c>
      <c r="BZ28" s="224">
        <v>8.83</v>
      </c>
    </row>
    <row r="29" spans="2:78">
      <c r="B29" s="25" t="s">
        <v>41</v>
      </c>
      <c r="C29" s="163" t="s">
        <v>42</v>
      </c>
      <c r="D29" s="167">
        <v>1500</v>
      </c>
      <c r="E29" s="163" t="s">
        <v>43</v>
      </c>
      <c r="G29" s="191" t="s">
        <v>40</v>
      </c>
      <c r="H29" s="191"/>
      <c r="I29" s="191"/>
      <c r="J29" s="191"/>
      <c r="K29" s="191"/>
      <c r="N29" s="20"/>
      <c r="O29" s="161">
        <f t="shared" si="43"/>
        <v>26</v>
      </c>
      <c r="P29" s="44">
        <f t="shared" si="3"/>
        <v>9.875</v>
      </c>
      <c r="Q29" s="47"/>
      <c r="R29" s="19">
        <f t="shared" si="4"/>
        <v>19.890742085969958</v>
      </c>
      <c r="S29" s="19">
        <f t="shared" si="5"/>
        <v>0.65821172935882277</v>
      </c>
      <c r="T29" s="19">
        <f t="shared" si="6"/>
        <v>20.54895381532878</v>
      </c>
      <c r="U29" s="52">
        <f t="shared" si="0"/>
        <v>130.75973843249199</v>
      </c>
      <c r="V29" s="50">
        <f t="shared" si="7"/>
        <v>1.1734533757501031</v>
      </c>
      <c r="W29" s="60">
        <f t="shared" si="8"/>
        <v>10.652405514853532</v>
      </c>
      <c r="X29" s="3">
        <f t="shared" si="44"/>
        <v>17.677812664005753</v>
      </c>
      <c r="Y29" s="3">
        <f t="shared" si="45"/>
        <v>30.129308747974157</v>
      </c>
      <c r="Z29" s="3">
        <f t="shared" si="9"/>
        <v>50.000000000000021</v>
      </c>
      <c r="AA29" s="3">
        <f t="shared" si="10"/>
        <v>29.579783356743476</v>
      </c>
      <c r="AB29" s="3">
        <f t="shared" si="11"/>
        <v>-9.0308295414146968</v>
      </c>
      <c r="AC29" s="174"/>
      <c r="AD29" s="174"/>
      <c r="AE29" s="174">
        <f t="shared" si="12"/>
        <v>29.836113128954935</v>
      </c>
      <c r="AF29" s="174">
        <f t="shared" si="13"/>
        <v>0.65821172935882277</v>
      </c>
      <c r="AG29" s="174"/>
      <c r="AH29" s="174"/>
      <c r="AI29" s="174">
        <f t="shared" si="14"/>
        <v>30.494324858313757</v>
      </c>
      <c r="AJ29" s="172">
        <f t="shared" si="15"/>
        <v>113.36709244054011</v>
      </c>
      <c r="AK29" s="172">
        <f t="shared" si="16"/>
        <v>100.9670924405401</v>
      </c>
      <c r="AL29" s="175">
        <f t="shared" si="17"/>
        <v>33.474665265275021</v>
      </c>
      <c r="AM29" s="174">
        <f t="shared" si="18"/>
        <v>0.15842858344286953</v>
      </c>
      <c r="AN29" s="174">
        <f t="shared" si="19"/>
        <v>7.5000607267583712</v>
      </c>
      <c r="AO29" s="174">
        <f t="shared" si="20"/>
        <v>0.22405185137246367</v>
      </c>
      <c r="AP29" s="181">
        <f t="shared" si="21"/>
        <v>223.16262817610033</v>
      </c>
      <c r="AQ29" s="223">
        <f t="shared" si="22"/>
        <v>46.972429348695357</v>
      </c>
      <c r="AR29" s="223">
        <f t="shared" si="23"/>
        <v>59.372429348695356</v>
      </c>
      <c r="AS29" s="225">
        <f t="shared" si="24"/>
        <v>930.29667221390719</v>
      </c>
      <c r="AT29" s="222"/>
      <c r="AV29" s="166">
        <f t="shared" si="47"/>
        <v>26</v>
      </c>
      <c r="AW29" s="78">
        <f t="shared" si="46"/>
        <v>86</v>
      </c>
      <c r="AY29">
        <f t="shared" si="25"/>
        <v>38.689969024871353</v>
      </c>
      <c r="AZ29">
        <f t="shared" si="26"/>
        <v>5.7322743012515192</v>
      </c>
      <c r="BA29" s="17">
        <f t="shared" si="27"/>
        <v>44.422243326122874</v>
      </c>
      <c r="BB29" s="23">
        <f t="shared" si="1"/>
        <v>127.71430262486241</v>
      </c>
      <c r="BC29" s="75">
        <f t="shared" si="28"/>
        <v>0.82640711628287544</v>
      </c>
      <c r="BD29" s="88">
        <f t="shared" si="29"/>
        <v>166.38423195382686</v>
      </c>
      <c r="BE29">
        <f t="shared" si="30"/>
        <v>194.45593930406369</v>
      </c>
      <c r="BF29" s="90">
        <f t="shared" si="2"/>
        <v>15.125839268529726</v>
      </c>
      <c r="BG29" s="22">
        <f t="shared" si="31"/>
        <v>17.677812664005803</v>
      </c>
      <c r="BH29" s="22">
        <f t="shared" si="32"/>
        <v>42.7819876701369</v>
      </c>
      <c r="BI29" s="22">
        <f t="shared" si="33"/>
        <v>49.999999999999993</v>
      </c>
      <c r="BJ29" s="178"/>
      <c r="BK29" s="178"/>
      <c r="BL29" s="178">
        <f t="shared" si="34"/>
        <v>58.034953537307032</v>
      </c>
      <c r="BM29" s="178">
        <f t="shared" si="35"/>
        <v>5.7322743012515192</v>
      </c>
      <c r="BN29" s="178"/>
      <c r="BO29" s="178"/>
      <c r="BP29" s="178">
        <f t="shared" si="36"/>
        <v>63.767227838558554</v>
      </c>
      <c r="BQ29" s="178">
        <f t="shared" si="37"/>
        <v>110.13023070298352</v>
      </c>
      <c r="BR29" s="182">
        <f t="shared" si="38"/>
        <v>1542.9838908058584</v>
      </c>
      <c r="BS29" s="179">
        <f t="shared" si="39"/>
        <v>0.10914163417878012</v>
      </c>
      <c r="BT29" s="180">
        <f t="shared" si="40"/>
        <v>238.15891437428581</v>
      </c>
      <c r="BU29" s="180">
        <f t="shared" si="41"/>
        <v>0.1543495792751938</v>
      </c>
      <c r="BV29" s="180">
        <f t="shared" si="42"/>
        <v>323.93998243982077</v>
      </c>
      <c r="BZ29" s="224">
        <v>8.5</v>
      </c>
    </row>
    <row r="30" spans="2:78">
      <c r="B30" s="25" t="s">
        <v>68</v>
      </c>
      <c r="C30" s="16" t="s">
        <v>69</v>
      </c>
      <c r="D30" s="167">
        <v>1000</v>
      </c>
      <c r="E30" s="163" t="s">
        <v>70</v>
      </c>
      <c r="G30" s="200">
        <v>1</v>
      </c>
      <c r="H30" s="200"/>
      <c r="I30" s="201" t="s">
        <v>88</v>
      </c>
      <c r="J30" s="33">
        <f>POWER(J26,2)/$D$7</f>
        <v>2.4999999999999996</v>
      </c>
      <c r="K30" s="28" t="s">
        <v>3</v>
      </c>
      <c r="O30" s="161">
        <f t="shared" si="43"/>
        <v>27</v>
      </c>
      <c r="P30" s="44">
        <f t="shared" si="3"/>
        <v>10.25</v>
      </c>
      <c r="Q30" s="47"/>
      <c r="R30" s="19">
        <f t="shared" si="4"/>
        <v>20.214477307835462</v>
      </c>
      <c r="S30" s="19">
        <f t="shared" si="5"/>
        <v>0.68320711148637303</v>
      </c>
      <c r="T30" s="19">
        <f t="shared" si="6"/>
        <v>20.897684419321834</v>
      </c>
      <c r="U30" s="52">
        <f t="shared" si="0"/>
        <v>130.41100782849895</v>
      </c>
      <c r="V30" s="50">
        <f t="shared" si="7"/>
        <v>1.1272735279328379</v>
      </c>
      <c r="W30" s="60">
        <f t="shared" si="8"/>
        <v>11.088791585646698</v>
      </c>
      <c r="X30" s="3">
        <f t="shared" si="44"/>
        <v>17.677812664005792</v>
      </c>
      <c r="Y30" s="3">
        <f t="shared" si="45"/>
        <v>31.363584953654577</v>
      </c>
      <c r="Z30" s="3">
        <f t="shared" si="9"/>
        <v>50.000000000000135</v>
      </c>
      <c r="AA30" s="3">
        <f t="shared" si="10"/>
        <v>29.928513960736534</v>
      </c>
      <c r="AB30" s="3">
        <f t="shared" si="11"/>
        <v>-9.0308295414147004</v>
      </c>
      <c r="AC30" s="174"/>
      <c r="AD30" s="174"/>
      <c r="AE30" s="174">
        <f t="shared" si="12"/>
        <v>30.321715961753196</v>
      </c>
      <c r="AF30" s="174">
        <f t="shared" si="13"/>
        <v>0.68320711148637303</v>
      </c>
      <c r="AG30" s="174"/>
      <c r="AH30" s="174"/>
      <c r="AI30" s="174">
        <f t="shared" si="14"/>
        <v>31.004923073239567</v>
      </c>
      <c r="AJ30" s="172">
        <f t="shared" si="15"/>
        <v>112.85649422561427</v>
      </c>
      <c r="AK30" s="172">
        <f t="shared" si="16"/>
        <v>100.45649422561426</v>
      </c>
      <c r="AL30" s="175">
        <f t="shared" si="17"/>
        <v>35.501455082947921</v>
      </c>
      <c r="AM30" s="174">
        <f t="shared" si="18"/>
        <v>0.14938384319207904</v>
      </c>
      <c r="AN30" s="174">
        <f t="shared" si="19"/>
        <v>7.5000607267583419</v>
      </c>
      <c r="AO30" s="174">
        <f t="shared" si="20"/>
        <v>0.21126065704165392</v>
      </c>
      <c r="AP30" s="181">
        <f t="shared" si="21"/>
        <v>236.67445089002814</v>
      </c>
      <c r="AQ30" s="223">
        <f t="shared" si="22"/>
        <v>47.483027563621192</v>
      </c>
      <c r="AR30" s="223">
        <f t="shared" si="23"/>
        <v>59.883027563621191</v>
      </c>
      <c r="AS30" s="225">
        <f t="shared" si="24"/>
        <v>986.62332425706211</v>
      </c>
      <c r="AT30" s="222"/>
      <c r="AV30" s="166">
        <f t="shared" si="47"/>
        <v>27</v>
      </c>
      <c r="AW30" s="78">
        <f t="shared" si="46"/>
        <v>89</v>
      </c>
      <c r="AY30">
        <f t="shared" si="25"/>
        <v>38.987800132898258</v>
      </c>
      <c r="AZ30">
        <f t="shared" si="26"/>
        <v>5.9322373582719212</v>
      </c>
      <c r="BA30" s="17">
        <f t="shared" si="27"/>
        <v>44.920037491170177</v>
      </c>
      <c r="BB30" s="23">
        <f t="shared" si="1"/>
        <v>127.2165084598151</v>
      </c>
      <c r="BC30" s="75">
        <f t="shared" si="28"/>
        <v>0.78037678267514388</v>
      </c>
      <c r="BD30" s="88">
        <f t="shared" si="29"/>
        <v>176.19836516989542</v>
      </c>
      <c r="BE30">
        <f t="shared" si="30"/>
        <v>194.45593930406369</v>
      </c>
      <c r="BF30" s="90">
        <f t="shared" si="2"/>
        <v>16.018033197263232</v>
      </c>
      <c r="BG30" s="22">
        <f t="shared" si="31"/>
        <v>17.677812664005803</v>
      </c>
      <c r="BH30" s="22">
        <f t="shared" si="32"/>
        <v>45.305472746291493</v>
      </c>
      <c r="BI30" s="22">
        <f t="shared" si="33"/>
        <v>50</v>
      </c>
      <c r="BJ30" s="178"/>
      <c r="BK30" s="178"/>
      <c r="BL30" s="178">
        <f t="shared" si="34"/>
        <v>58.481700199347387</v>
      </c>
      <c r="BM30" s="178">
        <f t="shared" si="35"/>
        <v>5.9322373582719212</v>
      </c>
      <c r="BN30" s="178"/>
      <c r="BO30" s="178"/>
      <c r="BP30" s="178">
        <f t="shared" si="36"/>
        <v>64.413937557619306</v>
      </c>
      <c r="BQ30" s="178">
        <f t="shared" si="37"/>
        <v>109.48352098392279</v>
      </c>
      <c r="BR30" s="182">
        <f t="shared" si="38"/>
        <v>1662.2520525120142</v>
      </c>
      <c r="BS30" s="179">
        <f t="shared" si="39"/>
        <v>0.10131061838641764</v>
      </c>
      <c r="BT30" s="180">
        <f t="shared" si="40"/>
        <v>238.15891437428627</v>
      </c>
      <c r="BU30" s="180">
        <f t="shared" si="41"/>
        <v>0.14327485053447689</v>
      </c>
      <c r="BV30" s="180">
        <f t="shared" si="42"/>
        <v>348.979599793533</v>
      </c>
      <c r="BZ30" s="224">
        <v>8.23</v>
      </c>
    </row>
    <row r="31" spans="2:78">
      <c r="B31" s="207" t="s">
        <v>72</v>
      </c>
      <c r="C31" s="207"/>
      <c r="D31" s="207"/>
      <c r="E31" s="207"/>
      <c r="G31" s="200">
        <v>2</v>
      </c>
      <c r="H31" s="200"/>
      <c r="I31" s="201"/>
      <c r="J31" s="33">
        <f>POWER(J27,2)/$D$7</f>
        <v>302.49999999999989</v>
      </c>
      <c r="K31" s="28" t="s">
        <v>3</v>
      </c>
      <c r="O31" s="161">
        <f t="shared" si="43"/>
        <v>28</v>
      </c>
      <c r="P31" s="44">
        <f t="shared" si="3"/>
        <v>10.625</v>
      </c>
      <c r="Q31" s="47"/>
      <c r="R31" s="19">
        <f t="shared" si="4"/>
        <v>20.526578774446982</v>
      </c>
      <c r="S31" s="19">
        <f t="shared" si="5"/>
        <v>0.70820249361392329</v>
      </c>
      <c r="T31" s="19">
        <f t="shared" si="6"/>
        <v>21.234781268060907</v>
      </c>
      <c r="U31" s="52">
        <f t="shared" si="0"/>
        <v>130.07391097975986</v>
      </c>
      <c r="V31" s="50">
        <f t="shared" si="7"/>
        <v>1.0843624397378031</v>
      </c>
      <c r="W31" s="60">
        <f t="shared" si="8"/>
        <v>11.527604381323277</v>
      </c>
      <c r="X31" s="3">
        <f t="shared" si="44"/>
        <v>17.67781266400576</v>
      </c>
      <c r="Y31" s="3">
        <f t="shared" si="45"/>
        <v>32.604724918244365</v>
      </c>
      <c r="Z31" s="3">
        <f t="shared" si="9"/>
        <v>50.000000000000043</v>
      </c>
      <c r="AA31" s="3">
        <f t="shared" si="10"/>
        <v>30.265610809475607</v>
      </c>
      <c r="AB31" s="3">
        <f t="shared" si="11"/>
        <v>-9.0308295414147004</v>
      </c>
      <c r="AC31" s="174"/>
      <c r="AD31" s="174"/>
      <c r="AE31" s="174">
        <f t="shared" si="12"/>
        <v>30.789868161670473</v>
      </c>
      <c r="AF31" s="174">
        <f t="shared" si="13"/>
        <v>0.70820249361392329</v>
      </c>
      <c r="AG31" s="174"/>
      <c r="AH31" s="174"/>
      <c r="AI31" s="174">
        <f t="shared" si="14"/>
        <v>31.498070655284398</v>
      </c>
      <c r="AJ31" s="172">
        <f t="shared" si="15"/>
        <v>112.36334664356944</v>
      </c>
      <c r="AK31" s="172">
        <f t="shared" si="16"/>
        <v>99.963346643569437</v>
      </c>
      <c r="AL31" s="175">
        <f t="shared" si="17"/>
        <v>37.575393104473648</v>
      </c>
      <c r="AM31" s="174">
        <f t="shared" si="18"/>
        <v>0.14113874429620626</v>
      </c>
      <c r="AN31" s="174">
        <f t="shared" si="19"/>
        <v>7.5000607267583543</v>
      </c>
      <c r="AO31" s="174">
        <f t="shared" si="20"/>
        <v>0.19960032636000322</v>
      </c>
      <c r="AP31" s="181">
        <f t="shared" si="21"/>
        <v>250.50059241796521</v>
      </c>
      <c r="AQ31" s="223">
        <f t="shared" si="22"/>
        <v>47.976175145666019</v>
      </c>
      <c r="AR31" s="223">
        <f t="shared" si="23"/>
        <v>60.376175145666018</v>
      </c>
      <c r="AS31" s="225">
        <f t="shared" si="24"/>
        <v>1044.2602752023104</v>
      </c>
      <c r="AT31" s="222"/>
      <c r="AV31" s="166">
        <f t="shared" si="47"/>
        <v>28</v>
      </c>
      <c r="AW31" s="78">
        <f t="shared" si="46"/>
        <v>92</v>
      </c>
      <c r="AY31">
        <f t="shared" si="25"/>
        <v>39.275756546911104</v>
      </c>
      <c r="AZ31">
        <f t="shared" si="26"/>
        <v>6.1322004152923233</v>
      </c>
      <c r="BA31" s="17">
        <f t="shared" si="27"/>
        <v>45.407956962203428</v>
      </c>
      <c r="BB31" s="23">
        <f t="shared" si="1"/>
        <v>126.72858898878185</v>
      </c>
      <c r="BC31" s="75">
        <f t="shared" si="28"/>
        <v>0.73774855320712918</v>
      </c>
      <c r="BD31" s="88">
        <f t="shared" si="29"/>
        <v>186.37937373941361</v>
      </c>
      <c r="BE31">
        <f t="shared" si="30"/>
        <v>194.45593930406378</v>
      </c>
      <c r="BF31" s="90">
        <f t="shared" si="2"/>
        <v>16.943579430855795</v>
      </c>
      <c r="BG31" s="22">
        <f t="shared" si="31"/>
        <v>17.67781266400581</v>
      </c>
      <c r="BH31" s="22">
        <f t="shared" si="32"/>
        <v>47.923291622370776</v>
      </c>
      <c r="BI31" s="22">
        <f t="shared" si="33"/>
        <v>50</v>
      </c>
      <c r="BJ31" s="178"/>
      <c r="BK31" s="178"/>
      <c r="BL31" s="178">
        <f t="shared" si="34"/>
        <v>58.91363482036666</v>
      </c>
      <c r="BM31" s="178">
        <f t="shared" si="35"/>
        <v>6.1322004152923233</v>
      </c>
      <c r="BN31" s="178"/>
      <c r="BO31" s="178"/>
      <c r="BP31" s="178">
        <f t="shared" si="36"/>
        <v>65.045835235658984</v>
      </c>
      <c r="BQ31" s="178">
        <f t="shared" si="37"/>
        <v>108.85162330588311</v>
      </c>
      <c r="BR31" s="182">
        <f t="shared" si="38"/>
        <v>1787.6881517495256</v>
      </c>
      <c r="BS31" s="179">
        <f t="shared" si="39"/>
        <v>9.4201991096308002E-2</v>
      </c>
      <c r="BT31" s="180">
        <f t="shared" si="40"/>
        <v>238.15891437428627</v>
      </c>
      <c r="BU31" s="180">
        <f t="shared" si="41"/>
        <v>0.13322173341094834</v>
      </c>
      <c r="BV31" s="180">
        <f t="shared" si="42"/>
        <v>375.3141377147922</v>
      </c>
      <c r="BZ31" s="224">
        <v>7.95</v>
      </c>
    </row>
    <row r="32" spans="2:78">
      <c r="B32" s="208" t="s">
        <v>16</v>
      </c>
      <c r="C32" s="209"/>
      <c r="D32" s="167">
        <v>0.5</v>
      </c>
      <c r="E32" s="163" t="s">
        <v>15</v>
      </c>
      <c r="G32" s="200">
        <v>3</v>
      </c>
      <c r="H32" s="200"/>
      <c r="I32" s="201"/>
      <c r="J32" s="33">
        <f>POWER(J28,2)/$D$7</f>
        <v>680.62499999999989</v>
      </c>
      <c r="K32" s="28" t="s">
        <v>3</v>
      </c>
      <c r="O32" s="161">
        <f t="shared" si="43"/>
        <v>29</v>
      </c>
      <c r="P32" s="44">
        <f t="shared" si="3"/>
        <v>11</v>
      </c>
      <c r="Q32" s="47"/>
      <c r="R32" s="19">
        <f t="shared" si="4"/>
        <v>20.827853703164504</v>
      </c>
      <c r="S32" s="19">
        <f t="shared" si="5"/>
        <v>0.73319787574147344</v>
      </c>
      <c r="T32" s="19">
        <f t="shared" si="6"/>
        <v>21.561051578905978</v>
      </c>
      <c r="U32" s="52">
        <f t="shared" si="0"/>
        <v>129.74764066891478</v>
      </c>
      <c r="V32" s="50">
        <f t="shared" si="7"/>
        <v>1.044385781207527</v>
      </c>
      <c r="W32" s="60">
        <f t="shared" si="8"/>
        <v>11.968854264571826</v>
      </c>
      <c r="X32" s="3">
        <f t="shared" si="44"/>
        <v>17.677812664005746</v>
      </c>
      <c r="Y32" s="3">
        <f t="shared" si="45"/>
        <v>33.852757951615594</v>
      </c>
      <c r="Z32" s="3">
        <f t="shared" si="9"/>
        <v>50</v>
      </c>
      <c r="AA32" s="3">
        <f t="shared" si="10"/>
        <v>30.591881120320679</v>
      </c>
      <c r="AB32" s="3">
        <f t="shared" si="11"/>
        <v>-9.0308295414147004</v>
      </c>
      <c r="AC32" s="174"/>
      <c r="AD32" s="174"/>
      <c r="AE32" s="174">
        <f t="shared" si="12"/>
        <v>31.241780554746754</v>
      </c>
      <c r="AF32" s="174">
        <f t="shared" si="13"/>
        <v>0.73319787574147344</v>
      </c>
      <c r="AG32" s="174"/>
      <c r="AH32" s="174"/>
      <c r="AI32" s="174">
        <f t="shared" si="14"/>
        <v>31.974978430488228</v>
      </c>
      <c r="AJ32" s="172">
        <f t="shared" si="15"/>
        <v>111.88643886836563</v>
      </c>
      <c r="AK32" s="172">
        <f t="shared" si="16"/>
        <v>99.486438868365624</v>
      </c>
      <c r="AL32" s="175">
        <f t="shared" si="17"/>
        <v>39.696198766029866</v>
      </c>
      <c r="AM32" s="174">
        <f t="shared" si="18"/>
        <v>0.13359827802303575</v>
      </c>
      <c r="AN32" s="174">
        <f t="shared" si="19"/>
        <v>7.5000607267583677</v>
      </c>
      <c r="AO32" s="174">
        <f t="shared" si="20"/>
        <v>0.18893649668986859</v>
      </c>
      <c r="AP32" s="181">
        <f t="shared" si="21"/>
        <v>264.63918234957498</v>
      </c>
      <c r="AQ32" s="223">
        <f t="shared" si="22"/>
        <v>48.453082920869832</v>
      </c>
      <c r="AR32" s="223">
        <f t="shared" si="23"/>
        <v>60.853082920869831</v>
      </c>
      <c r="AS32" s="225">
        <f t="shared" si="24"/>
        <v>1103.1997278816109</v>
      </c>
      <c r="AT32" s="222"/>
      <c r="AV32" s="166">
        <f t="shared" si="47"/>
        <v>29</v>
      </c>
      <c r="AW32" s="78">
        <f t="shared" si="46"/>
        <v>95</v>
      </c>
      <c r="AY32">
        <f t="shared" si="25"/>
        <v>39.554472105776959</v>
      </c>
      <c r="AZ32">
        <f t="shared" si="26"/>
        <v>6.3321634723127254</v>
      </c>
      <c r="BA32" s="17">
        <f t="shared" si="27"/>
        <v>45.886635578089681</v>
      </c>
      <c r="BB32" s="23">
        <f t="shared" si="1"/>
        <v>126.2499103728956</v>
      </c>
      <c r="BC32" s="75">
        <f t="shared" si="28"/>
        <v>0.69819130453044065</v>
      </c>
      <c r="BD32" s="88">
        <f t="shared" si="29"/>
        <v>196.93902291776288</v>
      </c>
      <c r="BE32">
        <f t="shared" si="30"/>
        <v>194.45593930406383</v>
      </c>
      <c r="BF32" s="90">
        <f t="shared" si="2"/>
        <v>17.903547537978458</v>
      </c>
      <c r="BG32" s="22">
        <f t="shared" si="31"/>
        <v>17.677812664005817</v>
      </c>
      <c r="BH32" s="22">
        <f t="shared" si="32"/>
        <v>50.638469470921208</v>
      </c>
      <c r="BI32" s="22">
        <f t="shared" si="33"/>
        <v>50</v>
      </c>
      <c r="BJ32" s="178"/>
      <c r="BK32" s="178"/>
      <c r="BL32" s="178">
        <f t="shared" si="34"/>
        <v>59.331708158665435</v>
      </c>
      <c r="BM32" s="178">
        <f t="shared" si="35"/>
        <v>6.3321634723127254</v>
      </c>
      <c r="BN32" s="178"/>
      <c r="BO32" s="178"/>
      <c r="BP32" s="178">
        <f t="shared" si="36"/>
        <v>65.663871630978164</v>
      </c>
      <c r="BQ32" s="178">
        <f t="shared" si="37"/>
        <v>108.23358691056394</v>
      </c>
      <c r="BR32" s="182">
        <f t="shared" si="38"/>
        <v>1919.5241548470551</v>
      </c>
      <c r="BS32" s="179">
        <f t="shared" si="39"/>
        <v>8.7732046991355728E-2</v>
      </c>
      <c r="BT32" s="180">
        <f t="shared" si="40"/>
        <v>238.15891437428641</v>
      </c>
      <c r="BU32" s="180">
        <f t="shared" si="41"/>
        <v>0.12407185070992897</v>
      </c>
      <c r="BV32" s="180">
        <f t="shared" si="42"/>
        <v>402.99229610829605</v>
      </c>
      <c r="BZ32" s="224">
        <v>7.77</v>
      </c>
    </row>
    <row r="33" spans="2:78">
      <c r="B33" s="207" t="s">
        <v>45</v>
      </c>
      <c r="C33" s="207"/>
      <c r="D33" s="207"/>
      <c r="E33" s="207"/>
      <c r="G33" s="191" t="s">
        <v>89</v>
      </c>
      <c r="H33" s="191"/>
      <c r="I33" s="191"/>
      <c r="J33" s="191"/>
      <c r="K33" s="191"/>
      <c r="O33" s="161">
        <f t="shared" si="43"/>
        <v>30</v>
      </c>
      <c r="P33" s="44">
        <f t="shared" si="3"/>
        <v>11.375</v>
      </c>
      <c r="Q33" s="47"/>
      <c r="R33" s="19">
        <f t="shared" si="4"/>
        <v>21.119028106583002</v>
      </c>
      <c r="S33" s="19">
        <f t="shared" si="5"/>
        <v>0.7581932578690237</v>
      </c>
      <c r="T33" s="19">
        <f t="shared" si="6"/>
        <v>21.877221364452026</v>
      </c>
      <c r="U33" s="52">
        <f t="shared" si="0"/>
        <v>129.43147088336875</v>
      </c>
      <c r="V33" s="50">
        <f t="shared" si="7"/>
        <v>1.0070533099209147</v>
      </c>
      <c r="W33" s="60">
        <f t="shared" si="8"/>
        <v>12.412551637654181</v>
      </c>
      <c r="X33" s="3">
        <f t="shared" si="44"/>
        <v>17.677812664005778</v>
      </c>
      <c r="Y33" s="3">
        <f t="shared" si="45"/>
        <v>35.107713475569575</v>
      </c>
      <c r="Z33" s="3">
        <f t="shared" si="9"/>
        <v>50.000000000000092</v>
      </c>
      <c r="AA33" s="3">
        <f t="shared" si="10"/>
        <v>30.908050905866723</v>
      </c>
      <c r="AB33" s="3">
        <f t="shared" si="11"/>
        <v>-9.0308295414146968</v>
      </c>
      <c r="AC33" s="174"/>
      <c r="AD33" s="174"/>
      <c r="AE33" s="174">
        <f t="shared" si="12"/>
        <v>31.678542159874503</v>
      </c>
      <c r="AF33" s="174">
        <f t="shared" si="13"/>
        <v>0.7581932578690237</v>
      </c>
      <c r="AG33" s="174"/>
      <c r="AH33" s="174"/>
      <c r="AI33" s="174">
        <f t="shared" si="14"/>
        <v>32.436735417743527</v>
      </c>
      <c r="AJ33" s="172">
        <f t="shared" si="15"/>
        <v>111.42468188111032</v>
      </c>
      <c r="AK33" s="172">
        <f t="shared" si="16"/>
        <v>99.024681881110311</v>
      </c>
      <c r="AL33" s="175">
        <f t="shared" si="17"/>
        <v>41.863619158414664</v>
      </c>
      <c r="AM33" s="174">
        <f t="shared" si="18"/>
        <v>0.12668144574728554</v>
      </c>
      <c r="AN33" s="174">
        <f t="shared" si="19"/>
        <v>7.5000607267583446</v>
      </c>
      <c r="AO33" s="174">
        <f t="shared" si="20"/>
        <v>0.17915461867684268</v>
      </c>
      <c r="AP33" s="181">
        <f t="shared" si="21"/>
        <v>279.08853463716446</v>
      </c>
      <c r="AQ33" s="223">
        <f t="shared" si="22"/>
        <v>48.914839908125145</v>
      </c>
      <c r="AR33" s="223">
        <f t="shared" si="23"/>
        <v>61.314839908125144</v>
      </c>
      <c r="AS33" s="225">
        <f t="shared" si="24"/>
        <v>1163.4346536783412</v>
      </c>
      <c r="AT33" s="222"/>
      <c r="AV33" s="166">
        <f t="shared" si="47"/>
        <v>30</v>
      </c>
      <c r="AW33" s="78">
        <f t="shared" si="46"/>
        <v>98</v>
      </c>
      <c r="AY33">
        <f t="shared" si="25"/>
        <v>39.824521513849895</v>
      </c>
      <c r="AZ33">
        <f t="shared" si="26"/>
        <v>6.5321265293331274</v>
      </c>
      <c r="BA33" s="17">
        <f t="shared" si="27"/>
        <v>46.356648043183021</v>
      </c>
      <c r="BB33" s="23">
        <f t="shared" si="1"/>
        <v>125.77989790780227</v>
      </c>
      <c r="BC33" s="75">
        <f t="shared" si="28"/>
        <v>0.66141465357136819</v>
      </c>
      <c r="BD33" s="88">
        <f t="shared" si="29"/>
        <v>207.88942697512604</v>
      </c>
      <c r="BE33">
        <f t="shared" si="30"/>
        <v>194.45593930406386</v>
      </c>
      <c r="BF33" s="90">
        <f t="shared" si="2"/>
        <v>18.899038815920566</v>
      </c>
      <c r="BG33" s="22">
        <f t="shared" si="31"/>
        <v>17.67781266400582</v>
      </c>
      <c r="BH33" s="22">
        <f t="shared" si="32"/>
        <v>53.45412120584723</v>
      </c>
      <c r="BI33" s="22">
        <f t="shared" si="33"/>
        <v>50</v>
      </c>
      <c r="BJ33" s="178"/>
      <c r="BK33" s="178"/>
      <c r="BL33" s="178">
        <f t="shared" si="34"/>
        <v>59.736782270774846</v>
      </c>
      <c r="BM33" s="178">
        <f t="shared" si="35"/>
        <v>6.5321265293331274</v>
      </c>
      <c r="BN33" s="178"/>
      <c r="BO33" s="178"/>
      <c r="BP33" s="178">
        <f t="shared" si="36"/>
        <v>66.26890880010798</v>
      </c>
      <c r="BQ33" s="178">
        <f t="shared" si="37"/>
        <v>107.6285497414341</v>
      </c>
      <c r="BR33" s="182">
        <f t="shared" si="38"/>
        <v>2058.000329715363</v>
      </c>
      <c r="BS33" s="179">
        <f t="shared" si="39"/>
        <v>8.1828841775440975E-2</v>
      </c>
      <c r="BT33" s="180">
        <f t="shared" si="40"/>
        <v>238.15891437428579</v>
      </c>
      <c r="BU33" s="180">
        <f t="shared" si="41"/>
        <v>0.11572345783211073</v>
      </c>
      <c r="BV33" s="180">
        <f t="shared" si="42"/>
        <v>432.06451774487243</v>
      </c>
      <c r="BZ33" s="224">
        <v>7.59</v>
      </c>
    </row>
    <row r="34" spans="2:78">
      <c r="B34" s="210" t="s">
        <v>73</v>
      </c>
      <c r="C34" s="211"/>
      <c r="D34" s="167">
        <v>3.2</v>
      </c>
      <c r="E34" s="163" t="s">
        <v>9</v>
      </c>
      <c r="G34" s="200">
        <v>1</v>
      </c>
      <c r="H34" s="200"/>
      <c r="I34" s="201" t="s">
        <v>32</v>
      </c>
      <c r="J34" s="34">
        <f>J30*$D$11</f>
        <v>0.99999999999999989</v>
      </c>
      <c r="K34" s="28" t="s">
        <v>3</v>
      </c>
      <c r="O34" s="161">
        <f t="shared" si="43"/>
        <v>31</v>
      </c>
      <c r="P34" s="44">
        <f t="shared" si="3"/>
        <v>11.75</v>
      </c>
      <c r="Q34" s="47"/>
      <c r="R34" s="19">
        <f t="shared" si="4"/>
        <v>21.400757332155102</v>
      </c>
      <c r="S34" s="19">
        <f t="shared" si="5"/>
        <v>0.78318863999657395</v>
      </c>
      <c r="T34" s="19">
        <f t="shared" si="6"/>
        <v>22.183945972151676</v>
      </c>
      <c r="U34" s="52">
        <f t="shared" si="0"/>
        <v>129.12474627566911</v>
      </c>
      <c r="V34" s="50">
        <f t="shared" si="7"/>
        <v>0.97211183574788396</v>
      </c>
      <c r="W34" s="60">
        <f t="shared" si="8"/>
        <v>12.858706942547521</v>
      </c>
      <c r="X34" s="3">
        <f t="shared" si="44"/>
        <v>17.677812664005806</v>
      </c>
      <c r="Y34" s="3">
        <f t="shared" si="45"/>
        <v>36.369621024238675</v>
      </c>
      <c r="Z34" s="3">
        <f t="shared" si="9"/>
        <v>50.000000000000171</v>
      </c>
      <c r="AA34" s="3">
        <f t="shared" si="10"/>
        <v>31.214775513566373</v>
      </c>
      <c r="AB34" s="3">
        <f t="shared" si="11"/>
        <v>-9.0308295414146968</v>
      </c>
      <c r="AC34" s="174"/>
      <c r="AD34" s="174"/>
      <c r="AE34" s="174">
        <f t="shared" si="12"/>
        <v>32.10113599823265</v>
      </c>
      <c r="AF34" s="174">
        <f t="shared" si="13"/>
        <v>0.78318863999657395</v>
      </c>
      <c r="AG34" s="174"/>
      <c r="AH34" s="174"/>
      <c r="AI34" s="174">
        <f t="shared" si="14"/>
        <v>32.884324638229224</v>
      </c>
      <c r="AJ34" s="172">
        <f t="shared" si="15"/>
        <v>110.97709266062462</v>
      </c>
      <c r="AK34" s="172">
        <f t="shared" si="16"/>
        <v>98.577092660624615</v>
      </c>
      <c r="AL34" s="175">
        <f t="shared" si="17"/>
        <v>44.07742670294239</v>
      </c>
      <c r="AM34" s="174">
        <f t="shared" si="18"/>
        <v>0.12031881613560071</v>
      </c>
      <c r="AN34" s="174">
        <f t="shared" si="19"/>
        <v>7.5000607267583606</v>
      </c>
      <c r="AO34" s="174">
        <f t="shared" si="20"/>
        <v>0.17015650158764131</v>
      </c>
      <c r="AP34" s="181">
        <f t="shared" si="21"/>
        <v>293.84713210177779</v>
      </c>
      <c r="AQ34" s="223">
        <f t="shared" si="22"/>
        <v>49.362429128610835</v>
      </c>
      <c r="AR34" s="223">
        <f t="shared" si="23"/>
        <v>61.762429128610833</v>
      </c>
      <c r="AS34" s="225">
        <f t="shared" si="24"/>
        <v>1224.9587279379441</v>
      </c>
      <c r="AT34" s="222"/>
      <c r="AV34" s="166">
        <f t="shared" si="47"/>
        <v>31</v>
      </c>
      <c r="AW34" s="78">
        <f t="shared" si="46"/>
        <v>101</v>
      </c>
      <c r="AY34">
        <f t="shared" si="25"/>
        <v>40.086427475652854</v>
      </c>
      <c r="AZ34">
        <f t="shared" si="26"/>
        <v>6.7320895863535295</v>
      </c>
      <c r="BA34" s="17">
        <f t="shared" si="27"/>
        <v>46.818517062006386</v>
      </c>
      <c r="BB34" s="23">
        <f t="shared" si="1"/>
        <v>125.3180288889789</v>
      </c>
      <c r="BC34" s="75">
        <f t="shared" si="28"/>
        <v>0.62716290269867225</v>
      </c>
      <c r="BD34" s="88">
        <f t="shared" si="29"/>
        <v>219.24305907163523</v>
      </c>
      <c r="BE34">
        <f t="shared" si="30"/>
        <v>194.45593930406383</v>
      </c>
      <c r="BF34" s="90">
        <f t="shared" si="2"/>
        <v>19.93118718833049</v>
      </c>
      <c r="BG34" s="22">
        <f t="shared" si="31"/>
        <v>17.677812664005817</v>
      </c>
      <c r="BH34" s="22">
        <f t="shared" si="32"/>
        <v>56.373454021584976</v>
      </c>
      <c r="BI34" s="22">
        <f t="shared" si="33"/>
        <v>49.999999999999993</v>
      </c>
      <c r="BJ34" s="178"/>
      <c r="BK34" s="178"/>
      <c r="BL34" s="178">
        <f t="shared" si="34"/>
        <v>60.129641213479282</v>
      </c>
      <c r="BM34" s="178">
        <f t="shared" si="35"/>
        <v>6.7320895863535295</v>
      </c>
      <c r="BN34" s="178"/>
      <c r="BO34" s="178"/>
      <c r="BP34" s="178">
        <f t="shared" si="36"/>
        <v>66.861730799832813</v>
      </c>
      <c r="BQ34" s="178">
        <f t="shared" si="37"/>
        <v>107.03572774170927</v>
      </c>
      <c r="BR34" s="182">
        <f t="shared" si="38"/>
        <v>2203.3654744639953</v>
      </c>
      <c r="BS34" s="179">
        <f t="shared" si="39"/>
        <v>7.6430254220558172E-2</v>
      </c>
      <c r="BT34" s="180">
        <f t="shared" si="40"/>
        <v>238.15891437428598</v>
      </c>
      <c r="BU34" s="180">
        <f t="shared" si="41"/>
        <v>0.10808870209433687</v>
      </c>
      <c r="BV34" s="180">
        <f t="shared" si="42"/>
        <v>462.58303625814068</v>
      </c>
      <c r="BZ34" s="224">
        <v>7.4</v>
      </c>
    </row>
    <row r="35" spans="2:78">
      <c r="B35" s="212"/>
      <c r="C35" s="213"/>
      <c r="D35" s="167">
        <f>D34*1000</f>
        <v>3200</v>
      </c>
      <c r="E35" s="163" t="s">
        <v>21</v>
      </c>
      <c r="G35" s="200">
        <v>2</v>
      </c>
      <c r="H35" s="200"/>
      <c r="I35" s="201"/>
      <c r="J35" s="34">
        <f>J31*$D$11</f>
        <v>120.99999999999996</v>
      </c>
      <c r="K35" s="28" t="s">
        <v>3</v>
      </c>
      <c r="O35" s="161">
        <f t="shared" si="43"/>
        <v>32</v>
      </c>
      <c r="P35" s="44">
        <f t="shared" si="3"/>
        <v>12.125</v>
      </c>
      <c r="Q35" s="47"/>
      <c r="R35" s="19">
        <f t="shared" si="4"/>
        <v>21.673634945486025</v>
      </c>
      <c r="S35" s="19">
        <f t="shared" si="5"/>
        <v>0.80818402212412421</v>
      </c>
      <c r="T35" s="19">
        <f t="shared" si="6"/>
        <v>22.481818967610149</v>
      </c>
      <c r="U35" s="52">
        <f t="shared" si="0"/>
        <v>128.82687328021063</v>
      </c>
      <c r="V35" s="50">
        <f t="shared" si="7"/>
        <v>0.93933949111346327</v>
      </c>
      <c r="W35" s="60">
        <f t="shared" si="8"/>
        <v>13.30733066108686</v>
      </c>
      <c r="X35" s="3">
        <f t="shared" si="44"/>
        <v>17.677812664005788</v>
      </c>
      <c r="Y35" s="3">
        <f t="shared" si="45"/>
        <v>37.638510244489304</v>
      </c>
      <c r="Z35" s="3">
        <f t="shared" si="9"/>
        <v>50.000000000000121</v>
      </c>
      <c r="AA35" s="3">
        <f t="shared" si="10"/>
        <v>31.512648509024849</v>
      </c>
      <c r="AB35" s="3">
        <f t="shared" si="11"/>
        <v>-9.0308295414147004</v>
      </c>
      <c r="AC35" s="174"/>
      <c r="AD35" s="174"/>
      <c r="AE35" s="174">
        <f t="shared" si="12"/>
        <v>32.510452418229036</v>
      </c>
      <c r="AF35" s="174">
        <f t="shared" si="13"/>
        <v>0.80818402212412421</v>
      </c>
      <c r="AG35" s="174"/>
      <c r="AH35" s="174"/>
      <c r="AI35" s="174">
        <f t="shared" si="14"/>
        <v>33.31863644035316</v>
      </c>
      <c r="AJ35" s="172">
        <f t="shared" si="15"/>
        <v>110.54278085850071</v>
      </c>
      <c r="AK35" s="172">
        <f t="shared" si="16"/>
        <v>98.1427808585007</v>
      </c>
      <c r="AL35" s="175">
        <f t="shared" si="17"/>
        <v>46.337417095123747</v>
      </c>
      <c r="AM35" s="174">
        <f t="shared" si="18"/>
        <v>0.11445057000727483</v>
      </c>
      <c r="AN35" s="174">
        <f t="shared" si="19"/>
        <v>7.5000607267583774</v>
      </c>
      <c r="AO35" s="174">
        <f t="shared" si="20"/>
        <v>0.16185754832561947</v>
      </c>
      <c r="AP35" s="181">
        <f t="shared" si="21"/>
        <v>308.9136127245157</v>
      </c>
      <c r="AQ35" s="223">
        <f t="shared" si="22"/>
        <v>49.796740930734742</v>
      </c>
      <c r="AR35" s="223">
        <f t="shared" si="23"/>
        <v>62.196740930734741</v>
      </c>
      <c r="AS35" s="225">
        <f t="shared" si="24"/>
        <v>1287.7662728206294</v>
      </c>
      <c r="AT35" s="222"/>
      <c r="AV35" s="166">
        <f t="shared" si="47"/>
        <v>32</v>
      </c>
      <c r="AW35" s="78">
        <f t="shared" si="46"/>
        <v>104</v>
      </c>
      <c r="AY35">
        <f t="shared" si="25"/>
        <v>40.340666785975607</v>
      </c>
      <c r="AZ35">
        <f t="shared" si="26"/>
        <v>6.9320526433739307</v>
      </c>
      <c r="BA35" s="17">
        <f t="shared" si="27"/>
        <v>47.272719429349536</v>
      </c>
      <c r="BB35" s="23">
        <f t="shared" si="1"/>
        <v>124.86382652163574</v>
      </c>
      <c r="BC35" s="75">
        <f t="shared" si="28"/>
        <v>0.59521003293807107</v>
      </c>
      <c r="BD35" s="88">
        <f t="shared" si="29"/>
        <v>231.01276140318259</v>
      </c>
      <c r="BE35">
        <f t="shared" si="30"/>
        <v>194.45593930406361</v>
      </c>
      <c r="BF35" s="90">
        <f t="shared" si="2"/>
        <v>21.00116012756207</v>
      </c>
      <c r="BG35" s="22">
        <f t="shared" si="31"/>
        <v>17.677812664005796</v>
      </c>
      <c r="BH35" s="22">
        <f t="shared" si="32"/>
        <v>59.39977000187082</v>
      </c>
      <c r="BI35" s="22">
        <f t="shared" si="33"/>
        <v>50.000000000000007</v>
      </c>
      <c r="BJ35" s="178"/>
      <c r="BK35" s="178"/>
      <c r="BL35" s="178">
        <f t="shared" si="34"/>
        <v>60.511000178963407</v>
      </c>
      <c r="BM35" s="178">
        <f t="shared" si="35"/>
        <v>6.9320526433739307</v>
      </c>
      <c r="BN35" s="178"/>
      <c r="BO35" s="178"/>
      <c r="BP35" s="178">
        <f t="shared" si="36"/>
        <v>67.443052822337336</v>
      </c>
      <c r="BQ35" s="178">
        <f t="shared" si="37"/>
        <v>106.45440571920476</v>
      </c>
      <c r="BR35" s="182">
        <f t="shared" si="38"/>
        <v>2355.8771565675643</v>
      </c>
      <c r="BS35" s="179">
        <f t="shared" si="39"/>
        <v>7.1482412775478815E-2</v>
      </c>
      <c r="BT35" s="180">
        <f t="shared" si="40"/>
        <v>238.15891437428604</v>
      </c>
      <c r="BU35" s="180">
        <f t="shared" si="41"/>
        <v>0.10109139761823395</v>
      </c>
      <c r="BV35" s="180">
        <f t="shared" si="42"/>
        <v>494.60192635601123</v>
      </c>
      <c r="BZ35" s="224">
        <v>7.18</v>
      </c>
    </row>
    <row r="36" spans="2:78">
      <c r="B36" s="207" t="s">
        <v>48</v>
      </c>
      <c r="C36" s="207"/>
      <c r="D36" s="207"/>
      <c r="E36" s="207"/>
      <c r="G36" s="200">
        <v>3</v>
      </c>
      <c r="H36" s="200"/>
      <c r="I36" s="201"/>
      <c r="J36" s="34">
        <f>J32*$D$11</f>
        <v>272.24999999999994</v>
      </c>
      <c r="K36" s="28" t="s">
        <v>3</v>
      </c>
      <c r="O36" s="161">
        <f t="shared" si="43"/>
        <v>33</v>
      </c>
      <c r="P36" s="44">
        <f t="shared" si="3"/>
        <v>12.5</v>
      </c>
      <c r="Q36" s="47"/>
      <c r="R36" s="19">
        <f t="shared" si="4"/>
        <v>21.938200260161128</v>
      </c>
      <c r="S36" s="19">
        <f t="shared" si="5"/>
        <v>0.83317940425167447</v>
      </c>
      <c r="T36" s="19">
        <f t="shared" si="6"/>
        <v>22.771379664412802</v>
      </c>
      <c r="U36" s="52">
        <f t="shared" si="0"/>
        <v>128.53731258340798</v>
      </c>
      <c r="V36" s="50">
        <f t="shared" si="7"/>
        <v>0.9085410326143486</v>
      </c>
      <c r="W36" s="60">
        <f t="shared" si="8"/>
        <v>13.758433315108043</v>
      </c>
      <c r="X36" s="3">
        <f t="shared" si="44"/>
        <v>17.677812664005785</v>
      </c>
      <c r="Y36" s="3">
        <f t="shared" si="45"/>
        <v>38.914410896326409</v>
      </c>
      <c r="Z36" s="3">
        <f t="shared" si="9"/>
        <v>50.000000000000114</v>
      </c>
      <c r="AA36" s="3">
        <f t="shared" si="10"/>
        <v>31.802209205827499</v>
      </c>
      <c r="AB36" s="3">
        <f t="shared" si="11"/>
        <v>-9.0308295414146968</v>
      </c>
      <c r="AC36" s="174"/>
      <c r="AD36" s="174"/>
      <c r="AE36" s="174">
        <f t="shared" si="12"/>
        <v>32.907300390241694</v>
      </c>
      <c r="AF36" s="174">
        <f t="shared" si="13"/>
        <v>0.83317940425167447</v>
      </c>
      <c r="AG36" s="174"/>
      <c r="AH36" s="174"/>
      <c r="AI36" s="174">
        <f t="shared" si="14"/>
        <v>33.740479794493368</v>
      </c>
      <c r="AJ36" s="172">
        <f t="shared" si="15"/>
        <v>110.1209375043605</v>
      </c>
      <c r="AK36" s="172">
        <f t="shared" si="16"/>
        <v>97.720937504360492</v>
      </c>
      <c r="AL36" s="175">
        <f t="shared" si="17"/>
        <v>48.64340747807907</v>
      </c>
      <c r="AM36" s="174">
        <f t="shared" si="18"/>
        <v>0.10902492391372212</v>
      </c>
      <c r="AN36" s="174">
        <f t="shared" si="19"/>
        <v>7.5000607267583748</v>
      </c>
      <c r="AO36" s="174">
        <f t="shared" si="20"/>
        <v>0.15418452603548061</v>
      </c>
      <c r="AP36" s="181">
        <f t="shared" si="21"/>
        <v>324.28675746938518</v>
      </c>
      <c r="AQ36" s="223">
        <f t="shared" si="22"/>
        <v>50.218584284874964</v>
      </c>
      <c r="AR36" s="223">
        <f t="shared" si="23"/>
        <v>62.618584284874963</v>
      </c>
      <c r="AS36" s="225">
        <f t="shared" si="24"/>
        <v>1351.8522065385689</v>
      </c>
      <c r="AT36" s="222"/>
      <c r="AV36" s="166">
        <f t="shared" si="47"/>
        <v>33</v>
      </c>
      <c r="AW36" s="78">
        <f t="shared" si="46"/>
        <v>107</v>
      </c>
      <c r="AY36">
        <f t="shared" si="25"/>
        <v>40.587675553704194</v>
      </c>
      <c r="AZ36">
        <f t="shared" si="26"/>
        <v>7.1320157003943327</v>
      </c>
      <c r="BA36" s="17">
        <f t="shared" si="27"/>
        <v>47.719691254098528</v>
      </c>
      <c r="BB36" s="23">
        <f t="shared" si="1"/>
        <v>124.41685469688674</v>
      </c>
      <c r="BC36" s="75">
        <f t="shared" si="28"/>
        <v>0.56535553953989326</v>
      </c>
      <c r="BD36" s="88">
        <f t="shared" si="29"/>
        <v>243.21175562515288</v>
      </c>
      <c r="BE36">
        <f t="shared" si="30"/>
        <v>194.45593930406349</v>
      </c>
      <c r="BF36" s="90">
        <f t="shared" si="2"/>
        <v>22.110159602286643</v>
      </c>
      <c r="BG36" s="22">
        <f t="shared" si="31"/>
        <v>17.677812664005785</v>
      </c>
      <c r="BH36" s="22">
        <f t="shared" si="32"/>
        <v>62.536468799971111</v>
      </c>
      <c r="BI36" s="22">
        <f t="shared" si="33"/>
        <v>49.999999999999993</v>
      </c>
      <c r="BJ36" s="178"/>
      <c r="BK36" s="178"/>
      <c r="BL36" s="178">
        <f t="shared" si="34"/>
        <v>60.881513330556288</v>
      </c>
      <c r="BM36" s="178">
        <f t="shared" si="35"/>
        <v>7.1320157003943327</v>
      </c>
      <c r="BN36" s="178"/>
      <c r="BO36" s="178"/>
      <c r="BP36" s="178">
        <f t="shared" si="36"/>
        <v>68.013529030950622</v>
      </c>
      <c r="BQ36" s="178">
        <f t="shared" si="37"/>
        <v>105.88392951059147</v>
      </c>
      <c r="BR36" s="182">
        <f t="shared" si="38"/>
        <v>2515.8019623863074</v>
      </c>
      <c r="BS36" s="179">
        <f t="shared" si="39"/>
        <v>6.6938410046531782E-2</v>
      </c>
      <c r="BT36" s="180">
        <f t="shared" si="40"/>
        <v>238.15891437428604</v>
      </c>
      <c r="BU36" s="180">
        <f t="shared" si="41"/>
        <v>9.4665207331496692E-2</v>
      </c>
      <c r="BV36" s="180">
        <f t="shared" si="42"/>
        <v>528.17715620598619</v>
      </c>
      <c r="BZ36" s="224">
        <v>6.96</v>
      </c>
    </row>
    <row r="37" spans="2:78">
      <c r="B37" s="8">
        <v>1</v>
      </c>
      <c r="C37" s="201" t="s">
        <v>76</v>
      </c>
      <c r="D37" s="168">
        <v>500</v>
      </c>
      <c r="E37" s="163" t="s">
        <v>20</v>
      </c>
      <c r="G37" s="202" t="s">
        <v>96</v>
      </c>
      <c r="H37" s="203"/>
      <c r="I37" s="203"/>
      <c r="J37" s="203"/>
      <c r="K37" s="204"/>
      <c r="O37" s="161">
        <f t="shared" si="43"/>
        <v>34</v>
      </c>
      <c r="P37" s="44">
        <f t="shared" si="3"/>
        <v>12.875</v>
      </c>
      <c r="Q37" s="47"/>
      <c r="R37" s="19">
        <f t="shared" si="4"/>
        <v>22.194944754264576</v>
      </c>
      <c r="S37" s="19">
        <f t="shared" si="5"/>
        <v>0.85817478637922462</v>
      </c>
      <c r="T37" s="19">
        <f t="shared" si="6"/>
        <v>23.053119540643799</v>
      </c>
      <c r="U37" s="52">
        <f t="shared" si="0"/>
        <v>128.25557270717698</v>
      </c>
      <c r="V37" s="50">
        <f t="shared" si="7"/>
        <v>0.87954396371216503</v>
      </c>
      <c r="W37" s="60">
        <f t="shared" si="8"/>
        <v>14.21202546659128</v>
      </c>
      <c r="X37" s="3">
        <f t="shared" si="44"/>
        <v>17.677812664005799</v>
      </c>
      <c r="Y37" s="3">
        <f t="shared" si="45"/>
        <v>40.197352853299421</v>
      </c>
      <c r="Z37" s="3">
        <f t="shared" si="9"/>
        <v>50.000000000000156</v>
      </c>
      <c r="AA37" s="3">
        <f t="shared" si="10"/>
        <v>32.083949082058496</v>
      </c>
      <c r="AB37" s="3">
        <f t="shared" si="11"/>
        <v>-9.0308295414146968</v>
      </c>
      <c r="AC37" s="174"/>
      <c r="AD37" s="174"/>
      <c r="AE37" s="174">
        <f t="shared" si="12"/>
        <v>33.29241713139686</v>
      </c>
      <c r="AF37" s="174">
        <f t="shared" si="13"/>
        <v>0.85817478637922462</v>
      </c>
      <c r="AG37" s="174"/>
      <c r="AH37" s="174"/>
      <c r="AI37" s="174">
        <f t="shared" si="14"/>
        <v>34.150591917776083</v>
      </c>
      <c r="AJ37" s="172">
        <f t="shared" si="15"/>
        <v>109.71082538107778</v>
      </c>
      <c r="AK37" s="172">
        <f t="shared" si="16"/>
        <v>97.310825381077777</v>
      </c>
      <c r="AL37" s="175">
        <f t="shared" si="17"/>
        <v>50.995234814015966</v>
      </c>
      <c r="AM37" s="174">
        <f t="shared" si="18"/>
        <v>0.10399685026539257</v>
      </c>
      <c r="AN37" s="174">
        <f t="shared" si="19"/>
        <v>7.5000607267583748</v>
      </c>
      <c r="AO37" s="174">
        <f t="shared" si="20"/>
        <v>0.14707375608940218</v>
      </c>
      <c r="AP37" s="181">
        <f t="shared" si="21"/>
        <v>339.9654794265698</v>
      </c>
      <c r="AQ37" s="223">
        <f t="shared" si="22"/>
        <v>50.62869640815768</v>
      </c>
      <c r="AR37" s="223">
        <f t="shared" si="23"/>
        <v>63.028696408157678</v>
      </c>
      <c r="AS37" s="225">
        <f t="shared" si="24"/>
        <v>1417.211998097514</v>
      </c>
      <c r="AT37" s="222"/>
      <c r="AV37" s="166">
        <f t="shared" si="47"/>
        <v>34</v>
      </c>
      <c r="AW37" s="78">
        <f t="shared" si="46"/>
        <v>110</v>
      </c>
      <c r="AY37">
        <f t="shared" si="25"/>
        <v>40.8278537031645</v>
      </c>
      <c r="AZ37">
        <f t="shared" si="26"/>
        <v>7.3319787574147348</v>
      </c>
      <c r="BA37" s="17">
        <f t="shared" si="27"/>
        <v>48.159832460579239</v>
      </c>
      <c r="BB37" s="23">
        <f t="shared" si="1"/>
        <v>123.97671349040606</v>
      </c>
      <c r="BC37" s="75">
        <f t="shared" si="28"/>
        <v>0.53742094908504912</v>
      </c>
      <c r="BD37" s="88">
        <f t="shared" si="29"/>
        <v>255.85365356150891</v>
      </c>
      <c r="BE37">
        <f t="shared" si="30"/>
        <v>194.4559393040642</v>
      </c>
      <c r="BF37" s="90">
        <f t="shared" si="2"/>
        <v>23.259423051046284</v>
      </c>
      <c r="BG37" s="22">
        <f t="shared" si="31"/>
        <v>17.677812664005852</v>
      </c>
      <c r="BH37" s="22">
        <f t="shared" si="32"/>
        <v>65.787050392284272</v>
      </c>
      <c r="BI37" s="22">
        <f t="shared" si="33"/>
        <v>49.999999999999993</v>
      </c>
      <c r="BJ37" s="178"/>
      <c r="BK37" s="178"/>
      <c r="BL37" s="178">
        <f t="shared" si="34"/>
        <v>61.241780554746747</v>
      </c>
      <c r="BM37" s="178">
        <f t="shared" si="35"/>
        <v>7.3319787574147348</v>
      </c>
      <c r="BN37" s="178"/>
      <c r="BO37" s="178"/>
      <c r="BP37" s="178">
        <f t="shared" si="36"/>
        <v>68.573759312161485</v>
      </c>
      <c r="BQ37" s="178">
        <f t="shared" si="37"/>
        <v>105.32369922938061</v>
      </c>
      <c r="BR37" s="182">
        <f t="shared" si="38"/>
        <v>2683.4157569197082</v>
      </c>
      <c r="BS37" s="179">
        <f t="shared" si="39"/>
        <v>6.2757246214949089E-2</v>
      </c>
      <c r="BT37" s="180">
        <f t="shared" si="40"/>
        <v>238.15891437428624</v>
      </c>
      <c r="BU37" s="180">
        <f t="shared" si="41"/>
        <v>8.8752148734368597E-2</v>
      </c>
      <c r="BV37" s="180">
        <f t="shared" si="42"/>
        <v>563.36664196883692</v>
      </c>
      <c r="BZ37" s="224">
        <v>6.75</v>
      </c>
    </row>
    <row r="38" spans="2:78">
      <c r="B38" s="8">
        <v>2</v>
      </c>
      <c r="C38" s="201"/>
      <c r="D38" s="168">
        <v>5000</v>
      </c>
      <c r="E38" s="163" t="s">
        <v>20</v>
      </c>
      <c r="G38" s="214"/>
      <c r="H38" s="214"/>
      <c r="I38" s="214"/>
      <c r="J38" s="38">
        <f>20*LOG10(D32*1000000)</f>
        <v>113.97940008672037</v>
      </c>
      <c r="K38" s="28" t="s">
        <v>10</v>
      </c>
      <c r="O38" s="161">
        <f t="shared" si="43"/>
        <v>35</v>
      </c>
      <c r="P38" s="44">
        <f t="shared" si="3"/>
        <v>13.25</v>
      </c>
      <c r="Q38" s="47"/>
      <c r="R38" s="19">
        <f t="shared" si="4"/>
        <v>22.444317565456533</v>
      </c>
      <c r="S38" s="19">
        <f t="shared" si="5"/>
        <v>0.88317016850677488</v>
      </c>
      <c r="T38" s="19">
        <f t="shared" si="6"/>
        <v>23.327487733963309</v>
      </c>
      <c r="U38" s="52">
        <f t="shared" si="0"/>
        <v>127.98120451385746</v>
      </c>
      <c r="V38" s="50">
        <f t="shared" si="7"/>
        <v>0.85219531583732089</v>
      </c>
      <c r="W38" s="60">
        <f t="shared" si="8"/>
        <v>14.668117717805082</v>
      </c>
      <c r="X38" s="3">
        <f t="shared" si="44"/>
        <v>17.677812664005767</v>
      </c>
      <c r="Y38" s="3">
        <f t="shared" si="45"/>
        <v>41.487366102909377</v>
      </c>
      <c r="Z38" s="3">
        <f t="shared" si="9"/>
        <v>50.000000000000064</v>
      </c>
      <c r="AA38" s="3">
        <f t="shared" si="10"/>
        <v>32.358317275378006</v>
      </c>
      <c r="AB38" s="3">
        <f t="shared" si="11"/>
        <v>-9.0308295414146968</v>
      </c>
      <c r="AC38" s="174"/>
      <c r="AD38" s="174"/>
      <c r="AE38" s="174">
        <f t="shared" si="12"/>
        <v>33.666476348184801</v>
      </c>
      <c r="AF38" s="174">
        <f t="shared" si="13"/>
        <v>0.88317016850677488</v>
      </c>
      <c r="AG38" s="174"/>
      <c r="AH38" s="174"/>
      <c r="AI38" s="174">
        <f t="shared" si="14"/>
        <v>34.549646516691574</v>
      </c>
      <c r="AJ38" s="172">
        <f t="shared" si="15"/>
        <v>109.31177078216227</v>
      </c>
      <c r="AK38" s="172">
        <f t="shared" si="16"/>
        <v>96.911770782162264</v>
      </c>
      <c r="AL38" s="175">
        <f t="shared" si="17"/>
        <v>53.392754427261764</v>
      </c>
      <c r="AM38" s="174">
        <f t="shared" si="18"/>
        <v>9.9327031468785063E-2</v>
      </c>
      <c r="AN38" s="174">
        <f t="shared" si="19"/>
        <v>7.5000607267583606</v>
      </c>
      <c r="AO38" s="174">
        <f t="shared" si="20"/>
        <v>0.14046963501341506</v>
      </c>
      <c r="AP38" s="181">
        <f t="shared" si="21"/>
        <v>355.94881409939541</v>
      </c>
      <c r="AQ38" s="223">
        <f t="shared" si="22"/>
        <v>51.027751007073185</v>
      </c>
      <c r="AR38" s="223">
        <f t="shared" si="23"/>
        <v>63.427751007073184</v>
      </c>
      <c r="AS38" s="225">
        <f t="shared" si="24"/>
        <v>1483.8416268061212</v>
      </c>
      <c r="AT38" s="222"/>
      <c r="AV38" s="166">
        <f t="shared" si="47"/>
        <v>35</v>
      </c>
      <c r="AW38" s="78">
        <f t="shared" si="46"/>
        <v>113</v>
      </c>
      <c r="AY38">
        <f t="shared" si="25"/>
        <v>41.061568869668392</v>
      </c>
      <c r="AZ38">
        <f t="shared" si="26"/>
        <v>7.5319418144351369</v>
      </c>
      <c r="BA38" s="17">
        <f t="shared" si="27"/>
        <v>48.593510684103528</v>
      </c>
      <c r="BB38" s="23">
        <f t="shared" si="1"/>
        <v>123.54303526688174</v>
      </c>
      <c r="BC38" s="75">
        <f t="shared" si="28"/>
        <v>0.51124689146982794</v>
      </c>
      <c r="BD38" s="88">
        <f t="shared" si="29"/>
        <v>268.95246820687578</v>
      </c>
      <c r="BE38">
        <f t="shared" si="30"/>
        <v>194.45593930406349</v>
      </c>
      <c r="BF38" s="90">
        <f t="shared" si="2"/>
        <v>24.45022438244327</v>
      </c>
      <c r="BG38" s="22">
        <f t="shared" si="31"/>
        <v>17.677812664005785</v>
      </c>
      <c r="BH38" s="22">
        <f t="shared" si="32"/>
        <v>69.155117907282033</v>
      </c>
      <c r="BI38" s="22">
        <f t="shared" si="33"/>
        <v>50</v>
      </c>
      <c r="BJ38" s="178"/>
      <c r="BK38" s="178"/>
      <c r="BL38" s="178">
        <f t="shared" si="34"/>
        <v>61.592353304502588</v>
      </c>
      <c r="BM38" s="178">
        <f t="shared" si="35"/>
        <v>7.5319418144351369</v>
      </c>
      <c r="BN38" s="178"/>
      <c r="BO38" s="178"/>
      <c r="BP38" s="178">
        <f t="shared" si="36"/>
        <v>69.124295118937724</v>
      </c>
      <c r="BQ38" s="178">
        <f t="shared" si="37"/>
        <v>104.77316342260436</v>
      </c>
      <c r="BR38" s="182">
        <f t="shared" si="38"/>
        <v>2859.0039537339726</v>
      </c>
      <c r="BS38" s="179">
        <f t="shared" si="39"/>
        <v>5.8902955742380816E-2</v>
      </c>
      <c r="BT38" s="180">
        <f t="shared" si="40"/>
        <v>238.15891437428601</v>
      </c>
      <c r="BU38" s="180">
        <f t="shared" si="41"/>
        <v>8.3301358874737136E-2</v>
      </c>
      <c r="BV38" s="180">
        <f t="shared" si="42"/>
        <v>600.23030446822088</v>
      </c>
      <c r="BZ38" s="224">
        <v>6.6</v>
      </c>
    </row>
    <row r="39" spans="2:78">
      <c r="B39" s="8">
        <v>3</v>
      </c>
      <c r="C39" s="201"/>
      <c r="D39" s="168">
        <v>36000</v>
      </c>
      <c r="E39" s="163" t="s">
        <v>20</v>
      </c>
      <c r="G39" s="191" t="s">
        <v>97</v>
      </c>
      <c r="H39" s="191"/>
      <c r="I39" s="191"/>
      <c r="J39" s="39">
        <f>D5</f>
        <v>96</v>
      </c>
      <c r="K39" s="37" t="s">
        <v>98</v>
      </c>
      <c r="O39" s="161">
        <f t="shared" si="43"/>
        <v>36</v>
      </c>
      <c r="P39" s="44">
        <f t="shared" si="3"/>
        <v>13.625</v>
      </c>
      <c r="Q39" s="47"/>
      <c r="R39" s="19">
        <f t="shared" si="4"/>
        <v>22.686730218973601</v>
      </c>
      <c r="S39" s="19">
        <f t="shared" si="5"/>
        <v>0.90816555063432514</v>
      </c>
      <c r="T39" s="19">
        <f t="shared" si="6"/>
        <v>23.594895769607927</v>
      </c>
      <c r="U39" s="52">
        <f t="shared" si="0"/>
        <v>127.71379647821287</v>
      </c>
      <c r="V39" s="50">
        <f t="shared" si="7"/>
        <v>0.82635896105369711</v>
      </c>
      <c r="W39" s="60">
        <f t="shared" si="8"/>
        <v>15.126720711450821</v>
      </c>
      <c r="X39" s="3">
        <f t="shared" si="44"/>
        <v>17.677812664005824</v>
      </c>
      <c r="Y39" s="3">
        <f t="shared" si="45"/>
        <v>42.784480747017788</v>
      </c>
      <c r="Z39" s="3">
        <f t="shared" si="9"/>
        <v>50.00000000000022</v>
      </c>
      <c r="AA39" s="3">
        <f t="shared" si="10"/>
        <v>32.625725311022627</v>
      </c>
      <c r="AB39" s="3">
        <f t="shared" si="11"/>
        <v>-9.0308295414147004</v>
      </c>
      <c r="AC39" s="174"/>
      <c r="AD39" s="174"/>
      <c r="AE39" s="174">
        <f t="shared" si="12"/>
        <v>34.030095328460405</v>
      </c>
      <c r="AF39" s="174">
        <f t="shared" si="13"/>
        <v>0.90816555063432514</v>
      </c>
      <c r="AG39" s="174"/>
      <c r="AH39" s="174"/>
      <c r="AI39" s="174">
        <f t="shared" si="14"/>
        <v>34.938260879094727</v>
      </c>
      <c r="AJ39" s="172">
        <f t="shared" si="15"/>
        <v>108.92315641975911</v>
      </c>
      <c r="AK39" s="172">
        <f t="shared" si="16"/>
        <v>96.523156419759104</v>
      </c>
      <c r="AL39" s="175">
        <f t="shared" si="17"/>
        <v>55.835838696534829</v>
      </c>
      <c r="AM39" s="174">
        <f t="shared" si="18"/>
        <v>9.498100007103244E-2</v>
      </c>
      <c r="AN39" s="174">
        <f t="shared" si="19"/>
        <v>7.5000607267583437</v>
      </c>
      <c r="AO39" s="174">
        <f t="shared" si="20"/>
        <v>0.134323418468214</v>
      </c>
      <c r="AP39" s="181">
        <f t="shared" si="21"/>
        <v>372.23591068620618</v>
      </c>
      <c r="AQ39" s="223">
        <f t="shared" si="22"/>
        <v>51.41636536947636</v>
      </c>
      <c r="AR39" s="223">
        <f t="shared" si="23"/>
        <v>63.816365369476358</v>
      </c>
      <c r="AS39" s="225">
        <f t="shared" si="24"/>
        <v>1551.7375459327773</v>
      </c>
      <c r="AT39" s="222"/>
      <c r="AV39" s="166">
        <f t="shared" si="47"/>
        <v>36</v>
      </c>
      <c r="AW39" s="78">
        <f t="shared" si="46"/>
        <v>116</v>
      </c>
      <c r="AY39">
        <f t="shared" si="25"/>
        <v>41.28915978453837</v>
      </c>
      <c r="AZ39">
        <f t="shared" si="26"/>
        <v>7.731904871455539</v>
      </c>
      <c r="BA39" s="17">
        <f t="shared" si="27"/>
        <v>49.021064655993911</v>
      </c>
      <c r="BB39" s="23">
        <f t="shared" si="1"/>
        <v>123.11548129499137</v>
      </c>
      <c r="BC39" s="75">
        <f t="shared" si="28"/>
        <v>0.48669062631555149</v>
      </c>
      <c r="BD39" s="88">
        <f t="shared" si="29"/>
        <v>282.52262502946309</v>
      </c>
      <c r="BE39">
        <f t="shared" si="30"/>
        <v>194.45593930406363</v>
      </c>
      <c r="BF39" s="90">
        <f t="shared" si="2"/>
        <v>25.683875002678484</v>
      </c>
      <c r="BG39" s="22">
        <f t="shared" si="31"/>
        <v>17.677812664005799</v>
      </c>
      <c r="BH39" s="22">
        <f t="shared" si="32"/>
        <v>72.644380531800778</v>
      </c>
      <c r="BI39" s="22">
        <f t="shared" si="33"/>
        <v>50</v>
      </c>
      <c r="BJ39" s="178"/>
      <c r="BK39" s="178"/>
      <c r="BL39" s="178">
        <f t="shared" si="34"/>
        <v>61.933739676807555</v>
      </c>
      <c r="BM39" s="178">
        <f t="shared" si="35"/>
        <v>7.731904871455539</v>
      </c>
      <c r="BN39" s="178"/>
      <c r="BO39" s="178"/>
      <c r="BP39" s="178">
        <f t="shared" si="36"/>
        <v>69.665644548263089</v>
      </c>
      <c r="BQ39" s="178">
        <f t="shared" si="37"/>
        <v>104.231813993279</v>
      </c>
      <c r="BR39" s="182">
        <f t="shared" si="38"/>
        <v>3042.8617950558432</v>
      </c>
      <c r="BS39" s="179">
        <f t="shared" si="39"/>
        <v>5.5343881745701616E-2</v>
      </c>
      <c r="BT39" s="180">
        <f t="shared" si="40"/>
        <v>238.15891437428598</v>
      </c>
      <c r="BU39" s="180">
        <f t="shared" si="41"/>
        <v>7.8268068159144E-2</v>
      </c>
      <c r="BV39" s="180">
        <f t="shared" si="42"/>
        <v>638.83012799465064</v>
      </c>
      <c r="BZ39" s="224">
        <v>6.45</v>
      </c>
    </row>
    <row r="40" spans="2:78">
      <c r="B40" s="195" t="s">
        <v>74</v>
      </c>
      <c r="C40" s="196"/>
      <c r="D40" s="196"/>
      <c r="E40" s="197"/>
      <c r="G40" s="208"/>
      <c r="H40" s="215"/>
      <c r="I40" s="209"/>
      <c r="J40" s="38">
        <f>J38+20*LOG10(1/D5)</f>
        <v>74.333975425928998</v>
      </c>
      <c r="K40" s="28" t="s">
        <v>10</v>
      </c>
      <c r="O40" s="161">
        <f t="shared" si="43"/>
        <v>37</v>
      </c>
      <c r="P40" s="44">
        <f t="shared" si="3"/>
        <v>14</v>
      </c>
      <c r="Q40" s="47"/>
      <c r="R40" s="19">
        <f t="shared" si="4"/>
        <v>22.92256071356476</v>
      </c>
      <c r="S40" s="19">
        <f t="shared" si="5"/>
        <v>0.93316093276187539</v>
      </c>
      <c r="T40" s="19">
        <f t="shared" si="6"/>
        <v>23.855721646326636</v>
      </c>
      <c r="U40" s="52">
        <f t="shared" si="0"/>
        <v>127.45297060149416</v>
      </c>
      <c r="V40" s="50">
        <f t="shared" si="7"/>
        <v>0.80191335661648511</v>
      </c>
      <c r="W40" s="60">
        <f t="shared" si="8"/>
        <v>15.587845130807697</v>
      </c>
      <c r="X40" s="3">
        <f t="shared" si="44"/>
        <v>17.67781266400581</v>
      </c>
      <c r="Y40" s="3">
        <f t="shared" si="45"/>
        <v>44.088727002256661</v>
      </c>
      <c r="Z40" s="3">
        <f t="shared" si="9"/>
        <v>50.000000000000178</v>
      </c>
      <c r="AA40" s="3">
        <f t="shared" si="10"/>
        <v>32.886551187741333</v>
      </c>
      <c r="AB40" s="3">
        <f t="shared" si="11"/>
        <v>-9.0308295414146968</v>
      </c>
      <c r="AC40" s="174"/>
      <c r="AD40" s="174"/>
      <c r="AE40" s="174">
        <f t="shared" si="12"/>
        <v>34.383841070347138</v>
      </c>
      <c r="AF40" s="174">
        <f t="shared" si="13"/>
        <v>0.93316093276187539</v>
      </c>
      <c r="AG40" s="174"/>
      <c r="AH40" s="174"/>
      <c r="AI40" s="174">
        <f t="shared" si="14"/>
        <v>35.31700200310901</v>
      </c>
      <c r="AJ40" s="172">
        <f t="shared" si="15"/>
        <v>108.54441529574486</v>
      </c>
      <c r="AK40" s="172">
        <f t="shared" si="16"/>
        <v>96.144415295744849</v>
      </c>
      <c r="AL40" s="175">
        <f t="shared" si="17"/>
        <v>58.324375877574759</v>
      </c>
      <c r="AM40" s="174">
        <f t="shared" si="18"/>
        <v>9.0928427769783174E-2</v>
      </c>
      <c r="AN40" s="174">
        <f t="shared" si="19"/>
        <v>7.5000607267583588</v>
      </c>
      <c r="AO40" s="174">
        <f t="shared" si="20"/>
        <v>0.12859221575728974</v>
      </c>
      <c r="AP40" s="181">
        <f t="shared" si="21"/>
        <v>388.82602423129612</v>
      </c>
      <c r="AQ40" s="223">
        <f t="shared" si="22"/>
        <v>51.795106493490614</v>
      </c>
      <c r="AR40" s="223">
        <f t="shared" si="23"/>
        <v>64.195106493490613</v>
      </c>
      <c r="AS40" s="225">
        <f t="shared" si="24"/>
        <v>1620.8966499852213</v>
      </c>
      <c r="AT40" s="222"/>
      <c r="AV40" s="166">
        <f t="shared" si="47"/>
        <v>37</v>
      </c>
      <c r="AW40" s="78">
        <f t="shared" si="46"/>
        <v>119</v>
      </c>
      <c r="AY40">
        <f t="shared" si="25"/>
        <v>41.510939227850614</v>
      </c>
      <c r="AZ40">
        <f t="shared" si="26"/>
        <v>7.9318679284759401</v>
      </c>
      <c r="BA40" s="17">
        <f t="shared" si="27"/>
        <v>49.442807156326552</v>
      </c>
      <c r="BB40" s="23">
        <f t="shared" si="1"/>
        <v>122.69373879465873</v>
      </c>
      <c r="BC40" s="75">
        <f t="shared" si="28"/>
        <v>0.46362394360869108</v>
      </c>
      <c r="BD40" s="88">
        <f t="shared" si="29"/>
        <v>296.57897358285936</v>
      </c>
      <c r="BE40">
        <f t="shared" si="30"/>
        <v>194.45593930406361</v>
      </c>
      <c r="BF40" s="90">
        <f t="shared" si="2"/>
        <v>26.961724871169054</v>
      </c>
      <c r="BG40" s="22">
        <f t="shared" si="31"/>
        <v>17.677812664005796</v>
      </c>
      <c r="BH40" s="22">
        <f t="shared" si="32"/>
        <v>76.258656496757794</v>
      </c>
      <c r="BI40" s="22">
        <f t="shared" si="33"/>
        <v>50.000000000000007</v>
      </c>
      <c r="BJ40" s="178"/>
      <c r="BK40" s="178"/>
      <c r="BL40" s="178">
        <f t="shared" si="34"/>
        <v>62.26640884177592</v>
      </c>
      <c r="BM40" s="178">
        <f t="shared" si="35"/>
        <v>7.9318679284759401</v>
      </c>
      <c r="BN40" s="178"/>
      <c r="BO40" s="178"/>
      <c r="BP40" s="178">
        <f t="shared" si="36"/>
        <v>70.198276770251866</v>
      </c>
      <c r="BQ40" s="178">
        <f t="shared" si="37"/>
        <v>103.69918177129024</v>
      </c>
      <c r="BR40" s="182">
        <f t="shared" si="38"/>
        <v>3235.2946420695685</v>
      </c>
      <c r="BS40" s="179">
        <f t="shared" si="39"/>
        <v>5.2052070053922275E-2</v>
      </c>
      <c r="BT40" s="180">
        <f t="shared" si="40"/>
        <v>238.15891437428689</v>
      </c>
      <c r="BU40" s="180">
        <f t="shared" si="41"/>
        <v>7.3612743419851329E-2</v>
      </c>
      <c r="BV40" s="180">
        <f t="shared" si="42"/>
        <v>679.23022125156092</v>
      </c>
      <c r="BZ40" s="224">
        <v>6.3</v>
      </c>
    </row>
    <row r="41" spans="2:78">
      <c r="B41" s="208" t="s">
        <v>75</v>
      </c>
      <c r="C41" s="209"/>
      <c r="D41" s="167">
        <v>-30</v>
      </c>
      <c r="E41" s="163" t="s">
        <v>10</v>
      </c>
      <c r="G41" s="191" t="s">
        <v>97</v>
      </c>
      <c r="H41" s="191"/>
      <c r="I41" s="191"/>
      <c r="J41" s="39">
        <f>D5</f>
        <v>96</v>
      </c>
      <c r="K41" s="37" t="s">
        <v>99</v>
      </c>
      <c r="L41" s="117">
        <f>D34</f>
        <v>3.2</v>
      </c>
      <c r="M41" s="37" t="s">
        <v>9</v>
      </c>
      <c r="N41" s="63"/>
      <c r="O41" s="161">
        <f t="shared" si="43"/>
        <v>38</v>
      </c>
      <c r="P41" s="44">
        <f t="shared" si="3"/>
        <v>14.375</v>
      </c>
      <c r="Q41" s="47"/>
      <c r="R41" s="19">
        <f t="shared" si="4"/>
        <v>23.152157067233361</v>
      </c>
      <c r="S41" s="19">
        <f t="shared" si="5"/>
        <v>0.95815631488942565</v>
      </c>
      <c r="T41" s="19">
        <f t="shared" si="6"/>
        <v>24.110313382122786</v>
      </c>
      <c r="U41" s="52">
        <f t="shared" si="0"/>
        <v>127.19837886569799</v>
      </c>
      <c r="V41" s="50">
        <f t="shared" si="7"/>
        <v>0.77874964255579693</v>
      </c>
      <c r="W41" s="60">
        <f t="shared" si="8"/>
        <v>16.051501699878195</v>
      </c>
      <c r="X41" s="3">
        <f t="shared" si="44"/>
        <v>17.677812664005774</v>
      </c>
      <c r="Y41" s="3">
        <f t="shared" si="45"/>
        <v>45.400135200439912</v>
      </c>
      <c r="Z41" s="3">
        <f t="shared" si="9"/>
        <v>50.000000000000085</v>
      </c>
      <c r="AA41" s="3">
        <f t="shared" si="10"/>
        <v>33.141142923537487</v>
      </c>
      <c r="AB41" s="3">
        <f t="shared" si="11"/>
        <v>-9.0308295414147004</v>
      </c>
      <c r="AC41" s="174"/>
      <c r="AD41" s="174"/>
      <c r="AE41" s="174">
        <f t="shared" si="12"/>
        <v>34.728235600850041</v>
      </c>
      <c r="AF41" s="174">
        <f t="shared" si="13"/>
        <v>0.95815631488942565</v>
      </c>
      <c r="AG41" s="174"/>
      <c r="AH41" s="174"/>
      <c r="AI41" s="174">
        <f t="shared" si="14"/>
        <v>35.68639191573947</v>
      </c>
      <c r="AJ41" s="172">
        <f t="shared" si="15"/>
        <v>108.17502538311437</v>
      </c>
      <c r="AK41" s="172">
        <f t="shared" si="16"/>
        <v>95.775025383114368</v>
      </c>
      <c r="AL41" s="175">
        <f t="shared" si="17"/>
        <v>60.858269040079044</v>
      </c>
      <c r="AM41" s="174">
        <f t="shared" si="18"/>
        <v>8.7142534331844809E-2</v>
      </c>
      <c r="AN41" s="174">
        <f t="shared" si="19"/>
        <v>7.5000607267583517</v>
      </c>
      <c r="AO41" s="174">
        <f t="shared" si="20"/>
        <v>0.12323815391165799</v>
      </c>
      <c r="AP41" s="181">
        <f t="shared" si="21"/>
        <v>405.71850853788339</v>
      </c>
      <c r="AQ41" s="223">
        <f t="shared" si="22"/>
        <v>52.164496406121089</v>
      </c>
      <c r="AR41" s="223">
        <f t="shared" si="23"/>
        <v>64.564496406121094</v>
      </c>
      <c r="AS41" s="225">
        <f t="shared" si="24"/>
        <v>1691.3162451669191</v>
      </c>
      <c r="AT41" s="222"/>
      <c r="AV41" s="161">
        <v>38</v>
      </c>
      <c r="AW41" s="78">
        <f t="shared" si="46"/>
        <v>122</v>
      </c>
      <c r="AY41">
        <f t="shared" si="25"/>
        <v>41.727196613494968</v>
      </c>
      <c r="AZ41">
        <f t="shared" si="26"/>
        <v>8.1318309854963431</v>
      </c>
      <c r="BA41" s="17">
        <f t="shared" si="27"/>
        <v>49.859027598991311</v>
      </c>
      <c r="BB41" s="23">
        <f t="shared" si="1"/>
        <v>122.27751835199398</v>
      </c>
      <c r="BC41" s="75">
        <f t="shared" si="28"/>
        <v>0.44193137415312661</v>
      </c>
      <c r="BD41" s="88">
        <f t="shared" si="29"/>
        <v>311.13679943497294</v>
      </c>
      <c r="BE41">
        <f t="shared" si="30"/>
        <v>194.45593930406397</v>
      </c>
      <c r="BF41" s="90">
        <f t="shared" si="2"/>
        <v>28.285163584997562</v>
      </c>
      <c r="BG41" s="22">
        <f t="shared" si="31"/>
        <v>17.677812664005831</v>
      </c>
      <c r="BH41" s="22">
        <f t="shared" si="32"/>
        <v>80.001876144410076</v>
      </c>
      <c r="BI41" s="22">
        <f t="shared" si="33"/>
        <v>50.000000000000007</v>
      </c>
      <c r="BJ41" s="178"/>
      <c r="BK41" s="178"/>
      <c r="BL41" s="178">
        <f t="shared" si="34"/>
        <v>62.590794920242452</v>
      </c>
      <c r="BM41" s="178">
        <f t="shared" si="35"/>
        <v>8.1318309854963431</v>
      </c>
      <c r="BN41" s="178"/>
      <c r="BO41" s="178"/>
      <c r="BP41" s="178">
        <f t="shared" si="36"/>
        <v>70.722625905738795</v>
      </c>
      <c r="BQ41" s="178">
        <f t="shared" si="37"/>
        <v>103.1748326358033</v>
      </c>
      <c r="BR41" s="182">
        <f t="shared" si="38"/>
        <v>3436.618275491463</v>
      </c>
      <c r="BS41" s="179">
        <f t="shared" si="39"/>
        <v>4.9002760811426224E-2</v>
      </c>
      <c r="BT41" s="180">
        <f t="shared" si="40"/>
        <v>238.15891437428644</v>
      </c>
      <c r="BU41" s="180">
        <f t="shared" si="41"/>
        <v>6.9300368933243789E-2</v>
      </c>
      <c r="BV41" s="180">
        <f t="shared" si="42"/>
        <v>721.49688045909829</v>
      </c>
      <c r="BZ41" s="224">
        <v>6.16</v>
      </c>
    </row>
    <row r="42" spans="2:78">
      <c r="G42" s="208"/>
      <c r="H42" s="215"/>
      <c r="I42" s="209"/>
      <c r="J42" s="40">
        <f>J40+10*LOG10(D35)</f>
        <v>109.38547520912806</v>
      </c>
      <c r="K42" s="28" t="s">
        <v>10</v>
      </c>
      <c r="O42" s="161">
        <f t="shared" si="43"/>
        <v>39</v>
      </c>
      <c r="P42" s="44">
        <f t="shared" si="3"/>
        <v>14.75</v>
      </c>
      <c r="Q42" s="47"/>
      <c r="R42" s="19">
        <f t="shared" si="4"/>
        <v>23.375840406283636</v>
      </c>
      <c r="S42" s="19">
        <f t="shared" si="5"/>
        <v>0.9831516970169758</v>
      </c>
      <c r="T42" s="19">
        <f t="shared" si="6"/>
        <v>24.358992103300611</v>
      </c>
      <c r="U42" s="52">
        <f t="shared" si="0"/>
        <v>126.94970014452018</v>
      </c>
      <c r="V42" s="50">
        <f t="shared" si="7"/>
        <v>0.75677002945935379</v>
      </c>
      <c r="W42" s="60">
        <f t="shared" si="8"/>
        <v>16.517701183534129</v>
      </c>
      <c r="X42" s="3">
        <f t="shared" si="44"/>
        <v>17.677812664005799</v>
      </c>
      <c r="Y42" s="3">
        <f t="shared" si="45"/>
        <v>46.71873578897646</v>
      </c>
      <c r="Z42" s="3">
        <f t="shared" si="9"/>
        <v>50.000000000000156</v>
      </c>
      <c r="AA42" s="3">
        <f t="shared" si="10"/>
        <v>33.389821644715312</v>
      </c>
      <c r="AB42" s="3">
        <f t="shared" si="11"/>
        <v>-9.0308295414147004</v>
      </c>
      <c r="AC42" s="174"/>
      <c r="AD42" s="174"/>
      <c r="AE42" s="174">
        <f t="shared" si="12"/>
        <v>35.063760609425451</v>
      </c>
      <c r="AF42" s="174">
        <f t="shared" si="13"/>
        <v>0.9831516970169758</v>
      </c>
      <c r="AG42" s="174"/>
      <c r="AH42" s="174"/>
      <c r="AI42" s="174">
        <f t="shared" si="14"/>
        <v>36.046912306442429</v>
      </c>
      <c r="AJ42" s="172">
        <f t="shared" si="15"/>
        <v>107.81450499241141</v>
      </c>
      <c r="AK42" s="172">
        <f t="shared" si="16"/>
        <v>95.414504992411409</v>
      </c>
      <c r="AL42" s="175">
        <f t="shared" si="17"/>
        <v>63.437435105233703</v>
      </c>
      <c r="AM42" s="174">
        <f t="shared" si="18"/>
        <v>8.3599593684773738E-2</v>
      </c>
      <c r="AN42" s="174">
        <f t="shared" si="19"/>
        <v>7.500060726758357</v>
      </c>
      <c r="AO42" s="174">
        <f t="shared" si="20"/>
        <v>0.11822767919788718</v>
      </c>
      <c r="AP42" s="181">
        <f t="shared" si="21"/>
        <v>422.91280975169087</v>
      </c>
      <c r="AQ42" s="223">
        <f t="shared" si="22"/>
        <v>52.52501679682404</v>
      </c>
      <c r="AR42" s="223">
        <f t="shared" si="23"/>
        <v>64.925016796824039</v>
      </c>
      <c r="AS42" s="225">
        <f t="shared" si="24"/>
        <v>1762.9940226289491</v>
      </c>
      <c r="AT42" s="222"/>
      <c r="AV42" s="161">
        <f>AV41+1</f>
        <v>39</v>
      </c>
      <c r="AW42" s="78">
        <f t="shared" si="46"/>
        <v>125</v>
      </c>
      <c r="AY42">
        <f t="shared" si="25"/>
        <v>41.938200260161125</v>
      </c>
      <c r="AZ42">
        <f t="shared" si="26"/>
        <v>8.3317940425167443</v>
      </c>
      <c r="BA42" s="17">
        <f t="shared" si="27"/>
        <v>50.269994302677873</v>
      </c>
      <c r="BB42" s="23">
        <f t="shared" si="1"/>
        <v>121.86655164830741</v>
      </c>
      <c r="BC42" s="75">
        <f t="shared" si="28"/>
        <v>0.42150865778452362</v>
      </c>
      <c r="BD42" s="88">
        <f t="shared" si="29"/>
        <v>326.21183642257273</v>
      </c>
      <c r="BE42">
        <f t="shared" si="30"/>
        <v>194.45593930406383</v>
      </c>
      <c r="BF42" s="90">
        <f t="shared" si="2"/>
        <v>29.655621492961181</v>
      </c>
      <c r="BG42" s="22">
        <f t="shared" si="31"/>
        <v>17.677812664005817</v>
      </c>
      <c r="BH42" s="22">
        <f t="shared" si="32"/>
        <v>83.878085079336884</v>
      </c>
      <c r="BI42" s="22">
        <f t="shared" si="33"/>
        <v>49.999999999999993</v>
      </c>
      <c r="BJ42" s="178"/>
      <c r="BK42" s="178"/>
      <c r="BL42" s="178">
        <f t="shared" si="34"/>
        <v>62.907300390241687</v>
      </c>
      <c r="BM42" s="178">
        <f t="shared" si="35"/>
        <v>8.3317940425167443</v>
      </c>
      <c r="BN42" s="178"/>
      <c r="BO42" s="178"/>
      <c r="BP42" s="178">
        <f t="shared" si="36"/>
        <v>71.239094432758435</v>
      </c>
      <c r="BQ42" s="178">
        <f t="shared" si="37"/>
        <v>102.65836410878366</v>
      </c>
      <c r="BR42" s="182">
        <f t="shared" si="38"/>
        <v>3647.1592065295713</v>
      </c>
      <c r="BS42" s="179">
        <f t="shared" si="39"/>
        <v>4.6173960010461867E-2</v>
      </c>
      <c r="BT42" s="180">
        <f t="shared" si="40"/>
        <v>238.15891437428644</v>
      </c>
      <c r="BU42" s="180">
        <f t="shared" si="41"/>
        <v>6.5299840475268114E-2</v>
      </c>
      <c r="BV42" s="180">
        <f t="shared" si="42"/>
        <v>765.69865463817132</v>
      </c>
      <c r="BZ42" s="224">
        <v>6.02</v>
      </c>
    </row>
    <row r="43" spans="2:78">
      <c r="G43" s="194" t="s">
        <v>100</v>
      </c>
      <c r="H43" s="194"/>
      <c r="I43" s="194"/>
      <c r="J43" s="34">
        <f>J42-J9</f>
        <v>79.797053094454014</v>
      </c>
      <c r="K43" s="41" t="s">
        <v>10</v>
      </c>
      <c r="O43" s="161">
        <f t="shared" si="43"/>
        <v>40</v>
      </c>
      <c r="P43" s="44">
        <f t="shared" si="3"/>
        <v>15.125</v>
      </c>
      <c r="Q43" s="47"/>
      <c r="R43" s="19">
        <f t="shared" si="4"/>
        <v>23.593907666490132</v>
      </c>
      <c r="S43" s="19">
        <f t="shared" si="5"/>
        <v>1.0081470791445259</v>
      </c>
      <c r="T43" s="19">
        <f t="shared" si="6"/>
        <v>24.602054745634657</v>
      </c>
      <c r="U43" s="52">
        <f t="shared" si="0"/>
        <v>126.70663750218613</v>
      </c>
      <c r="V43" s="50">
        <f t="shared" si="7"/>
        <v>0.73588642608915988</v>
      </c>
      <c r="W43" s="60">
        <f t="shared" si="8"/>
        <v>16.986454387663098</v>
      </c>
      <c r="X43" s="3">
        <f t="shared" si="44"/>
        <v>17.677812664005796</v>
      </c>
      <c r="Y43" s="3">
        <f t="shared" si="45"/>
        <v>48.044559331284411</v>
      </c>
      <c r="Z43" s="3">
        <f t="shared" si="9"/>
        <v>50.000000000000149</v>
      </c>
      <c r="AA43" s="3">
        <f t="shared" si="10"/>
        <v>33.632884287049357</v>
      </c>
      <c r="AB43" s="3">
        <f t="shared" si="11"/>
        <v>-9.0308295414147004</v>
      </c>
      <c r="AC43" s="174"/>
      <c r="AD43" s="174"/>
      <c r="AE43" s="174">
        <f t="shared" si="12"/>
        <v>35.390861499735195</v>
      </c>
      <c r="AF43" s="174">
        <f t="shared" si="13"/>
        <v>1.0081470791445259</v>
      </c>
      <c r="AG43" s="174"/>
      <c r="AH43" s="174"/>
      <c r="AI43" s="174">
        <f t="shared" si="14"/>
        <v>36.399008578879723</v>
      </c>
      <c r="AJ43" s="172">
        <f t="shared" si="15"/>
        <v>107.46240871997414</v>
      </c>
      <c r="AK43" s="172">
        <f t="shared" si="16"/>
        <v>95.06240871997413</v>
      </c>
      <c r="AL43" s="175">
        <f t="shared" si="17"/>
        <v>66.06180397207909</v>
      </c>
      <c r="AM43" s="174">
        <f t="shared" si="18"/>
        <v>8.0278519209726618E-2</v>
      </c>
      <c r="AN43" s="174">
        <f t="shared" si="19"/>
        <v>7.500060726758365</v>
      </c>
      <c r="AO43" s="174">
        <f t="shared" si="20"/>
        <v>0.11353097063362443</v>
      </c>
      <c r="AP43" s="181">
        <f t="shared" si="21"/>
        <v>440.40846053677194</v>
      </c>
      <c r="AQ43" s="223">
        <f t="shared" si="22"/>
        <v>52.877113069261327</v>
      </c>
      <c r="AR43" s="223">
        <f t="shared" si="23"/>
        <v>65.277113069261333</v>
      </c>
      <c r="AS43" s="225">
        <f t="shared" si="24"/>
        <v>1835.92803419084</v>
      </c>
      <c r="AT43" s="222"/>
      <c r="AV43" s="161">
        <f t="shared" ref="AV43:AV89" si="48">AV42+1</f>
        <v>40</v>
      </c>
      <c r="AW43" s="78">
        <f t="shared" si="46"/>
        <v>128</v>
      </c>
      <c r="AY43">
        <f t="shared" si="25"/>
        <v>42.144199392957368</v>
      </c>
      <c r="AZ43">
        <f t="shared" si="26"/>
        <v>8.5317570995371455</v>
      </c>
      <c r="BA43" s="17">
        <f t="shared" si="27"/>
        <v>50.675956492494514</v>
      </c>
      <c r="BB43" s="23">
        <f t="shared" si="1"/>
        <v>121.46058945849076</v>
      </c>
      <c r="BC43" s="75">
        <f t="shared" si="28"/>
        <v>0.40226142705623991</v>
      </c>
      <c r="BD43" s="88">
        <f t="shared" si="29"/>
        <v>341.82027924014449</v>
      </c>
      <c r="BE43">
        <f t="shared" si="30"/>
        <v>194.45593930406343</v>
      </c>
      <c r="BF43" s="90">
        <f t="shared" si="2"/>
        <v>31.074570840013159</v>
      </c>
      <c r="BG43" s="22">
        <f t="shared" si="31"/>
        <v>17.677812664005781</v>
      </c>
      <c r="BH43" s="22">
        <f t="shared" si="32"/>
        <v>87.891447405381896</v>
      </c>
      <c r="BI43" s="22">
        <f t="shared" si="33"/>
        <v>50</v>
      </c>
      <c r="BJ43" s="178"/>
      <c r="BK43" s="178"/>
      <c r="BL43" s="178">
        <f t="shared" si="34"/>
        <v>63.216299089436049</v>
      </c>
      <c r="BM43" s="178">
        <f t="shared" si="35"/>
        <v>8.5317570995371455</v>
      </c>
      <c r="BN43" s="178"/>
      <c r="BO43" s="178"/>
      <c r="BP43" s="178">
        <f t="shared" si="36"/>
        <v>71.748056188973194</v>
      </c>
      <c r="BQ43" s="178">
        <f t="shared" si="37"/>
        <v>102.14940235256888</v>
      </c>
      <c r="BR43" s="182">
        <f t="shared" si="38"/>
        <v>3867.2549983645717</v>
      </c>
      <c r="BS43" s="179">
        <f t="shared" si="39"/>
        <v>4.3546076849160488E-2</v>
      </c>
      <c r="BT43" s="180">
        <f t="shared" si="40"/>
        <v>238.15891437428559</v>
      </c>
      <c r="BU43" s="180">
        <f t="shared" si="41"/>
        <v>6.1583452468223818E-2</v>
      </c>
      <c r="BV43" s="180">
        <f t="shared" si="42"/>
        <v>811.90641310341096</v>
      </c>
      <c r="BZ43" s="224">
        <v>5.88</v>
      </c>
    </row>
    <row r="44" spans="2:78">
      <c r="G44" s="191" t="s">
        <v>101</v>
      </c>
      <c r="H44" s="191"/>
      <c r="I44" s="191"/>
      <c r="J44" s="191"/>
      <c r="K44" s="191"/>
      <c r="O44" s="161">
        <f t="shared" si="43"/>
        <v>41</v>
      </c>
      <c r="P44" s="44">
        <f t="shared" si="3"/>
        <v>15.5</v>
      </c>
      <c r="Q44" s="47"/>
      <c r="R44" s="19">
        <f t="shared" si="4"/>
        <v>23.806633963405829</v>
      </c>
      <c r="S44" s="19">
        <f t="shared" si="5"/>
        <v>1.0331424612720763</v>
      </c>
      <c r="T44" s="19">
        <f t="shared" si="6"/>
        <v>24.839776424677908</v>
      </c>
      <c r="U44" s="52">
        <f t="shared" si="0"/>
        <v>126.46891582314289</v>
      </c>
      <c r="V44" s="50">
        <f t="shared" si="7"/>
        <v>0.71601926621512646</v>
      </c>
      <c r="W44" s="60">
        <f t="shared" si="8"/>
        <v>17.457772159315493</v>
      </c>
      <c r="X44" s="3">
        <f t="shared" si="44"/>
        <v>17.677812664005824</v>
      </c>
      <c r="Y44" s="3">
        <f t="shared" si="45"/>
        <v>49.377636507206908</v>
      </c>
      <c r="Z44" s="3">
        <f t="shared" si="9"/>
        <v>50.00000000000022</v>
      </c>
      <c r="AA44" s="3">
        <f t="shared" si="10"/>
        <v>33.870605966092604</v>
      </c>
      <c r="AB44" s="3">
        <f t="shared" si="11"/>
        <v>-9.0308295414146968</v>
      </c>
      <c r="AC44" s="174"/>
      <c r="AD44" s="174"/>
      <c r="AE44" s="174">
        <f t="shared" si="12"/>
        <v>35.709950945108744</v>
      </c>
      <c r="AF44" s="174">
        <f t="shared" si="13"/>
        <v>1.0331424612720763</v>
      </c>
      <c r="AG44" s="174"/>
      <c r="AH44" s="174"/>
      <c r="AI44" s="174">
        <f t="shared" si="14"/>
        <v>36.743093406380822</v>
      </c>
      <c r="AJ44" s="172">
        <f t="shared" si="15"/>
        <v>107.11832389247304</v>
      </c>
      <c r="AK44" s="172">
        <f t="shared" si="16"/>
        <v>94.718323892473038</v>
      </c>
      <c r="AL44" s="175">
        <f t="shared" si="17"/>
        <v>68.731317722577174</v>
      </c>
      <c r="AM44" s="174">
        <f t="shared" si="18"/>
        <v>7.7160513939334499E-2</v>
      </c>
      <c r="AN44" s="174">
        <f t="shared" si="19"/>
        <v>7.5000607267583632</v>
      </c>
      <c r="AO44" s="174">
        <f t="shared" si="20"/>
        <v>0.10912144529268511</v>
      </c>
      <c r="AP44" s="181">
        <f t="shared" si="21"/>
        <v>458.20507477600023</v>
      </c>
      <c r="AQ44" s="223">
        <f t="shared" si="22"/>
        <v>53.221197896762426</v>
      </c>
      <c r="AR44" s="223">
        <f t="shared" si="23"/>
        <v>65.621197896762425</v>
      </c>
      <c r="AS44" s="225">
        <f t="shared" si="24"/>
        <v>1910.1166702485032</v>
      </c>
      <c r="AT44" s="222"/>
      <c r="AV44" s="161">
        <f t="shared" si="48"/>
        <v>41</v>
      </c>
      <c r="AW44" s="78">
        <f t="shared" si="46"/>
        <v>131</v>
      </c>
      <c r="AY44">
        <f t="shared" si="25"/>
        <v>42.345425913115292</v>
      </c>
      <c r="AZ44">
        <f t="shared" si="26"/>
        <v>8.7317201565575484</v>
      </c>
      <c r="BA44" s="17">
        <f t="shared" si="27"/>
        <v>51.077146069672843</v>
      </c>
      <c r="BB44" s="23">
        <f t="shared" si="1"/>
        <v>121.05939988131244</v>
      </c>
      <c r="BC44" s="75">
        <f t="shared" si="28"/>
        <v>0.38410407185409534</v>
      </c>
      <c r="BD44" s="88">
        <f t="shared" si="29"/>
        <v>357.97879637197383</v>
      </c>
      <c r="BE44">
        <f t="shared" si="30"/>
        <v>194.4559393040638</v>
      </c>
      <c r="BF44" s="90">
        <f t="shared" si="2"/>
        <v>32.543526942906738</v>
      </c>
      <c r="BG44" s="22">
        <f t="shared" si="31"/>
        <v>17.677812664005813</v>
      </c>
      <c r="BH44" s="22">
        <f t="shared" si="32"/>
        <v>92.046249050849298</v>
      </c>
      <c r="BI44" s="22">
        <f t="shared" si="33"/>
        <v>50</v>
      </c>
      <c r="BJ44" s="178"/>
      <c r="BK44" s="178"/>
      <c r="BL44" s="178">
        <f t="shared" si="34"/>
        <v>63.518138869672931</v>
      </c>
      <c r="BM44" s="178">
        <f t="shared" si="35"/>
        <v>8.7317201565575484</v>
      </c>
      <c r="BN44" s="178"/>
      <c r="BO44" s="178"/>
      <c r="BP44" s="178">
        <f t="shared" si="36"/>
        <v>72.249859026230482</v>
      </c>
      <c r="BQ44" s="178">
        <f t="shared" si="37"/>
        <v>101.6475995153116</v>
      </c>
      <c r="BR44" s="182">
        <f t="shared" si="38"/>
        <v>4097.2545983136615</v>
      </c>
      <c r="BS44" s="179">
        <f t="shared" si="39"/>
        <v>4.1101615560672058E-2</v>
      </c>
      <c r="BT44" s="180">
        <f t="shared" si="40"/>
        <v>238.15891437428598</v>
      </c>
      <c r="BU44" s="180">
        <f t="shared" si="41"/>
        <v>5.8126462161347474E-2</v>
      </c>
      <c r="BV44" s="180">
        <f t="shared" si="42"/>
        <v>860.1934151989152</v>
      </c>
      <c r="BZ44" s="224">
        <v>5.75</v>
      </c>
    </row>
    <row r="45" spans="2:78">
      <c r="G45" s="200">
        <v>1</v>
      </c>
      <c r="H45" s="200"/>
      <c r="I45" s="200"/>
      <c r="J45" s="168">
        <f>D29*(D37/1000000)/2</f>
        <v>0.375</v>
      </c>
      <c r="K45" s="162" t="s">
        <v>5</v>
      </c>
      <c r="O45" s="161">
        <f t="shared" si="43"/>
        <v>42</v>
      </c>
      <c r="P45" s="44">
        <f t="shared" si="3"/>
        <v>15.875</v>
      </c>
      <c r="Q45" s="47"/>
      <c r="R45" s="19">
        <f t="shared" si="4"/>
        <v>24.014274679280266</v>
      </c>
      <c r="S45" s="19">
        <f t="shared" si="5"/>
        <v>1.0581378433996265</v>
      </c>
      <c r="T45" s="19">
        <f t="shared" si="6"/>
        <v>25.072412522679894</v>
      </c>
      <c r="U45" s="52">
        <f t="shared" si="0"/>
        <v>126.2362797251409</v>
      </c>
      <c r="V45" s="50">
        <f t="shared" si="7"/>
        <v>0.69709650172422655</v>
      </c>
      <c r="W45" s="60">
        <f t="shared" si="8"/>
        <v>17.931665386852028</v>
      </c>
      <c r="X45" s="3">
        <f t="shared" si="44"/>
        <v>17.677812664005831</v>
      </c>
      <c r="Y45" s="3">
        <f t="shared" si="45"/>
        <v>50.717998113429381</v>
      </c>
      <c r="Z45" s="3">
        <f t="shared" si="9"/>
        <v>50.000000000000242</v>
      </c>
      <c r="AA45" s="3">
        <f t="shared" si="10"/>
        <v>34.103242064094594</v>
      </c>
      <c r="AB45" s="3">
        <f t="shared" si="11"/>
        <v>-9.0308295414147004</v>
      </c>
      <c r="AC45" s="174"/>
      <c r="AD45" s="174"/>
      <c r="AE45" s="174">
        <f t="shared" si="12"/>
        <v>36.021412018920401</v>
      </c>
      <c r="AF45" s="174">
        <f t="shared" si="13"/>
        <v>1.0581378433996265</v>
      </c>
      <c r="AG45" s="174"/>
      <c r="AH45" s="174"/>
      <c r="AI45" s="174">
        <f t="shared" si="14"/>
        <v>37.079549862320029</v>
      </c>
      <c r="AJ45" s="172">
        <f t="shared" si="15"/>
        <v>106.78186743653383</v>
      </c>
      <c r="AK45" s="172">
        <f t="shared" si="16"/>
        <v>94.381867436533824</v>
      </c>
      <c r="AL45" s="175">
        <f t="shared" si="17"/>
        <v>71.445929896623085</v>
      </c>
      <c r="AM45" s="174">
        <f t="shared" si="18"/>
        <v>7.4228774219543131E-2</v>
      </c>
      <c r="AN45" s="174">
        <f t="shared" si="19"/>
        <v>7.5000607267583597</v>
      </c>
      <c r="AO45" s="174">
        <f t="shared" si="20"/>
        <v>0.10497533921960826</v>
      </c>
      <c r="AP45" s="181">
        <f t="shared" si="21"/>
        <v>476.30234273785072</v>
      </c>
      <c r="AQ45" s="223">
        <f t="shared" si="22"/>
        <v>53.55765435270164</v>
      </c>
      <c r="AR45" s="223">
        <f t="shared" si="23"/>
        <v>65.957654352701638</v>
      </c>
      <c r="AS45" s="225">
        <f t="shared" si="24"/>
        <v>1985.5586396260444</v>
      </c>
      <c r="AT45" s="222"/>
      <c r="AV45" s="161">
        <f t="shared" si="48"/>
        <v>42</v>
      </c>
      <c r="AW45" s="78">
        <f t="shared" si="46"/>
        <v>134</v>
      </c>
      <c r="AY45">
        <f t="shared" si="25"/>
        <v>42.542095967296156</v>
      </c>
      <c r="AZ45">
        <f t="shared" si="26"/>
        <v>8.9316832135779496</v>
      </c>
      <c r="BA45" s="17">
        <f t="shared" si="27"/>
        <v>51.473779180874104</v>
      </c>
      <c r="BB45" s="23">
        <f t="shared" si="1"/>
        <v>120.66276677011116</v>
      </c>
      <c r="BC45" s="75">
        <f t="shared" si="28"/>
        <v>0.36695875658411992</v>
      </c>
      <c r="BD45" s="88">
        <f t="shared" si="29"/>
        <v>374.70454337661471</v>
      </c>
      <c r="BE45">
        <f t="shared" si="30"/>
        <v>194.45593930406346</v>
      </c>
      <c r="BF45" s="90">
        <f t="shared" si="2"/>
        <v>34.064049397874093</v>
      </c>
      <c r="BG45" s="22">
        <f t="shared" si="31"/>
        <v>17.677812664005785</v>
      </c>
      <c r="BH45" s="22">
        <f t="shared" si="32"/>
        <v>96.346901184309743</v>
      </c>
      <c r="BI45" s="22">
        <f t="shared" si="33"/>
        <v>50</v>
      </c>
      <c r="BJ45" s="178"/>
      <c r="BK45" s="178"/>
      <c r="BL45" s="178">
        <f t="shared" si="34"/>
        <v>63.81314395094423</v>
      </c>
      <c r="BM45" s="178">
        <f t="shared" si="35"/>
        <v>8.9316832135779496</v>
      </c>
      <c r="BN45" s="178"/>
      <c r="BO45" s="178"/>
      <c r="BP45" s="178">
        <f t="shared" si="36"/>
        <v>72.744827164522178</v>
      </c>
      <c r="BQ45" s="178">
        <f t="shared" si="37"/>
        <v>101.15263137701992</v>
      </c>
      <c r="BR45" s="182">
        <f t="shared" si="38"/>
        <v>4337.5186808621784</v>
      </c>
      <c r="BS45" s="179">
        <f t="shared" si="39"/>
        <v>3.8824912523629809E-2</v>
      </c>
      <c r="BT45" s="180">
        <f t="shared" si="40"/>
        <v>238.15891437428644</v>
      </c>
      <c r="BU45" s="180">
        <f t="shared" si="41"/>
        <v>5.4906717848866311E-2</v>
      </c>
      <c r="BV45" s="180">
        <f t="shared" si="42"/>
        <v>910.6353823156519</v>
      </c>
      <c r="BZ45" s="224">
        <v>5.65</v>
      </c>
    </row>
    <row r="46" spans="2:78">
      <c r="G46" s="200">
        <v>2</v>
      </c>
      <c r="H46" s="200"/>
      <c r="I46" s="200"/>
      <c r="J46" s="168">
        <f>$D$29*(D38/1000000)/2</f>
        <v>3.75</v>
      </c>
      <c r="K46" s="162" t="s">
        <v>5</v>
      </c>
      <c r="O46" s="161">
        <f t="shared" si="43"/>
        <v>43</v>
      </c>
      <c r="P46" s="44">
        <f t="shared" si="3"/>
        <v>16.25</v>
      </c>
      <c r="Q46" s="47"/>
      <c r="R46" s="19">
        <f t="shared" si="4"/>
        <v>24.217067306297864</v>
      </c>
      <c r="S46" s="19">
        <f t="shared" si="5"/>
        <v>1.0831332255271768</v>
      </c>
      <c r="T46" s="19">
        <f t="shared" si="6"/>
        <v>25.300200531825041</v>
      </c>
      <c r="U46" s="52">
        <f t="shared" si="0"/>
        <v>126.00849171599573</v>
      </c>
      <c r="V46" s="50">
        <f t="shared" si="7"/>
        <v>0.67905273514531928</v>
      </c>
      <c r="W46" s="60">
        <f t="shared" si="8"/>
        <v>18.4081450000917</v>
      </c>
      <c r="X46" s="3">
        <f t="shared" si="44"/>
        <v>17.677812664005764</v>
      </c>
      <c r="Y46" s="3">
        <f t="shared" si="45"/>
        <v>52.065675063898048</v>
      </c>
      <c r="Z46" s="3">
        <f t="shared" si="9"/>
        <v>50.000000000000057</v>
      </c>
      <c r="AA46" s="3">
        <f t="shared" si="10"/>
        <v>34.331030073239738</v>
      </c>
      <c r="AB46" s="3">
        <f t="shared" si="11"/>
        <v>-9.0308295414146968</v>
      </c>
      <c r="AC46" s="174"/>
      <c r="AD46" s="174"/>
      <c r="AE46" s="174">
        <f t="shared" si="12"/>
        <v>36.325600959446795</v>
      </c>
      <c r="AF46" s="174">
        <f t="shared" si="13"/>
        <v>1.0831332255271768</v>
      </c>
      <c r="AG46" s="174"/>
      <c r="AH46" s="174"/>
      <c r="AI46" s="174">
        <f t="shared" si="14"/>
        <v>37.408734184973973</v>
      </c>
      <c r="AJ46" s="172">
        <f t="shared" si="15"/>
        <v>106.45268311387987</v>
      </c>
      <c r="AK46" s="172">
        <f t="shared" si="16"/>
        <v>94.052683113879866</v>
      </c>
      <c r="AL46" s="175">
        <f t="shared" si="17"/>
        <v>74.205604829396279</v>
      </c>
      <c r="AM46" s="174">
        <f t="shared" si="18"/>
        <v>7.1468237626988937E-2</v>
      </c>
      <c r="AN46" s="174">
        <f t="shared" si="19"/>
        <v>7.5000607267583446</v>
      </c>
      <c r="AO46" s="174">
        <f t="shared" si="20"/>
        <v>0.1010713509309909</v>
      </c>
      <c r="AP46" s="181">
        <f t="shared" si="21"/>
        <v>494.70002665877894</v>
      </c>
      <c r="AQ46" s="223">
        <f t="shared" si="22"/>
        <v>53.886838675355605</v>
      </c>
      <c r="AR46" s="223">
        <f t="shared" si="23"/>
        <v>66.286838675355611</v>
      </c>
      <c r="AS46" s="225">
        <f t="shared" si="24"/>
        <v>2062.2529511600419</v>
      </c>
      <c r="AT46" s="222"/>
      <c r="AV46" s="161">
        <f t="shared" si="48"/>
        <v>43</v>
      </c>
      <c r="AW46" s="78">
        <f t="shared" si="46"/>
        <v>137</v>
      </c>
      <c r="AY46">
        <f t="shared" si="25"/>
        <v>42.73441134312813</v>
      </c>
      <c r="AZ46">
        <f t="shared" si="26"/>
        <v>9.1316462705983525</v>
      </c>
      <c r="BA46" s="17">
        <f t="shared" si="27"/>
        <v>51.866057613726483</v>
      </c>
      <c r="BB46" s="23">
        <f t="shared" si="1"/>
        <v>120.27048833725878</v>
      </c>
      <c r="BC46" s="75">
        <f t="shared" si="28"/>
        <v>0.35075456654487946</v>
      </c>
      <c r="BD46" s="88">
        <f t="shared" si="29"/>
        <v>392.01517653315977</v>
      </c>
      <c r="BE46">
        <f t="shared" si="30"/>
        <v>194.45593930406332</v>
      </c>
      <c r="BF46" s="90">
        <f t="shared" si="2"/>
        <v>35.637743321196375</v>
      </c>
      <c r="BG46" s="22">
        <f t="shared" si="31"/>
        <v>17.677812664005771</v>
      </c>
      <c r="BH46" s="22">
        <f t="shared" si="32"/>
        <v>100.7979437234315</v>
      </c>
      <c r="BI46" s="22">
        <f t="shared" si="33"/>
        <v>49.999999999999993</v>
      </c>
      <c r="BJ46" s="178"/>
      <c r="BK46" s="178"/>
      <c r="BL46" s="178">
        <f t="shared" si="34"/>
        <v>64.101617014692195</v>
      </c>
      <c r="BM46" s="178">
        <f t="shared" si="35"/>
        <v>9.1316462705983525</v>
      </c>
      <c r="BN46" s="178"/>
      <c r="BO46" s="178"/>
      <c r="BP46" s="178">
        <f t="shared" si="36"/>
        <v>73.233263285290548</v>
      </c>
      <c r="BQ46" s="178">
        <f t="shared" si="37"/>
        <v>100.66419525625155</v>
      </c>
      <c r="BR46" s="182">
        <f t="shared" si="38"/>
        <v>4588.4200017684116</v>
      </c>
      <c r="BS46" s="179">
        <f t="shared" si="39"/>
        <v>3.6701911178396954E-2</v>
      </c>
      <c r="BT46" s="180">
        <f t="shared" si="40"/>
        <v>238.15891437428638</v>
      </c>
      <c r="BU46" s="180">
        <f t="shared" si="41"/>
        <v>5.1904340553501675E-2</v>
      </c>
      <c r="BV46" s="180">
        <f t="shared" si="42"/>
        <v>963.31057223357402</v>
      </c>
      <c r="BZ46" s="224">
        <v>5.55</v>
      </c>
    </row>
    <row r="47" spans="2:78">
      <c r="G47" s="200">
        <v>3</v>
      </c>
      <c r="H47" s="200"/>
      <c r="I47" s="200"/>
      <c r="J47" s="168">
        <f>$D$29*(D39/1000000)/2</f>
        <v>26.999999999999996</v>
      </c>
      <c r="K47" s="162" t="s">
        <v>5</v>
      </c>
      <c r="O47" s="161">
        <f t="shared" si="43"/>
        <v>44</v>
      </c>
      <c r="P47" s="44">
        <f t="shared" si="3"/>
        <v>16.625</v>
      </c>
      <c r="Q47" s="47"/>
      <c r="R47" s="19">
        <f t="shared" si="4"/>
        <v>24.415233079502844</v>
      </c>
      <c r="S47" s="19">
        <f t="shared" si="5"/>
        <v>1.108128607654727</v>
      </c>
      <c r="T47" s="19">
        <f t="shared" si="6"/>
        <v>25.523361687157571</v>
      </c>
      <c r="U47" s="52">
        <f t="shared" si="0"/>
        <v>125.78533056066321</v>
      </c>
      <c r="V47" s="50">
        <f t="shared" si="7"/>
        <v>0.66182846957663044</v>
      </c>
      <c r="W47" s="60">
        <f t="shared" si="8"/>
        <v>18.887221970460413</v>
      </c>
      <c r="X47" s="3">
        <f t="shared" si="44"/>
        <v>17.677812664005799</v>
      </c>
      <c r="Y47" s="3">
        <f t="shared" si="45"/>
        <v>53.420698390240261</v>
      </c>
      <c r="Z47" s="3">
        <f t="shared" si="9"/>
        <v>50.000000000000149</v>
      </c>
      <c r="AA47" s="3">
        <f t="shared" si="10"/>
        <v>34.554191228572272</v>
      </c>
      <c r="AB47" s="3">
        <f t="shared" si="11"/>
        <v>-9.0308295414147004</v>
      </c>
      <c r="AC47" s="174"/>
      <c r="AD47" s="174"/>
      <c r="AE47" s="174">
        <f t="shared" si="12"/>
        <v>36.622849619254268</v>
      </c>
      <c r="AF47" s="174">
        <f t="shared" si="13"/>
        <v>1.108128607654727</v>
      </c>
      <c r="AG47" s="174"/>
      <c r="AH47" s="174"/>
      <c r="AI47" s="174">
        <f t="shared" si="14"/>
        <v>37.730978226908995</v>
      </c>
      <c r="AJ47" s="172">
        <f t="shared" si="15"/>
        <v>106.13043907194485</v>
      </c>
      <c r="AK47" s="172">
        <f t="shared" si="16"/>
        <v>93.730439071944843</v>
      </c>
      <c r="AL47" s="175">
        <f t="shared" si="17"/>
        <v>77.010317044432313</v>
      </c>
      <c r="AM47" s="174">
        <f t="shared" si="18"/>
        <v>6.8865367690174456E-2</v>
      </c>
      <c r="AN47" s="174">
        <f t="shared" si="19"/>
        <v>7.500060726758357</v>
      </c>
      <c r="AO47" s="174">
        <f t="shared" si="20"/>
        <v>9.7390336965254662E-2</v>
      </c>
      <c r="AP47" s="181">
        <f t="shared" si="21"/>
        <v>513.39795669706109</v>
      </c>
      <c r="AQ47" s="223">
        <f t="shared" si="22"/>
        <v>54.209082717290606</v>
      </c>
      <c r="AR47" s="223">
        <f t="shared" si="23"/>
        <v>66.609082717290605</v>
      </c>
      <c r="AS47" s="225">
        <f t="shared" si="24"/>
        <v>2140.1988968323399</v>
      </c>
      <c r="AT47" s="222"/>
      <c r="AV47" s="161">
        <f t="shared" si="48"/>
        <v>44</v>
      </c>
      <c r="AW47" s="78">
        <f t="shared" si="46"/>
        <v>140</v>
      </c>
      <c r="AY47">
        <f t="shared" si="25"/>
        <v>42.922560713564764</v>
      </c>
      <c r="AZ47">
        <f t="shared" si="26"/>
        <v>9.3316093276187537</v>
      </c>
      <c r="BA47" s="17">
        <f t="shared" si="27"/>
        <v>52.254170041183514</v>
      </c>
      <c r="BB47" s="23">
        <f t="shared" si="1"/>
        <v>119.88237590980175</v>
      </c>
      <c r="BC47" s="75">
        <f t="shared" si="28"/>
        <v>0.33542676410544137</v>
      </c>
      <c r="BD47" s="88">
        <f t="shared" si="29"/>
        <v>409.92886685893495</v>
      </c>
      <c r="BE47">
        <f t="shared" si="30"/>
        <v>194.45593930406332</v>
      </c>
      <c r="BF47" s="90">
        <f t="shared" si="2"/>
        <v>37.266260623539573</v>
      </c>
      <c r="BG47" s="22">
        <f t="shared" si="31"/>
        <v>17.677812664005771</v>
      </c>
      <c r="BH47" s="22">
        <f t="shared" si="32"/>
        <v>105.40404893931905</v>
      </c>
      <c r="BI47" s="22">
        <f t="shared" si="33"/>
        <v>49.999999999999993</v>
      </c>
      <c r="BJ47" s="178"/>
      <c r="BK47" s="178"/>
      <c r="BL47" s="178">
        <f t="shared" si="34"/>
        <v>64.383841070347145</v>
      </c>
      <c r="BM47" s="178">
        <f t="shared" si="35"/>
        <v>9.3316093276187537</v>
      </c>
      <c r="BN47" s="178"/>
      <c r="BO47" s="178"/>
      <c r="BP47" s="178">
        <f t="shared" si="36"/>
        <v>73.715450397965895</v>
      </c>
      <c r="BQ47" s="178">
        <f t="shared" si="37"/>
        <v>100.1820081435762</v>
      </c>
      <c r="BR47" s="182">
        <f t="shared" si="38"/>
        <v>4850.3437634661623</v>
      </c>
      <c r="BS47" s="179">
        <f t="shared" si="39"/>
        <v>3.4719968638622617E-2</v>
      </c>
      <c r="BT47" s="180">
        <f t="shared" si="40"/>
        <v>238.15891437428598</v>
      </c>
      <c r="BU47" s="180">
        <f t="shared" si="41"/>
        <v>4.910145053390863E-2</v>
      </c>
      <c r="BV47" s="180">
        <f t="shared" si="42"/>
        <v>1018.2998558356406</v>
      </c>
      <c r="BZ47" s="224">
        <v>5.45</v>
      </c>
    </row>
    <row r="48" spans="2:78">
      <c r="O48" s="161">
        <f t="shared" si="43"/>
        <v>45</v>
      </c>
      <c r="P48" s="44">
        <f t="shared" si="3"/>
        <v>17</v>
      </c>
      <c r="Q48" s="47"/>
      <c r="R48" s="19">
        <f t="shared" si="4"/>
        <v>24.608978427565479</v>
      </c>
      <c r="S48" s="19">
        <f t="shared" si="5"/>
        <v>1.1331239897822774</v>
      </c>
      <c r="T48" s="19">
        <f t="shared" si="6"/>
        <v>25.742102417347756</v>
      </c>
      <c r="U48" s="52">
        <f t="shared" si="0"/>
        <v>125.56658983047303</v>
      </c>
      <c r="V48" s="50">
        <f t="shared" si="7"/>
        <v>0.64536945788751798</v>
      </c>
      <c r="W48" s="60">
        <f t="shared" si="8"/>
        <v>19.368907311139878</v>
      </c>
      <c r="X48" s="3">
        <f t="shared" si="44"/>
        <v>17.677812664005799</v>
      </c>
      <c r="Y48" s="3">
        <f t="shared" si="45"/>
        <v>54.783099242185699</v>
      </c>
      <c r="Z48" s="3">
        <f t="shared" si="9"/>
        <v>50.000000000000156</v>
      </c>
      <c r="AA48" s="3">
        <f t="shared" si="10"/>
        <v>34.772931958762456</v>
      </c>
      <c r="AB48" s="3">
        <f t="shared" si="11"/>
        <v>-9.0308295414147004</v>
      </c>
      <c r="AC48" s="174"/>
      <c r="AD48" s="174"/>
      <c r="AE48" s="174">
        <f t="shared" si="12"/>
        <v>36.91346764134822</v>
      </c>
      <c r="AF48" s="174">
        <f t="shared" si="13"/>
        <v>1.1331239897822774</v>
      </c>
      <c r="AG48" s="174"/>
      <c r="AH48" s="174"/>
      <c r="AI48" s="174">
        <f t="shared" si="14"/>
        <v>38.046591631130497</v>
      </c>
      <c r="AJ48" s="172">
        <f t="shared" si="15"/>
        <v>105.81482566772335</v>
      </c>
      <c r="AK48" s="172">
        <f t="shared" si="16"/>
        <v>93.414825667723349</v>
      </c>
      <c r="AL48" s="175">
        <f t="shared" si="17"/>
        <v>79.860050696627908</v>
      </c>
      <c r="AM48" s="174">
        <f t="shared" si="18"/>
        <v>6.640796935313828E-2</v>
      </c>
      <c r="AN48" s="174">
        <f t="shared" si="19"/>
        <v>7.5000607267583508</v>
      </c>
      <c r="AO48" s="174">
        <f t="shared" si="20"/>
        <v>9.3915050908865011E-2</v>
      </c>
      <c r="AP48" s="181">
        <f t="shared" si="21"/>
        <v>532.39602721953383</v>
      </c>
      <c r="AQ48" s="223">
        <f t="shared" si="22"/>
        <v>54.524696121512122</v>
      </c>
      <c r="AR48" s="223">
        <f t="shared" si="23"/>
        <v>66.924696121512127</v>
      </c>
      <c r="AS48" s="225">
        <f t="shared" si="24"/>
        <v>2219.3960362906355</v>
      </c>
      <c r="AT48" s="222"/>
      <c r="AV48" s="161">
        <f t="shared" si="48"/>
        <v>45</v>
      </c>
      <c r="AW48" s="78">
        <f t="shared" si="46"/>
        <v>143</v>
      </c>
      <c r="AY48">
        <f t="shared" si="25"/>
        <v>43.106720749301239</v>
      </c>
      <c r="AZ48">
        <f t="shared" si="26"/>
        <v>9.5315723846391549</v>
      </c>
      <c r="BA48" s="17">
        <f t="shared" si="27"/>
        <v>52.638293133940394</v>
      </c>
      <c r="BB48" s="23">
        <f t="shared" si="1"/>
        <v>119.4982528170449</v>
      </c>
      <c r="BC48" s="75">
        <f t="shared" si="28"/>
        <v>0.3209161385624914</v>
      </c>
      <c r="BD48" s="88">
        <f t="shared" si="29"/>
        <v>428.46431450853322</v>
      </c>
      <c r="BE48">
        <f t="shared" si="30"/>
        <v>194.455939304064</v>
      </c>
      <c r="BF48" s="90">
        <f t="shared" si="2"/>
        <v>38.951301318957597</v>
      </c>
      <c r="BG48" s="22">
        <f t="shared" si="31"/>
        <v>17.677812664005831</v>
      </c>
      <c r="BH48" s="22">
        <f t="shared" si="32"/>
        <v>110.17002515890205</v>
      </c>
      <c r="BI48" s="22">
        <f t="shared" si="33"/>
        <v>50</v>
      </c>
      <c r="BJ48" s="178"/>
      <c r="BK48" s="178"/>
      <c r="BL48" s="178">
        <f t="shared" si="34"/>
        <v>64.660081123951855</v>
      </c>
      <c r="BM48" s="178">
        <f t="shared" si="35"/>
        <v>9.5315723846391549</v>
      </c>
      <c r="BN48" s="178"/>
      <c r="BO48" s="178"/>
      <c r="BP48" s="178">
        <f t="shared" si="36"/>
        <v>74.191653508591003</v>
      </c>
      <c r="BQ48" s="178">
        <f t="shared" si="37"/>
        <v>99.705805032951091</v>
      </c>
      <c r="BR48" s="182">
        <f t="shared" si="38"/>
        <v>5123.6879920072379</v>
      </c>
      <c r="BS48" s="179">
        <f t="shared" si="39"/>
        <v>3.28676889804351E-2</v>
      </c>
      <c r="BT48" s="180">
        <f t="shared" si="40"/>
        <v>238.15891437428598</v>
      </c>
      <c r="BU48" s="180">
        <f t="shared" si="41"/>
        <v>4.6481931519992047E-2</v>
      </c>
      <c r="BV48" s="180">
        <f t="shared" si="42"/>
        <v>1075.6867962445756</v>
      </c>
      <c r="BZ48" s="224">
        <v>5.35</v>
      </c>
    </row>
    <row r="49" spans="15:78">
      <c r="O49" s="161">
        <f t="shared" si="43"/>
        <v>46</v>
      </c>
      <c r="P49" s="44">
        <f t="shared" si="3"/>
        <v>17.375</v>
      </c>
      <c r="Q49" s="47"/>
      <c r="R49" s="19">
        <f t="shared" si="4"/>
        <v>24.798496265243028</v>
      </c>
      <c r="S49" s="19">
        <f t="shared" si="5"/>
        <v>1.1581193719098275</v>
      </c>
      <c r="T49" s="19">
        <f t="shared" si="6"/>
        <v>25.956615637152854</v>
      </c>
      <c r="U49" s="52">
        <f t="shared" si="0"/>
        <v>125.35207661066794</v>
      </c>
      <c r="V49" s="50">
        <f t="shared" si="7"/>
        <v>0.62962613619629504</v>
      </c>
      <c r="W49" s="60">
        <f t="shared" si="8"/>
        <v>19.853212077217282</v>
      </c>
      <c r="X49" s="3">
        <f t="shared" si="44"/>
        <v>17.677812664005817</v>
      </c>
      <c r="Y49" s="3">
        <f t="shared" si="45"/>
        <v>56.152908887989646</v>
      </c>
      <c r="Z49" s="3">
        <f t="shared" si="9"/>
        <v>50.000000000000199</v>
      </c>
      <c r="AA49" s="3">
        <f t="shared" si="10"/>
        <v>34.987445178567555</v>
      </c>
      <c r="AB49" s="3">
        <f t="shared" si="11"/>
        <v>-9.0308295414147004</v>
      </c>
      <c r="AC49" s="174"/>
      <c r="AD49" s="174"/>
      <c r="AE49" s="174">
        <f t="shared" si="12"/>
        <v>37.19774439786454</v>
      </c>
      <c r="AF49" s="174">
        <f t="shared" si="13"/>
        <v>1.1581193719098275</v>
      </c>
      <c r="AG49" s="174"/>
      <c r="AH49" s="174"/>
      <c r="AI49" s="174">
        <f t="shared" si="14"/>
        <v>38.355863769774366</v>
      </c>
      <c r="AJ49" s="172">
        <f t="shared" si="15"/>
        <v>105.50555352907948</v>
      </c>
      <c r="AK49" s="172">
        <f t="shared" si="16"/>
        <v>93.105553529079472</v>
      </c>
      <c r="AL49" s="175">
        <f t="shared" si="17"/>
        <v>82.754799060109093</v>
      </c>
      <c r="AM49" s="174">
        <f t="shared" si="18"/>
        <v>6.4085030227064382E-2</v>
      </c>
      <c r="AN49" s="174">
        <f t="shared" si="19"/>
        <v>7.5000607267583437</v>
      </c>
      <c r="AO49" s="174">
        <f t="shared" si="20"/>
        <v>9.0629918892204203E-2</v>
      </c>
      <c r="AP49" s="181">
        <f t="shared" si="21"/>
        <v>551.69419338739908</v>
      </c>
      <c r="AQ49" s="223">
        <f t="shared" si="22"/>
        <v>54.833968260155991</v>
      </c>
      <c r="AR49" s="223">
        <f t="shared" si="23"/>
        <v>67.23396826015599</v>
      </c>
      <c r="AS49" s="225">
        <f t="shared" si="24"/>
        <v>2299.8441826156923</v>
      </c>
      <c r="AT49" s="222"/>
      <c r="AV49" s="161">
        <f t="shared" si="48"/>
        <v>46</v>
      </c>
      <c r="AW49" s="78">
        <f t="shared" si="46"/>
        <v>146</v>
      </c>
      <c r="AY49">
        <f t="shared" si="25"/>
        <v>43.287057115688739</v>
      </c>
      <c r="AZ49">
        <f t="shared" si="26"/>
        <v>9.7315354416595561</v>
      </c>
      <c r="BA49" s="17">
        <f t="shared" si="27"/>
        <v>53.018592557348299</v>
      </c>
      <c r="BB49" s="23">
        <f t="shared" si="1"/>
        <v>119.11795339363699</v>
      </c>
      <c r="BC49" s="75">
        <f t="shared" si="28"/>
        <v>0.30716843620105</v>
      </c>
      <c r="BD49" s="88">
        <f t="shared" si="29"/>
        <v>447.64076356434339</v>
      </c>
      <c r="BE49">
        <f t="shared" si="30"/>
        <v>194.45593930406397</v>
      </c>
      <c r="BF49" s="90">
        <f t="shared" si="2"/>
        <v>40.694614869485797</v>
      </c>
      <c r="BG49" s="22">
        <f t="shared" si="31"/>
        <v>17.677812664005831</v>
      </c>
      <c r="BH49" s="22">
        <f t="shared" si="32"/>
        <v>115.10082056799077</v>
      </c>
      <c r="BI49" s="22">
        <f t="shared" si="33"/>
        <v>50</v>
      </c>
      <c r="BJ49" s="178"/>
      <c r="BK49" s="178"/>
      <c r="BL49" s="178">
        <f t="shared" si="34"/>
        <v>64.930585673533116</v>
      </c>
      <c r="BM49" s="178">
        <f t="shared" si="35"/>
        <v>9.7315354416595561</v>
      </c>
      <c r="BN49" s="178"/>
      <c r="BO49" s="178"/>
      <c r="BP49" s="178">
        <f t="shared" si="36"/>
        <v>74.662121115192676</v>
      </c>
      <c r="BQ49" s="178">
        <f t="shared" si="37"/>
        <v>99.235337426349432</v>
      </c>
      <c r="BR49" s="182">
        <f t="shared" si="38"/>
        <v>5408.8639258029489</v>
      </c>
      <c r="BS49" s="179">
        <f t="shared" si="39"/>
        <v>3.113477907083503E-2</v>
      </c>
      <c r="BT49" s="180">
        <f t="shared" si="40"/>
        <v>238.15891437428644</v>
      </c>
      <c r="BU49" s="180">
        <f t="shared" si="41"/>
        <v>4.4031226823464893E-2</v>
      </c>
      <c r="BV49" s="180">
        <f t="shared" si="42"/>
        <v>1135.5577304367603</v>
      </c>
      <c r="BZ49" s="224">
        <v>5.25</v>
      </c>
    </row>
    <row r="50" spans="15:78">
      <c r="O50" s="161">
        <f t="shared" si="43"/>
        <v>47</v>
      </c>
      <c r="P50" s="44">
        <f t="shared" si="3"/>
        <v>17.75</v>
      </c>
      <c r="Q50" s="47"/>
      <c r="R50" s="19">
        <f t="shared" si="4"/>
        <v>24.983967147822259</v>
      </c>
      <c r="S50" s="19">
        <f t="shared" si="5"/>
        <v>1.1831147540373776</v>
      </c>
      <c r="T50" s="19">
        <f t="shared" si="6"/>
        <v>26.167081901859635</v>
      </c>
      <c r="U50" s="52">
        <f t="shared" si="0"/>
        <v>125.14161034596115</v>
      </c>
      <c r="V50" s="50">
        <f t="shared" si="7"/>
        <v>0.61455312916070381</v>
      </c>
      <c r="W50" s="60">
        <f t="shared" si="8"/>
        <v>20.340147365835314</v>
      </c>
      <c r="X50" s="3">
        <f t="shared" si="44"/>
        <v>17.677812664005817</v>
      </c>
      <c r="Y50" s="3">
        <f t="shared" si="45"/>
        <v>57.53015871485735</v>
      </c>
      <c r="Z50" s="3">
        <f t="shared" si="9"/>
        <v>50.000000000000206</v>
      </c>
      <c r="AA50" s="3">
        <f t="shared" si="10"/>
        <v>35.197911443274336</v>
      </c>
      <c r="AB50" s="3">
        <f t="shared" si="11"/>
        <v>-9.0308295414147004</v>
      </c>
      <c r="AC50" s="174"/>
      <c r="AD50" s="174"/>
      <c r="AE50" s="174">
        <f t="shared" si="12"/>
        <v>37.47595072173339</v>
      </c>
      <c r="AF50" s="174">
        <f t="shared" si="13"/>
        <v>1.1831147540373776</v>
      </c>
      <c r="AG50" s="174"/>
      <c r="AH50" s="174"/>
      <c r="AI50" s="174">
        <f t="shared" si="14"/>
        <v>38.659065475770767</v>
      </c>
      <c r="AJ50" s="172">
        <f t="shared" si="15"/>
        <v>105.20235182308308</v>
      </c>
      <c r="AK50" s="172">
        <f t="shared" si="16"/>
        <v>92.802351823083072</v>
      </c>
      <c r="AL50" s="175">
        <f t="shared" si="17"/>
        <v>85.694564056503495</v>
      </c>
      <c r="AM50" s="174">
        <f t="shared" si="18"/>
        <v>6.1886583560947186E-2</v>
      </c>
      <c r="AN50" s="174">
        <f t="shared" si="19"/>
        <v>7.5000607267583641</v>
      </c>
      <c r="AO50" s="174">
        <f t="shared" si="20"/>
        <v>8.7520845800827349E-2</v>
      </c>
      <c r="AP50" s="181">
        <f t="shared" si="21"/>
        <v>571.29246801140198</v>
      </c>
      <c r="AQ50" s="223">
        <f t="shared" si="22"/>
        <v>55.137169966152371</v>
      </c>
      <c r="AR50" s="223">
        <f t="shared" si="23"/>
        <v>67.537169966152376</v>
      </c>
      <c r="AS50" s="225">
        <f t="shared" si="24"/>
        <v>2381.5433892115984</v>
      </c>
      <c r="AT50" s="222"/>
      <c r="AV50" s="161">
        <f t="shared" si="48"/>
        <v>47</v>
      </c>
      <c r="AW50" s="78">
        <f t="shared" si="46"/>
        <v>149</v>
      </c>
      <c r="AY50">
        <f t="shared" si="25"/>
        <v>43.463725368245477</v>
      </c>
      <c r="AZ50">
        <f t="shared" si="26"/>
        <v>9.931498498679959</v>
      </c>
      <c r="BA50" s="17">
        <f t="shared" si="27"/>
        <v>53.395223866925434</v>
      </c>
      <c r="BB50" s="23">
        <f t="shared" si="1"/>
        <v>118.74132208405986</v>
      </c>
      <c r="BC50" s="75">
        <f t="shared" si="28"/>
        <v>0.29413385925384966</v>
      </c>
      <c r="BD50" s="88">
        <f t="shared" si="29"/>
        <v>467.47801722899976</v>
      </c>
      <c r="BE50">
        <f t="shared" si="30"/>
        <v>194.45593930406397</v>
      </c>
      <c r="BF50" s="90">
        <f t="shared" si="2"/>
        <v>42.498001566272741</v>
      </c>
      <c r="BG50" s="22">
        <f t="shared" si="31"/>
        <v>17.677812664005831</v>
      </c>
      <c r="BH50" s="22">
        <f t="shared" si="32"/>
        <v>120.20152711767284</v>
      </c>
      <c r="BI50" s="22">
        <f t="shared" si="33"/>
        <v>50</v>
      </c>
      <c r="BJ50" s="178"/>
      <c r="BK50" s="178"/>
      <c r="BL50" s="178">
        <f t="shared" si="34"/>
        <v>65.195588052368223</v>
      </c>
      <c r="BM50" s="178">
        <f t="shared" si="35"/>
        <v>9.931498498679959</v>
      </c>
      <c r="BN50" s="178"/>
      <c r="BO50" s="178"/>
      <c r="BP50" s="178">
        <f t="shared" si="36"/>
        <v>75.12708655104818</v>
      </c>
      <c r="BQ50" s="178">
        <f t="shared" si="37"/>
        <v>98.770371990493928</v>
      </c>
      <c r="BR50" s="182">
        <f t="shared" si="38"/>
        <v>5706.2964164387113</v>
      </c>
      <c r="BS50" s="179">
        <f t="shared" si="39"/>
        <v>2.9511923507679439E-2</v>
      </c>
      <c r="BT50" s="180">
        <f t="shared" si="40"/>
        <v>238.15891437428684</v>
      </c>
      <c r="BU50" s="180">
        <f t="shared" si="41"/>
        <v>4.1736162476277629E-2</v>
      </c>
      <c r="BV50" s="180">
        <f t="shared" si="42"/>
        <v>1198.0018533907962</v>
      </c>
      <c r="BZ50" s="224">
        <v>5.15</v>
      </c>
    </row>
    <row r="51" spans="15:78">
      <c r="O51" s="161">
        <f t="shared" si="43"/>
        <v>48</v>
      </c>
      <c r="P51" s="44">
        <f t="shared" si="3"/>
        <v>18.125</v>
      </c>
      <c r="Q51" s="47"/>
      <c r="R51" s="19">
        <f t="shared" si="4"/>
        <v>25.165560304860627</v>
      </c>
      <c r="S51" s="19">
        <f t="shared" si="5"/>
        <v>1.2081101361649278</v>
      </c>
      <c r="T51" s="19">
        <f t="shared" si="6"/>
        <v>26.373670441025553</v>
      </c>
      <c r="U51" s="52">
        <f t="shared" si="0"/>
        <v>124.93502180679523</v>
      </c>
      <c r="V51" s="50">
        <f t="shared" si="7"/>
        <v>0.60010881668061966</v>
      </c>
      <c r="W51" s="60">
        <f t="shared" si="8"/>
        <v>20.829724316342677</v>
      </c>
      <c r="X51" s="3">
        <f t="shared" si="44"/>
        <v>17.67781266400581</v>
      </c>
      <c r="Y51" s="3">
        <f t="shared" si="45"/>
        <v>58.914880229369729</v>
      </c>
      <c r="Z51" s="3">
        <f t="shared" si="9"/>
        <v>50.000000000000178</v>
      </c>
      <c r="AA51" s="3">
        <f t="shared" si="10"/>
        <v>35.404499982440257</v>
      </c>
      <c r="AB51" s="3">
        <f t="shared" si="11"/>
        <v>-9.030829541414704</v>
      </c>
      <c r="AC51" s="174"/>
      <c r="AD51" s="174"/>
      <c r="AE51" s="174">
        <f t="shared" si="12"/>
        <v>37.748340457290936</v>
      </c>
      <c r="AF51" s="174">
        <f t="shared" si="13"/>
        <v>1.2081101361649278</v>
      </c>
      <c r="AG51" s="174"/>
      <c r="AH51" s="174"/>
      <c r="AI51" s="174">
        <f t="shared" si="14"/>
        <v>38.956450593455862</v>
      </c>
      <c r="AJ51" s="172">
        <f t="shared" si="15"/>
        <v>104.904966705398</v>
      </c>
      <c r="AK51" s="172">
        <f t="shared" si="16"/>
        <v>92.50496670539799</v>
      </c>
      <c r="AL51" s="175">
        <f t="shared" si="17"/>
        <v>88.67935581968284</v>
      </c>
      <c r="AM51" s="174">
        <f t="shared" si="18"/>
        <v>5.9803589574842581E-2</v>
      </c>
      <c r="AN51" s="174">
        <f t="shared" si="19"/>
        <v>7.5000607267583579</v>
      </c>
      <c r="AO51" s="174">
        <f t="shared" si="20"/>
        <v>8.4575047455336616E-2</v>
      </c>
      <c r="AP51" s="181">
        <f t="shared" si="21"/>
        <v>591.19091865014423</v>
      </c>
      <c r="AQ51" s="223">
        <f t="shared" si="22"/>
        <v>55.434555083837473</v>
      </c>
      <c r="AR51" s="223">
        <f t="shared" si="23"/>
        <v>67.834555083837472</v>
      </c>
      <c r="AS51" s="225">
        <f t="shared" si="24"/>
        <v>2464.4939377094706</v>
      </c>
      <c r="AT51" s="222"/>
      <c r="AV51" s="161">
        <f t="shared" si="48"/>
        <v>48</v>
      </c>
      <c r="AW51" s="78">
        <f t="shared" si="46"/>
        <v>152</v>
      </c>
      <c r="AY51">
        <f t="shared" si="25"/>
        <v>43.636871758895452</v>
      </c>
      <c r="AZ51">
        <f t="shared" si="26"/>
        <v>10.13146155570036</v>
      </c>
      <c r="BA51" s="17">
        <f t="shared" si="27"/>
        <v>53.768333314595814</v>
      </c>
      <c r="BB51" s="23">
        <f t="shared" si="1"/>
        <v>118.36821263638946</v>
      </c>
      <c r="BC51" s="75">
        <f t="shared" si="28"/>
        <v>0.28176662423941479</v>
      </c>
      <c r="BD51" s="88">
        <f t="shared" si="29"/>
        <v>487.99645343044438</v>
      </c>
      <c r="BE51">
        <f t="shared" si="30"/>
        <v>194.45593930406366</v>
      </c>
      <c r="BF51" s="90">
        <f t="shared" si="2"/>
        <v>44.363313948222249</v>
      </c>
      <c r="BG51" s="22">
        <f t="shared" si="31"/>
        <v>17.677812664005799</v>
      </c>
      <c r="BH51" s="22">
        <f t="shared" si="32"/>
        <v>125.47738453680813</v>
      </c>
      <c r="BI51" s="22">
        <f t="shared" si="33"/>
        <v>50</v>
      </c>
      <c r="BJ51" s="178"/>
      <c r="BK51" s="178"/>
      <c r="BL51" s="178">
        <f t="shared" si="34"/>
        <v>65.455307638343186</v>
      </c>
      <c r="BM51" s="178">
        <f t="shared" si="35"/>
        <v>10.13146155570036</v>
      </c>
      <c r="BN51" s="178"/>
      <c r="BO51" s="178"/>
      <c r="BP51" s="178">
        <f t="shared" si="36"/>
        <v>75.586769194043541</v>
      </c>
      <c r="BQ51" s="178">
        <f t="shared" si="37"/>
        <v>98.310689347498553</v>
      </c>
      <c r="BR51" s="182">
        <f t="shared" si="38"/>
        <v>6016.4243418516589</v>
      </c>
      <c r="BS51" s="179">
        <f t="shared" si="39"/>
        <v>2.7990675820956983E-2</v>
      </c>
      <c r="BT51" s="180">
        <f t="shared" si="40"/>
        <v>238.15891437428644</v>
      </c>
      <c r="BU51" s="180">
        <f t="shared" si="41"/>
        <v>3.9584793365986033E-2</v>
      </c>
      <c r="BV51" s="180">
        <f t="shared" si="42"/>
        <v>1263.1113048316031</v>
      </c>
      <c r="BZ51" s="224">
        <v>5.05</v>
      </c>
    </row>
    <row r="52" spans="15:78">
      <c r="O52" s="161">
        <f t="shared" si="43"/>
        <v>49</v>
      </c>
      <c r="P52" s="44">
        <f t="shared" si="3"/>
        <v>18.5</v>
      </c>
      <c r="Q52" s="47"/>
      <c r="R52" s="19">
        <f t="shared" si="4"/>
        <v>25.343434568060275</v>
      </c>
      <c r="S52" s="19">
        <f t="shared" si="5"/>
        <v>1.2331055182924782</v>
      </c>
      <c r="T52" s="19">
        <f t="shared" si="6"/>
        <v>26.576540086352754</v>
      </c>
      <c r="U52" s="52">
        <f t="shared" si="0"/>
        <v>124.73215216146802</v>
      </c>
      <c r="V52" s="50">
        <f t="shared" si="7"/>
        <v>0.58625495329906385</v>
      </c>
      <c r="W52" s="60">
        <f t="shared" si="8"/>
        <v>21.321954110445333</v>
      </c>
      <c r="X52" s="3">
        <f t="shared" si="44"/>
        <v>17.677812664005778</v>
      </c>
      <c r="Y52" s="3">
        <f t="shared" si="45"/>
        <v>60.307105057911151</v>
      </c>
      <c r="Z52" s="3">
        <f t="shared" si="9"/>
        <v>50.000000000000092</v>
      </c>
      <c r="AA52" s="3">
        <f t="shared" si="10"/>
        <v>35.607369627767454</v>
      </c>
      <c r="AB52" s="3">
        <f t="shared" si="11"/>
        <v>-9.0308295414147004</v>
      </c>
      <c r="AC52" s="174"/>
      <c r="AD52" s="174"/>
      <c r="AE52" s="174">
        <f t="shared" si="12"/>
        <v>38.015151852090412</v>
      </c>
      <c r="AF52" s="174">
        <f t="shared" si="13"/>
        <v>1.2331055182924782</v>
      </c>
      <c r="AG52" s="174"/>
      <c r="AH52" s="174"/>
      <c r="AI52" s="174">
        <f t="shared" si="14"/>
        <v>39.248257370382888</v>
      </c>
      <c r="AJ52" s="172">
        <f t="shared" si="15"/>
        <v>104.61315992847098</v>
      </c>
      <c r="AK52" s="172">
        <f t="shared" si="16"/>
        <v>92.213159928470972</v>
      </c>
      <c r="AL52" s="175">
        <f t="shared" si="17"/>
        <v>91.709192293503563</v>
      </c>
      <c r="AM52" s="174">
        <f t="shared" si="18"/>
        <v>5.782783237506961E-2</v>
      </c>
      <c r="AN52" s="174">
        <f t="shared" si="19"/>
        <v>7.5000607267583703</v>
      </c>
      <c r="AO52" s="174">
        <f t="shared" si="20"/>
        <v>8.1780904827461393E-2</v>
      </c>
      <c r="AP52" s="181">
        <f t="shared" si="21"/>
        <v>611.38966492836346</v>
      </c>
      <c r="AQ52" s="223">
        <f t="shared" si="22"/>
        <v>55.726361860764477</v>
      </c>
      <c r="AR52" s="223">
        <f t="shared" si="23"/>
        <v>68.126361860764476</v>
      </c>
      <c r="AS52" s="225">
        <f t="shared" si="24"/>
        <v>2548.6963267882202</v>
      </c>
      <c r="AT52" s="222"/>
      <c r="AV52" s="161">
        <f t="shared" si="48"/>
        <v>49</v>
      </c>
      <c r="AW52" s="78">
        <f t="shared" si="46"/>
        <v>155</v>
      </c>
      <c r="AY52">
        <f t="shared" si="25"/>
        <v>43.806633963405829</v>
      </c>
      <c r="AZ52">
        <f t="shared" si="26"/>
        <v>10.331424612720763</v>
      </c>
      <c r="BA52" s="17">
        <f t="shared" si="27"/>
        <v>54.138058576126596</v>
      </c>
      <c r="BB52" s="23">
        <f t="shared" si="1"/>
        <v>117.99848737485867</v>
      </c>
      <c r="BC52" s="75">
        <f t="shared" si="28"/>
        <v>0.27002457163299787</v>
      </c>
      <c r="BD52" s="88">
        <f t="shared" si="29"/>
        <v>509.21704085058769</v>
      </c>
      <c r="BE52">
        <f t="shared" si="30"/>
        <v>194.45593930406312</v>
      </c>
      <c r="BF52" s="90">
        <f t="shared" si="2"/>
        <v>46.292458259144375</v>
      </c>
      <c r="BG52" s="22">
        <f t="shared" si="31"/>
        <v>17.677812664005753</v>
      </c>
      <c r="BH52" s="22">
        <f t="shared" si="32"/>
        <v>130.93378445343987</v>
      </c>
      <c r="BI52" s="22">
        <f t="shared" si="33"/>
        <v>50.000000000000007</v>
      </c>
      <c r="BJ52" s="178"/>
      <c r="BK52" s="178"/>
      <c r="BL52" s="178">
        <f t="shared" si="34"/>
        <v>65.709950945108744</v>
      </c>
      <c r="BM52" s="178">
        <f t="shared" si="35"/>
        <v>10.331424612720763</v>
      </c>
      <c r="BN52" s="178"/>
      <c r="BO52" s="178"/>
      <c r="BP52" s="178">
        <f t="shared" si="36"/>
        <v>76.041375557829511</v>
      </c>
      <c r="BQ52" s="178">
        <f t="shared" si="37"/>
        <v>97.856082983712568</v>
      </c>
      <c r="BR52" s="182">
        <f t="shared" si="38"/>
        <v>6339.7010321747557</v>
      </c>
      <c r="BS52" s="179">
        <f t="shared" si="39"/>
        <v>2.6563363556012218E-2</v>
      </c>
      <c r="BT52" s="180">
        <f t="shared" si="40"/>
        <v>238.15891437428601</v>
      </c>
      <c r="BU52" s="180">
        <f t="shared" si="41"/>
        <v>3.7566269003159687E-2</v>
      </c>
      <c r="BV52" s="180">
        <f t="shared" si="42"/>
        <v>1330.981258633763</v>
      </c>
      <c r="BZ52" s="224">
        <v>4.95</v>
      </c>
    </row>
    <row r="53" spans="15:78">
      <c r="O53" s="161">
        <f t="shared" si="43"/>
        <v>50</v>
      </c>
      <c r="P53" s="44">
        <f t="shared" si="3"/>
        <v>18.875</v>
      </c>
      <c r="Q53" s="47"/>
      <c r="R53" s="19">
        <f t="shared" si="4"/>
        <v>25.517739206024519</v>
      </c>
      <c r="S53" s="19">
        <f t="shared" si="5"/>
        <v>1.2581009004200283</v>
      </c>
      <c r="T53" s="19">
        <f t="shared" si="6"/>
        <v>26.775840106444548</v>
      </c>
      <c r="U53" s="52">
        <f t="shared" si="0"/>
        <v>124.53285214137624</v>
      </c>
      <c r="V53" s="50">
        <f t="shared" si="7"/>
        <v>0.57295633297264537</v>
      </c>
      <c r="W53" s="60">
        <f t="shared" si="8"/>
        <v>21.816847972358001</v>
      </c>
      <c r="X53" s="3">
        <f t="shared" si="44"/>
        <v>17.67781266400581</v>
      </c>
      <c r="Y53" s="3">
        <f t="shared" si="45"/>
        <v>61.706864947097934</v>
      </c>
      <c r="Z53" s="3">
        <f t="shared" si="9"/>
        <v>50.000000000000178</v>
      </c>
      <c r="AA53" s="3">
        <f t="shared" si="10"/>
        <v>35.806669647859252</v>
      </c>
      <c r="AB53" s="3">
        <f t="shared" si="11"/>
        <v>-9.030829541414704</v>
      </c>
      <c r="AC53" s="174"/>
      <c r="AD53" s="174"/>
      <c r="AE53" s="174">
        <f t="shared" si="12"/>
        <v>38.27660880903678</v>
      </c>
      <c r="AF53" s="174">
        <f t="shared" si="13"/>
        <v>1.2581009004200283</v>
      </c>
      <c r="AG53" s="174"/>
      <c r="AH53" s="174"/>
      <c r="AI53" s="174">
        <f t="shared" si="14"/>
        <v>39.534709709456806</v>
      </c>
      <c r="AJ53" s="172">
        <f t="shared" si="15"/>
        <v>104.32670758939703</v>
      </c>
      <c r="AK53" s="172">
        <f t="shared" si="16"/>
        <v>91.926707589397026</v>
      </c>
      <c r="AL53" s="175">
        <f t="shared" si="17"/>
        <v>94.784098859458069</v>
      </c>
      <c r="AM53" s="174">
        <f t="shared" si="18"/>
        <v>5.5951830138358055E-2</v>
      </c>
      <c r="AN53" s="174">
        <f t="shared" si="19"/>
        <v>7.5000607267583508</v>
      </c>
      <c r="AO53" s="174">
        <f t="shared" si="20"/>
        <v>7.9127837021261652E-2</v>
      </c>
      <c r="AP53" s="181">
        <f t="shared" si="21"/>
        <v>631.88887605464311</v>
      </c>
      <c r="AQ53" s="223">
        <f t="shared" si="22"/>
        <v>56.012814199838424</v>
      </c>
      <c r="AR53" s="223">
        <f t="shared" si="23"/>
        <v>68.412814199838422</v>
      </c>
      <c r="AS53" s="225">
        <f t="shared" si="24"/>
        <v>2634.1512618266247</v>
      </c>
      <c r="AT53" s="222"/>
      <c r="AV53" s="161">
        <f t="shared" si="48"/>
        <v>50</v>
      </c>
      <c r="AW53" s="78">
        <f t="shared" si="46"/>
        <v>158</v>
      </c>
      <c r="AY53">
        <f t="shared" si="25"/>
        <v>43.973141739088454</v>
      </c>
      <c r="AZ53">
        <f t="shared" si="26"/>
        <v>10.531387669741164</v>
      </c>
      <c r="BA53" s="17">
        <f t="shared" si="27"/>
        <v>54.504529408829619</v>
      </c>
      <c r="BB53" s="23">
        <f t="shared" si="1"/>
        <v>117.63201654215565</v>
      </c>
      <c r="BC53" s="75">
        <f t="shared" si="28"/>
        <v>0.25886882004667877</v>
      </c>
      <c r="BD53" s="88">
        <f t="shared" si="29"/>
        <v>531.16135538883748</v>
      </c>
      <c r="BE53">
        <f t="shared" si="30"/>
        <v>194.45593930406346</v>
      </c>
      <c r="BF53" s="90">
        <f t="shared" si="2"/>
        <v>48.287395944439808</v>
      </c>
      <c r="BG53" s="22">
        <f t="shared" si="31"/>
        <v>17.677812664005781</v>
      </c>
      <c r="BH53" s="22">
        <f t="shared" si="32"/>
        <v>136.57627462802265</v>
      </c>
      <c r="BI53" s="22">
        <f t="shared" si="33"/>
        <v>50</v>
      </c>
      <c r="BJ53" s="178"/>
      <c r="BK53" s="178"/>
      <c r="BL53" s="178">
        <f t="shared" si="34"/>
        <v>65.959712608632685</v>
      </c>
      <c r="BM53" s="178">
        <f t="shared" si="35"/>
        <v>10.531387669741164</v>
      </c>
      <c r="BN53" s="178"/>
      <c r="BO53" s="178"/>
      <c r="BP53" s="178">
        <f t="shared" si="36"/>
        <v>76.49110027837385</v>
      </c>
      <c r="BQ53" s="178">
        <f t="shared" si="37"/>
        <v>97.406358263168229</v>
      </c>
      <c r="BR53" s="182">
        <f t="shared" si="38"/>
        <v>6676.5947085654479</v>
      </c>
      <c r="BS53" s="179">
        <f t="shared" si="39"/>
        <v>2.5223005245179449E-2</v>
      </c>
      <c r="BT53" s="180">
        <f t="shared" si="40"/>
        <v>238.15891437428562</v>
      </c>
      <c r="BU53" s="180">
        <f t="shared" si="41"/>
        <v>3.5670716101540496E-2</v>
      </c>
      <c r="BV53" s="180">
        <f t="shared" si="42"/>
        <v>1401.7100149509101</v>
      </c>
      <c r="BZ53" s="224">
        <v>4.8499999999999996</v>
      </c>
    </row>
    <row r="54" spans="15:78">
      <c r="O54" s="161">
        <f t="shared" si="43"/>
        <v>51</v>
      </c>
      <c r="P54" s="44">
        <f t="shared" si="3"/>
        <v>19.25</v>
      </c>
      <c r="Q54" s="47"/>
      <c r="R54" s="19">
        <f t="shared" si="4"/>
        <v>25.688614676890392</v>
      </c>
      <c r="S54" s="19">
        <f t="shared" si="5"/>
        <v>1.2830962825475787</v>
      </c>
      <c r="T54" s="19">
        <f t="shared" si="6"/>
        <v>26.971710959437971</v>
      </c>
      <c r="U54" s="52">
        <f t="shared" si="0"/>
        <v>124.3369812883828</v>
      </c>
      <c r="V54" s="50">
        <f t="shared" si="7"/>
        <v>0.56018049302466044</v>
      </c>
      <c r="W54" s="60">
        <f t="shared" si="8"/>
        <v>22.314417168956318</v>
      </c>
      <c r="X54" s="3">
        <f t="shared" si="44"/>
        <v>17.677812664005756</v>
      </c>
      <c r="Y54" s="3">
        <f t="shared" si="45"/>
        <v>63.114191764208712</v>
      </c>
      <c r="Z54" s="3">
        <f t="shared" si="9"/>
        <v>50.000000000000036</v>
      </c>
      <c r="AA54" s="3">
        <f t="shared" si="10"/>
        <v>36.002540500852675</v>
      </c>
      <c r="AB54" s="3">
        <f t="shared" si="11"/>
        <v>-9.030829541414704</v>
      </c>
      <c r="AC54" s="174"/>
      <c r="AD54" s="174"/>
      <c r="AE54" s="174">
        <f t="shared" si="12"/>
        <v>38.532922015335586</v>
      </c>
      <c r="AF54" s="174">
        <f t="shared" si="13"/>
        <v>1.2830962825475787</v>
      </c>
      <c r="AG54" s="174"/>
      <c r="AH54" s="174"/>
      <c r="AI54" s="174">
        <f t="shared" si="14"/>
        <v>39.816018297883161</v>
      </c>
      <c r="AJ54" s="172">
        <f t="shared" si="15"/>
        <v>104.0453990009707</v>
      </c>
      <c r="AK54" s="172">
        <f t="shared" si="16"/>
        <v>91.645399000970698</v>
      </c>
      <c r="AL54" s="175">
        <f t="shared" si="17"/>
        <v>97.904107991501476</v>
      </c>
      <c r="AM54" s="174">
        <f t="shared" si="18"/>
        <v>5.4168756633399893E-2</v>
      </c>
      <c r="AN54" s="174">
        <f t="shared" si="19"/>
        <v>7.5000607267583641</v>
      </c>
      <c r="AO54" s="174">
        <f t="shared" si="20"/>
        <v>7.6606190287841686E-2</v>
      </c>
      <c r="AP54" s="181">
        <f t="shared" si="21"/>
        <v>652.6887685202588</v>
      </c>
      <c r="AQ54" s="223">
        <f t="shared" si="22"/>
        <v>56.294122788264772</v>
      </c>
      <c r="AR54" s="223">
        <f t="shared" si="23"/>
        <v>68.694122788264778</v>
      </c>
      <c r="AS54" s="225">
        <f t="shared" si="24"/>
        <v>2720.8596453105347</v>
      </c>
      <c r="AT54" s="222"/>
      <c r="AV54" s="161">
        <f t="shared" si="48"/>
        <v>51</v>
      </c>
      <c r="AW54" s="78">
        <f t="shared" si="46"/>
        <v>161</v>
      </c>
      <c r="AY54">
        <f t="shared" si="25"/>
        <v>44.136517520636993</v>
      </c>
      <c r="AZ54">
        <f t="shared" si="26"/>
        <v>10.731350726761567</v>
      </c>
      <c r="BA54" s="17">
        <f t="shared" si="27"/>
        <v>54.867868247398562</v>
      </c>
      <c r="BB54" s="23">
        <f t="shared" si="1"/>
        <v>117.26867770358673</v>
      </c>
      <c r="BC54" s="75">
        <f t="shared" si="28"/>
        <v>0.24826345911216541</v>
      </c>
      <c r="BD54" s="88">
        <f t="shared" si="29"/>
        <v>553.85159707204571</v>
      </c>
      <c r="BE54">
        <f t="shared" si="30"/>
        <v>194.455939304064</v>
      </c>
      <c r="BF54" s="90">
        <f t="shared" si="2"/>
        <v>50.350145188367833</v>
      </c>
      <c r="BG54" s="22">
        <f t="shared" si="31"/>
        <v>17.677812664005831</v>
      </c>
      <c r="BH54" s="22">
        <f t="shared" si="32"/>
        <v>142.41056330143951</v>
      </c>
      <c r="BI54" s="22">
        <f t="shared" si="33"/>
        <v>50</v>
      </c>
      <c r="BJ54" s="178"/>
      <c r="BK54" s="178"/>
      <c r="BL54" s="178">
        <f t="shared" si="34"/>
        <v>66.204776280955485</v>
      </c>
      <c r="BM54" s="178">
        <f t="shared" si="35"/>
        <v>10.731350726761567</v>
      </c>
      <c r="BN54" s="178"/>
      <c r="BO54" s="178"/>
      <c r="BP54" s="178">
        <f t="shared" si="36"/>
        <v>76.936127007717047</v>
      </c>
      <c r="BQ54" s="178">
        <f t="shared" si="37"/>
        <v>96.96133153382506</v>
      </c>
      <c r="BR54" s="182">
        <f t="shared" si="38"/>
        <v>7027.5889353504499</v>
      </c>
      <c r="BS54" s="179">
        <f t="shared" si="39"/>
        <v>2.3963237591625917E-2</v>
      </c>
      <c r="BT54" s="180">
        <f t="shared" si="40"/>
        <v>238.15891437428644</v>
      </c>
      <c r="BU54" s="180">
        <f t="shared" si="41"/>
        <v>3.3889135600446159E-2</v>
      </c>
      <c r="BV54" s="180">
        <f t="shared" si="42"/>
        <v>1475.399095140737</v>
      </c>
      <c r="BZ54" s="224">
        <v>4.74</v>
      </c>
    </row>
    <row r="55" spans="15:78">
      <c r="O55" s="161">
        <f t="shared" si="43"/>
        <v>52</v>
      </c>
      <c r="P55" s="44">
        <f t="shared" si="3"/>
        <v>19.625</v>
      </c>
      <c r="Q55" s="47"/>
      <c r="R55" s="19">
        <f t="shared" si="4"/>
        <v>25.856193308345805</v>
      </c>
      <c r="S55" s="19">
        <f t="shared" si="5"/>
        <v>1.3080916646751288</v>
      </c>
      <c r="T55" s="19">
        <f t="shared" si="6"/>
        <v>27.164284973020933</v>
      </c>
      <c r="U55" s="52">
        <f t="shared" si="0"/>
        <v>124.14440727479986</v>
      </c>
      <c r="V55" s="50">
        <f t="shared" si="7"/>
        <v>0.54789745203990192</v>
      </c>
      <c r="W55" s="60">
        <f t="shared" si="8"/>
        <v>22.814673009929571</v>
      </c>
      <c r="X55" s="3">
        <f t="shared" si="44"/>
        <v>17.677812664005806</v>
      </c>
      <c r="Y55" s="3">
        <f t="shared" si="45"/>
        <v>64.52911749761644</v>
      </c>
      <c r="Z55" s="3">
        <f t="shared" si="9"/>
        <v>50.000000000000178</v>
      </c>
      <c r="AA55" s="3">
        <f t="shared" si="10"/>
        <v>36.19511451443563</v>
      </c>
      <c r="AB55" s="3">
        <f t="shared" si="11"/>
        <v>-9.0308295414146968</v>
      </c>
      <c r="AC55" s="174"/>
      <c r="AD55" s="174"/>
      <c r="AE55" s="174">
        <f t="shared" si="12"/>
        <v>38.784289962518706</v>
      </c>
      <c r="AF55" s="174">
        <f t="shared" si="13"/>
        <v>1.3080916646751288</v>
      </c>
      <c r="AG55" s="174"/>
      <c r="AH55" s="174"/>
      <c r="AI55" s="174">
        <f t="shared" si="14"/>
        <v>40.092381627193838</v>
      </c>
      <c r="AJ55" s="172">
        <f t="shared" si="15"/>
        <v>103.76903567166001</v>
      </c>
      <c r="AK55" s="172">
        <f t="shared" si="16"/>
        <v>91.369035671660001</v>
      </c>
      <c r="AL55" s="175">
        <f t="shared" si="17"/>
        <v>101.06925893561269</v>
      </c>
      <c r="AM55" s="174">
        <f t="shared" si="18"/>
        <v>5.2472372460752828E-2</v>
      </c>
      <c r="AN55" s="174">
        <f t="shared" si="19"/>
        <v>7.5000607267583579</v>
      </c>
      <c r="AO55" s="174">
        <f t="shared" si="20"/>
        <v>7.4207140783889153E-2</v>
      </c>
      <c r="AP55" s="181">
        <f t="shared" si="21"/>
        <v>673.78960396295611</v>
      </c>
      <c r="AQ55" s="223">
        <f t="shared" si="22"/>
        <v>56.570486117575449</v>
      </c>
      <c r="AR55" s="223">
        <f t="shared" si="23"/>
        <v>68.970486117575447</v>
      </c>
      <c r="AS55" s="225">
        <f t="shared" si="24"/>
        <v>2808.8225679275924</v>
      </c>
      <c r="AT55" s="222"/>
      <c r="AV55" s="161">
        <f t="shared" si="48"/>
        <v>52</v>
      </c>
      <c r="AW55" s="78">
        <f t="shared" si="46"/>
        <v>164</v>
      </c>
      <c r="AY55">
        <f t="shared" si="25"/>
        <v>44.296876960953959</v>
      </c>
      <c r="AZ55">
        <f t="shared" si="26"/>
        <v>10.931313783781968</v>
      </c>
      <c r="BA55" s="17">
        <f t="shared" si="27"/>
        <v>55.228190744735926</v>
      </c>
      <c r="BB55" s="23">
        <f t="shared" si="1"/>
        <v>116.90835520624934</v>
      </c>
      <c r="BC55" s="75">
        <f t="shared" si="28"/>
        <v>0.23817527610958236</v>
      </c>
      <c r="BD55" s="88">
        <f t="shared" si="29"/>
        <v>577.3106074227444</v>
      </c>
      <c r="BE55">
        <f t="shared" si="30"/>
        <v>194.45593930406329</v>
      </c>
      <c r="BF55" s="90">
        <f t="shared" si="2"/>
        <v>52.482782492976803</v>
      </c>
      <c r="BG55" s="22">
        <f t="shared" si="31"/>
        <v>17.677812664005767</v>
      </c>
      <c r="BH55" s="22">
        <f t="shared" si="32"/>
        <v>148.4425236608551</v>
      </c>
      <c r="BI55" s="22">
        <f t="shared" si="33"/>
        <v>50</v>
      </c>
      <c r="BJ55" s="178"/>
      <c r="BK55" s="178"/>
      <c r="BL55" s="178">
        <f t="shared" si="34"/>
        <v>66.445315441430935</v>
      </c>
      <c r="BM55" s="178">
        <f t="shared" si="35"/>
        <v>10.931313783781968</v>
      </c>
      <c r="BN55" s="178"/>
      <c r="BO55" s="178"/>
      <c r="BP55" s="178">
        <f t="shared" si="36"/>
        <v>77.376629225212909</v>
      </c>
      <c r="BQ55" s="178">
        <f t="shared" si="37"/>
        <v>96.520829316329198</v>
      </c>
      <c r="BR55" s="182">
        <f t="shared" si="38"/>
        <v>7393.1830858313142</v>
      </c>
      <c r="BS55" s="179">
        <f t="shared" si="39"/>
        <v>2.2778251451235139E-2</v>
      </c>
      <c r="BT55" s="180">
        <f t="shared" si="40"/>
        <v>238.15891437428638</v>
      </c>
      <c r="BU55" s="180">
        <f t="shared" si="41"/>
        <v>3.2213312129481371E-2</v>
      </c>
      <c r="BV55" s="180">
        <f t="shared" si="42"/>
        <v>1552.1533395580391</v>
      </c>
      <c r="BZ55" s="224">
        <v>4.63</v>
      </c>
    </row>
    <row r="56" spans="15:78">
      <c r="O56" s="11">
        <f t="shared" si="43"/>
        <v>53</v>
      </c>
      <c r="P56" s="44">
        <f t="shared" si="3"/>
        <v>20</v>
      </c>
      <c r="Q56" s="47"/>
      <c r="R56" s="10">
        <f t="shared" si="4"/>
        <v>26.020599913279625</v>
      </c>
      <c r="S56" s="10">
        <f t="shared" si="5"/>
        <v>1.3330870468026792</v>
      </c>
      <c r="T56" s="10">
        <f t="shared" si="6"/>
        <v>27.353686960082303</v>
      </c>
      <c r="U56" s="52">
        <f t="shared" si="0"/>
        <v>123.95500528773847</v>
      </c>
      <c r="V56" s="61">
        <f t="shared" si="7"/>
        <v>0.53607947724626781</v>
      </c>
      <c r="W56" s="60">
        <f t="shared" si="8"/>
        <v>23.317626847933845</v>
      </c>
      <c r="X56" s="62">
        <f t="shared" si="44"/>
        <v>17.677812664005781</v>
      </c>
      <c r="Y56" s="3">
        <f t="shared" si="45"/>
        <v>65.951674257221512</v>
      </c>
      <c r="Z56" s="3">
        <f t="shared" si="9"/>
        <v>50.000000000000099</v>
      </c>
      <c r="AA56" s="3">
        <f t="shared" si="10"/>
        <v>36.384516501496996</v>
      </c>
      <c r="AB56" s="3">
        <f t="shared" si="11"/>
        <v>-9.0308295414146933</v>
      </c>
      <c r="AC56" s="174"/>
      <c r="AD56" s="174"/>
      <c r="AE56" s="174">
        <f t="shared" si="12"/>
        <v>39.030899869919438</v>
      </c>
      <c r="AF56" s="174">
        <f t="shared" si="13"/>
        <v>1.3330870468026792</v>
      </c>
      <c r="AG56" s="174"/>
      <c r="AH56" s="174"/>
      <c r="AI56" s="174">
        <f t="shared" si="14"/>
        <v>40.363986916722119</v>
      </c>
      <c r="AJ56" s="172">
        <f t="shared" si="15"/>
        <v>103.49743038213172</v>
      </c>
      <c r="AK56" s="172">
        <f t="shared" si="16"/>
        <v>91.097430382131719</v>
      </c>
      <c r="AL56" s="175">
        <f t="shared" si="17"/>
        <v>104.27959741190853</v>
      </c>
      <c r="AM56" s="174">
        <f t="shared" si="18"/>
        <v>5.08569646491185E-2</v>
      </c>
      <c r="AN56" s="174">
        <f t="shared" si="19"/>
        <v>7.5000607267583588</v>
      </c>
      <c r="AO56" s="174">
        <f t="shared" si="20"/>
        <v>7.1922609147912445E-2</v>
      </c>
      <c r="AP56" s="181">
        <f t="shared" si="21"/>
        <v>695.19168718104345</v>
      </c>
      <c r="AQ56" s="223">
        <f t="shared" si="22"/>
        <v>56.84209140710373</v>
      </c>
      <c r="AR56" s="223">
        <f t="shared" si="23"/>
        <v>69.242091407103729</v>
      </c>
      <c r="AS56" s="225">
        <f t="shared" si="24"/>
        <v>2898.0413002886439</v>
      </c>
      <c r="AT56" s="222"/>
      <c r="AU56" s="51"/>
      <c r="AV56" s="161">
        <f t="shared" si="48"/>
        <v>53</v>
      </c>
      <c r="AW56" s="78">
        <f t="shared" si="46"/>
        <v>167</v>
      </c>
      <c r="AX56" s="51"/>
      <c r="AY56">
        <f t="shared" si="25"/>
        <v>44.454329422951666</v>
      </c>
      <c r="AZ56">
        <f t="shared" si="26"/>
        <v>11.131276840802371</v>
      </c>
      <c r="BA56" s="17">
        <f t="shared" si="27"/>
        <v>55.585606263754038</v>
      </c>
      <c r="BB56" s="23">
        <f t="shared" si="1"/>
        <v>116.55093968723124</v>
      </c>
      <c r="BC56" s="75">
        <f t="shared" si="28"/>
        <v>0.22857351209788723</v>
      </c>
      <c r="BD56" s="88">
        <f t="shared" si="29"/>
        <v>601.56188729785038</v>
      </c>
      <c r="BE56">
        <f t="shared" si="30"/>
        <v>194.45593930406363</v>
      </c>
      <c r="BF56" s="90">
        <f t="shared" si="2"/>
        <v>54.687444299804625</v>
      </c>
      <c r="BG56" s="22">
        <f t="shared" si="31"/>
        <v>17.677812664005799</v>
      </c>
      <c r="BH56" s="22">
        <f t="shared" si="32"/>
        <v>154.67819842653665</v>
      </c>
      <c r="BI56" s="22">
        <f t="shared" si="33"/>
        <v>50.000000000000007</v>
      </c>
      <c r="BJ56" s="178"/>
      <c r="BK56" s="178"/>
      <c r="BL56" s="178">
        <f t="shared" si="34"/>
        <v>66.681494134427496</v>
      </c>
      <c r="BM56" s="178">
        <f t="shared" si="35"/>
        <v>11.131276840802371</v>
      </c>
      <c r="BN56" s="178"/>
      <c r="BO56" s="178"/>
      <c r="BP56" s="178">
        <f t="shared" si="36"/>
        <v>77.812770975229867</v>
      </c>
      <c r="BQ56" s="178">
        <f t="shared" si="37"/>
        <v>96.084687566312212</v>
      </c>
      <c r="BR56" s="182">
        <f t="shared" si="38"/>
        <v>7773.8928221092556</v>
      </c>
      <c r="BS56" s="179">
        <f t="shared" si="39"/>
        <v>2.1662735415535574E-2</v>
      </c>
      <c r="BT56" s="180">
        <f t="shared" si="40"/>
        <v>238.15891437428601</v>
      </c>
      <c r="BU56" s="180">
        <f t="shared" si="41"/>
        <v>3.0635734222750375E-2</v>
      </c>
      <c r="BV56" s="180">
        <f t="shared" si="42"/>
        <v>1632.0810082909502</v>
      </c>
      <c r="BY56" s="51"/>
      <c r="BZ56" s="224">
        <v>4.5599999999999996</v>
      </c>
    </row>
    <row r="57" spans="15:78">
      <c r="O57" s="161">
        <f t="shared" si="43"/>
        <v>54</v>
      </c>
      <c r="P57" s="44">
        <f t="shared" si="3"/>
        <v>20.375</v>
      </c>
      <c r="Q57" s="47"/>
      <c r="R57" s="19">
        <f t="shared" si="4"/>
        <v>26.181952348240284</v>
      </c>
      <c r="S57" s="19">
        <f t="shared" si="5"/>
        <v>1.3580824289302293</v>
      </c>
      <c r="T57" s="19">
        <f t="shared" si="6"/>
        <v>27.540034777170511</v>
      </c>
      <c r="U57" s="52">
        <f t="shared" si="0"/>
        <v>123.76865747065027</v>
      </c>
      <c r="V57" s="50">
        <f t="shared" si="7"/>
        <v>0.52470087758432882</v>
      </c>
      <c r="W57" s="60">
        <f t="shared" si="8"/>
        <v>23.823290078745725</v>
      </c>
      <c r="X57" s="3">
        <f t="shared" si="44"/>
        <v>17.677812664005785</v>
      </c>
      <c r="Y57" s="3">
        <f t="shared" si="45"/>
        <v>67.381894274886591</v>
      </c>
      <c r="Z57" s="3">
        <f t="shared" si="9"/>
        <v>50.000000000000121</v>
      </c>
      <c r="AA57" s="3">
        <f t="shared" si="10"/>
        <v>36.570864318585208</v>
      </c>
      <c r="AB57" s="3">
        <f t="shared" si="11"/>
        <v>-9.0308295414146968</v>
      </c>
      <c r="AC57" s="174"/>
      <c r="AD57" s="174"/>
      <c r="AE57" s="174">
        <f t="shared" si="12"/>
        <v>39.272928522360424</v>
      </c>
      <c r="AF57" s="174">
        <f t="shared" si="13"/>
        <v>1.3580824289302293</v>
      </c>
      <c r="AG57" s="174"/>
      <c r="AH57" s="174"/>
      <c r="AI57" s="174">
        <f t="shared" si="14"/>
        <v>40.631010951290655</v>
      </c>
      <c r="AJ57" s="172">
        <f t="shared" si="15"/>
        <v>103.2304063475632</v>
      </c>
      <c r="AK57" s="172">
        <f t="shared" si="16"/>
        <v>90.830406347563198</v>
      </c>
      <c r="AL57" s="175">
        <f t="shared" si="17"/>
        <v>107.53517533736272</v>
      </c>
      <c r="AM57" s="174">
        <f t="shared" si="18"/>
        <v>4.9317293458293381E-2</v>
      </c>
      <c r="AN57" s="174">
        <f t="shared" si="19"/>
        <v>7.5000607267583712</v>
      </c>
      <c r="AO57" s="174">
        <f t="shared" si="20"/>
        <v>6.9745185268252421E-2</v>
      </c>
      <c r="AP57" s="181">
        <f t="shared" si="21"/>
        <v>716.89536428487622</v>
      </c>
      <c r="AQ57" s="223">
        <f t="shared" si="22"/>
        <v>57.109115441672252</v>
      </c>
      <c r="AR57" s="223">
        <f t="shared" si="23"/>
        <v>69.50911544167225</v>
      </c>
      <c r="AS57" s="225">
        <f t="shared" si="24"/>
        <v>2988.5172852217811</v>
      </c>
      <c r="AT57" s="222"/>
      <c r="AV57" s="161">
        <f t="shared" si="48"/>
        <v>54</v>
      </c>
      <c r="AW57" s="78">
        <f t="shared" si="46"/>
        <v>170</v>
      </c>
      <c r="AY57">
        <f t="shared" si="25"/>
        <v>44.608978427565482</v>
      </c>
      <c r="AZ57">
        <f t="shared" si="26"/>
        <v>11.331239897822773</v>
      </c>
      <c r="BA57" s="17">
        <f t="shared" si="27"/>
        <v>55.940218325388258</v>
      </c>
      <c r="BB57" s="23">
        <f t="shared" si="1"/>
        <v>116.19632762559702</v>
      </c>
      <c r="BC57" s="75">
        <f t="shared" si="28"/>
        <v>0.21942964390176983</v>
      </c>
      <c r="BD57" s="88">
        <f t="shared" si="29"/>
        <v>626.62961521031843</v>
      </c>
      <c r="BE57">
        <f t="shared" si="30"/>
        <v>194.45593930406386</v>
      </c>
      <c r="BF57" s="90">
        <f t="shared" si="2"/>
        <v>56.966328655483537</v>
      </c>
      <c r="BG57" s="22">
        <f t="shared" si="31"/>
        <v>17.677812664005817</v>
      </c>
      <c r="BH57" s="22">
        <f t="shared" si="32"/>
        <v>161.12380456286292</v>
      </c>
      <c r="BI57" s="22">
        <f t="shared" si="33"/>
        <v>49.999999999999993</v>
      </c>
      <c r="BJ57" s="178"/>
      <c r="BK57" s="178"/>
      <c r="BL57" s="178">
        <f t="shared" si="34"/>
        <v>66.91346764134822</v>
      </c>
      <c r="BM57" s="178">
        <f t="shared" si="35"/>
        <v>11.331239897822773</v>
      </c>
      <c r="BN57" s="178"/>
      <c r="BO57" s="178"/>
      <c r="BP57" s="178">
        <f t="shared" si="36"/>
        <v>78.244707539170989</v>
      </c>
      <c r="BQ57" s="178">
        <f t="shared" si="37"/>
        <v>95.65275100237109</v>
      </c>
      <c r="BR57" s="182">
        <f t="shared" si="38"/>
        <v>8170.2505893006301</v>
      </c>
      <c r="BS57" s="179">
        <f t="shared" si="39"/>
        <v>2.0611825979317842E-2</v>
      </c>
      <c r="BT57" s="180">
        <f t="shared" si="40"/>
        <v>238.15891437428556</v>
      </c>
      <c r="BU57" s="180">
        <f t="shared" si="41"/>
        <v>2.9149523845225397E-2</v>
      </c>
      <c r="BV57" s="180">
        <f t="shared" si="42"/>
        <v>1715.2938849184616</v>
      </c>
      <c r="BZ57" s="224">
        <v>4.49</v>
      </c>
    </row>
    <row r="58" spans="15:78">
      <c r="O58" s="161">
        <f t="shared" si="43"/>
        <v>55</v>
      </c>
      <c r="P58" s="44">
        <f t="shared" si="3"/>
        <v>20.75</v>
      </c>
      <c r="Q58" s="47"/>
      <c r="R58" s="19">
        <f t="shared" si="4"/>
        <v>26.340362020962228</v>
      </c>
      <c r="S58" s="19">
        <f t="shared" si="5"/>
        <v>1.3830778110577797</v>
      </c>
      <c r="T58" s="19">
        <f t="shared" si="6"/>
        <v>27.723439832020009</v>
      </c>
      <c r="U58" s="52">
        <f t="shared" si="0"/>
        <v>123.58525241580078</v>
      </c>
      <c r="V58" s="50">
        <f t="shared" si="7"/>
        <v>0.51373781921510542</v>
      </c>
      <c r="W58" s="60">
        <f t="shared" si="8"/>
        <v>24.331674141416592</v>
      </c>
      <c r="X58" s="3">
        <f t="shared" si="44"/>
        <v>17.67781266400581</v>
      </c>
      <c r="Y58" s="3">
        <f t="shared" si="45"/>
        <v>68.819809904872869</v>
      </c>
      <c r="Z58" s="3">
        <f t="shared" si="9"/>
        <v>50.000000000000178</v>
      </c>
      <c r="AA58" s="3">
        <f t="shared" si="10"/>
        <v>36.75426937343471</v>
      </c>
      <c r="AB58" s="3">
        <f t="shared" si="11"/>
        <v>-9.0308295414147004</v>
      </c>
      <c r="AC58" s="174"/>
      <c r="AD58" s="174"/>
      <c r="AE58" s="174">
        <f t="shared" si="12"/>
        <v>39.510543031443341</v>
      </c>
      <c r="AF58" s="174">
        <f t="shared" si="13"/>
        <v>1.3830778110577797</v>
      </c>
      <c r="AG58" s="174"/>
      <c r="AH58" s="174"/>
      <c r="AI58" s="174">
        <f t="shared" si="14"/>
        <v>40.893620842501122</v>
      </c>
      <c r="AJ58" s="172">
        <f t="shared" si="15"/>
        <v>102.96779645635273</v>
      </c>
      <c r="AK58" s="172">
        <f t="shared" si="16"/>
        <v>90.567796456352724</v>
      </c>
      <c r="AL58" s="175">
        <f t="shared" si="17"/>
        <v>110.83605056737933</v>
      </c>
      <c r="AM58" s="174">
        <f t="shared" si="18"/>
        <v>4.7848545415083495E-2</v>
      </c>
      <c r="AN58" s="174">
        <f t="shared" si="19"/>
        <v>7.5000607267583579</v>
      </c>
      <c r="AO58" s="174">
        <f t="shared" si="20"/>
        <v>6.7668061865836057E-2</v>
      </c>
      <c r="AP58" s="181">
        <f t="shared" si="21"/>
        <v>738.90102097402871</v>
      </c>
      <c r="AQ58" s="223">
        <f t="shared" si="22"/>
        <v>57.371725332882733</v>
      </c>
      <c r="AR58" s="223">
        <f t="shared" si="23"/>
        <v>69.771725332882738</v>
      </c>
      <c r="AS58" s="225">
        <f t="shared" si="24"/>
        <v>3080.2521305904556</v>
      </c>
      <c r="AT58" s="222"/>
      <c r="AV58" s="161">
        <f t="shared" si="48"/>
        <v>55</v>
      </c>
      <c r="AW58" s="78">
        <f t="shared" si="46"/>
        <v>173</v>
      </c>
      <c r="AY58">
        <f t="shared" si="25"/>
        <v>44.760922062575908</v>
      </c>
      <c r="AZ58">
        <f t="shared" si="26"/>
        <v>11.531202954843174</v>
      </c>
      <c r="BA58" s="17">
        <f t="shared" si="27"/>
        <v>56.292125017419082</v>
      </c>
      <c r="BB58" s="23">
        <f t="shared" si="1"/>
        <v>115.84442093356621</v>
      </c>
      <c r="BC58" s="75">
        <f t="shared" si="28"/>
        <v>0.21071718881562421</v>
      </c>
      <c r="BD58" s="88">
        <f t="shared" si="29"/>
        <v>652.53866614657466</v>
      </c>
      <c r="BE58">
        <f t="shared" si="30"/>
        <v>194.455939304064</v>
      </c>
      <c r="BF58" s="90">
        <f t="shared" si="2"/>
        <v>59.321696922415924</v>
      </c>
      <c r="BG58" s="22">
        <f t="shared" si="31"/>
        <v>17.677812664005831</v>
      </c>
      <c r="BH58" s="22">
        <f t="shared" si="32"/>
        <v>167.78573811680357</v>
      </c>
      <c r="BI58" s="22">
        <f t="shared" si="33"/>
        <v>50</v>
      </c>
      <c r="BJ58" s="178"/>
      <c r="BK58" s="178"/>
      <c r="BL58" s="178">
        <f t="shared" si="34"/>
        <v>67.141383093863865</v>
      </c>
      <c r="BM58" s="178">
        <f t="shared" si="35"/>
        <v>11.531202954843174</v>
      </c>
      <c r="BN58" s="178"/>
      <c r="BO58" s="178"/>
      <c r="BP58" s="178">
        <f t="shared" si="36"/>
        <v>78.672586048707046</v>
      </c>
      <c r="BQ58" s="178">
        <f t="shared" si="37"/>
        <v>95.224872492835047</v>
      </c>
      <c r="BR58" s="182">
        <f t="shared" si="38"/>
        <v>8582.8061245276331</v>
      </c>
      <c r="BS58" s="179">
        <f t="shared" si="39"/>
        <v>1.9621063427359267E-2</v>
      </c>
      <c r="BT58" s="180">
        <f t="shared" si="40"/>
        <v>238.15891437428644</v>
      </c>
      <c r="BU58" s="180">
        <f t="shared" si="41"/>
        <v>2.77483740071542E-2</v>
      </c>
      <c r="BV58" s="180">
        <f t="shared" si="42"/>
        <v>1801.9073833698794</v>
      </c>
      <c r="BZ58" s="224">
        <v>4.42</v>
      </c>
    </row>
    <row r="59" spans="15:78">
      <c r="O59" s="161">
        <f t="shared" si="43"/>
        <v>56</v>
      </c>
      <c r="P59" s="44">
        <f t="shared" si="3"/>
        <v>21.125</v>
      </c>
      <c r="Q59" s="47"/>
      <c r="R59" s="19">
        <f t="shared" si="4"/>
        <v>26.495934352434599</v>
      </c>
      <c r="S59" s="19">
        <f t="shared" si="5"/>
        <v>1.4080731931853299</v>
      </c>
      <c r="T59" s="19">
        <f t="shared" si="6"/>
        <v>27.90400754561993</v>
      </c>
      <c r="U59" s="52">
        <f t="shared" si="0"/>
        <v>123.40468470220087</v>
      </c>
      <c r="V59" s="50">
        <f t="shared" si="7"/>
        <v>0.50316816067791947</v>
      </c>
      <c r="W59" s="60">
        <f t="shared" si="8"/>
        <v>24.842790518427364</v>
      </c>
      <c r="X59" s="3">
        <f t="shared" si="44"/>
        <v>17.677812664005838</v>
      </c>
      <c r="Y59" s="3">
        <f t="shared" si="45"/>
        <v>70.265453624277896</v>
      </c>
      <c r="Z59" s="3">
        <f t="shared" si="9"/>
        <v>50.000000000000263</v>
      </c>
      <c r="AA59" s="3">
        <f t="shared" si="10"/>
        <v>36.93483708703463</v>
      </c>
      <c r="AB59" s="3">
        <f t="shared" si="11"/>
        <v>-9.0308295414147004</v>
      </c>
      <c r="AC59" s="174"/>
      <c r="AD59" s="174"/>
      <c r="AE59" s="174">
        <f t="shared" si="12"/>
        <v>39.743901528651897</v>
      </c>
      <c r="AF59" s="174">
        <f t="shared" si="13"/>
        <v>1.4080731931853299</v>
      </c>
      <c r="AG59" s="174"/>
      <c r="AH59" s="174"/>
      <c r="AI59" s="174">
        <f t="shared" si="14"/>
        <v>41.151974721837227</v>
      </c>
      <c r="AJ59" s="172">
        <f t="shared" si="15"/>
        <v>102.70944257701662</v>
      </c>
      <c r="AK59" s="172">
        <f t="shared" si="16"/>
        <v>90.309442577016611</v>
      </c>
      <c r="AL59" s="175">
        <f t="shared" si="17"/>
        <v>114.18228665464945</v>
      </c>
      <c r="AM59" s="174">
        <f t="shared" si="18"/>
        <v>4.644629175488478E-2</v>
      </c>
      <c r="AN59" s="174">
        <f t="shared" si="19"/>
        <v>7.5000607267583508</v>
      </c>
      <c r="AO59" s="174">
        <f t="shared" si="20"/>
        <v>6.5684975721695724E-2</v>
      </c>
      <c r="AP59" s="181">
        <f t="shared" si="21"/>
        <v>761.20908092967477</v>
      </c>
      <c r="AQ59" s="223">
        <f t="shared" si="22"/>
        <v>57.630079212218845</v>
      </c>
      <c r="AR59" s="223">
        <f t="shared" si="23"/>
        <v>70.030079212218851</v>
      </c>
      <c r="AS59" s="225">
        <f t="shared" si="24"/>
        <v>3173.2476025917499</v>
      </c>
      <c r="AT59" s="222"/>
      <c r="AV59" s="161">
        <f t="shared" si="48"/>
        <v>56</v>
      </c>
      <c r="AW59" s="78">
        <f t="shared" si="46"/>
        <v>176</v>
      </c>
      <c r="AY59">
        <f t="shared" si="25"/>
        <v>44.910253356283</v>
      </c>
      <c r="AZ59">
        <f t="shared" si="26"/>
        <v>11.731166011863575</v>
      </c>
      <c r="BA59" s="17">
        <f t="shared" si="27"/>
        <v>56.641419368146572</v>
      </c>
      <c r="BB59" s="23">
        <f t="shared" si="1"/>
        <v>115.49512658283869</v>
      </c>
      <c r="BC59" s="75">
        <f t="shared" si="28"/>
        <v>0.20241152931326234</v>
      </c>
      <c r="BD59" s="88">
        <f t="shared" si="29"/>
        <v>679.314630892884</v>
      </c>
      <c r="BE59">
        <f t="shared" si="30"/>
        <v>194.45593930406349</v>
      </c>
      <c r="BF59" s="90">
        <f t="shared" si="2"/>
        <v>61.755875535716775</v>
      </c>
      <c r="BG59" s="22">
        <f t="shared" si="31"/>
        <v>17.677812664005785</v>
      </c>
      <c r="BH59" s="22">
        <f t="shared" si="32"/>
        <v>174.67057918726385</v>
      </c>
      <c r="BI59" s="22">
        <f t="shared" si="33"/>
        <v>49.999999999999993</v>
      </c>
      <c r="BJ59" s="178"/>
      <c r="BK59" s="178"/>
      <c r="BL59" s="178">
        <f t="shared" si="34"/>
        <v>67.365380034424504</v>
      </c>
      <c r="BM59" s="178">
        <f t="shared" si="35"/>
        <v>11.731166011863575</v>
      </c>
      <c r="BN59" s="178"/>
      <c r="BO59" s="178"/>
      <c r="BP59" s="178">
        <f t="shared" si="36"/>
        <v>79.096546046288083</v>
      </c>
      <c r="BQ59" s="178">
        <f t="shared" si="37"/>
        <v>94.800912495254025</v>
      </c>
      <c r="BR59" s="182">
        <f t="shared" si="38"/>
        <v>9012.1269810818867</v>
      </c>
      <c r="BS59" s="179">
        <f t="shared" si="39"/>
        <v>1.8686352700932315E-2</v>
      </c>
      <c r="BT59" s="180">
        <f t="shared" si="40"/>
        <v>238.15891437428678</v>
      </c>
      <c r="BU59" s="180">
        <f t="shared" si="41"/>
        <v>2.6426493420945597E-2</v>
      </c>
      <c r="BV59" s="180">
        <f t="shared" si="42"/>
        <v>1892.0406579697813</v>
      </c>
      <c r="BZ59" s="224">
        <v>4.3499999999999996</v>
      </c>
    </row>
    <row r="60" spans="15:78">
      <c r="O60" s="161">
        <f t="shared" si="43"/>
        <v>57</v>
      </c>
      <c r="P60" s="44">
        <f t="shared" si="3"/>
        <v>21.5</v>
      </c>
      <c r="Q60" s="47"/>
      <c r="R60" s="19">
        <f t="shared" si="4"/>
        <v>26.64876919831211</v>
      </c>
      <c r="S60" s="19">
        <f t="shared" si="5"/>
        <v>1.4330685753128798</v>
      </c>
      <c r="T60" s="19">
        <f t="shared" si="6"/>
        <v>28.08183777362499</v>
      </c>
      <c r="U60" s="52">
        <f t="shared" si="0"/>
        <v>123.2268544741958</v>
      </c>
      <c r="V60" s="50">
        <f t="shared" si="7"/>
        <v>0.49297130529916444</v>
      </c>
      <c r="W60" s="60">
        <f t="shared" si="8"/>
        <v>25.35665073584379</v>
      </c>
      <c r="X60" s="3">
        <f t="shared" si="44"/>
        <v>17.677812664005806</v>
      </c>
      <c r="Y60" s="3">
        <f t="shared" si="45"/>
        <v>71.718858033474717</v>
      </c>
      <c r="Z60" s="3">
        <f t="shared" si="9"/>
        <v>50.000000000000178</v>
      </c>
      <c r="AA60" s="3">
        <f t="shared" si="10"/>
        <v>37.112667315039694</v>
      </c>
      <c r="AB60" s="3">
        <f t="shared" si="11"/>
        <v>-9.030829541414704</v>
      </c>
      <c r="AC60" s="174"/>
      <c r="AD60" s="174"/>
      <c r="AE60" s="174">
        <f t="shared" si="12"/>
        <v>39.973153797468164</v>
      </c>
      <c r="AF60" s="174">
        <f t="shared" si="13"/>
        <v>1.4330685753128798</v>
      </c>
      <c r="AG60" s="174"/>
      <c r="AH60" s="174"/>
      <c r="AI60" s="174">
        <f t="shared" si="14"/>
        <v>41.406222372781045</v>
      </c>
      <c r="AJ60" s="172">
        <f t="shared" si="15"/>
        <v>102.45519492607282</v>
      </c>
      <c r="AK60" s="172">
        <f t="shared" si="16"/>
        <v>90.055194926072815</v>
      </c>
      <c r="AL60" s="175">
        <f t="shared" si="17"/>
        <v>117.57395262387287</v>
      </c>
      <c r="AM60" s="174">
        <f t="shared" si="18"/>
        <v>4.5106451563872399E-2</v>
      </c>
      <c r="AN60" s="174">
        <f t="shared" si="19"/>
        <v>7.5000607267583703</v>
      </c>
      <c r="AO60" s="174">
        <f t="shared" si="20"/>
        <v>6.3790155552153449E-2</v>
      </c>
      <c r="AP60" s="181">
        <f t="shared" si="21"/>
        <v>783.82000431275139</v>
      </c>
      <c r="AQ60" s="223">
        <f t="shared" si="22"/>
        <v>57.884326863162634</v>
      </c>
      <c r="AR60" s="223">
        <f t="shared" si="23"/>
        <v>70.284326863162633</v>
      </c>
      <c r="AS60" s="225">
        <f t="shared" si="24"/>
        <v>3267.505619495726</v>
      </c>
      <c r="AT60" s="222"/>
      <c r="AV60" s="161">
        <f t="shared" si="48"/>
        <v>57</v>
      </c>
      <c r="AW60" s="78">
        <f t="shared" si="46"/>
        <v>179</v>
      </c>
      <c r="AY60">
        <f t="shared" si="25"/>
        <v>45.057060619597863</v>
      </c>
      <c r="AZ60">
        <f t="shared" si="26"/>
        <v>11.931129068883978</v>
      </c>
      <c r="BA60" s="17">
        <f t="shared" si="27"/>
        <v>56.988189688481839</v>
      </c>
      <c r="BB60" s="23">
        <f t="shared" si="1"/>
        <v>115.14835626250344</v>
      </c>
      <c r="BC60" s="75">
        <f t="shared" si="28"/>
        <v>0.194489755415621</v>
      </c>
      <c r="BD60" s="88">
        <f t="shared" si="29"/>
        <v>706.98383588413617</v>
      </c>
      <c r="BE60">
        <f t="shared" si="30"/>
        <v>194.45593930406378</v>
      </c>
      <c r="BF60" s="90">
        <f t="shared" si="2"/>
        <v>64.271257807648794</v>
      </c>
      <c r="BG60" s="22">
        <f t="shared" si="31"/>
        <v>17.677812664005813</v>
      </c>
      <c r="BH60" s="22">
        <f t="shared" si="32"/>
        <v>181.78509702875436</v>
      </c>
      <c r="BI60" s="22">
        <f t="shared" si="33"/>
        <v>49.999999999999993</v>
      </c>
      <c r="BJ60" s="178"/>
      <c r="BK60" s="178"/>
      <c r="BL60" s="178">
        <f t="shared" si="34"/>
        <v>67.585590929396801</v>
      </c>
      <c r="BM60" s="178">
        <f t="shared" si="35"/>
        <v>11.931129068883978</v>
      </c>
      <c r="BN60" s="178"/>
      <c r="BO60" s="178"/>
      <c r="BP60" s="178">
        <f t="shared" si="36"/>
        <v>79.516719998280777</v>
      </c>
      <c r="BQ60" s="178">
        <f t="shared" si="37"/>
        <v>94.38073854326133</v>
      </c>
      <c r="BR60" s="182">
        <f t="shared" si="38"/>
        <v>9458.7990681724077</v>
      </c>
      <c r="BS60" s="179">
        <f t="shared" si="39"/>
        <v>1.7803928610846637E-2</v>
      </c>
      <c r="BT60" s="180">
        <f t="shared" si="40"/>
        <v>238.15891437428641</v>
      </c>
      <c r="BU60" s="180">
        <f t="shared" si="41"/>
        <v>2.5178557304981693E-2</v>
      </c>
      <c r="BV60" s="180">
        <f t="shared" si="42"/>
        <v>1985.8167167547472</v>
      </c>
      <c r="BZ60" s="224">
        <v>4.28</v>
      </c>
    </row>
    <row r="61" spans="15:78">
      <c r="O61" s="161">
        <f t="shared" si="43"/>
        <v>58</v>
      </c>
      <c r="P61" s="44">
        <f t="shared" si="3"/>
        <v>21.875</v>
      </c>
      <c r="Q61" s="47"/>
      <c r="R61" s="19">
        <f t="shared" si="4"/>
        <v>26.798961233887017</v>
      </c>
      <c r="S61" s="19">
        <f t="shared" si="5"/>
        <v>1.4580639574404302</v>
      </c>
      <c r="T61" s="19">
        <f t="shared" si="6"/>
        <v>28.257025191327447</v>
      </c>
      <c r="U61" s="52">
        <f t="shared" si="0"/>
        <v>123.05166705649334</v>
      </c>
      <c r="V61" s="50">
        <f t="shared" si="7"/>
        <v>0.4831280687818934</v>
      </c>
      <c r="W61" s="60">
        <f t="shared" si="8"/>
        <v>25.873266363472368</v>
      </c>
      <c r="X61" s="3">
        <f t="shared" si="44"/>
        <v>17.677812664005799</v>
      </c>
      <c r="Y61" s="3">
        <f t="shared" si="45"/>
        <v>73.180055856552883</v>
      </c>
      <c r="Z61" s="3">
        <f t="shared" si="9"/>
        <v>50.000000000000156</v>
      </c>
      <c r="AA61" s="3">
        <f t="shared" si="10"/>
        <v>37.287854732742147</v>
      </c>
      <c r="AB61" s="3">
        <f t="shared" si="11"/>
        <v>-9.0308295414147004</v>
      </c>
      <c r="AC61" s="174"/>
      <c r="AD61" s="174"/>
      <c r="AE61" s="174">
        <f t="shared" si="12"/>
        <v>40.198441850830527</v>
      </c>
      <c r="AF61" s="174">
        <f t="shared" si="13"/>
        <v>1.4580639574404302</v>
      </c>
      <c r="AG61" s="174"/>
      <c r="AH61" s="174"/>
      <c r="AI61" s="174">
        <f t="shared" si="14"/>
        <v>41.656505808270957</v>
      </c>
      <c r="AJ61" s="172">
        <f t="shared" si="15"/>
        <v>102.20491149058289</v>
      </c>
      <c r="AK61" s="172">
        <f t="shared" si="16"/>
        <v>89.804911490582882</v>
      </c>
      <c r="AL61" s="175">
        <f t="shared" si="17"/>
        <v>121.01112276107018</v>
      </c>
      <c r="AM61" s="174">
        <f t="shared" si="18"/>
        <v>4.3825259019147335E-2</v>
      </c>
      <c r="AN61" s="174">
        <f t="shared" si="19"/>
        <v>7.5000607267583526</v>
      </c>
      <c r="AO61" s="174">
        <f t="shared" si="20"/>
        <v>6.1978275679391973E-2</v>
      </c>
      <c r="AP61" s="181">
        <f t="shared" si="21"/>
        <v>806.73428635939285</v>
      </c>
      <c r="AQ61" s="223">
        <f t="shared" si="22"/>
        <v>58.134610298652575</v>
      </c>
      <c r="AR61" s="223">
        <f t="shared" si="23"/>
        <v>70.534610298652581</v>
      </c>
      <c r="AS61" s="225">
        <f t="shared" si="24"/>
        <v>3363.0282457902149</v>
      </c>
      <c r="AT61" s="222"/>
      <c r="AV61" s="161">
        <f t="shared" si="48"/>
        <v>58</v>
      </c>
      <c r="AW61" s="78">
        <f t="shared" si="46"/>
        <v>182</v>
      </c>
      <c r="AY61">
        <f t="shared" si="25"/>
        <v>45.201427759701495</v>
      </c>
      <c r="AZ61">
        <f t="shared" si="26"/>
        <v>12.131092125904379</v>
      </c>
      <c r="BA61" s="17">
        <f t="shared" si="27"/>
        <v>57.332519885605876</v>
      </c>
      <c r="BB61" s="23">
        <f t="shared" si="1"/>
        <v>114.8040260653794</v>
      </c>
      <c r="BC61" s="75">
        <f t="shared" si="28"/>
        <v>0.18693052267828661</v>
      </c>
      <c r="BD61" s="88">
        <f t="shared" si="29"/>
        <v>735.57336358892564</v>
      </c>
      <c r="BE61">
        <f t="shared" si="30"/>
        <v>194.45593930406383</v>
      </c>
      <c r="BF61" s="90">
        <f t="shared" si="2"/>
        <v>66.870305780811478</v>
      </c>
      <c r="BG61" s="22">
        <f t="shared" si="31"/>
        <v>17.677812664005817</v>
      </c>
      <c r="BH61" s="22">
        <f t="shared" si="32"/>
        <v>189.13625529296272</v>
      </c>
      <c r="BI61" s="22">
        <f t="shared" si="33"/>
        <v>50</v>
      </c>
      <c r="BJ61" s="178"/>
      <c r="BK61" s="178"/>
      <c r="BL61" s="178">
        <f t="shared" si="34"/>
        <v>67.802141639552246</v>
      </c>
      <c r="BM61" s="178">
        <f t="shared" si="35"/>
        <v>12.131092125904379</v>
      </c>
      <c r="BN61" s="178"/>
      <c r="BO61" s="178"/>
      <c r="BP61" s="178">
        <f t="shared" si="36"/>
        <v>79.93323376545662</v>
      </c>
      <c r="BQ61" s="178">
        <f t="shared" si="37"/>
        <v>93.964224776085487</v>
      </c>
      <c r="BR61" s="182">
        <f t="shared" si="38"/>
        <v>9923.4272066820486</v>
      </c>
      <c r="BS61" s="179">
        <f t="shared" si="39"/>
        <v>1.6970324853160378E-2</v>
      </c>
      <c r="BT61" s="180">
        <f t="shared" si="40"/>
        <v>238.15891437428641</v>
      </c>
      <c r="BU61" s="180">
        <f t="shared" si="41"/>
        <v>2.3999663565216611E-2</v>
      </c>
      <c r="BV61" s="180">
        <f t="shared" si="42"/>
        <v>2083.3625381510101</v>
      </c>
      <c r="BZ61" s="224">
        <v>4.21</v>
      </c>
    </row>
    <row r="62" spans="15:78">
      <c r="O62" s="161">
        <f t="shared" si="43"/>
        <v>59</v>
      </c>
      <c r="P62" s="44">
        <f t="shared" si="3"/>
        <v>22.25</v>
      </c>
      <c r="Q62" s="47"/>
      <c r="R62" s="19">
        <f t="shared" si="4"/>
        <v>26.946600306339008</v>
      </c>
      <c r="S62" s="19">
        <f t="shared" si="5"/>
        <v>1.4830593395679803</v>
      </c>
      <c r="T62" s="19">
        <f t="shared" si="6"/>
        <v>28.429659645906987</v>
      </c>
      <c r="U62" s="52">
        <f t="shared" si="0"/>
        <v>122.87903260191381</v>
      </c>
      <c r="V62" s="50">
        <f t="shared" si="7"/>
        <v>0.47362056018521387</v>
      </c>
      <c r="W62" s="60">
        <f t="shared" si="8"/>
        <v>26.392649015016694</v>
      </c>
      <c r="X62" s="3">
        <f t="shared" si="44"/>
        <v>17.677812664005817</v>
      </c>
      <c r="Y62" s="3">
        <f t="shared" si="45"/>
        <v>74.649079941760704</v>
      </c>
      <c r="Z62" s="3">
        <f t="shared" si="9"/>
        <v>50.000000000000206</v>
      </c>
      <c r="AA62" s="3">
        <f t="shared" si="10"/>
        <v>37.460489187321684</v>
      </c>
      <c r="AB62" s="3">
        <f t="shared" si="11"/>
        <v>-9.0308295414146968</v>
      </c>
      <c r="AC62" s="174"/>
      <c r="AD62" s="174"/>
      <c r="AE62" s="174">
        <f t="shared" si="12"/>
        <v>40.419900459508511</v>
      </c>
      <c r="AF62" s="174">
        <f t="shared" si="13"/>
        <v>1.4830593395679803</v>
      </c>
      <c r="AG62" s="174"/>
      <c r="AH62" s="174"/>
      <c r="AI62" s="174">
        <f t="shared" si="14"/>
        <v>41.902959799076491</v>
      </c>
      <c r="AJ62" s="172">
        <f t="shared" si="15"/>
        <v>101.95845749977737</v>
      </c>
      <c r="AK62" s="172">
        <f t="shared" si="16"/>
        <v>89.558457499777361</v>
      </c>
      <c r="AL62" s="175">
        <f t="shared" si="17"/>
        <v>124.49387641632988</v>
      </c>
      <c r="AM62" s="174">
        <f t="shared" si="18"/>
        <v>4.2599234210254702E-2</v>
      </c>
      <c r="AN62" s="174">
        <f t="shared" si="19"/>
        <v>7.5000607267583588</v>
      </c>
      <c r="AO62" s="174">
        <f t="shared" si="20"/>
        <v>6.0244414766850128E-2</v>
      </c>
      <c r="AP62" s="181">
        <f t="shared" si="21"/>
        <v>829.95245606589936</v>
      </c>
      <c r="AQ62" s="223">
        <f t="shared" si="22"/>
        <v>58.381064289458102</v>
      </c>
      <c r="AR62" s="223">
        <f t="shared" si="23"/>
        <v>70.781064289458101</v>
      </c>
      <c r="AS62" s="225">
        <f t="shared" si="24"/>
        <v>3459.8176866988242</v>
      </c>
      <c r="AT62" s="222"/>
      <c r="AV62" s="161">
        <f t="shared" si="48"/>
        <v>59</v>
      </c>
      <c r="AW62" s="78">
        <f t="shared" si="46"/>
        <v>185</v>
      </c>
      <c r="AY62">
        <f t="shared" si="25"/>
        <v>45.343434568060275</v>
      </c>
      <c r="AZ62">
        <f t="shared" si="26"/>
        <v>12.331055182924782</v>
      </c>
      <c r="BA62" s="17">
        <f t="shared" si="27"/>
        <v>57.67448975098506</v>
      </c>
      <c r="BB62" s="23">
        <f t="shared" si="1"/>
        <v>114.46205620000022</v>
      </c>
      <c r="BC62" s="75">
        <f t="shared" si="28"/>
        <v>0.17971392402513231</v>
      </c>
      <c r="BD62" s="88">
        <f t="shared" si="29"/>
        <v>765.1110734451172</v>
      </c>
      <c r="BE62">
        <f t="shared" si="30"/>
        <v>194.45593930406386</v>
      </c>
      <c r="BF62" s="90">
        <f t="shared" si="2"/>
        <v>69.555552131374341</v>
      </c>
      <c r="BG62" s="22">
        <f t="shared" si="31"/>
        <v>17.677812664005817</v>
      </c>
      <c r="BH62" s="22">
        <f t="shared" si="32"/>
        <v>196.73121741186318</v>
      </c>
      <c r="BI62" s="22">
        <f t="shared" si="33"/>
        <v>49.999999999999993</v>
      </c>
      <c r="BJ62" s="178"/>
      <c r="BK62" s="178"/>
      <c r="BL62" s="178">
        <f t="shared" si="34"/>
        <v>68.015151852090412</v>
      </c>
      <c r="BM62" s="178">
        <f t="shared" si="35"/>
        <v>12.331055182924782</v>
      </c>
      <c r="BN62" s="178"/>
      <c r="BO62" s="178"/>
      <c r="BP62" s="178">
        <f t="shared" si="36"/>
        <v>80.346207035015198</v>
      </c>
      <c r="BQ62" s="178">
        <f t="shared" si="37"/>
        <v>93.551251506526896</v>
      </c>
      <c r="BR62" s="182">
        <f t="shared" si="38"/>
        <v>10406.635701370673</v>
      </c>
      <c r="BS62" s="179">
        <f t="shared" si="39"/>
        <v>1.6182346359246844E-2</v>
      </c>
      <c r="BT62" s="180">
        <f t="shared" si="40"/>
        <v>238.15891437428598</v>
      </c>
      <c r="BU62" s="180">
        <f t="shared" si="41"/>
        <v>2.2885293692265767E-2</v>
      </c>
      <c r="BV62" s="180">
        <f t="shared" si="42"/>
        <v>2184.8091911050205</v>
      </c>
      <c r="BZ62" s="224">
        <v>4.1399999999999997</v>
      </c>
    </row>
    <row r="63" spans="15:78">
      <c r="O63" s="161">
        <f t="shared" si="43"/>
        <v>60</v>
      </c>
      <c r="P63" s="44">
        <f t="shared" si="3"/>
        <v>22.625</v>
      </c>
      <c r="Q63" s="47"/>
      <c r="R63" s="19">
        <f t="shared" si="4"/>
        <v>27.091771757544819</v>
      </c>
      <c r="S63" s="19">
        <f t="shared" si="5"/>
        <v>1.5080547216955307</v>
      </c>
      <c r="T63" s="19">
        <f t="shared" si="6"/>
        <v>28.599826479240349</v>
      </c>
      <c r="U63" s="52">
        <f t="shared" si="0"/>
        <v>122.70886576858045</v>
      </c>
      <c r="V63" s="50">
        <f t="shared" si="7"/>
        <v>0.46443207473999404</v>
      </c>
      <c r="W63" s="60">
        <f t="shared" si="8"/>
        <v>26.914810348234365</v>
      </c>
      <c r="X63" s="3">
        <f t="shared" si="44"/>
        <v>17.677812664005831</v>
      </c>
      <c r="Y63" s="3">
        <f t="shared" si="45"/>
        <v>76.125963261949011</v>
      </c>
      <c r="Z63" s="3">
        <f t="shared" si="9"/>
        <v>50.000000000000242</v>
      </c>
      <c r="AA63" s="3">
        <f t="shared" si="10"/>
        <v>37.630656020655046</v>
      </c>
      <c r="AB63" s="3">
        <f t="shared" si="11"/>
        <v>-9.0308295414146968</v>
      </c>
      <c r="AC63" s="174"/>
      <c r="AD63" s="174"/>
      <c r="AE63" s="174">
        <f t="shared" si="12"/>
        <v>40.637657636317229</v>
      </c>
      <c r="AF63" s="174">
        <f t="shared" si="13"/>
        <v>1.5080547216955307</v>
      </c>
      <c r="AG63" s="174"/>
      <c r="AH63" s="174"/>
      <c r="AI63" s="174">
        <f t="shared" si="14"/>
        <v>42.145712358012759</v>
      </c>
      <c r="AJ63" s="172">
        <f t="shared" si="15"/>
        <v>101.71570494084109</v>
      </c>
      <c r="AK63" s="172">
        <f t="shared" si="16"/>
        <v>89.315704940841087</v>
      </c>
      <c r="AL63" s="175">
        <f t="shared" si="17"/>
        <v>128.02229781894334</v>
      </c>
      <c r="AM63" s="174">
        <f t="shared" si="18"/>
        <v>4.1425157098039629E-2</v>
      </c>
      <c r="AN63" s="174">
        <f t="shared" si="19"/>
        <v>7.5000607267583632</v>
      </c>
      <c r="AO63" s="174">
        <f t="shared" si="20"/>
        <v>5.858401899148373E-2</v>
      </c>
      <c r="AP63" s="181">
        <f t="shared" si="21"/>
        <v>853.47507495633624</v>
      </c>
      <c r="AQ63" s="223">
        <f t="shared" si="22"/>
        <v>58.62381684839437</v>
      </c>
      <c r="AR63" s="223">
        <f t="shared" si="23"/>
        <v>71.023816848394375</v>
      </c>
      <c r="AS63" s="225">
        <f t="shared" si="24"/>
        <v>3557.8762830434707</v>
      </c>
      <c r="AT63" s="222"/>
      <c r="AV63" s="161">
        <f t="shared" si="48"/>
        <v>60</v>
      </c>
      <c r="AW63" s="78">
        <f t="shared" si="46"/>
        <v>188</v>
      </c>
      <c r="AY63">
        <f t="shared" si="25"/>
        <v>45.483156985273602</v>
      </c>
      <c r="AZ63">
        <f t="shared" si="26"/>
        <v>12.531018239945183</v>
      </c>
      <c r="BA63" s="17">
        <f t="shared" si="27"/>
        <v>58.014175225218786</v>
      </c>
      <c r="BB63" s="23">
        <f t="shared" si="1"/>
        <v>114.12237072576649</v>
      </c>
      <c r="BC63" s="75">
        <f t="shared" si="28"/>
        <v>0.17282137388076846</v>
      </c>
      <c r="BD63" s="88">
        <f t="shared" si="29"/>
        <v>795.62562336049143</v>
      </c>
      <c r="BE63">
        <f t="shared" si="30"/>
        <v>194.45593930406346</v>
      </c>
      <c r="BF63" s="90">
        <f t="shared" si="2"/>
        <v>72.329602123681099</v>
      </c>
      <c r="BG63" s="22">
        <f t="shared" si="31"/>
        <v>17.677812664005781</v>
      </c>
      <c r="BH63" s="22">
        <f t="shared" si="32"/>
        <v>204.57735212612906</v>
      </c>
      <c r="BI63" s="22">
        <f t="shared" si="33"/>
        <v>49.999999999999993</v>
      </c>
      <c r="BJ63" s="178"/>
      <c r="BK63" s="178"/>
      <c r="BL63" s="178">
        <f t="shared" si="34"/>
        <v>68.2247354779104</v>
      </c>
      <c r="BM63" s="178">
        <f t="shared" si="35"/>
        <v>12.531018239945183</v>
      </c>
      <c r="BN63" s="178"/>
      <c r="BO63" s="178"/>
      <c r="BP63" s="178">
        <f t="shared" si="36"/>
        <v>80.755753717855583</v>
      </c>
      <c r="BQ63" s="178">
        <f t="shared" si="37"/>
        <v>93.14170482368651</v>
      </c>
      <c r="BR63" s="182">
        <f t="shared" si="38"/>
        <v>10909.068929976618</v>
      </c>
      <c r="BS63" s="179">
        <f t="shared" si="39"/>
        <v>1.5437044575943009E-2</v>
      </c>
      <c r="BT63" s="180">
        <f t="shared" si="40"/>
        <v>238.15891437428601</v>
      </c>
      <c r="BU63" s="180">
        <f t="shared" si="41"/>
        <v>2.1831277802256629E-2</v>
      </c>
      <c r="BV63" s="180">
        <f t="shared" si="42"/>
        <v>2290.291958761647</v>
      </c>
      <c r="BZ63" s="224">
        <v>4.07</v>
      </c>
    </row>
    <row r="64" spans="15:78">
      <c r="O64" s="161">
        <f t="shared" si="43"/>
        <v>61</v>
      </c>
      <c r="P64" s="44">
        <f t="shared" si="3"/>
        <v>23</v>
      </c>
      <c r="Q64" s="47"/>
      <c r="R64" s="19">
        <f t="shared" si="4"/>
        <v>27.234556720351858</v>
      </c>
      <c r="S64" s="19">
        <f t="shared" si="5"/>
        <v>1.5330501038230808</v>
      </c>
      <c r="T64" s="19">
        <f t="shared" si="6"/>
        <v>28.767606824174937</v>
      </c>
      <c r="U64" s="52">
        <f t="shared" si="0"/>
        <v>122.54108542364584</v>
      </c>
      <c r="V64" s="50">
        <f t="shared" si="7"/>
        <v>0.4555469971499867</v>
      </c>
      <c r="W64" s="60">
        <f t="shared" si="8"/>
        <v>27.439762065094474</v>
      </c>
      <c r="X64" s="3">
        <f t="shared" si="44"/>
        <v>17.677812664005771</v>
      </c>
      <c r="Y64" s="3">
        <f t="shared" si="45"/>
        <v>77.610738915016583</v>
      </c>
      <c r="Z64" s="3">
        <f t="shared" si="9"/>
        <v>50.000000000000071</v>
      </c>
      <c r="AA64" s="3">
        <f t="shared" si="10"/>
        <v>37.798436365589637</v>
      </c>
      <c r="AB64" s="3">
        <f t="shared" si="11"/>
        <v>-9.0308295414147004</v>
      </c>
      <c r="AC64" s="174"/>
      <c r="AD64" s="174"/>
      <c r="AE64" s="174">
        <f t="shared" si="12"/>
        <v>40.851835080527785</v>
      </c>
      <c r="AF64" s="174">
        <f t="shared" si="13"/>
        <v>1.5330501038230808</v>
      </c>
      <c r="AG64" s="174"/>
      <c r="AH64" s="174"/>
      <c r="AI64" s="174">
        <f t="shared" si="14"/>
        <v>42.384885184350864</v>
      </c>
      <c r="AJ64" s="172">
        <f t="shared" si="15"/>
        <v>101.47653211450297</v>
      </c>
      <c r="AK64" s="172">
        <f t="shared" si="16"/>
        <v>89.076532114502967</v>
      </c>
      <c r="AL64" s="175">
        <f t="shared" si="17"/>
        <v>131.59647590398049</v>
      </c>
      <c r="AM64" s="174">
        <f t="shared" si="18"/>
        <v>4.0300044228170039E-2</v>
      </c>
      <c r="AN64" s="174">
        <f t="shared" si="19"/>
        <v>7.5000607267583383</v>
      </c>
      <c r="AO64" s="174">
        <f t="shared" si="20"/>
        <v>5.699286911171364E-2</v>
      </c>
      <c r="AP64" s="181">
        <f t="shared" si="21"/>
        <v>877.30273592637207</v>
      </c>
      <c r="AQ64" s="223">
        <f t="shared" si="22"/>
        <v>58.862989674732489</v>
      </c>
      <c r="AR64" s="223">
        <f t="shared" si="23"/>
        <v>71.262989674732495</v>
      </c>
      <c r="AS64" s="225">
        <f t="shared" si="24"/>
        <v>3657.2065064246617</v>
      </c>
      <c r="AT64" s="222"/>
      <c r="AV64" s="161">
        <f t="shared" si="48"/>
        <v>61</v>
      </c>
      <c r="AW64" s="78">
        <f t="shared" si="46"/>
        <v>191</v>
      </c>
      <c r="AY64">
        <f t="shared" si="25"/>
        <v>45.620667344954555</v>
      </c>
      <c r="AZ64">
        <f t="shared" si="26"/>
        <v>12.730981296965586</v>
      </c>
      <c r="BA64" s="17">
        <f t="shared" si="27"/>
        <v>58.351648641920143</v>
      </c>
      <c r="BB64" s="23">
        <f t="shared" si="1"/>
        <v>113.78489730906513</v>
      </c>
      <c r="BC64" s="75">
        <f t="shared" si="28"/>
        <v>0.16623550324897005</v>
      </c>
      <c r="BD64" s="88">
        <f t="shared" si="29"/>
        <v>827.14649179344315</v>
      </c>
      <c r="BE64">
        <f t="shared" si="30"/>
        <v>194.45593930406366</v>
      </c>
      <c r="BF64" s="90">
        <f t="shared" si="2"/>
        <v>75.195135617585805</v>
      </c>
      <c r="BG64" s="22">
        <f t="shared" si="31"/>
        <v>17.677812664005803</v>
      </c>
      <c r="BH64" s="22">
        <f t="shared" si="32"/>
        <v>212.68223916268875</v>
      </c>
      <c r="BI64" s="22">
        <f t="shared" si="33"/>
        <v>49.999999999999993</v>
      </c>
      <c r="BJ64" s="178"/>
      <c r="BK64" s="178"/>
      <c r="BL64" s="178">
        <f t="shared" si="34"/>
        <v>68.431001017431825</v>
      </c>
      <c r="BM64" s="178">
        <f t="shared" si="35"/>
        <v>12.730981296965586</v>
      </c>
      <c r="BN64" s="178"/>
      <c r="BO64" s="178"/>
      <c r="BP64" s="178">
        <f t="shared" si="36"/>
        <v>81.161982314397406</v>
      </c>
      <c r="BQ64" s="178">
        <f t="shared" si="37"/>
        <v>92.735476227144673</v>
      </c>
      <c r="BR64" s="182">
        <f t="shared" si="38"/>
        <v>11431.391949682422</v>
      </c>
      <c r="BS64" s="179">
        <f t="shared" si="39"/>
        <v>1.4731695325936411E-2</v>
      </c>
      <c r="BT64" s="180">
        <f t="shared" si="40"/>
        <v>238.15891437428556</v>
      </c>
      <c r="BU64" s="180">
        <f t="shared" si="41"/>
        <v>2.0833763326687606E-2</v>
      </c>
      <c r="BV64" s="180">
        <f t="shared" si="42"/>
        <v>2399.9504657879584</v>
      </c>
      <c r="BZ64" s="224">
        <v>4.0199999999999996</v>
      </c>
    </row>
    <row r="65" spans="15:78">
      <c r="O65" s="161">
        <f t="shared" si="43"/>
        <v>62</v>
      </c>
      <c r="P65" s="44">
        <f t="shared" si="3"/>
        <v>23.375</v>
      </c>
      <c r="Q65" s="47"/>
      <c r="R65" s="19">
        <f t="shared" si="4"/>
        <v>27.375032390891111</v>
      </c>
      <c r="S65" s="19">
        <f t="shared" si="5"/>
        <v>1.5580454859506312</v>
      </c>
      <c r="T65" s="19">
        <f t="shared" si="6"/>
        <v>28.933077876841743</v>
      </c>
      <c r="U65" s="52">
        <f t="shared" si="0"/>
        <v>122.37561437097905</v>
      </c>
      <c r="V65" s="50">
        <f t="shared" si="7"/>
        <v>0.44695071420087507</v>
      </c>
      <c r="W65" s="60">
        <f t="shared" si="8"/>
        <v>27.967515911935571</v>
      </c>
      <c r="X65" s="3">
        <f t="shared" si="44"/>
        <v>17.67781266400582</v>
      </c>
      <c r="Y65" s="3">
        <f t="shared" si="45"/>
        <v>79.103440124357007</v>
      </c>
      <c r="Z65" s="3">
        <f t="shared" si="9"/>
        <v>50.000000000000206</v>
      </c>
      <c r="AA65" s="3">
        <f t="shared" si="10"/>
        <v>37.96390741825644</v>
      </c>
      <c r="AB65" s="3">
        <f t="shared" si="11"/>
        <v>-9.0308295414146968</v>
      </c>
      <c r="AC65" s="174"/>
      <c r="AD65" s="174"/>
      <c r="AE65" s="174">
        <f t="shared" si="12"/>
        <v>41.062548586336668</v>
      </c>
      <c r="AF65" s="174">
        <f t="shared" si="13"/>
        <v>1.5580454859506312</v>
      </c>
      <c r="AG65" s="174"/>
      <c r="AH65" s="174"/>
      <c r="AI65" s="174">
        <f t="shared" si="14"/>
        <v>42.620594072287297</v>
      </c>
      <c r="AJ65" s="172">
        <f t="shared" si="15"/>
        <v>101.24082322656655</v>
      </c>
      <c r="AK65" s="172">
        <f t="shared" si="16"/>
        <v>88.840823226566542</v>
      </c>
      <c r="AL65" s="175">
        <f t="shared" si="17"/>
        <v>135.21650414944594</v>
      </c>
      <c r="AM65" s="174">
        <f t="shared" si="18"/>
        <v>3.9221127868683078E-2</v>
      </c>
      <c r="AN65" s="174">
        <f t="shared" si="19"/>
        <v>7.5000607267583499</v>
      </c>
      <c r="AO65" s="174">
        <f t="shared" si="20"/>
        <v>5.5467050963460975E-2</v>
      </c>
      <c r="AP65" s="181">
        <f t="shared" si="21"/>
        <v>901.43606215765089</v>
      </c>
      <c r="AQ65" s="223">
        <f t="shared" si="22"/>
        <v>59.098698562668915</v>
      </c>
      <c r="AR65" s="223">
        <f t="shared" si="23"/>
        <v>71.49869856266892</v>
      </c>
      <c r="AS65" s="225">
        <f t="shared" si="24"/>
        <v>3757.8109546958785</v>
      </c>
      <c r="AT65" s="222"/>
      <c r="AV65" s="161">
        <f t="shared" si="48"/>
        <v>62</v>
      </c>
      <c r="AW65" s="78">
        <f t="shared" si="46"/>
        <v>194</v>
      </c>
      <c r="AY65">
        <f t="shared" si="25"/>
        <v>45.756034598604522</v>
      </c>
      <c r="AZ65">
        <f t="shared" si="26"/>
        <v>12.930944353985987</v>
      </c>
      <c r="BA65" s="17">
        <f t="shared" si="27"/>
        <v>58.686978952590508</v>
      </c>
      <c r="BB65" s="23">
        <f t="shared" si="1"/>
        <v>113.44956699839476</v>
      </c>
      <c r="BC65" s="75">
        <f t="shared" si="28"/>
        <v>0.15994006455161144</v>
      </c>
      <c r="BD65" s="88">
        <f t="shared" si="29"/>
        <v>859.70400042906238</v>
      </c>
      <c r="BE65">
        <f t="shared" si="30"/>
        <v>194.45593930406329</v>
      </c>
      <c r="BF65" s="90">
        <f t="shared" si="2"/>
        <v>78.154909129914827</v>
      </c>
      <c r="BG65" s="22">
        <f t="shared" si="31"/>
        <v>17.677812664005767</v>
      </c>
      <c r="BH65" s="22">
        <f t="shared" si="32"/>
        <v>221.05367506537721</v>
      </c>
      <c r="BI65" s="22">
        <f t="shared" si="33"/>
        <v>50</v>
      </c>
      <c r="BJ65" s="178"/>
      <c r="BK65" s="178"/>
      <c r="BL65" s="178">
        <f t="shared" si="34"/>
        <v>68.634051897906787</v>
      </c>
      <c r="BM65" s="178">
        <f t="shared" si="35"/>
        <v>12.930944353985987</v>
      </c>
      <c r="BN65" s="178"/>
      <c r="BO65" s="178"/>
      <c r="BP65" s="178">
        <f t="shared" si="36"/>
        <v>81.564996251892779</v>
      </c>
      <c r="BQ65" s="178">
        <f t="shared" si="37"/>
        <v>92.332462289649314</v>
      </c>
      <c r="BR65" s="182">
        <f t="shared" si="38"/>
        <v>11974.291121424476</v>
      </c>
      <c r="BS65" s="179">
        <f t="shared" si="39"/>
        <v>1.4063778944941062E-2</v>
      </c>
      <c r="BT65" s="180">
        <f t="shared" si="40"/>
        <v>238.15891437428644</v>
      </c>
      <c r="BU65" s="180">
        <f t="shared" si="41"/>
        <v>1.9889186922152829E-2</v>
      </c>
      <c r="BV65" s="180">
        <f t="shared" si="42"/>
        <v>2513.9288094431536</v>
      </c>
      <c r="BZ65" s="224">
        <v>3.97</v>
      </c>
    </row>
    <row r="66" spans="15:78">
      <c r="O66" s="161">
        <f t="shared" si="43"/>
        <v>63</v>
      </c>
      <c r="P66" s="44">
        <f t="shared" si="3"/>
        <v>23.75</v>
      </c>
      <c r="Q66" s="47"/>
      <c r="R66" s="19">
        <f t="shared" si="4"/>
        <v>27.513272279217706</v>
      </c>
      <c r="S66" s="19">
        <f t="shared" si="5"/>
        <v>1.5830408680781813</v>
      </c>
      <c r="T66" s="19">
        <f t="shared" si="6"/>
        <v>29.096313147295888</v>
      </c>
      <c r="U66" s="52">
        <f t="shared" si="0"/>
        <v>122.2123791005249</v>
      </c>
      <c r="V66" s="50">
        <f t="shared" si="7"/>
        <v>0.43862953564843954</v>
      </c>
      <c r="W66" s="60">
        <f t="shared" si="8"/>
        <v>28.498083679624205</v>
      </c>
      <c r="X66" s="3">
        <f t="shared" si="44"/>
        <v>17.677812664005817</v>
      </c>
      <c r="Y66" s="3">
        <f t="shared" si="45"/>
        <v>80.60410023930703</v>
      </c>
      <c r="Z66" s="3">
        <f t="shared" si="9"/>
        <v>50.000000000000199</v>
      </c>
      <c r="AA66" s="3">
        <f t="shared" si="10"/>
        <v>38.127142688710592</v>
      </c>
      <c r="AB66" s="3">
        <f t="shared" si="11"/>
        <v>-9.030829541414704</v>
      </c>
      <c r="AC66" s="174"/>
      <c r="AD66" s="174"/>
      <c r="AE66" s="174">
        <f t="shared" si="12"/>
        <v>41.26990841882656</v>
      </c>
      <c r="AF66" s="174">
        <f t="shared" si="13"/>
        <v>1.5830408680781813</v>
      </c>
      <c r="AG66" s="174"/>
      <c r="AH66" s="174"/>
      <c r="AI66" s="174">
        <f t="shared" si="14"/>
        <v>42.852949286904739</v>
      </c>
      <c r="AJ66" s="172">
        <f t="shared" si="15"/>
        <v>101.00846801194912</v>
      </c>
      <c r="AK66" s="172">
        <f t="shared" si="16"/>
        <v>88.608468011949114</v>
      </c>
      <c r="AL66" s="175">
        <f t="shared" si="17"/>
        <v>138.88248042322684</v>
      </c>
      <c r="AM66" s="174">
        <f t="shared" si="18"/>
        <v>3.8185837285167064E-2</v>
      </c>
      <c r="AN66" s="174">
        <f t="shared" si="19"/>
        <v>7.5000607267583579</v>
      </c>
      <c r="AO66" s="174">
        <f t="shared" si="20"/>
        <v>5.4002928979255474E-2</v>
      </c>
      <c r="AP66" s="181">
        <f t="shared" si="21"/>
        <v>925.87570609747581</v>
      </c>
      <c r="AQ66" s="223">
        <f t="shared" si="22"/>
        <v>59.331053777286357</v>
      </c>
      <c r="AR66" s="223">
        <f t="shared" si="23"/>
        <v>71.731053777286363</v>
      </c>
      <c r="AS66" s="225">
        <f t="shared" si="24"/>
        <v>3859.6923477101723</v>
      </c>
      <c r="AT66" s="222"/>
      <c r="AV66" s="161">
        <f t="shared" si="48"/>
        <v>63</v>
      </c>
      <c r="AW66" s="78">
        <f t="shared" si="46"/>
        <v>197</v>
      </c>
      <c r="AY66">
        <f t="shared" si="25"/>
        <v>45.889324523231856</v>
      </c>
      <c r="AZ66">
        <f t="shared" si="26"/>
        <v>13.13090741100639</v>
      </c>
      <c r="BA66" s="17">
        <f t="shared" si="27"/>
        <v>59.020231934238247</v>
      </c>
      <c r="BB66" s="23">
        <f t="shared" si="1"/>
        <v>113.11631401674704</v>
      </c>
      <c r="BC66" s="75">
        <f t="shared" si="28"/>
        <v>0.15391984518707935</v>
      </c>
      <c r="BD66" s="88">
        <f t="shared" si="29"/>
        <v>893.32933746639208</v>
      </c>
      <c r="BE66">
        <f t="shared" si="30"/>
        <v>194.45593930406383</v>
      </c>
      <c r="BF66" s="90">
        <f t="shared" si="2"/>
        <v>81.211757951490256</v>
      </c>
      <c r="BG66" s="22">
        <f t="shared" si="31"/>
        <v>17.677812664005817</v>
      </c>
      <c r="BH66" s="22">
        <f t="shared" si="32"/>
        <v>229.69967918272857</v>
      </c>
      <c r="BI66" s="22">
        <f t="shared" si="33"/>
        <v>50</v>
      </c>
      <c r="BJ66" s="178"/>
      <c r="BK66" s="178"/>
      <c r="BL66" s="178">
        <f t="shared" si="34"/>
        <v>68.833986784847781</v>
      </c>
      <c r="BM66" s="178">
        <f t="shared" si="35"/>
        <v>13.13090741100639</v>
      </c>
      <c r="BN66" s="178"/>
      <c r="BO66" s="178"/>
      <c r="BP66" s="178">
        <f t="shared" si="36"/>
        <v>81.964894195854171</v>
      </c>
      <c r="BQ66" s="178">
        <f t="shared" si="37"/>
        <v>91.932564345687936</v>
      </c>
      <c r="BR66" s="182">
        <f t="shared" si="38"/>
        <v>12538.474752540427</v>
      </c>
      <c r="BS66" s="179">
        <f t="shared" si="39"/>
        <v>1.3430962431851096E-2</v>
      </c>
      <c r="BT66" s="180">
        <f t="shared" si="40"/>
        <v>238.15891437428601</v>
      </c>
      <c r="BU66" s="180">
        <f t="shared" si="41"/>
        <v>1.8994249226847348E-2</v>
      </c>
      <c r="BV66" s="180">
        <f t="shared" si="42"/>
        <v>2632.3756944985062</v>
      </c>
      <c r="BZ66" s="224">
        <v>3.92</v>
      </c>
    </row>
    <row r="67" spans="15:78">
      <c r="O67" s="161">
        <f t="shared" si="43"/>
        <v>64</v>
      </c>
      <c r="P67" s="44">
        <f t="shared" si="3"/>
        <v>24.125</v>
      </c>
      <c r="Q67" s="47"/>
      <c r="R67" s="19">
        <f t="shared" si="4"/>
        <v>27.649346440316602</v>
      </c>
      <c r="S67" s="19">
        <f t="shared" si="5"/>
        <v>1.6080362502057317</v>
      </c>
      <c r="T67" s="19">
        <f t="shared" si="6"/>
        <v>29.257382690522334</v>
      </c>
      <c r="U67" s="52">
        <f t="shared" si="0"/>
        <v>122.05130955729847</v>
      </c>
      <c r="V67" s="50">
        <f t="shared" si="7"/>
        <v>0.43057062248505756</v>
      </c>
      <c r="W67" s="60">
        <f t="shared" si="8"/>
        <v>29.031477203714115</v>
      </c>
      <c r="X67" s="3">
        <f t="shared" si="44"/>
        <v>17.677812664005824</v>
      </c>
      <c r="Y67" s="3">
        <f t="shared" si="45"/>
        <v>82.112752735596814</v>
      </c>
      <c r="Z67" s="3">
        <f t="shared" si="9"/>
        <v>50.000000000000227</v>
      </c>
      <c r="AA67" s="3">
        <f t="shared" si="10"/>
        <v>38.288212231937038</v>
      </c>
      <c r="AB67" s="3">
        <f t="shared" si="11"/>
        <v>-9.030829541414704</v>
      </c>
      <c r="AC67" s="174"/>
      <c r="AD67" s="174"/>
      <c r="AE67" s="174">
        <f t="shared" si="12"/>
        <v>41.474019660474902</v>
      </c>
      <c r="AF67" s="174">
        <f t="shared" si="13"/>
        <v>1.6080362502057317</v>
      </c>
      <c r="AG67" s="174"/>
      <c r="AH67" s="174"/>
      <c r="AI67" s="174">
        <f t="shared" si="14"/>
        <v>43.08205591068063</v>
      </c>
      <c r="AJ67" s="172">
        <f t="shared" si="15"/>
        <v>100.77936138817323</v>
      </c>
      <c r="AK67" s="172">
        <f t="shared" si="16"/>
        <v>88.379361388173223</v>
      </c>
      <c r="AL67" s="175">
        <f t="shared" si="17"/>
        <v>142.59450683912488</v>
      </c>
      <c r="AM67" s="174">
        <f t="shared" si="18"/>
        <v>3.7191781904929777E-2</v>
      </c>
      <c r="AN67" s="174">
        <f t="shared" si="19"/>
        <v>7.5000607267583712</v>
      </c>
      <c r="AO67" s="174">
        <f t="shared" si="20"/>
        <v>5.259712237877396E-2</v>
      </c>
      <c r="AP67" s="181">
        <f t="shared" si="21"/>
        <v>950.6223484990112</v>
      </c>
      <c r="AQ67" s="223">
        <f t="shared" si="22"/>
        <v>59.56016040106222</v>
      </c>
      <c r="AR67" s="223">
        <f t="shared" si="23"/>
        <v>71.960160401062225</v>
      </c>
      <c r="AS67" s="225">
        <f t="shared" si="24"/>
        <v>3962.8535233190551</v>
      </c>
      <c r="AT67" s="222"/>
      <c r="AV67" s="161">
        <f t="shared" si="48"/>
        <v>64</v>
      </c>
      <c r="AW67" s="78">
        <f t="shared" si="46"/>
        <v>200</v>
      </c>
      <c r="AY67">
        <f t="shared" si="25"/>
        <v>46.020599913279625</v>
      </c>
      <c r="AZ67">
        <f t="shared" si="26"/>
        <v>13.330870468026792</v>
      </c>
      <c r="BA67" s="17">
        <f t="shared" si="27"/>
        <v>59.351470381306413</v>
      </c>
      <c r="BB67" s="23">
        <f t="shared" si="1"/>
        <v>112.78507556967885</v>
      </c>
      <c r="BC67" s="75">
        <f t="shared" si="28"/>
        <v>0.14816058889206105</v>
      </c>
      <c r="BD67" s="88">
        <f t="shared" si="29"/>
        <v>928.05458153298923</v>
      </c>
      <c r="BE67">
        <f t="shared" si="30"/>
        <v>194.45593930406346</v>
      </c>
      <c r="BF67" s="90">
        <f t="shared" si="2"/>
        <v>84.368598321180912</v>
      </c>
      <c r="BG67" s="22">
        <f t="shared" si="31"/>
        <v>17.677812664005785</v>
      </c>
      <c r="BH67" s="22">
        <f t="shared" si="32"/>
        <v>238.62849981707814</v>
      </c>
      <c r="BI67" s="22">
        <f t="shared" si="33"/>
        <v>50.000000000000007</v>
      </c>
      <c r="BJ67" s="178"/>
      <c r="BK67" s="178"/>
      <c r="BL67" s="178">
        <f t="shared" si="34"/>
        <v>69.030899869919438</v>
      </c>
      <c r="BM67" s="178">
        <f t="shared" si="35"/>
        <v>13.330870468026792</v>
      </c>
      <c r="BN67" s="178"/>
      <c r="BO67" s="178"/>
      <c r="BP67" s="178">
        <f t="shared" si="36"/>
        <v>82.361770337946226</v>
      </c>
      <c r="BQ67" s="178">
        <f t="shared" si="37"/>
        <v>91.535688203595868</v>
      </c>
      <c r="BR67" s="182">
        <f t="shared" si="38"/>
        <v>13124.673758264422</v>
      </c>
      <c r="BS67" s="179">
        <f t="shared" si="39"/>
        <v>1.2831083382018731E-2</v>
      </c>
      <c r="BT67" s="180">
        <f t="shared" si="40"/>
        <v>238.15891437428598</v>
      </c>
      <c r="BU67" s="180">
        <f t="shared" si="41"/>
        <v>1.814589213879093E-2</v>
      </c>
      <c r="BV67" s="180">
        <f t="shared" si="42"/>
        <v>2755.4445721141337</v>
      </c>
      <c r="BZ67" s="224">
        <v>3.87</v>
      </c>
    </row>
    <row r="68" spans="15:78">
      <c r="O68" s="161">
        <f t="shared" si="43"/>
        <v>65</v>
      </c>
      <c r="P68" s="44">
        <f t="shared" si="3"/>
        <v>24.5</v>
      </c>
      <c r="Q68" s="47"/>
      <c r="R68" s="19">
        <f t="shared" si="4"/>
        <v>27.783321687290648</v>
      </c>
      <c r="S68" s="19">
        <f t="shared" si="5"/>
        <v>1.6330316323332819</v>
      </c>
      <c r="T68" s="19">
        <f t="shared" si="6"/>
        <v>29.41635331962393</v>
      </c>
      <c r="U68" s="52">
        <f t="shared" ref="U68:U88" si="49">$Q$4-(R68+S68)+$Q$8+$Q$10</f>
        <v>121.89233892819685</v>
      </c>
      <c r="V68" s="50">
        <f t="shared" si="7"/>
        <v>0.42276192179395489</v>
      </c>
      <c r="W68" s="60">
        <f t="shared" si="8"/>
        <v>29.56770836460575</v>
      </c>
      <c r="X68" s="3">
        <f t="shared" si="44"/>
        <v>17.677812664005792</v>
      </c>
      <c r="Y68" s="3">
        <f t="shared" si="45"/>
        <v>83.629431215801176</v>
      </c>
      <c r="Z68" s="3">
        <f t="shared" si="9"/>
        <v>50.000000000000135</v>
      </c>
      <c r="AA68" s="3">
        <f t="shared" si="10"/>
        <v>38.447182861038634</v>
      </c>
      <c r="AB68" s="3">
        <f t="shared" si="11"/>
        <v>-9.030829541414704</v>
      </c>
      <c r="AC68" s="174"/>
      <c r="AD68" s="174"/>
      <c r="AE68" s="174">
        <f t="shared" si="12"/>
        <v>41.674982530935971</v>
      </c>
      <c r="AF68" s="174">
        <f t="shared" si="13"/>
        <v>1.6330316323332819</v>
      </c>
      <c r="AG68" s="174"/>
      <c r="AH68" s="174"/>
      <c r="AI68" s="174">
        <f t="shared" si="14"/>
        <v>43.308014163269256</v>
      </c>
      <c r="AJ68" s="172">
        <f t="shared" si="15"/>
        <v>100.55340313558459</v>
      </c>
      <c r="AK68" s="172">
        <f t="shared" si="16"/>
        <v>88.153403135584583</v>
      </c>
      <c r="AL68" s="175">
        <f t="shared" si="17"/>
        <v>146.35268962131258</v>
      </c>
      <c r="AM68" s="174">
        <f t="shared" si="18"/>
        <v>3.6236736153767497E-2</v>
      </c>
      <c r="AN68" s="174">
        <f t="shared" si="19"/>
        <v>7.5000607267583446</v>
      </c>
      <c r="AO68" s="174">
        <f t="shared" si="20"/>
        <v>5.1246483724793464E-2</v>
      </c>
      <c r="AP68" s="181">
        <f t="shared" si="21"/>
        <v>975.6766975176796</v>
      </c>
      <c r="AQ68" s="223">
        <f t="shared" si="22"/>
        <v>59.786118653650888</v>
      </c>
      <c r="AR68" s="223">
        <f t="shared" si="23"/>
        <v>72.186118653650894</v>
      </c>
      <c r="AS68" s="225">
        <f t="shared" si="24"/>
        <v>4067.2974336056909</v>
      </c>
      <c r="AT68" s="222"/>
      <c r="AV68" s="161">
        <f t="shared" si="48"/>
        <v>65</v>
      </c>
      <c r="AW68" s="78">
        <f t="shared" si="46"/>
        <v>203</v>
      </c>
      <c r="AY68">
        <f t="shared" si="25"/>
        <v>46.149920758264258</v>
      </c>
      <c r="AZ68">
        <f t="shared" si="26"/>
        <v>13.530833525047194</v>
      </c>
      <c r="BA68" s="17">
        <f t="shared" si="27"/>
        <v>59.680754283311451</v>
      </c>
      <c r="BB68" s="23">
        <f t="shared" ref="BB68:BB89" si="50">$AX$4-(AY68+AZ68)+$Q$8+$Q$10</f>
        <v>112.45579166767384</v>
      </c>
      <c r="BC68" s="75">
        <f t="shared" si="28"/>
        <v>0.14264892409894439</v>
      </c>
      <c r="BD68" s="88">
        <f t="shared" si="29"/>
        <v>963.91272624341502</v>
      </c>
      <c r="BE68">
        <f t="shared" si="30"/>
        <v>194.4559393040642</v>
      </c>
      <c r="BF68" s="90">
        <f t="shared" ref="BF68:BF89" si="51">BD68*($X$4/$BE$4)</f>
        <v>87.628429658492351</v>
      </c>
      <c r="BG68" s="22">
        <f t="shared" si="31"/>
        <v>17.677812664005852</v>
      </c>
      <c r="BH68" s="22">
        <f t="shared" si="32"/>
        <v>247.84862053922075</v>
      </c>
      <c r="BI68" s="22">
        <f t="shared" si="33"/>
        <v>50</v>
      </c>
      <c r="BJ68" s="178"/>
      <c r="BK68" s="178"/>
      <c r="BL68" s="178">
        <f t="shared" si="34"/>
        <v>69.224881137396395</v>
      </c>
      <c r="BM68" s="178">
        <f t="shared" si="35"/>
        <v>13.530833525047194</v>
      </c>
      <c r="BN68" s="178"/>
      <c r="BO68" s="178"/>
      <c r="BP68" s="178">
        <f t="shared" si="36"/>
        <v>82.755714662443594</v>
      </c>
      <c r="BQ68" s="178">
        <f t="shared" si="37"/>
        <v>91.141743879098499</v>
      </c>
      <c r="BR68" s="182">
        <f t="shared" si="38"/>
        <v>13733.642342592346</v>
      </c>
      <c r="BS68" s="179">
        <f t="shared" si="39"/>
        <v>1.2262135502962032E-2</v>
      </c>
      <c r="BT68" s="180">
        <f t="shared" si="40"/>
        <v>238.15891437428641</v>
      </c>
      <c r="BU68" s="180">
        <f t="shared" si="41"/>
        <v>1.7341278331945539E-2</v>
      </c>
      <c r="BV68" s="180">
        <f t="shared" si="42"/>
        <v>2883.2937827825317</v>
      </c>
      <c r="BZ68" s="224">
        <v>3.82</v>
      </c>
    </row>
    <row r="69" spans="15:78">
      <c r="O69" s="161">
        <f t="shared" si="43"/>
        <v>66</v>
      </c>
      <c r="P69" s="44">
        <f t="shared" ref="P69:P88" si="52">P68+$J$45</f>
        <v>24.875</v>
      </c>
      <c r="Q69" s="47"/>
      <c r="R69" s="19">
        <f t="shared" ref="R69:R88" si="53">20*LOG(P69)</f>
        <v>27.915261788355259</v>
      </c>
      <c r="S69" s="19">
        <f t="shared" ref="S69:S88" si="54">2*$J$6*(P69/1000)</f>
        <v>1.6580270144608322</v>
      </c>
      <c r="T69" s="19">
        <f t="shared" ref="T69:T88" si="55">R69+S69</f>
        <v>29.573288802816091</v>
      </c>
      <c r="U69" s="52">
        <f t="shared" si="49"/>
        <v>121.73540344500471</v>
      </c>
      <c r="V69" s="50">
        <f t="shared" ref="V69:V88" si="56">POWER(10,(U69+$D$16)*0.05)*1000</f>
        <v>0.41519210749604979</v>
      </c>
      <c r="W69" s="60">
        <f t="shared" ref="W69:W88" si="57">POWER(10,0.05*T69)</f>
        <v>30.106789087706535</v>
      </c>
      <c r="X69" s="3">
        <f t="shared" si="44"/>
        <v>17.677812664005835</v>
      </c>
      <c r="Y69" s="3">
        <f t="shared" ref="Y69:Y88" si="58">W69*(50/$X$4)</f>
        <v>85.154169409792857</v>
      </c>
      <c r="Z69" s="3">
        <f t="shared" ref="Z69:Z88" si="59">V69*POWER(2,0.5)*Y69</f>
        <v>50.000000000000249</v>
      </c>
      <c r="AA69" s="3">
        <f t="shared" ref="AA69:AA88" si="60">20*LOG10(Y69)</f>
        <v>38.604118344230798</v>
      </c>
      <c r="AB69" s="3">
        <f t="shared" ref="AB69:AB88" si="61">T69-AA69</f>
        <v>-9.0308295414147075</v>
      </c>
      <c r="AC69" s="174"/>
      <c r="AD69" s="174"/>
      <c r="AE69" s="174">
        <f t="shared" ref="AE69:AE88" si="62">30*LOG(P69)</f>
        <v>41.872892682532893</v>
      </c>
      <c r="AF69" s="174">
        <f t="shared" ref="AF69:AF88" si="63">S69</f>
        <v>1.6580270144608322</v>
      </c>
      <c r="AG69" s="174"/>
      <c r="AH69" s="174"/>
      <c r="AI69" s="174">
        <f t="shared" ref="AI69:AI88" si="64">AE69+AF69</f>
        <v>43.530919696993728</v>
      </c>
      <c r="AJ69" s="172">
        <f t="shared" ref="AJ69:AJ88" si="65">$AC$4-AI69+$AD$4+$AH$4+$AG$4</f>
        <v>100.33049760186013</v>
      </c>
      <c r="AK69" s="172">
        <f t="shared" ref="AK69:AK88" si="66">AJ69-12.4</f>
        <v>87.930497601860125</v>
      </c>
      <c r="AL69" s="175">
        <f t="shared" ref="AL69:AL88" si="67">POWER(10,0.05*AI69)</f>
        <v>150.15713897662243</v>
      </c>
      <c r="AM69" s="174">
        <f t="shared" ref="AM69:AM88" si="68">POWER(10,(AJ69+$D$16)*0.05)*1000</f>
        <v>3.5318625776609984E-2</v>
      </c>
      <c r="AN69" s="174">
        <f t="shared" ref="AN69:AN88" si="69">AM69*POWER(2,0.5)*AL69</f>
        <v>7.5000607267583641</v>
      </c>
      <c r="AO69" s="174">
        <f t="shared" ref="AO69:AO88" si="70">AM69*POWER(2,0.5)</f>
        <v>4.9948079577661827E-2</v>
      </c>
      <c r="AP69" s="181">
        <f t="shared" ref="AP69:AP88" si="71">50/AO69</f>
        <v>1001.0394878597373</v>
      </c>
      <c r="AQ69" s="223">
        <f t="shared" ref="AQ69:AQ88" si="72">20*LOG10(AP69)</f>
        <v>60.009024187375331</v>
      </c>
      <c r="AR69" s="223">
        <f t="shared" ref="AR69:AR88" si="73">AQ69+12.4</f>
        <v>72.409024187375337</v>
      </c>
      <c r="AS69" s="225">
        <f t="shared" ref="AS69:AS88" si="74">POWER(10,(0.05*AR69))</f>
        <v>4173.0271413354931</v>
      </c>
      <c r="AT69" s="222"/>
      <c r="AV69" s="161">
        <f t="shared" si="48"/>
        <v>66</v>
      </c>
      <c r="AW69" s="78">
        <f t="shared" si="46"/>
        <v>206</v>
      </c>
      <c r="AY69">
        <f t="shared" ref="AY69:AY89" si="75">20*LOG(AW69)</f>
        <v>46.277344407383069</v>
      </c>
      <c r="AZ69">
        <f t="shared" ref="AZ69:AZ89" si="76">2*$J$6*(AW69/1000)</f>
        <v>13.730796582067594</v>
      </c>
      <c r="BA69" s="17">
        <f t="shared" ref="BA69:BA89" si="77">AY69+AZ69</f>
        <v>60.008140989450666</v>
      </c>
      <c r="BB69" s="23">
        <f t="shared" si="50"/>
        <v>112.12840496153463</v>
      </c>
      <c r="BC69" s="75">
        <f t="shared" ref="BC69:BC89" si="78">POWER(10,(BB69+$D$16)*0.05)*1000</f>
        <v>0.13737229857515743</v>
      </c>
      <c r="BD69" s="88">
        <f t="shared" ref="BD69:BD89" si="79">POWER(10,0.05*BA69)</f>
        <v>1000.9377054186485</v>
      </c>
      <c r="BE69">
        <f t="shared" ref="BE69:BE89" si="80">BC69*POWER(2,0.5)*BD69</f>
        <v>194.45593930406429</v>
      </c>
      <c r="BF69" s="90">
        <f t="shared" si="51"/>
        <v>90.994336856240849</v>
      </c>
      <c r="BG69" s="22">
        <f t="shared" ref="BG69:BG89" si="81">BC69*POWER(2,0.5)*BF69</f>
        <v>17.677812664005859</v>
      </c>
      <c r="BH69" s="22">
        <f t="shared" ref="BH69:BH89" si="82">BD69*(50/BE69)</f>
        <v>257.36876667302909</v>
      </c>
      <c r="BI69" s="22">
        <f t="shared" ref="BI69:BI89" si="83">BC69*POWER(2,0.5)*BH69</f>
        <v>50.000000000000007</v>
      </c>
      <c r="BJ69" s="178"/>
      <c r="BK69" s="178"/>
      <c r="BL69" s="178">
        <f t="shared" ref="BL69:BL75" si="84">30*LOG(AW69)</f>
        <v>69.416016611074596</v>
      </c>
      <c r="BM69" s="178">
        <f t="shared" ref="BM69:BM75" si="85">AZ69</f>
        <v>13.730796582067594</v>
      </c>
      <c r="BN69" s="178"/>
      <c r="BO69" s="178"/>
      <c r="BP69" s="178">
        <f t="shared" ref="BP69:BP75" si="86">BL69+BM69</f>
        <v>83.146813193142194</v>
      </c>
      <c r="BQ69" s="178">
        <f t="shared" ref="BQ69:BQ75" si="87">$BJ$4-BP69+$BK$4+$BO$4+$BN$4</f>
        <v>90.7506453483999</v>
      </c>
      <c r="BR69" s="182">
        <f t="shared" ref="BR69:BR75" si="88">POWER(10,0.05*BP69)</f>
        <v>14366.158699058076</v>
      </c>
      <c r="BS69" s="179">
        <f t="shared" ref="BS69:BS75" si="89">POWER(10,(BQ69+$D$16)*0.05)*1000</f>
        <v>1.1722255536904636E-2</v>
      </c>
      <c r="BT69" s="180">
        <f t="shared" ref="BT69:BT75" si="90">BS69*POWER(2,0.5)*BR69</f>
        <v>238.15891437428638</v>
      </c>
      <c r="BU69" s="180">
        <f t="shared" ref="BU69:BU75" si="91">BS69*POWER(2,0.5)</f>
        <v>1.6577772761893643E-2</v>
      </c>
      <c r="BV69" s="180">
        <f t="shared" ref="BV69:BV75" si="92">50/BU69</f>
        <v>3016.0867034522321</v>
      </c>
      <c r="BZ69" s="224">
        <v>3.77</v>
      </c>
    </row>
    <row r="70" spans="15:78">
      <c r="O70" s="161">
        <f t="shared" ref="O70:O88" si="93">1+O69</f>
        <v>67</v>
      </c>
      <c r="P70" s="44">
        <f t="shared" si="52"/>
        <v>25.25</v>
      </c>
      <c r="Q70" s="47"/>
      <c r="R70" s="19">
        <f t="shared" si="53"/>
        <v>28.045227649093604</v>
      </c>
      <c r="S70" s="19">
        <f t="shared" si="54"/>
        <v>1.6830223965883824</v>
      </c>
      <c r="T70" s="19">
        <f t="shared" si="55"/>
        <v>29.728250045681985</v>
      </c>
      <c r="U70" s="52">
        <f t="shared" si="49"/>
        <v>121.5804422021388</v>
      </c>
      <c r="V70" s="50">
        <f t="shared" si="56"/>
        <v>0.40785052637676705</v>
      </c>
      <c r="W70" s="60">
        <f t="shared" si="57"/>
        <v>30.648731343591539</v>
      </c>
      <c r="X70" s="3">
        <f t="shared" ref="X70:X88" si="94">V70*POWER(2,0.5)*W70</f>
        <v>17.677812664005799</v>
      </c>
      <c r="Y70" s="3">
        <f t="shared" si="58"/>
        <v>86.687001175196912</v>
      </c>
      <c r="Z70" s="3">
        <f t="shared" si="59"/>
        <v>50.000000000000156</v>
      </c>
      <c r="AA70" s="3">
        <f t="shared" si="60"/>
        <v>38.759079587096686</v>
      </c>
      <c r="AB70" s="3">
        <f t="shared" si="61"/>
        <v>-9.0308295414147004</v>
      </c>
      <c r="AC70" s="174"/>
      <c r="AD70" s="174"/>
      <c r="AE70" s="174">
        <f t="shared" si="62"/>
        <v>42.067841473640406</v>
      </c>
      <c r="AF70" s="174">
        <f t="shared" si="63"/>
        <v>1.6830223965883824</v>
      </c>
      <c r="AG70" s="174"/>
      <c r="AH70" s="174"/>
      <c r="AI70" s="174">
        <f t="shared" si="64"/>
        <v>43.750863870228791</v>
      </c>
      <c r="AJ70" s="172">
        <f t="shared" si="65"/>
        <v>100.11055342862507</v>
      </c>
      <c r="AK70" s="172">
        <f t="shared" si="66"/>
        <v>87.710553428625062</v>
      </c>
      <c r="AL70" s="175">
        <f t="shared" si="67"/>
        <v>154.00796897412224</v>
      </c>
      <c r="AM70" s="174">
        <f t="shared" si="68"/>
        <v>3.4435515477078037E-2</v>
      </c>
      <c r="AN70" s="174">
        <f t="shared" si="69"/>
        <v>7.500060726758357</v>
      </c>
      <c r="AO70" s="174">
        <f t="shared" si="70"/>
        <v>4.8699173014992381E-2</v>
      </c>
      <c r="AP70" s="181">
        <f t="shared" si="71"/>
        <v>1026.7114799794886</v>
      </c>
      <c r="AQ70" s="223">
        <f t="shared" si="72"/>
        <v>60.228968360610402</v>
      </c>
      <c r="AR70" s="223">
        <f t="shared" si="73"/>
        <v>72.628968360610401</v>
      </c>
      <c r="AS70" s="225">
        <f t="shared" si="74"/>
        <v>4280.0458166096541</v>
      </c>
      <c r="AT70" s="222"/>
      <c r="AV70" s="161">
        <f t="shared" si="48"/>
        <v>67</v>
      </c>
      <c r="AW70" s="78">
        <f t="shared" ref="AW70:AW89" si="95">AW69+3</f>
        <v>209</v>
      </c>
      <c r="AY70">
        <f t="shared" si="75"/>
        <v>46.402925722221084</v>
      </c>
      <c r="AZ70">
        <f t="shared" si="76"/>
        <v>13.930759639087995</v>
      </c>
      <c r="BA70" s="17">
        <f t="shared" si="77"/>
        <v>60.33368536130908</v>
      </c>
      <c r="BB70" s="23">
        <f t="shared" si="50"/>
        <v>111.8028605896762</v>
      </c>
      <c r="BC70" s="75">
        <f t="shared" si="78"/>
        <v>0.13231891971277474</v>
      </c>
      <c r="BD70" s="88">
        <f t="shared" si="79"/>
        <v>1039.1644189839014</v>
      </c>
      <c r="BE70">
        <f t="shared" si="80"/>
        <v>194.45593930406361</v>
      </c>
      <c r="BF70" s="90">
        <f t="shared" si="51"/>
        <v>94.469492634900206</v>
      </c>
      <c r="BG70" s="22">
        <f t="shared" si="81"/>
        <v>17.677812664005796</v>
      </c>
      <c r="BH70" s="22">
        <f t="shared" si="82"/>
        <v>267.19791195449125</v>
      </c>
      <c r="BI70" s="22">
        <f t="shared" si="83"/>
        <v>50.000000000000007</v>
      </c>
      <c r="BJ70" s="178"/>
      <c r="BK70" s="178"/>
      <c r="BL70" s="178">
        <f t="shared" si="84"/>
        <v>69.604388583331627</v>
      </c>
      <c r="BM70" s="178">
        <f t="shared" si="85"/>
        <v>13.930759639087995</v>
      </c>
      <c r="BN70" s="178"/>
      <c r="BO70" s="178"/>
      <c r="BP70" s="178">
        <f t="shared" si="86"/>
        <v>83.535148222419622</v>
      </c>
      <c r="BQ70" s="178">
        <f t="shared" si="87"/>
        <v>90.362310319122471</v>
      </c>
      <c r="BR70" s="178">
        <f t="shared" si="88"/>
        <v>15023.025731974543</v>
      </c>
      <c r="BS70" s="179">
        <f t="shared" si="89"/>
        <v>1.1209711436202799E-2</v>
      </c>
      <c r="BT70" s="180">
        <f t="shared" si="90"/>
        <v>238.15891437428601</v>
      </c>
      <c r="BU70" s="180">
        <f t="shared" si="91"/>
        <v>1.5852925943366784E-2</v>
      </c>
      <c r="BV70" s="180">
        <f t="shared" si="92"/>
        <v>3153.9918989479106</v>
      </c>
      <c r="BZ70" s="224">
        <v>3.72</v>
      </c>
    </row>
    <row r="71" spans="15:78">
      <c r="O71" s="161">
        <f t="shared" si="93"/>
        <v>68</v>
      </c>
      <c r="P71" s="44">
        <f t="shared" si="52"/>
        <v>25.625</v>
      </c>
      <c r="Q71" s="47"/>
      <c r="R71" s="19">
        <f t="shared" si="53"/>
        <v>28.173277481276212</v>
      </c>
      <c r="S71" s="19">
        <f t="shared" si="54"/>
        <v>1.7080177787159325</v>
      </c>
      <c r="T71" s="19">
        <f t="shared" si="55"/>
        <v>29.881295259992143</v>
      </c>
      <c r="U71" s="52">
        <f t="shared" si="49"/>
        <v>121.42739698782863</v>
      </c>
      <c r="V71" s="50">
        <f t="shared" si="56"/>
        <v>0.40072714885197996</v>
      </c>
      <c r="W71" s="60">
        <f t="shared" si="57"/>
        <v>31.19354714816485</v>
      </c>
      <c r="X71" s="3">
        <f t="shared" si="94"/>
        <v>17.677812664005778</v>
      </c>
      <c r="Y71" s="3">
        <f t="shared" si="58"/>
        <v>88.227960497847235</v>
      </c>
      <c r="Z71" s="3">
        <f t="shared" si="59"/>
        <v>50.000000000000092</v>
      </c>
      <c r="AA71" s="3">
        <f t="shared" si="60"/>
        <v>38.912124801406847</v>
      </c>
      <c r="AB71" s="3">
        <f t="shared" si="61"/>
        <v>-9.030829541414704</v>
      </c>
      <c r="AC71" s="174"/>
      <c r="AD71" s="174"/>
      <c r="AE71" s="174">
        <f t="shared" si="62"/>
        <v>42.259916221914317</v>
      </c>
      <c r="AF71" s="174">
        <f t="shared" si="63"/>
        <v>1.7080177787159325</v>
      </c>
      <c r="AG71" s="174"/>
      <c r="AH71" s="174"/>
      <c r="AI71" s="174">
        <f t="shared" si="64"/>
        <v>43.967934000630251</v>
      </c>
      <c r="AJ71" s="172">
        <f t="shared" si="65"/>
        <v>99.893483298223614</v>
      </c>
      <c r="AK71" s="172">
        <f t="shared" si="66"/>
        <v>87.493483298223609</v>
      </c>
      <c r="AL71" s="175">
        <f t="shared" si="67"/>
        <v>157.90529743147505</v>
      </c>
      <c r="AM71" s="174">
        <f t="shared" si="68"/>
        <v>3.3585597731470677E-2</v>
      </c>
      <c r="AN71" s="174">
        <f t="shared" si="69"/>
        <v>7.500060726758373</v>
      </c>
      <c r="AO71" s="174">
        <f t="shared" si="70"/>
        <v>4.749720781225289E-2</v>
      </c>
      <c r="AP71" s="181">
        <f t="shared" si="71"/>
        <v>1052.6934593216542</v>
      </c>
      <c r="AQ71" s="223">
        <f t="shared" si="72"/>
        <v>60.446038491011848</v>
      </c>
      <c r="AR71" s="223">
        <f t="shared" si="73"/>
        <v>72.846038491011853</v>
      </c>
      <c r="AS71" s="225">
        <f t="shared" si="74"/>
        <v>4388.3567337067307</v>
      </c>
      <c r="AT71" s="222"/>
      <c r="AV71" s="161">
        <f t="shared" si="48"/>
        <v>68</v>
      </c>
      <c r="AW71" s="78">
        <f t="shared" si="95"/>
        <v>212</v>
      </c>
      <c r="AY71">
        <f t="shared" si="75"/>
        <v>46.526717218575023</v>
      </c>
      <c r="AZ71">
        <f t="shared" si="76"/>
        <v>14.130722696108398</v>
      </c>
      <c r="BA71" s="17">
        <f t="shared" si="77"/>
        <v>60.657439914683422</v>
      </c>
      <c r="BB71" s="23">
        <f t="shared" si="50"/>
        <v>111.47910603630187</v>
      </c>
      <c r="BC71" s="75">
        <f t="shared" si="78"/>
        <v>0.12747769990820706</v>
      </c>
      <c r="BD71" s="88">
        <f t="shared" si="79"/>
        <v>1078.6287595627614</v>
      </c>
      <c r="BE71">
        <f t="shared" si="80"/>
        <v>194.45593930406397</v>
      </c>
      <c r="BF71" s="90">
        <f t="shared" si="51"/>
        <v>98.057159960251113</v>
      </c>
      <c r="BG71" s="22">
        <f t="shared" si="81"/>
        <v>17.677812664005831</v>
      </c>
      <c r="BH71" s="22">
        <f t="shared" si="82"/>
        <v>277.34528536979968</v>
      </c>
      <c r="BI71" s="22">
        <f t="shared" si="83"/>
        <v>50</v>
      </c>
      <c r="BJ71" s="178"/>
      <c r="BK71" s="178"/>
      <c r="BL71" s="178">
        <f t="shared" si="84"/>
        <v>69.790075827862537</v>
      </c>
      <c r="BM71" s="178">
        <f t="shared" si="85"/>
        <v>14.130722696108398</v>
      </c>
      <c r="BN71" s="178"/>
      <c r="BO71" s="178"/>
      <c r="BP71" s="178">
        <f t="shared" si="86"/>
        <v>83.92079852397093</v>
      </c>
      <c r="BQ71" s="178">
        <f t="shared" si="87"/>
        <v>89.976660017571163</v>
      </c>
      <c r="BR71" s="178">
        <f t="shared" si="88"/>
        <v>15705.071798710494</v>
      </c>
      <c r="BS71" s="179">
        <f t="shared" si="89"/>
        <v>1.0722891656433656E-2</v>
      </c>
      <c r="BT71" s="180">
        <f t="shared" si="90"/>
        <v>238.15891437428644</v>
      </c>
      <c r="BU71" s="180">
        <f t="shared" si="91"/>
        <v>1.5164458808385779E-2</v>
      </c>
      <c r="BV71" s="180">
        <f t="shared" si="92"/>
        <v>3297.1832778068247</v>
      </c>
      <c r="BZ71" s="224">
        <v>3.67</v>
      </c>
    </row>
    <row r="72" spans="15:78">
      <c r="O72" s="161">
        <f t="shared" si="93"/>
        <v>69</v>
      </c>
      <c r="P72" s="44">
        <f t="shared" si="52"/>
        <v>26</v>
      </c>
      <c r="Q72" s="47"/>
      <c r="R72" s="19">
        <f t="shared" si="53"/>
        <v>28.29946695941636</v>
      </c>
      <c r="S72" s="19">
        <f t="shared" si="54"/>
        <v>1.7330131608434827</v>
      </c>
      <c r="T72" s="19">
        <f t="shared" si="55"/>
        <v>30.032480120259844</v>
      </c>
      <c r="U72" s="52">
        <f t="shared" si="49"/>
        <v>121.27621212756095</v>
      </c>
      <c r="V72" s="50">
        <f t="shared" si="56"/>
        <v>0.39381252399457745</v>
      </c>
      <c r="W72" s="60">
        <f t="shared" si="57"/>
        <v>31.741248562821387</v>
      </c>
      <c r="X72" s="3">
        <f t="shared" si="94"/>
        <v>17.677812664005824</v>
      </c>
      <c r="Y72" s="3">
        <f t="shared" si="58"/>
        <v>89.77708149224415</v>
      </c>
      <c r="Z72" s="3">
        <f t="shared" si="59"/>
        <v>50.000000000000227</v>
      </c>
      <c r="AA72" s="3">
        <f t="shared" si="60"/>
        <v>39.063309661674545</v>
      </c>
      <c r="AB72" s="3">
        <f t="shared" si="61"/>
        <v>-9.0308295414147004</v>
      </c>
      <c r="AC72" s="174"/>
      <c r="AD72" s="174"/>
      <c r="AE72" s="174">
        <f t="shared" si="62"/>
        <v>42.449200439124539</v>
      </c>
      <c r="AF72" s="174">
        <f t="shared" si="63"/>
        <v>1.7330131608434827</v>
      </c>
      <c r="AG72" s="174"/>
      <c r="AH72" s="174"/>
      <c r="AI72" s="174">
        <f t="shared" si="64"/>
        <v>44.182213599968023</v>
      </c>
      <c r="AJ72" s="172">
        <f t="shared" si="65"/>
        <v>99.679203698885843</v>
      </c>
      <c r="AK72" s="172">
        <f t="shared" si="66"/>
        <v>87.279203698885837</v>
      </c>
      <c r="AL72" s="175">
        <f t="shared" si="67"/>
        <v>161.8492458076251</v>
      </c>
      <c r="AM72" s="174">
        <f t="shared" si="68"/>
        <v>3.2767182650361798E-2</v>
      </c>
      <c r="AN72" s="174">
        <f t="shared" si="69"/>
        <v>7.5000607267583792</v>
      </c>
      <c r="AO72" s="174">
        <f t="shared" si="70"/>
        <v>4.6339794104898038E-2</v>
      </c>
      <c r="AP72" s="181">
        <f t="shared" si="71"/>
        <v>1078.9862356059775</v>
      </c>
      <c r="AQ72" s="223">
        <f t="shared" si="72"/>
        <v>60.660318090349605</v>
      </c>
      <c r="AR72" s="223">
        <f t="shared" si="73"/>
        <v>73.060318090349611</v>
      </c>
      <c r="AS72" s="225">
        <f t="shared" si="74"/>
        <v>4497.9632681004314</v>
      </c>
      <c r="AT72" s="222"/>
      <c r="AV72" s="161">
        <f t="shared" si="48"/>
        <v>69</v>
      </c>
      <c r="AW72" s="78">
        <f t="shared" si="95"/>
        <v>215</v>
      </c>
      <c r="AY72">
        <f t="shared" si="75"/>
        <v>46.64876919831211</v>
      </c>
      <c r="AZ72">
        <f t="shared" si="76"/>
        <v>14.330685753128799</v>
      </c>
      <c r="BA72" s="17">
        <f t="shared" si="77"/>
        <v>60.979454951440907</v>
      </c>
      <c r="BB72" s="23">
        <f t="shared" si="50"/>
        <v>111.15709099954437</v>
      </c>
      <c r="BC72" s="75">
        <f t="shared" si="78"/>
        <v>0.12283820653434965</v>
      </c>
      <c r="BD72" s="88">
        <f t="shared" si="79"/>
        <v>1119.3676397860227</v>
      </c>
      <c r="BE72">
        <f t="shared" si="80"/>
        <v>194.45593930406346</v>
      </c>
      <c r="BF72" s="90">
        <f t="shared" si="51"/>
        <v>101.76069452600214</v>
      </c>
      <c r="BG72" s="22">
        <f t="shared" si="81"/>
        <v>17.677812664005781</v>
      </c>
      <c r="BH72" s="22">
        <f t="shared" si="82"/>
        <v>287.8203781772151</v>
      </c>
      <c r="BI72" s="22">
        <f t="shared" si="83"/>
        <v>50</v>
      </c>
      <c r="BJ72" s="178"/>
      <c r="BK72" s="178"/>
      <c r="BL72" s="178">
        <f t="shared" si="84"/>
        <v>69.973153797468157</v>
      </c>
      <c r="BM72" s="178">
        <f t="shared" si="85"/>
        <v>14.330685753128799</v>
      </c>
      <c r="BN72" s="178"/>
      <c r="BO72" s="178"/>
      <c r="BP72" s="178">
        <f t="shared" si="86"/>
        <v>84.303839550596962</v>
      </c>
      <c r="BQ72" s="178">
        <f t="shared" si="87"/>
        <v>89.593618990945131</v>
      </c>
      <c r="BR72" s="178">
        <f t="shared" si="88"/>
        <v>16413.151473590569</v>
      </c>
      <c r="BS72" s="179">
        <f t="shared" si="89"/>
        <v>1.0260295448138208E-2</v>
      </c>
      <c r="BT72" s="180">
        <f t="shared" si="90"/>
        <v>238.15891437428641</v>
      </c>
      <c r="BU72" s="180">
        <f t="shared" si="91"/>
        <v>1.4510248976711987E-2</v>
      </c>
      <c r="BV72" s="180">
        <f t="shared" si="92"/>
        <v>3445.8402526549871</v>
      </c>
      <c r="BZ72" s="224">
        <v>3.6</v>
      </c>
    </row>
    <row r="73" spans="15:78">
      <c r="O73" s="161">
        <f t="shared" si="93"/>
        <v>70</v>
      </c>
      <c r="P73" s="44">
        <f t="shared" si="52"/>
        <v>26.375</v>
      </c>
      <c r="Q73" s="47"/>
      <c r="R73" s="19">
        <f t="shared" si="53"/>
        <v>28.423849366114982</v>
      </c>
      <c r="S73" s="19">
        <f t="shared" si="54"/>
        <v>1.758008542971033</v>
      </c>
      <c r="T73" s="19">
        <f t="shared" si="55"/>
        <v>30.181857909086016</v>
      </c>
      <c r="U73" s="52">
        <f t="shared" si="49"/>
        <v>121.12683433873478</v>
      </c>
      <c r="V73" s="50">
        <f t="shared" si="56"/>
        <v>0.38709773839762956</v>
      </c>
      <c r="W73" s="60">
        <f t="shared" si="57"/>
        <v>32.291847694609203</v>
      </c>
      <c r="X73" s="3">
        <f t="shared" si="94"/>
        <v>17.677812664005803</v>
      </c>
      <c r="Y73" s="3">
        <f t="shared" si="58"/>
        <v>91.334398402013491</v>
      </c>
      <c r="Z73" s="3">
        <f t="shared" si="59"/>
        <v>50.000000000000163</v>
      </c>
      <c r="AA73" s="3">
        <f t="shared" si="60"/>
        <v>39.212687450500717</v>
      </c>
      <c r="AB73" s="3">
        <f t="shared" si="61"/>
        <v>-9.0308295414147004</v>
      </c>
      <c r="AC73" s="174"/>
      <c r="AD73" s="174"/>
      <c r="AE73" s="174">
        <f t="shared" si="62"/>
        <v>42.635774049172475</v>
      </c>
      <c r="AF73" s="174">
        <f t="shared" si="63"/>
        <v>1.758008542971033</v>
      </c>
      <c r="AG73" s="174"/>
      <c r="AH73" s="174"/>
      <c r="AI73" s="174">
        <f t="shared" si="64"/>
        <v>44.393782592143509</v>
      </c>
      <c r="AJ73" s="172">
        <f t="shared" si="65"/>
        <v>99.467634706710342</v>
      </c>
      <c r="AK73" s="172">
        <f t="shared" si="66"/>
        <v>87.067634706710336</v>
      </c>
      <c r="AL73" s="175">
        <f t="shared" si="67"/>
        <v>165.83993910138841</v>
      </c>
      <c r="AM73" s="174">
        <f t="shared" si="68"/>
        <v>3.1978688776287303E-2</v>
      </c>
      <c r="AN73" s="174">
        <f t="shared" si="69"/>
        <v>7.5000607267583561</v>
      </c>
      <c r="AO73" s="174">
        <f t="shared" si="70"/>
        <v>4.5224695374333782E-2</v>
      </c>
      <c r="AP73" s="181">
        <f t="shared" si="71"/>
        <v>1105.5906421511538</v>
      </c>
      <c r="AQ73" s="223">
        <f t="shared" si="72"/>
        <v>60.87188708252512</v>
      </c>
      <c r="AR73" s="223">
        <f t="shared" si="73"/>
        <v>73.271887082525126</v>
      </c>
      <c r="AS73" s="225">
        <f t="shared" si="74"/>
        <v>4608.8688936412482</v>
      </c>
      <c r="AT73" s="222"/>
      <c r="AV73" s="161">
        <f t="shared" si="48"/>
        <v>70</v>
      </c>
      <c r="AW73" s="78">
        <f t="shared" si="95"/>
        <v>218</v>
      </c>
      <c r="AY73">
        <f t="shared" si="75"/>
        <v>46.769129872092094</v>
      </c>
      <c r="AZ73">
        <f t="shared" si="76"/>
        <v>14.530648810149202</v>
      </c>
      <c r="BA73" s="17">
        <f t="shared" si="77"/>
        <v>61.299778682241296</v>
      </c>
      <c r="BB73" s="23">
        <f t="shared" si="50"/>
        <v>110.836767268744</v>
      </c>
      <c r="BC73" s="75">
        <f t="shared" si="78"/>
        <v>0.1183906160623661</v>
      </c>
      <c r="BD73" s="88">
        <f t="shared" si="79"/>
        <v>1161.419020334097</v>
      </c>
      <c r="BE73">
        <f t="shared" si="80"/>
        <v>194.45593930406417</v>
      </c>
      <c r="BF73" s="90">
        <f t="shared" si="51"/>
        <v>105.58354730309981</v>
      </c>
      <c r="BG73" s="22">
        <f t="shared" si="81"/>
        <v>17.677812664005845</v>
      </c>
      <c r="BH73" s="22">
        <f t="shared" si="82"/>
        <v>298.6329511175345</v>
      </c>
      <c r="BI73" s="22">
        <f t="shared" si="83"/>
        <v>50</v>
      </c>
      <c r="BJ73" s="178"/>
      <c r="BK73" s="178"/>
      <c r="BL73" s="178">
        <f t="shared" si="84"/>
        <v>70.153694808138141</v>
      </c>
      <c r="BM73" s="178">
        <f t="shared" si="85"/>
        <v>14.530648810149202</v>
      </c>
      <c r="BN73" s="178"/>
      <c r="BO73" s="178"/>
      <c r="BP73" s="178">
        <f t="shared" si="86"/>
        <v>84.684343618287343</v>
      </c>
      <c r="BQ73" s="178">
        <f t="shared" si="87"/>
        <v>89.21311492325475</v>
      </c>
      <c r="BR73" s="178">
        <f t="shared" si="88"/>
        <v>17148.146334022545</v>
      </c>
      <c r="BS73" s="179">
        <f t="shared" si="89"/>
        <v>9.8205240422963233E-3</v>
      </c>
      <c r="BT73" s="180">
        <f t="shared" si="90"/>
        <v>238.15891437428601</v>
      </c>
      <c r="BU73" s="180">
        <f t="shared" si="91"/>
        <v>1.3888318290226511E-2</v>
      </c>
      <c r="BV73" s="180">
        <f t="shared" si="92"/>
        <v>3600.1479052496948</v>
      </c>
      <c r="BZ73" s="224">
        <v>3.55</v>
      </c>
    </row>
    <row r="74" spans="15:78">
      <c r="O74" s="161">
        <f t="shared" si="93"/>
        <v>71</v>
      </c>
      <c r="P74" s="44">
        <f t="shared" si="52"/>
        <v>26.75</v>
      </c>
      <c r="Q74" s="47"/>
      <c r="R74" s="19">
        <f t="shared" si="53"/>
        <v>28.546475727144944</v>
      </c>
      <c r="S74" s="19">
        <f t="shared" si="54"/>
        <v>1.7830039250985832</v>
      </c>
      <c r="T74" s="19">
        <f t="shared" si="55"/>
        <v>30.329479652243528</v>
      </c>
      <c r="U74" s="52">
        <f t="shared" si="49"/>
        <v>120.97921259557727</v>
      </c>
      <c r="V74" s="50">
        <f t="shared" si="56"/>
        <v>0.38057437849767051</v>
      </c>
      <c r="W74" s="60">
        <f t="shared" si="57"/>
        <v>32.845356696392649</v>
      </c>
      <c r="X74" s="3">
        <f t="shared" si="94"/>
        <v>17.67781266400581</v>
      </c>
      <c r="Y74" s="3">
        <f t="shared" si="58"/>
        <v>92.899945600368127</v>
      </c>
      <c r="Z74" s="3">
        <f t="shared" si="59"/>
        <v>50.000000000000178</v>
      </c>
      <c r="AA74" s="3">
        <f t="shared" si="60"/>
        <v>39.360309193658225</v>
      </c>
      <c r="AB74" s="3">
        <f t="shared" si="61"/>
        <v>-9.0308295414146968</v>
      </c>
      <c r="AC74" s="174"/>
      <c r="AD74" s="174"/>
      <c r="AE74" s="174">
        <f t="shared" si="62"/>
        <v>42.819713590717413</v>
      </c>
      <c r="AF74" s="174">
        <f t="shared" si="63"/>
        <v>1.7830039250985832</v>
      </c>
      <c r="AG74" s="174"/>
      <c r="AH74" s="174"/>
      <c r="AI74" s="174">
        <f t="shared" si="64"/>
        <v>44.602717515815996</v>
      </c>
      <c r="AJ74" s="172">
        <f t="shared" si="65"/>
        <v>99.258699783037869</v>
      </c>
      <c r="AK74" s="172">
        <f t="shared" si="66"/>
        <v>86.858699783037864</v>
      </c>
      <c r="AL74" s="175">
        <f t="shared" si="67"/>
        <v>169.87750575555873</v>
      </c>
      <c r="AM74" s="174">
        <f t="shared" si="68"/>
        <v>3.1218634719259876E-2</v>
      </c>
      <c r="AN74" s="174">
        <f t="shared" si="69"/>
        <v>7.5000607267583792</v>
      </c>
      <c r="AO74" s="174">
        <f t="shared" si="70"/>
        <v>4.4149816618748901E-2</v>
      </c>
      <c r="AP74" s="181">
        <f t="shared" si="71"/>
        <v>1132.5075352355309</v>
      </c>
      <c r="AQ74" s="223">
        <f t="shared" si="72"/>
        <v>61.080822006197593</v>
      </c>
      <c r="AR74" s="223">
        <f t="shared" si="73"/>
        <v>73.480822006197599</v>
      </c>
      <c r="AS74" s="225">
        <f t="shared" si="74"/>
        <v>4721.077179891462</v>
      </c>
      <c r="AT74" s="222"/>
      <c r="AV74" s="161">
        <f t="shared" si="48"/>
        <v>71</v>
      </c>
      <c r="AW74" s="78">
        <f t="shared" si="95"/>
        <v>221</v>
      </c>
      <c r="AY74">
        <f t="shared" si="75"/>
        <v>46.887845473702214</v>
      </c>
      <c r="AZ74">
        <f t="shared" si="76"/>
        <v>14.730611867169603</v>
      </c>
      <c r="BA74" s="17">
        <f t="shared" si="77"/>
        <v>61.618457340871814</v>
      </c>
      <c r="BB74" s="23">
        <f t="shared" si="50"/>
        <v>110.51808861011348</v>
      </c>
      <c r="BC74" s="75">
        <f t="shared" si="78"/>
        <v>0.1141256719383561</v>
      </c>
      <c r="BD74" s="88">
        <f t="shared" si="79"/>
        <v>1204.8219387323597</v>
      </c>
      <c r="BE74">
        <f t="shared" si="80"/>
        <v>194.45593930406417</v>
      </c>
      <c r="BF74" s="90">
        <f t="shared" si="51"/>
        <v>109.52926715748734</v>
      </c>
      <c r="BG74" s="22">
        <f t="shared" si="81"/>
        <v>17.677812664005849</v>
      </c>
      <c r="BH74" s="22">
        <f t="shared" si="82"/>
        <v>309.79304181818287</v>
      </c>
      <c r="BI74" s="22">
        <f t="shared" si="83"/>
        <v>50</v>
      </c>
      <c r="BJ74" s="178"/>
      <c r="BK74" s="178"/>
      <c r="BL74" s="178">
        <f t="shared" si="84"/>
        <v>70.331768210553321</v>
      </c>
      <c r="BM74" s="178">
        <f t="shared" si="85"/>
        <v>14.730611867169603</v>
      </c>
      <c r="BN74" s="178"/>
      <c r="BO74" s="178"/>
      <c r="BP74" s="178">
        <f t="shared" si="86"/>
        <v>85.062380077722921</v>
      </c>
      <c r="BQ74" s="178">
        <f t="shared" si="87"/>
        <v>88.835078463819173</v>
      </c>
      <c r="BR74" s="178">
        <f t="shared" si="88"/>
        <v>17910.96576947283</v>
      </c>
      <c r="BS74" s="179">
        <f t="shared" si="89"/>
        <v>9.4022726368618668E-3</v>
      </c>
      <c r="BT74" s="180">
        <f t="shared" si="90"/>
        <v>238.15891437428598</v>
      </c>
      <c r="BU74" s="180">
        <f t="shared" si="91"/>
        <v>1.3296821480179495E-2</v>
      </c>
      <c r="BV74" s="180">
        <f t="shared" si="92"/>
        <v>3760.2971563189735</v>
      </c>
      <c r="BZ74" s="224">
        <v>3.5</v>
      </c>
    </row>
    <row r="75" spans="15:78">
      <c r="O75" s="161">
        <f t="shared" si="93"/>
        <v>72</v>
      </c>
      <c r="P75" s="44">
        <f t="shared" si="52"/>
        <v>27.125</v>
      </c>
      <c r="Q75" s="47"/>
      <c r="R75" s="19">
        <f t="shared" si="53"/>
        <v>28.667394937131721</v>
      </c>
      <c r="S75" s="19">
        <f t="shared" si="54"/>
        <v>1.8079993072261336</v>
      </c>
      <c r="T75" s="19">
        <f t="shared" si="55"/>
        <v>30.475394244357854</v>
      </c>
      <c r="U75" s="52">
        <f t="shared" si="49"/>
        <v>120.83329800346293</v>
      </c>
      <c r="V75" s="50">
        <f t="shared" si="56"/>
        <v>0.37423449602322661</v>
      </c>
      <c r="W75" s="60">
        <f t="shared" si="57"/>
        <v>33.401787767015747</v>
      </c>
      <c r="X75" s="3">
        <f t="shared" si="94"/>
        <v>17.677812664005781</v>
      </c>
      <c r="Y75" s="3">
        <f t="shared" si="58"/>
        <v>94.473757590570017</v>
      </c>
      <c r="Z75" s="3">
        <f t="shared" si="59"/>
        <v>50.000000000000107</v>
      </c>
      <c r="AA75" s="3">
        <f t="shared" si="60"/>
        <v>39.506223785772555</v>
      </c>
      <c r="AB75" s="3">
        <f t="shared" si="61"/>
        <v>-9.0308295414147004</v>
      </c>
      <c r="AC75" s="174"/>
      <c r="AD75" s="174"/>
      <c r="AE75" s="174">
        <f t="shared" si="62"/>
        <v>43.001092405697584</v>
      </c>
      <c r="AF75" s="174">
        <f t="shared" si="63"/>
        <v>1.8079993072261336</v>
      </c>
      <c r="AG75" s="174"/>
      <c r="AH75" s="174"/>
      <c r="AI75" s="174">
        <f t="shared" si="64"/>
        <v>44.809091712923717</v>
      </c>
      <c r="AJ75" s="172">
        <f t="shared" si="65"/>
        <v>99.052325585930149</v>
      </c>
      <c r="AK75" s="172">
        <f t="shared" si="66"/>
        <v>86.652325585930143</v>
      </c>
      <c r="AL75" s="175">
        <f t="shared" si="67"/>
        <v>173.96207756617164</v>
      </c>
      <c r="AM75" s="174">
        <f t="shared" si="68"/>
        <v>3.0485631543371659E-2</v>
      </c>
      <c r="AN75" s="174">
        <f t="shared" si="69"/>
        <v>7.5000607267583703</v>
      </c>
      <c r="AO75" s="174">
        <f t="shared" si="70"/>
        <v>4.3113193586145231E-2</v>
      </c>
      <c r="AP75" s="181">
        <f t="shared" si="71"/>
        <v>1159.7377934922431</v>
      </c>
      <c r="AQ75" s="223">
        <f t="shared" si="72"/>
        <v>61.287196203305314</v>
      </c>
      <c r="AR75" s="223">
        <f t="shared" si="73"/>
        <v>73.687196203305319</v>
      </c>
      <c r="AS75" s="225">
        <f t="shared" si="74"/>
        <v>4834.591789603598</v>
      </c>
      <c r="AT75" s="222"/>
      <c r="AV75" s="161">
        <f t="shared" si="48"/>
        <v>72</v>
      </c>
      <c r="AW75" s="78">
        <f t="shared" si="95"/>
        <v>224</v>
      </c>
      <c r="AY75">
        <f t="shared" si="75"/>
        <v>47.004960366683257</v>
      </c>
      <c r="AZ75">
        <f t="shared" si="76"/>
        <v>14.930574924190006</v>
      </c>
      <c r="BA75" s="17">
        <f t="shared" si="77"/>
        <v>61.935535290873261</v>
      </c>
      <c r="BB75" s="23">
        <f t="shared" si="50"/>
        <v>110.201010660112</v>
      </c>
      <c r="BC75" s="75">
        <f t="shared" si="78"/>
        <v>0.11003464586249811</v>
      </c>
      <c r="BD75" s="88">
        <f t="shared" si="79"/>
        <v>1249.6165389192722</v>
      </c>
      <c r="BE75">
        <f t="shared" si="80"/>
        <v>194.45593930406312</v>
      </c>
      <c r="BF75" s="90">
        <f t="shared" si="51"/>
        <v>113.60150353811575</v>
      </c>
      <c r="BG75" s="22">
        <f t="shared" si="81"/>
        <v>17.677812664005753</v>
      </c>
      <c r="BH75" s="22">
        <f t="shared" si="82"/>
        <v>321.31097239598733</v>
      </c>
      <c r="BI75" s="22">
        <f t="shared" si="83"/>
        <v>50</v>
      </c>
      <c r="BJ75" s="178"/>
      <c r="BK75" s="178"/>
      <c r="BL75" s="178">
        <f t="shared" si="84"/>
        <v>70.507440550024882</v>
      </c>
      <c r="BM75" s="178">
        <f t="shared" si="85"/>
        <v>14.930574924190006</v>
      </c>
      <c r="BN75" s="178"/>
      <c r="BO75" s="178"/>
      <c r="BP75" s="178">
        <f t="shared" si="86"/>
        <v>85.438015474214893</v>
      </c>
      <c r="BQ75" s="178">
        <f t="shared" si="87"/>
        <v>88.4594430673272</v>
      </c>
      <c r="BR75" s="178">
        <f t="shared" si="88"/>
        <v>18702.547813928748</v>
      </c>
      <c r="BS75" s="179">
        <f t="shared" si="89"/>
        <v>9.0043231023671164E-3</v>
      </c>
      <c r="BT75" s="180">
        <f t="shared" si="90"/>
        <v>238.15891437428641</v>
      </c>
      <c r="BU75" s="180">
        <f t="shared" si="91"/>
        <v>1.273403585135696E-2</v>
      </c>
      <c r="BV75" s="180">
        <f t="shared" si="92"/>
        <v>3926.4849403319308</v>
      </c>
      <c r="BZ75" s="224">
        <v>3.46</v>
      </c>
    </row>
    <row r="76" spans="15:78">
      <c r="O76" s="161">
        <f t="shared" si="93"/>
        <v>73</v>
      </c>
      <c r="P76" s="44">
        <f t="shared" si="52"/>
        <v>27.5</v>
      </c>
      <c r="Q76" s="47"/>
      <c r="R76" s="19">
        <f t="shared" si="53"/>
        <v>28.786653876605254</v>
      </c>
      <c r="S76" s="19">
        <f t="shared" si="54"/>
        <v>1.8329946893536837</v>
      </c>
      <c r="T76" s="19">
        <f t="shared" si="55"/>
        <v>30.619648565958936</v>
      </c>
      <c r="U76" s="52">
        <f t="shared" si="49"/>
        <v>120.68904368186186</v>
      </c>
      <c r="V76" s="50">
        <f t="shared" si="56"/>
        <v>0.36807057627029505</v>
      </c>
      <c r="W76" s="60">
        <f t="shared" si="57"/>
        <v>33.961153151466284</v>
      </c>
      <c r="X76" s="3">
        <f t="shared" si="94"/>
        <v>17.677812664005824</v>
      </c>
      <c r="Y76" s="3">
        <f t="shared" si="58"/>
        <v>96.055869006394303</v>
      </c>
      <c r="Z76" s="3">
        <f t="shared" si="59"/>
        <v>50.00000000000022</v>
      </c>
      <c r="AA76" s="3">
        <f t="shared" si="60"/>
        <v>39.650478107373637</v>
      </c>
      <c r="AB76" s="3">
        <f t="shared" si="61"/>
        <v>-9.0308295414147004</v>
      </c>
      <c r="AC76" s="174"/>
      <c r="AD76" s="174"/>
      <c r="AE76" s="174">
        <f t="shared" si="62"/>
        <v>43.179980814907879</v>
      </c>
      <c r="AF76" s="174">
        <f t="shared" si="63"/>
        <v>1.8329946893536837</v>
      </c>
      <c r="AG76" s="174"/>
      <c r="AH76" s="174"/>
      <c r="AI76" s="174">
        <f t="shared" si="64"/>
        <v>45.012975504261561</v>
      </c>
      <c r="AJ76" s="172">
        <f t="shared" si="65"/>
        <v>98.84844179459229</v>
      </c>
      <c r="AK76" s="172">
        <f t="shared" si="66"/>
        <v>86.448441794592284</v>
      </c>
      <c r="AL76" s="175">
        <f t="shared" si="67"/>
        <v>178.09378959659736</v>
      </c>
      <c r="AM76" s="174">
        <f t="shared" si="68"/>
        <v>2.9778375827783872E-2</v>
      </c>
      <c r="AN76" s="174">
        <f t="shared" si="69"/>
        <v>7.5000607267583588</v>
      </c>
      <c r="AO76" s="174">
        <f t="shared" si="70"/>
        <v>4.2112982961095093E-2</v>
      </c>
      <c r="AP76" s="181">
        <f t="shared" si="71"/>
        <v>1187.2823173364638</v>
      </c>
      <c r="AQ76" s="223">
        <f t="shared" si="72"/>
        <v>61.491079994643172</v>
      </c>
      <c r="AR76" s="223">
        <f t="shared" si="73"/>
        <v>73.891079994643178</v>
      </c>
      <c r="AS76" s="225">
        <f t="shared" si="74"/>
        <v>4949.4164763328336</v>
      </c>
      <c r="AT76" s="222"/>
      <c r="AV76" s="161">
        <f t="shared" si="48"/>
        <v>73</v>
      </c>
      <c r="AW76" s="78">
        <f t="shared" si="95"/>
        <v>227</v>
      </c>
      <c r="AY76">
        <f t="shared" si="75"/>
        <v>47.12051714386245</v>
      </c>
      <c r="AZ76">
        <f t="shared" si="76"/>
        <v>15.130537981210407</v>
      </c>
      <c r="BA76" s="17">
        <f t="shared" si="77"/>
        <v>62.25105512507286</v>
      </c>
      <c r="BB76" s="23">
        <f t="shared" si="50"/>
        <v>109.88549082591241</v>
      </c>
      <c r="BC76" s="75">
        <f t="shared" si="78"/>
        <v>0.10610930215549429</v>
      </c>
      <c r="BD76" s="88">
        <f t="shared" si="79"/>
        <v>1295.8441016076681</v>
      </c>
      <c r="BE76">
        <f t="shared" si="80"/>
        <v>194.45593930406366</v>
      </c>
      <c r="BF76" s="90">
        <f t="shared" si="51"/>
        <v>117.80400923706082</v>
      </c>
      <c r="BG76" s="22">
        <f t="shared" si="81"/>
        <v>17.677812664005799</v>
      </c>
      <c r="BH76" s="22">
        <f t="shared" si="82"/>
        <v>333.19735726390024</v>
      </c>
      <c r="BI76" s="22">
        <f t="shared" si="83"/>
        <v>49.999999999999993</v>
      </c>
      <c r="BJ76" s="22"/>
      <c r="BK76" s="22"/>
      <c r="BL76" s="22"/>
      <c r="BM76" s="22"/>
      <c r="BN76" s="22"/>
      <c r="BO76" s="22"/>
      <c r="BP76" s="22"/>
      <c r="BQ76" s="22"/>
      <c r="BR76" s="22"/>
      <c r="BT76" s="3"/>
      <c r="BU76" s="3"/>
      <c r="BV76" s="3"/>
      <c r="BZ76" s="224">
        <v>3.43</v>
      </c>
    </row>
    <row r="77" spans="15:78">
      <c r="O77" s="161">
        <f t="shared" si="93"/>
        <v>74</v>
      </c>
      <c r="P77" s="44">
        <f t="shared" si="52"/>
        <v>27.875</v>
      </c>
      <c r="Q77" s="47"/>
      <c r="R77" s="19">
        <f t="shared" si="53"/>
        <v>28.904297521124342</v>
      </c>
      <c r="S77" s="19">
        <f t="shared" si="54"/>
        <v>1.8579900714812341</v>
      </c>
      <c r="T77" s="19">
        <f t="shared" si="55"/>
        <v>30.762287592605574</v>
      </c>
      <c r="U77" s="52">
        <f t="shared" si="49"/>
        <v>120.54640465521523</v>
      </c>
      <c r="V77" s="50">
        <f t="shared" si="56"/>
        <v>0.36207550893853302</v>
      </c>
      <c r="W77" s="60">
        <f t="shared" si="57"/>
        <v>34.523465141040482</v>
      </c>
      <c r="X77" s="3">
        <f t="shared" si="94"/>
        <v>17.67781266400581</v>
      </c>
      <c r="Y77" s="3">
        <f t="shared" si="58"/>
        <v>97.646314612595177</v>
      </c>
      <c r="Z77" s="3">
        <f t="shared" si="59"/>
        <v>50.000000000000192</v>
      </c>
      <c r="AA77" s="3">
        <f t="shared" si="60"/>
        <v>39.793117134020271</v>
      </c>
      <c r="AB77" s="3">
        <f t="shared" si="61"/>
        <v>-9.0308295414146968</v>
      </c>
      <c r="AC77" s="174"/>
      <c r="AD77" s="174"/>
      <c r="AE77" s="174">
        <f t="shared" si="62"/>
        <v>43.356446281686516</v>
      </c>
      <c r="AF77" s="174">
        <f t="shared" si="63"/>
        <v>1.8579900714812341</v>
      </c>
      <c r="AG77" s="174"/>
      <c r="AH77" s="174"/>
      <c r="AI77" s="174">
        <f t="shared" si="64"/>
        <v>45.214436353167748</v>
      </c>
      <c r="AJ77" s="172">
        <f t="shared" si="65"/>
        <v>98.64698094568611</v>
      </c>
      <c r="AK77" s="172">
        <f t="shared" si="66"/>
        <v>86.246980945686104</v>
      </c>
      <c r="AL77" s="175">
        <f t="shared" si="67"/>
        <v>182.27278009615648</v>
      </c>
      <c r="AM77" s="174">
        <f t="shared" si="68"/>
        <v>2.9095643334150142E-2</v>
      </c>
      <c r="AN77" s="174">
        <f t="shared" si="69"/>
        <v>7.5000607267583712</v>
      </c>
      <c r="AO77" s="174">
        <f t="shared" si="70"/>
        <v>4.114745340912547E-2</v>
      </c>
      <c r="AP77" s="181">
        <f t="shared" si="71"/>
        <v>1215.1420284228636</v>
      </c>
      <c r="AQ77" s="223">
        <f t="shared" si="72"/>
        <v>61.692540843549352</v>
      </c>
      <c r="AR77" s="223">
        <f t="shared" si="73"/>
        <v>74.092540843549358</v>
      </c>
      <c r="AS77" s="225">
        <f t="shared" si="74"/>
        <v>5065.5550821753332</v>
      </c>
      <c r="AT77" s="222"/>
      <c r="AV77" s="161">
        <f t="shared" si="48"/>
        <v>74</v>
      </c>
      <c r="AW77" s="78">
        <f t="shared" si="95"/>
        <v>230</v>
      </c>
      <c r="AY77">
        <f t="shared" si="75"/>
        <v>47.234556720351861</v>
      </c>
      <c r="AZ77">
        <f t="shared" si="76"/>
        <v>15.33050103823081</v>
      </c>
      <c r="BA77" s="17">
        <f t="shared" si="77"/>
        <v>62.565057758582668</v>
      </c>
      <c r="BB77" s="23">
        <f t="shared" si="50"/>
        <v>109.57148819240261</v>
      </c>
      <c r="BC77" s="75">
        <f t="shared" si="78"/>
        <v>0.10234186493004975</v>
      </c>
      <c r="BD77" s="88">
        <f t="shared" si="79"/>
        <v>1343.5470754601211</v>
      </c>
      <c r="BE77">
        <f t="shared" si="80"/>
        <v>194.45593930406361</v>
      </c>
      <c r="BF77" s="90">
        <f t="shared" si="51"/>
        <v>122.14064322364746</v>
      </c>
      <c r="BG77" s="22">
        <f t="shared" si="81"/>
        <v>17.677812664005796</v>
      </c>
      <c r="BH77" s="22">
        <f t="shared" si="82"/>
        <v>345.46311114706197</v>
      </c>
      <c r="BI77" s="22">
        <f t="shared" si="83"/>
        <v>50.000000000000007</v>
      </c>
      <c r="BJ77" s="22"/>
      <c r="BK77" s="22"/>
      <c r="BL77" s="22"/>
      <c r="BM77" s="22"/>
      <c r="BN77" s="22"/>
      <c r="BO77" s="22"/>
      <c r="BP77" s="22"/>
      <c r="BQ77" s="22"/>
      <c r="BR77" s="22"/>
      <c r="BT77" s="3"/>
      <c r="BU77" s="3"/>
      <c r="BV77" s="3"/>
      <c r="BZ77" s="224">
        <v>3.4</v>
      </c>
    </row>
    <row r="78" spans="15:78">
      <c r="O78" s="161">
        <f t="shared" si="93"/>
        <v>75</v>
      </c>
      <c r="P78" s="44">
        <f t="shared" si="52"/>
        <v>28.25</v>
      </c>
      <c r="Q78" s="47"/>
      <c r="R78" s="19">
        <f t="shared" si="53"/>
        <v>29.020369043109149</v>
      </c>
      <c r="S78" s="19">
        <f t="shared" si="54"/>
        <v>1.8829854536087842</v>
      </c>
      <c r="T78" s="19">
        <f t="shared" si="55"/>
        <v>30.903354496717935</v>
      </c>
      <c r="U78" s="52">
        <f t="shared" si="49"/>
        <v>120.40533775110286</v>
      </c>
      <c r="V78" s="50">
        <f t="shared" si="56"/>
        <v>0.35624256129024334</v>
      </c>
      <c r="W78" s="60">
        <f t="shared" si="57"/>
        <v>35.088736073508294</v>
      </c>
      <c r="X78" s="3">
        <f t="shared" si="94"/>
        <v>17.677812664005835</v>
      </c>
      <c r="Y78" s="3">
        <f t="shared" si="58"/>
        <v>99.24512930537324</v>
      </c>
      <c r="Z78" s="3">
        <f t="shared" si="59"/>
        <v>50.000000000000249</v>
      </c>
      <c r="AA78" s="3">
        <f t="shared" si="60"/>
        <v>39.934184038132635</v>
      </c>
      <c r="AB78" s="3">
        <f t="shared" si="61"/>
        <v>-9.0308295414147004</v>
      </c>
      <c r="AC78" s="174"/>
      <c r="AD78" s="174"/>
      <c r="AE78" s="174">
        <f t="shared" si="62"/>
        <v>43.53055356466372</v>
      </c>
      <c r="AF78" s="174">
        <f t="shared" si="63"/>
        <v>1.8829854536087842</v>
      </c>
      <c r="AG78" s="174"/>
      <c r="AH78" s="174"/>
      <c r="AI78" s="174">
        <f t="shared" si="64"/>
        <v>45.413539018272502</v>
      </c>
      <c r="AJ78" s="172">
        <f t="shared" si="65"/>
        <v>98.447878280581349</v>
      </c>
      <c r="AK78" s="172">
        <f t="shared" si="66"/>
        <v>86.047878280581344</v>
      </c>
      <c r="AL78" s="175">
        <f t="shared" si="67"/>
        <v>186.49919042297753</v>
      </c>
      <c r="AM78" s="174">
        <f t="shared" si="68"/>
        <v>2.8436283220178254E-2</v>
      </c>
      <c r="AN78" s="174">
        <f t="shared" si="69"/>
        <v>7.5000607267583641</v>
      </c>
      <c r="AO78" s="174">
        <f t="shared" si="70"/>
        <v>4.0214977393458556E-2</v>
      </c>
      <c r="AP78" s="181">
        <f t="shared" si="71"/>
        <v>1243.3178691313424</v>
      </c>
      <c r="AQ78" s="223">
        <f t="shared" si="72"/>
        <v>61.891643508654106</v>
      </c>
      <c r="AR78" s="223">
        <f t="shared" si="73"/>
        <v>74.291643508654104</v>
      </c>
      <c r="AS78" s="225">
        <f t="shared" si="74"/>
        <v>5183.0115356243432</v>
      </c>
      <c r="AT78" s="222"/>
      <c r="AV78" s="161">
        <f t="shared" si="48"/>
        <v>75</v>
      </c>
      <c r="AW78" s="78">
        <f t="shared" si="95"/>
        <v>233</v>
      </c>
      <c r="AY78">
        <f t="shared" si="75"/>
        <v>47.347118420520374</v>
      </c>
      <c r="AZ78">
        <f t="shared" si="76"/>
        <v>15.530464095251212</v>
      </c>
      <c r="BA78" s="17">
        <f t="shared" si="77"/>
        <v>62.877582515771586</v>
      </c>
      <c r="BB78" s="23">
        <f t="shared" si="50"/>
        <v>109.25896343521369</v>
      </c>
      <c r="BC78" s="75">
        <f t="shared" si="78"/>
        <v>9.8724987814220677E-2</v>
      </c>
      <c r="BD78" s="88">
        <f t="shared" si="79"/>
        <v>1392.7691090998237</v>
      </c>
      <c r="BE78">
        <f t="shared" si="80"/>
        <v>194.45593930406363</v>
      </c>
      <c r="BF78" s="90">
        <f t="shared" si="51"/>
        <v>126.61537355452953</v>
      </c>
      <c r="BG78" s="22">
        <f t="shared" si="81"/>
        <v>17.677812664005799</v>
      </c>
      <c r="BH78" s="22">
        <f t="shared" si="82"/>
        <v>358.11945731366984</v>
      </c>
      <c r="BI78" s="22">
        <f t="shared" si="83"/>
        <v>50</v>
      </c>
      <c r="BJ78" s="22"/>
      <c r="BK78" s="22"/>
      <c r="BL78" s="22"/>
      <c r="BM78" s="22"/>
      <c r="BN78" s="22"/>
      <c r="BO78" s="22"/>
      <c r="BP78" s="22"/>
      <c r="BQ78" s="22"/>
      <c r="BR78" s="22"/>
      <c r="BT78" s="3"/>
      <c r="BU78" s="3"/>
      <c r="BV78" s="3"/>
      <c r="BZ78" s="224">
        <v>3.35</v>
      </c>
    </row>
    <row r="79" spans="15:78">
      <c r="O79" s="161">
        <f t="shared" si="93"/>
        <v>76</v>
      </c>
      <c r="P79" s="44">
        <f t="shared" si="52"/>
        <v>28.625</v>
      </c>
      <c r="Q79" s="47"/>
      <c r="R79" s="19">
        <f t="shared" si="53"/>
        <v>29.134909906958889</v>
      </c>
      <c r="S79" s="19">
        <f t="shared" si="54"/>
        <v>1.9079808357363346</v>
      </c>
      <c r="T79" s="19">
        <f t="shared" si="55"/>
        <v>31.042890742695224</v>
      </c>
      <c r="U79" s="52">
        <f t="shared" si="49"/>
        <v>120.26580150512557</v>
      </c>
      <c r="V79" s="50">
        <f t="shared" si="56"/>
        <v>0.35056535341912248</v>
      </c>
      <c r="W79" s="60">
        <f t="shared" si="57"/>
        <v>35.656978333278964</v>
      </c>
      <c r="X79" s="3">
        <f t="shared" si="94"/>
        <v>17.67781266400581</v>
      </c>
      <c r="Y79" s="3">
        <f t="shared" si="58"/>
        <v>100.85234811284393</v>
      </c>
      <c r="Z79" s="3">
        <f t="shared" si="59"/>
        <v>50.000000000000178</v>
      </c>
      <c r="AA79" s="3">
        <f t="shared" si="60"/>
        <v>40.073720284109918</v>
      </c>
      <c r="AB79" s="3">
        <f t="shared" si="61"/>
        <v>-9.0308295414146933</v>
      </c>
      <c r="AC79" s="174"/>
      <c r="AD79" s="174"/>
      <c r="AE79" s="174">
        <f t="shared" si="62"/>
        <v>43.70236486043833</v>
      </c>
      <c r="AF79" s="174">
        <f t="shared" si="63"/>
        <v>1.9079808357363346</v>
      </c>
      <c r="AG79" s="174"/>
      <c r="AH79" s="174"/>
      <c r="AI79" s="174">
        <f t="shared" si="64"/>
        <v>45.610345696174662</v>
      </c>
      <c r="AJ79" s="172">
        <f t="shared" si="65"/>
        <v>98.251071602679204</v>
      </c>
      <c r="AK79" s="172">
        <f t="shared" si="66"/>
        <v>85.851071602679198</v>
      </c>
      <c r="AL79" s="175">
        <f t="shared" si="67"/>
        <v>190.77316497083731</v>
      </c>
      <c r="AM79" s="174">
        <f t="shared" si="68"/>
        <v>2.7799212745736251E-2</v>
      </c>
      <c r="AN79" s="174">
        <f t="shared" si="69"/>
        <v>7.5000607267583641</v>
      </c>
      <c r="AO79" s="174">
        <f t="shared" si="70"/>
        <v>3.9314023688315214E-2</v>
      </c>
      <c r="AP79" s="181">
        <f t="shared" si="71"/>
        <v>1271.8108020792804</v>
      </c>
      <c r="AQ79" s="223">
        <f t="shared" si="72"/>
        <v>62.088450186556265</v>
      </c>
      <c r="AR79" s="223">
        <f t="shared" si="73"/>
        <v>74.488450186556264</v>
      </c>
      <c r="AS79" s="225">
        <f t="shared" si="74"/>
        <v>5301.7898495370282</v>
      </c>
      <c r="AT79" s="222"/>
      <c r="AV79" s="161">
        <f t="shared" si="48"/>
        <v>76</v>
      </c>
      <c r="AW79" s="78">
        <f t="shared" si="95"/>
        <v>236</v>
      </c>
      <c r="AY79">
        <f t="shared" si="75"/>
        <v>47.458240059402137</v>
      </c>
      <c r="AZ79">
        <f t="shared" si="76"/>
        <v>15.730427152271613</v>
      </c>
      <c r="BA79" s="17">
        <f t="shared" si="77"/>
        <v>63.188667211673746</v>
      </c>
      <c r="BB79" s="23">
        <f t="shared" si="50"/>
        <v>108.94787873931155</v>
      </c>
      <c r="BC79" s="75">
        <f t="shared" si="78"/>
        <v>9.5251725999188283E-2</v>
      </c>
      <c r="BD79" s="88">
        <f t="shared" si="79"/>
        <v>1443.5550839790044</v>
      </c>
      <c r="BE79">
        <f t="shared" si="80"/>
        <v>194.455939304064</v>
      </c>
      <c r="BF79" s="90">
        <f t="shared" si="51"/>
        <v>131.23228036172779</v>
      </c>
      <c r="BG79" s="22">
        <f t="shared" si="81"/>
        <v>17.677812664005835</v>
      </c>
      <c r="BH79" s="22">
        <f t="shared" si="82"/>
        <v>371.17793602636311</v>
      </c>
      <c r="BI79" s="22">
        <f t="shared" si="83"/>
        <v>50</v>
      </c>
      <c r="BJ79" s="22"/>
      <c r="BK79" s="22"/>
      <c r="BL79" s="22"/>
      <c r="BM79" s="22"/>
      <c r="BN79" s="22"/>
      <c r="BO79" s="22"/>
      <c r="BP79" s="22"/>
      <c r="BQ79" s="22"/>
      <c r="BR79" s="22"/>
      <c r="BT79" s="3"/>
      <c r="BU79" s="3"/>
      <c r="BV79" s="3"/>
      <c r="BZ79" s="224">
        <v>3.31</v>
      </c>
    </row>
    <row r="80" spans="15:78">
      <c r="O80" s="161">
        <f t="shared" si="93"/>
        <v>77</v>
      </c>
      <c r="P80" s="44">
        <f t="shared" si="52"/>
        <v>29</v>
      </c>
      <c r="Q80" s="47"/>
      <c r="R80" s="19">
        <f t="shared" si="53"/>
        <v>29.24795995797912</v>
      </c>
      <c r="S80" s="19">
        <f t="shared" si="54"/>
        <v>1.9329762178638847</v>
      </c>
      <c r="T80" s="19">
        <f t="shared" si="55"/>
        <v>31.180936175843005</v>
      </c>
      <c r="U80" s="52">
        <f t="shared" si="49"/>
        <v>120.12775607197777</v>
      </c>
      <c r="V80" s="50">
        <f t="shared" si="56"/>
        <v>0.34503783543782035</v>
      </c>
      <c r="W80" s="60">
        <f t="shared" si="57"/>
        <v>36.228204351567641</v>
      </c>
      <c r="X80" s="3">
        <f t="shared" si="94"/>
        <v>17.677812664005796</v>
      </c>
      <c r="Y80" s="3">
        <f t="shared" si="58"/>
        <v>102.46800619550865</v>
      </c>
      <c r="Z80" s="3">
        <f t="shared" si="59"/>
        <v>50.000000000000135</v>
      </c>
      <c r="AA80" s="3">
        <f t="shared" si="60"/>
        <v>40.211765717257705</v>
      </c>
      <c r="AB80" s="3">
        <f t="shared" si="61"/>
        <v>-9.0308295414147004</v>
      </c>
      <c r="AC80" s="174"/>
      <c r="AD80" s="174"/>
      <c r="AE80" s="174">
        <f t="shared" si="62"/>
        <v>43.87193993696868</v>
      </c>
      <c r="AF80" s="174">
        <f t="shared" si="63"/>
        <v>1.9329762178638847</v>
      </c>
      <c r="AG80" s="174"/>
      <c r="AH80" s="174"/>
      <c r="AI80" s="174">
        <f t="shared" si="64"/>
        <v>45.804916154832561</v>
      </c>
      <c r="AJ80" s="172">
        <f t="shared" si="65"/>
        <v>98.056501144021283</v>
      </c>
      <c r="AK80" s="172">
        <f t="shared" si="66"/>
        <v>85.656501144021277</v>
      </c>
      <c r="AL80" s="175">
        <f t="shared" si="67"/>
        <v>195.09485109973912</v>
      </c>
      <c r="AM80" s="174">
        <f t="shared" si="68"/>
        <v>2.7183412423788113E-2</v>
      </c>
      <c r="AN80" s="174">
        <f t="shared" si="69"/>
        <v>7.5000607267583579</v>
      </c>
      <c r="AO80" s="174">
        <f t="shared" si="70"/>
        <v>3.8443150521302441E-2</v>
      </c>
      <c r="AP80" s="181">
        <f t="shared" si="71"/>
        <v>1300.6218096587475</v>
      </c>
      <c r="AQ80" s="223">
        <f t="shared" si="72"/>
        <v>62.283020645214179</v>
      </c>
      <c r="AR80" s="223">
        <f t="shared" si="73"/>
        <v>74.683020645214185</v>
      </c>
      <c r="AS80" s="225">
        <f t="shared" si="74"/>
        <v>5421.8941192051543</v>
      </c>
      <c r="AT80" s="222"/>
      <c r="AV80" s="161">
        <f t="shared" si="48"/>
        <v>77</v>
      </c>
      <c r="AW80" s="78">
        <f t="shared" si="95"/>
        <v>239</v>
      </c>
      <c r="AY80">
        <f t="shared" si="75"/>
        <v>47.567958018962749</v>
      </c>
      <c r="AZ80">
        <f t="shared" si="76"/>
        <v>15.930390209292014</v>
      </c>
      <c r="BA80" s="17">
        <f t="shared" si="77"/>
        <v>63.498348228254763</v>
      </c>
      <c r="BB80" s="23">
        <f t="shared" si="50"/>
        <v>108.63819772273051</v>
      </c>
      <c r="BC80" s="75">
        <f t="shared" si="78"/>
        <v>9.1915510406887058E-2</v>
      </c>
      <c r="BD80" s="88">
        <f t="shared" si="79"/>
        <v>1495.9511481274481</v>
      </c>
      <c r="BE80">
        <f t="shared" si="80"/>
        <v>194.45593930406366</v>
      </c>
      <c r="BF80" s="90">
        <f t="shared" si="51"/>
        <v>135.99555892067721</v>
      </c>
      <c r="BG80" s="22">
        <f t="shared" si="81"/>
        <v>17.677812664005803</v>
      </c>
      <c r="BH80" s="22">
        <f t="shared" si="82"/>
        <v>384.65041321990265</v>
      </c>
      <c r="BI80" s="22">
        <f t="shared" si="83"/>
        <v>49.999999999999993</v>
      </c>
      <c r="BJ80" s="22"/>
      <c r="BK80" s="22"/>
      <c r="BL80" s="22"/>
      <c r="BM80" s="22"/>
      <c r="BN80" s="22"/>
      <c r="BO80" s="22"/>
      <c r="BP80" s="22"/>
      <c r="BQ80" s="22"/>
      <c r="BR80" s="22"/>
      <c r="BT80" s="3"/>
      <c r="BU80" s="3"/>
      <c r="BV80" s="3"/>
      <c r="BZ80" s="224">
        <v>3.28</v>
      </c>
    </row>
    <row r="81" spans="15:78">
      <c r="O81" s="161">
        <f t="shared" si="93"/>
        <v>78</v>
      </c>
      <c r="P81" s="44">
        <f t="shared" si="52"/>
        <v>29.375</v>
      </c>
      <c r="Q81" s="47"/>
      <c r="R81" s="19">
        <f t="shared" si="53"/>
        <v>29.359557505595856</v>
      </c>
      <c r="S81" s="19">
        <f t="shared" si="54"/>
        <v>1.9579715999914349</v>
      </c>
      <c r="T81" s="19">
        <f t="shared" si="55"/>
        <v>31.31752910558729</v>
      </c>
      <c r="U81" s="52">
        <f t="shared" si="49"/>
        <v>119.9911631422335</v>
      </c>
      <c r="V81" s="50">
        <f t="shared" si="56"/>
        <v>0.33965426641283158</v>
      </c>
      <c r="W81" s="60">
        <f t="shared" si="57"/>
        <v>36.802426606562122</v>
      </c>
      <c r="X81" s="3">
        <f t="shared" si="94"/>
        <v>17.677812664005806</v>
      </c>
      <c r="Y81" s="3">
        <f t="shared" si="58"/>
        <v>104.0921388467265</v>
      </c>
      <c r="Z81" s="3">
        <f t="shared" si="59"/>
        <v>50.000000000000178</v>
      </c>
      <c r="AA81" s="3">
        <f t="shared" si="60"/>
        <v>40.348358647001987</v>
      </c>
      <c r="AB81" s="3">
        <f t="shared" si="61"/>
        <v>-9.0308295414146968</v>
      </c>
      <c r="AC81" s="174"/>
      <c r="AD81" s="174"/>
      <c r="AE81" s="174">
        <f t="shared" si="62"/>
        <v>44.039336258393782</v>
      </c>
      <c r="AF81" s="174">
        <f t="shared" si="63"/>
        <v>1.9579715999914349</v>
      </c>
      <c r="AG81" s="174"/>
      <c r="AH81" s="174"/>
      <c r="AI81" s="174">
        <f t="shared" si="64"/>
        <v>45.997307858385213</v>
      </c>
      <c r="AJ81" s="172">
        <f t="shared" si="65"/>
        <v>97.864109440468624</v>
      </c>
      <c r="AK81" s="172">
        <f t="shared" si="66"/>
        <v>85.464109440468619</v>
      </c>
      <c r="AL81" s="175">
        <f t="shared" si="67"/>
        <v>199.46439907000843</v>
      </c>
      <c r="AM81" s="174">
        <f t="shared" si="68"/>
        <v>2.6587921573615485E-2</v>
      </c>
      <c r="AN81" s="174">
        <f t="shared" si="69"/>
        <v>7.5000607267583366</v>
      </c>
      <c r="AO81" s="174">
        <f t="shared" si="70"/>
        <v>3.7600999284719223E-2</v>
      </c>
      <c r="AP81" s="181">
        <f t="shared" si="71"/>
        <v>1329.7518935971375</v>
      </c>
      <c r="AQ81" s="223">
        <f t="shared" si="72"/>
        <v>62.475412348766852</v>
      </c>
      <c r="AR81" s="223">
        <f t="shared" si="73"/>
        <v>74.875412348766858</v>
      </c>
      <c r="AS81" s="225">
        <f t="shared" si="74"/>
        <v>5543.3285205235115</v>
      </c>
      <c r="AT81" s="222"/>
      <c r="AV81" s="161">
        <f t="shared" si="48"/>
        <v>78</v>
      </c>
      <c r="AW81" s="78">
        <f t="shared" si="95"/>
        <v>242</v>
      </c>
      <c r="AY81">
        <f t="shared" si="75"/>
        <v>47.676307319608625</v>
      </c>
      <c r="AZ81">
        <f t="shared" si="76"/>
        <v>16.130353266312415</v>
      </c>
      <c r="BA81" s="17">
        <f t="shared" si="77"/>
        <v>63.806660585921037</v>
      </c>
      <c r="BB81" s="23">
        <f t="shared" si="50"/>
        <v>108.32988536506424</v>
      </c>
      <c r="BC81" s="75">
        <f t="shared" si="78"/>
        <v>8.8710123793203824E-2</v>
      </c>
      <c r="BD81" s="88">
        <f t="shared" si="79"/>
        <v>1550.0047508042983</v>
      </c>
      <c r="BE81">
        <f t="shared" si="80"/>
        <v>194.45593930406397</v>
      </c>
      <c r="BF81" s="90">
        <f t="shared" si="51"/>
        <v>140.90952280039087</v>
      </c>
      <c r="BG81" s="22">
        <f t="shared" si="81"/>
        <v>17.677812664005831</v>
      </c>
      <c r="BH81" s="22">
        <f t="shared" si="82"/>
        <v>398.54908941110045</v>
      </c>
      <c r="BI81" s="22">
        <f t="shared" si="83"/>
        <v>50.000000000000007</v>
      </c>
      <c r="BJ81" s="22"/>
      <c r="BK81" s="22"/>
      <c r="BL81" s="22"/>
      <c r="BM81" s="22"/>
      <c r="BN81" s="22"/>
      <c r="BO81" s="22"/>
      <c r="BP81" s="22"/>
      <c r="BQ81" s="22"/>
      <c r="BR81" s="22"/>
      <c r="BT81" s="3"/>
      <c r="BU81" s="3"/>
      <c r="BV81" s="3"/>
      <c r="BZ81" s="224">
        <v>3.24</v>
      </c>
    </row>
    <row r="82" spans="15:78">
      <c r="O82" s="161">
        <f t="shared" si="93"/>
        <v>79</v>
      </c>
      <c r="P82" s="44">
        <f t="shared" si="52"/>
        <v>29.75</v>
      </c>
      <c r="Q82" s="47"/>
      <c r="R82" s="19">
        <f t="shared" si="53"/>
        <v>29.469739401291367</v>
      </c>
      <c r="S82" s="19">
        <f t="shared" si="54"/>
        <v>1.982966982118985</v>
      </c>
      <c r="T82" s="19">
        <f t="shared" si="55"/>
        <v>31.452706383410352</v>
      </c>
      <c r="U82" s="52">
        <f t="shared" si="49"/>
        <v>119.85598586441044</v>
      </c>
      <c r="V82" s="50">
        <f t="shared" si="56"/>
        <v>0.33440919489254756</v>
      </c>
      <c r="W82" s="60">
        <f t="shared" si="57"/>
        <v>37.379657623590354</v>
      </c>
      <c r="X82" s="3">
        <f t="shared" si="94"/>
        <v>17.677812664005803</v>
      </c>
      <c r="Y82" s="3">
        <f t="shared" si="58"/>
        <v>105.72478149318793</v>
      </c>
      <c r="Z82" s="3">
        <f t="shared" si="59"/>
        <v>50.000000000000163</v>
      </c>
      <c r="AA82" s="3">
        <f t="shared" si="60"/>
        <v>40.483535924825055</v>
      </c>
      <c r="AB82" s="3">
        <f t="shared" si="61"/>
        <v>-9.030829541414704</v>
      </c>
      <c r="AC82" s="174"/>
      <c r="AD82" s="174"/>
      <c r="AE82" s="174">
        <f t="shared" si="62"/>
        <v>44.204609101937052</v>
      </c>
      <c r="AF82" s="174">
        <f t="shared" si="63"/>
        <v>1.982966982118985</v>
      </c>
      <c r="AG82" s="174"/>
      <c r="AH82" s="174"/>
      <c r="AI82" s="174">
        <f t="shared" si="64"/>
        <v>46.18757608405604</v>
      </c>
      <c r="AJ82" s="172">
        <f t="shared" si="65"/>
        <v>97.673841214797804</v>
      </c>
      <c r="AK82" s="172">
        <f t="shared" si="66"/>
        <v>85.273841214797798</v>
      </c>
      <c r="AL82" s="175">
        <f t="shared" si="67"/>
        <v>203.88196197969793</v>
      </c>
      <c r="AM82" s="174">
        <f t="shared" si="68"/>
        <v>2.6011834238331658E-2</v>
      </c>
      <c r="AN82" s="174">
        <f t="shared" si="69"/>
        <v>7.500060726758357</v>
      </c>
      <c r="AO82" s="174">
        <f t="shared" si="70"/>
        <v>3.6786288762049459E-2</v>
      </c>
      <c r="AP82" s="181">
        <f t="shared" si="71"/>
        <v>1359.2020745398611</v>
      </c>
      <c r="AQ82" s="223">
        <f t="shared" si="72"/>
        <v>62.665680574437658</v>
      </c>
      <c r="AR82" s="223">
        <f t="shared" si="73"/>
        <v>75.065680574437664</v>
      </c>
      <c r="AS82" s="225">
        <f t="shared" si="74"/>
        <v>5666.0973082503424</v>
      </c>
      <c r="AT82" s="222"/>
      <c r="AV82" s="161">
        <f t="shared" si="48"/>
        <v>79</v>
      </c>
      <c r="AW82" s="78">
        <f t="shared" si="95"/>
        <v>245</v>
      </c>
      <c r="AY82">
        <f t="shared" si="75"/>
        <v>47.783321687290652</v>
      </c>
      <c r="AZ82">
        <f t="shared" si="76"/>
        <v>16.33031632333282</v>
      </c>
      <c r="BA82" s="17">
        <f t="shared" si="77"/>
        <v>64.113638010623475</v>
      </c>
      <c r="BB82" s="23">
        <f t="shared" si="50"/>
        <v>108.0229079403618</v>
      </c>
      <c r="BC82" s="75">
        <f t="shared" si="78"/>
        <v>8.5629678620517319E-2</v>
      </c>
      <c r="BD82" s="88">
        <f t="shared" si="79"/>
        <v>1605.7646780768966</v>
      </c>
      <c r="BE82">
        <f t="shared" si="80"/>
        <v>194.45593930406366</v>
      </c>
      <c r="BF82" s="90">
        <f t="shared" si="51"/>
        <v>145.97860709789981</v>
      </c>
      <c r="BG82" s="22">
        <f t="shared" si="81"/>
        <v>17.677812664005803</v>
      </c>
      <c r="BH82" s="22">
        <f t="shared" si="82"/>
        <v>412.88650884713297</v>
      </c>
      <c r="BI82" s="22">
        <f t="shared" si="83"/>
        <v>50.000000000000007</v>
      </c>
      <c r="BJ82" s="22"/>
      <c r="BK82" s="22"/>
      <c r="BL82" s="22"/>
      <c r="BM82" s="22"/>
      <c r="BN82" s="22"/>
      <c r="BO82" s="22"/>
      <c r="BP82" s="22"/>
      <c r="BQ82" s="22"/>
      <c r="BR82" s="22"/>
      <c r="BT82" s="3"/>
      <c r="BU82" s="3"/>
      <c r="BV82" s="3"/>
      <c r="BZ82" s="224">
        <v>3.2</v>
      </c>
    </row>
    <row r="83" spans="15:78">
      <c r="O83" s="161">
        <f t="shared" si="93"/>
        <v>80</v>
      </c>
      <c r="P83" s="44">
        <f t="shared" si="52"/>
        <v>30.125</v>
      </c>
      <c r="Q83" s="47"/>
      <c r="R83" s="19">
        <f t="shared" si="53"/>
        <v>29.578541111658495</v>
      </c>
      <c r="S83" s="19">
        <f t="shared" si="54"/>
        <v>2.0079623642465352</v>
      </c>
      <c r="T83" s="19">
        <f t="shared" si="55"/>
        <v>31.58650347590503</v>
      </c>
      <c r="U83" s="52">
        <f t="shared" si="49"/>
        <v>119.72218877191575</v>
      </c>
      <c r="V83" s="50">
        <f t="shared" si="56"/>
        <v>0.3292974408896468</v>
      </c>
      <c r="W83" s="60">
        <f t="shared" si="57"/>
        <v>37.959909975288667</v>
      </c>
      <c r="X83" s="3">
        <f t="shared" si="94"/>
        <v>17.67781266400581</v>
      </c>
      <c r="Y83" s="3">
        <f t="shared" si="58"/>
        <v>107.36596969539062</v>
      </c>
      <c r="Z83" s="3">
        <f t="shared" si="59"/>
        <v>50.000000000000178</v>
      </c>
      <c r="AA83" s="3">
        <f t="shared" si="60"/>
        <v>40.61733301731973</v>
      </c>
      <c r="AB83" s="3">
        <f t="shared" si="61"/>
        <v>-9.0308295414147004</v>
      </c>
      <c r="AC83" s="174"/>
      <c r="AD83" s="174"/>
      <c r="AE83" s="174">
        <f t="shared" si="62"/>
        <v>44.367811667487743</v>
      </c>
      <c r="AF83" s="174">
        <f t="shared" si="63"/>
        <v>2.0079623642465352</v>
      </c>
      <c r="AG83" s="174"/>
      <c r="AH83" s="174"/>
      <c r="AI83" s="174">
        <f t="shared" si="64"/>
        <v>46.375774031734281</v>
      </c>
      <c r="AJ83" s="172">
        <f t="shared" si="65"/>
        <v>97.485643267119556</v>
      </c>
      <c r="AK83" s="172">
        <f t="shared" si="66"/>
        <v>85.085643267119551</v>
      </c>
      <c r="AL83" s="175">
        <f t="shared" si="67"/>
        <v>208.34769570510522</v>
      </c>
      <c r="AM83" s="174">
        <f t="shared" si="68"/>
        <v>2.545429543270817E-2</v>
      </c>
      <c r="AN83" s="174">
        <f t="shared" si="69"/>
        <v>7.5000607267583455</v>
      </c>
      <c r="AO83" s="174">
        <f t="shared" si="70"/>
        <v>3.5997809821587429E-2</v>
      </c>
      <c r="AP83" s="181">
        <f t="shared" si="71"/>
        <v>1388.9733916538344</v>
      </c>
      <c r="AQ83" s="223">
        <f t="shared" si="72"/>
        <v>62.853878522115906</v>
      </c>
      <c r="AR83" s="223">
        <f t="shared" si="73"/>
        <v>75.253878522115912</v>
      </c>
      <c r="AS83" s="225">
        <f t="shared" si="74"/>
        <v>5790.2048143543525</v>
      </c>
      <c r="AT83" s="222"/>
      <c r="AV83" s="161">
        <f t="shared" si="48"/>
        <v>80</v>
      </c>
      <c r="AW83" s="78">
        <f t="shared" si="95"/>
        <v>248</v>
      </c>
      <c r="AY83">
        <f t="shared" si="75"/>
        <v>47.88903361652433</v>
      </c>
      <c r="AZ83">
        <f t="shared" si="76"/>
        <v>16.530279380353221</v>
      </c>
      <c r="BA83" s="17">
        <f t="shared" si="77"/>
        <v>64.419312996877551</v>
      </c>
      <c r="BB83" s="23">
        <f t="shared" si="50"/>
        <v>107.71723295410773</v>
      </c>
      <c r="BC83" s="75">
        <f t="shared" si="78"/>
        <v>8.2668596549456574E-2</v>
      </c>
      <c r="BD83" s="88">
        <f t="shared" si="79"/>
        <v>1663.2810893510562</v>
      </c>
      <c r="BE83">
        <f t="shared" si="80"/>
        <v>194.45593930406366</v>
      </c>
      <c r="BF83" s="90">
        <f t="shared" si="51"/>
        <v>151.20737175918705</v>
      </c>
      <c r="BG83" s="22">
        <f t="shared" si="81"/>
        <v>17.677812664005803</v>
      </c>
      <c r="BH83" s="22">
        <f t="shared" si="82"/>
        <v>427.67556889847526</v>
      </c>
      <c r="BI83" s="22">
        <f t="shared" si="83"/>
        <v>49.999999999999993</v>
      </c>
      <c r="BJ83" s="22"/>
      <c r="BK83" s="22"/>
      <c r="BL83" s="22"/>
      <c r="BM83" s="22"/>
      <c r="BN83" s="22"/>
      <c r="BO83" s="22"/>
      <c r="BP83" s="22"/>
      <c r="BQ83" s="22"/>
      <c r="BR83" s="22"/>
      <c r="BT83" s="3"/>
      <c r="BU83" s="3"/>
      <c r="BV83" s="3"/>
      <c r="BZ83" s="224">
        <v>3.17</v>
      </c>
    </row>
    <row r="84" spans="15:78">
      <c r="O84" s="161">
        <f t="shared" si="93"/>
        <v>81</v>
      </c>
      <c r="P84" s="44">
        <f t="shared" si="52"/>
        <v>30.5</v>
      </c>
      <c r="Q84" s="47"/>
      <c r="R84" s="19">
        <f t="shared" si="53"/>
        <v>29.685996786935718</v>
      </c>
      <c r="S84" s="19">
        <f t="shared" si="54"/>
        <v>2.0329577463740858</v>
      </c>
      <c r="T84" s="19">
        <f t="shared" si="55"/>
        <v>31.718954533309805</v>
      </c>
      <c r="U84" s="52">
        <f t="shared" si="49"/>
        <v>119.58973771451097</v>
      </c>
      <c r="V84" s="50">
        <f t="shared" si="56"/>
        <v>0.32431407919265137</v>
      </c>
      <c r="W84" s="60">
        <f t="shared" si="57"/>
        <v>38.543196281770221</v>
      </c>
      <c r="X84" s="3">
        <f t="shared" si="94"/>
        <v>17.67781266400581</v>
      </c>
      <c r="Y84" s="3">
        <f t="shared" si="58"/>
        <v>109.01573914811596</v>
      </c>
      <c r="Z84" s="3">
        <f t="shared" si="59"/>
        <v>50.000000000000185</v>
      </c>
      <c r="AA84" s="3">
        <f t="shared" si="60"/>
        <v>40.749784074724509</v>
      </c>
      <c r="AB84" s="3">
        <f t="shared" si="61"/>
        <v>-9.030829541414704</v>
      </c>
      <c r="AC84" s="174"/>
      <c r="AD84" s="174"/>
      <c r="AE84" s="174">
        <f t="shared" si="62"/>
        <v>44.528995180403577</v>
      </c>
      <c r="AF84" s="174">
        <f t="shared" si="63"/>
        <v>2.0329577463740858</v>
      </c>
      <c r="AG84" s="174"/>
      <c r="AH84" s="174"/>
      <c r="AI84" s="174">
        <f t="shared" si="64"/>
        <v>46.561952926777664</v>
      </c>
      <c r="AJ84" s="172">
        <f t="shared" si="65"/>
        <v>97.299464372076173</v>
      </c>
      <c r="AK84" s="172">
        <f t="shared" si="66"/>
        <v>84.899464372076167</v>
      </c>
      <c r="AL84" s="175">
        <f t="shared" si="67"/>
        <v>212.86175884423088</v>
      </c>
      <c r="AM84" s="174">
        <f t="shared" si="68"/>
        <v>2.4914497690882303E-2</v>
      </c>
      <c r="AN84" s="174">
        <f t="shared" si="69"/>
        <v>7.5000607267583517</v>
      </c>
      <c r="AO84" s="174">
        <f t="shared" si="70"/>
        <v>3.5234420534158914E-2</v>
      </c>
      <c r="AP84" s="181">
        <f t="shared" si="71"/>
        <v>1419.0669022504915</v>
      </c>
      <c r="AQ84" s="223">
        <f t="shared" si="72"/>
        <v>63.040057417159289</v>
      </c>
      <c r="AR84" s="223">
        <f t="shared" si="73"/>
        <v>75.440057417159295</v>
      </c>
      <c r="AS84" s="225">
        <f t="shared" si="74"/>
        <v>5915.6554464432274</v>
      </c>
      <c r="AT84" s="222"/>
      <c r="AV84" s="161">
        <f t="shared" si="48"/>
        <v>81</v>
      </c>
      <c r="AW84" s="78">
        <f t="shared" si="95"/>
        <v>251</v>
      </c>
      <c r="AY84">
        <f t="shared" si="75"/>
        <v>47.993474429620761</v>
      </c>
      <c r="AZ84">
        <f t="shared" si="76"/>
        <v>16.730242437373622</v>
      </c>
      <c r="BA84" s="17">
        <f t="shared" si="77"/>
        <v>64.72371686699438</v>
      </c>
      <c r="BB84" s="23">
        <f t="shared" si="50"/>
        <v>107.4128290839909</v>
      </c>
      <c r="BC84" s="75">
        <f t="shared" si="78"/>
        <v>7.9821589414100336E-2</v>
      </c>
      <c r="BD84" s="88">
        <f t="shared" si="79"/>
        <v>1722.6055548777886</v>
      </c>
      <c r="BE84">
        <f t="shared" si="80"/>
        <v>194.45593930406397</v>
      </c>
      <c r="BF84" s="90">
        <f t="shared" si="51"/>
        <v>156.60050498888998</v>
      </c>
      <c r="BG84" s="22">
        <f t="shared" si="81"/>
        <v>17.677812664005828</v>
      </c>
      <c r="BH84" s="22">
        <f t="shared" si="82"/>
        <v>442.92952970292424</v>
      </c>
      <c r="BI84" s="22">
        <f t="shared" si="83"/>
        <v>50</v>
      </c>
      <c r="BJ84" s="22"/>
      <c r="BK84" s="22"/>
      <c r="BL84" s="22"/>
      <c r="BM84" s="22"/>
      <c r="BN84" s="22"/>
      <c r="BO84" s="22"/>
      <c r="BP84" s="22"/>
      <c r="BQ84" s="22"/>
      <c r="BR84" s="22"/>
      <c r="BT84" s="3"/>
      <c r="BU84" s="3"/>
      <c r="BV84" s="3"/>
      <c r="BZ84" s="224">
        <v>3.13</v>
      </c>
    </row>
    <row r="85" spans="15:78">
      <c r="O85" s="161">
        <f t="shared" si="93"/>
        <v>82</v>
      </c>
      <c r="P85" s="44">
        <f t="shared" si="52"/>
        <v>30.875</v>
      </c>
      <c r="Q85" s="47"/>
      <c r="R85" s="19">
        <f t="shared" si="53"/>
        <v>29.792139325354441</v>
      </c>
      <c r="S85" s="19">
        <f t="shared" si="54"/>
        <v>2.0579531285016359</v>
      </c>
      <c r="T85" s="19">
        <f t="shared" si="55"/>
        <v>31.850092453856078</v>
      </c>
      <c r="U85" s="52">
        <f t="shared" si="49"/>
        <v>119.45859979396472</v>
      </c>
      <c r="V85" s="50">
        <f t="shared" si="56"/>
        <v>0.31945442389364825</v>
      </c>
      <c r="W85" s="60">
        <f t="shared" si="57"/>
        <v>39.129529210794239</v>
      </c>
      <c r="X85" s="3">
        <f t="shared" si="94"/>
        <v>17.677812664005838</v>
      </c>
      <c r="Y85" s="3">
        <f t="shared" si="58"/>
        <v>110.67412568090761</v>
      </c>
      <c r="Z85" s="3">
        <f t="shared" si="59"/>
        <v>50.00000000000027</v>
      </c>
      <c r="AA85" s="3">
        <f t="shared" si="60"/>
        <v>40.880921995270782</v>
      </c>
      <c r="AB85" s="3">
        <f t="shared" si="61"/>
        <v>-9.030829541414704</v>
      </c>
      <c r="AC85" s="174"/>
      <c r="AD85" s="174"/>
      <c r="AE85" s="174">
        <f t="shared" si="62"/>
        <v>44.688208988031661</v>
      </c>
      <c r="AF85" s="174">
        <f t="shared" si="63"/>
        <v>2.0579531285016359</v>
      </c>
      <c r="AG85" s="174"/>
      <c r="AH85" s="174"/>
      <c r="AI85" s="174">
        <f t="shared" si="64"/>
        <v>46.746162116533299</v>
      </c>
      <c r="AJ85" s="172">
        <f t="shared" si="65"/>
        <v>97.115255182320553</v>
      </c>
      <c r="AK85" s="172">
        <f t="shared" si="66"/>
        <v>84.715255182320547</v>
      </c>
      <c r="AL85" s="175">
        <f t="shared" si="67"/>
        <v>217.42431266300025</v>
      </c>
      <c r="AM85" s="174">
        <f t="shared" si="68"/>
        <v>2.4391677886648026E-2</v>
      </c>
      <c r="AN85" s="174">
        <f t="shared" si="69"/>
        <v>7.5000607267583712</v>
      </c>
      <c r="AO85" s="174">
        <f t="shared" si="70"/>
        <v>3.4495041676333556E-2</v>
      </c>
      <c r="AP85" s="181">
        <f t="shared" si="71"/>
        <v>1449.4836814272969</v>
      </c>
      <c r="AQ85" s="223">
        <f t="shared" si="72"/>
        <v>63.224266606914895</v>
      </c>
      <c r="AR85" s="223">
        <f t="shared" si="73"/>
        <v>75.624266606914901</v>
      </c>
      <c r="AS85" s="225">
        <f t="shared" si="74"/>
        <v>6042.4536862690993</v>
      </c>
      <c r="AT85" s="222"/>
      <c r="AV85" s="161">
        <f t="shared" si="48"/>
        <v>82</v>
      </c>
      <c r="AW85" s="78">
        <f t="shared" si="95"/>
        <v>254</v>
      </c>
      <c r="AY85">
        <f t="shared" si="75"/>
        <v>48.096674332398763</v>
      </c>
      <c r="AZ85">
        <f t="shared" si="76"/>
        <v>16.930205494394023</v>
      </c>
      <c r="BA85" s="17">
        <f t="shared" si="77"/>
        <v>65.026879826792793</v>
      </c>
      <c r="BB85" s="23">
        <f t="shared" si="50"/>
        <v>107.10966612419249</v>
      </c>
      <c r="BC85" s="75">
        <f t="shared" si="78"/>
        <v>7.7083641557690055E-2</v>
      </c>
      <c r="BD85" s="88">
        <f t="shared" si="79"/>
        <v>1783.7910942621495</v>
      </c>
      <c r="BE85">
        <f t="shared" si="80"/>
        <v>194.45593930406386</v>
      </c>
      <c r="BF85" s="90">
        <f t="shared" si="51"/>
        <v>162.16282675110463</v>
      </c>
      <c r="BG85" s="22">
        <f t="shared" si="81"/>
        <v>17.67781266400582</v>
      </c>
      <c r="BH85" s="22">
        <f t="shared" si="82"/>
        <v>458.66202406728712</v>
      </c>
      <c r="BI85" s="22">
        <f t="shared" si="83"/>
        <v>49.999999999999993</v>
      </c>
      <c r="BJ85" s="22"/>
      <c r="BK85" s="22"/>
      <c r="BL85" s="22"/>
      <c r="BM85" s="22"/>
      <c r="BN85" s="22"/>
      <c r="BO85" s="22"/>
      <c r="BP85" s="22"/>
      <c r="BQ85" s="22"/>
      <c r="BR85" s="22"/>
      <c r="BT85" s="3"/>
      <c r="BU85" s="3"/>
      <c r="BV85" s="3"/>
      <c r="BZ85" s="224">
        <v>3.09</v>
      </c>
    </row>
    <row r="86" spans="15:78">
      <c r="O86" s="161">
        <f t="shared" si="93"/>
        <v>83</v>
      </c>
      <c r="P86" s="44">
        <f t="shared" si="52"/>
        <v>31.25</v>
      </c>
      <c r="Q86" s="47"/>
      <c r="R86" s="19">
        <f t="shared" si="53"/>
        <v>29.897000433601878</v>
      </c>
      <c r="S86" s="19">
        <f t="shared" si="54"/>
        <v>2.0829485106291861</v>
      </c>
      <c r="T86" s="19">
        <f t="shared" si="55"/>
        <v>31.979948944231065</v>
      </c>
      <c r="U86" s="52">
        <f t="shared" si="49"/>
        <v>119.32874330358972</v>
      </c>
      <c r="V86" s="50">
        <f t="shared" si="56"/>
        <v>0.31471401403000693</v>
      </c>
      <c r="W86" s="60">
        <f t="shared" si="57"/>
        <v>39.718921477936071</v>
      </c>
      <c r="X86" s="3">
        <f t="shared" si="94"/>
        <v>17.677812664005785</v>
      </c>
      <c r="Y86" s="3">
        <f t="shared" si="58"/>
        <v>112.34116525855261</v>
      </c>
      <c r="Z86" s="3">
        <f t="shared" si="59"/>
        <v>50.000000000000114</v>
      </c>
      <c r="AA86" s="3">
        <f t="shared" si="60"/>
        <v>41.010778485645773</v>
      </c>
      <c r="AB86" s="3">
        <f t="shared" si="61"/>
        <v>-9.0308295414147075</v>
      </c>
      <c r="AC86" s="174"/>
      <c r="AD86" s="174"/>
      <c r="AE86" s="174">
        <f t="shared" si="62"/>
        <v>44.845500650402819</v>
      </c>
      <c r="AF86" s="174">
        <f t="shared" si="63"/>
        <v>2.0829485106291861</v>
      </c>
      <c r="AG86" s="174"/>
      <c r="AH86" s="174"/>
      <c r="AI86" s="174">
        <f t="shared" si="64"/>
        <v>46.928449161032006</v>
      </c>
      <c r="AJ86" s="172">
        <f t="shared" si="65"/>
        <v>96.932968137821845</v>
      </c>
      <c r="AK86" s="172">
        <f t="shared" si="66"/>
        <v>84.53296813782184</v>
      </c>
      <c r="AL86" s="175">
        <f t="shared" si="67"/>
        <v>222.0355210441036</v>
      </c>
      <c r="AM86" s="174">
        <f t="shared" si="68"/>
        <v>2.388511430181622E-2</v>
      </c>
      <c r="AN86" s="174">
        <f t="shared" si="69"/>
        <v>7.5000607267583499</v>
      </c>
      <c r="AO86" s="174">
        <f t="shared" si="70"/>
        <v>3.3778652584460077E-2</v>
      </c>
      <c r="AP86" s="181">
        <f t="shared" si="71"/>
        <v>1480.2248217266838</v>
      </c>
      <c r="AQ86" s="223">
        <f t="shared" si="72"/>
        <v>63.406553651413624</v>
      </c>
      <c r="AR86" s="223">
        <f t="shared" si="73"/>
        <v>75.806553651413623</v>
      </c>
      <c r="AS86" s="225">
        <f t="shared" si="74"/>
        <v>6170.6040883069018</v>
      </c>
      <c r="AT86" s="222"/>
      <c r="AV86" s="161">
        <f t="shared" si="48"/>
        <v>83</v>
      </c>
      <c r="AW86" s="78">
        <f t="shared" si="95"/>
        <v>257</v>
      </c>
      <c r="AY86">
        <f t="shared" si="75"/>
        <v>48.19866246662589</v>
      </c>
      <c r="AZ86">
        <f t="shared" si="76"/>
        <v>17.130168551414428</v>
      </c>
      <c r="BA86" s="17">
        <f t="shared" si="77"/>
        <v>65.328831018040319</v>
      </c>
      <c r="BB86" s="23">
        <f t="shared" si="50"/>
        <v>106.80771493294496</v>
      </c>
      <c r="BC86" s="75">
        <f t="shared" si="78"/>
        <v>7.4449993417410154E-2</v>
      </c>
      <c r="BD86" s="88">
        <f t="shared" si="79"/>
        <v>1846.892216000499</v>
      </c>
      <c r="BE86">
        <f t="shared" si="80"/>
        <v>194.4559393040638</v>
      </c>
      <c r="BF86" s="90">
        <f t="shared" si="51"/>
        <v>167.89929236368187</v>
      </c>
      <c r="BG86" s="22">
        <f t="shared" si="81"/>
        <v>17.677812664005817</v>
      </c>
      <c r="BH86" s="22">
        <f t="shared" si="82"/>
        <v>474.8870676335012</v>
      </c>
      <c r="BI86" s="22">
        <f t="shared" si="83"/>
        <v>50</v>
      </c>
      <c r="BJ86" s="22"/>
      <c r="BK86" s="22"/>
      <c r="BL86" s="22"/>
      <c r="BM86" s="22"/>
      <c r="BN86" s="22"/>
      <c r="BO86" s="22"/>
      <c r="BP86" s="22"/>
      <c r="BQ86" s="22"/>
      <c r="BR86" s="22"/>
      <c r="BT86" s="3"/>
      <c r="BU86" s="3"/>
      <c r="BV86" s="3"/>
      <c r="BZ86" s="224">
        <v>3.06</v>
      </c>
    </row>
    <row r="87" spans="15:78">
      <c r="O87" s="161">
        <f t="shared" si="93"/>
        <v>84</v>
      </c>
      <c r="P87" s="44">
        <f t="shared" si="52"/>
        <v>31.625</v>
      </c>
      <c r="Q87" s="47"/>
      <c r="R87" s="19">
        <f t="shared" si="53"/>
        <v>30.00061068367749</v>
      </c>
      <c r="S87" s="19">
        <f t="shared" si="54"/>
        <v>2.1079438927567362</v>
      </c>
      <c r="T87" s="19">
        <f t="shared" si="55"/>
        <v>32.108554576434223</v>
      </c>
      <c r="U87" s="52">
        <f t="shared" si="49"/>
        <v>119.20013767138657</v>
      </c>
      <c r="V87" s="50">
        <f t="shared" si="56"/>
        <v>0.31008860024765128</v>
      </c>
      <c r="W87" s="60">
        <f t="shared" si="57"/>
        <v>40.311385846757254</v>
      </c>
      <c r="X87" s="3">
        <f t="shared" si="94"/>
        <v>17.677812664005817</v>
      </c>
      <c r="Y87" s="3">
        <f t="shared" si="58"/>
        <v>114.01689398156232</v>
      </c>
      <c r="Z87" s="3">
        <f t="shared" si="59"/>
        <v>50.000000000000199</v>
      </c>
      <c r="AA87" s="3">
        <f t="shared" si="60"/>
        <v>41.139384117848927</v>
      </c>
      <c r="AB87" s="3">
        <f t="shared" si="61"/>
        <v>-9.030829541414704</v>
      </c>
      <c r="AC87" s="174"/>
      <c r="AD87" s="174"/>
      <c r="AE87" s="174">
        <f t="shared" si="62"/>
        <v>45.000916025516233</v>
      </c>
      <c r="AF87" s="174">
        <f t="shared" si="63"/>
        <v>2.1079438927567362</v>
      </c>
      <c r="AG87" s="174"/>
      <c r="AH87" s="174"/>
      <c r="AI87" s="174">
        <f t="shared" si="64"/>
        <v>47.108859918272969</v>
      </c>
      <c r="AJ87" s="172">
        <f t="shared" si="65"/>
        <v>96.752557380580882</v>
      </c>
      <c r="AK87" s="172">
        <f t="shared" si="66"/>
        <v>84.352557380580876</v>
      </c>
      <c r="AL87" s="175">
        <f t="shared" si="67"/>
        <v>226.69555043830107</v>
      </c>
      <c r="AM87" s="174">
        <f t="shared" si="68"/>
        <v>2.3394123920597806E-2</v>
      </c>
      <c r="AN87" s="174">
        <f t="shared" si="69"/>
        <v>7.500060726758365</v>
      </c>
      <c r="AO87" s="174">
        <f t="shared" si="70"/>
        <v>3.3084287328346264E-2</v>
      </c>
      <c r="AP87" s="181">
        <f t="shared" si="71"/>
        <v>1511.2914328113859</v>
      </c>
      <c r="AQ87" s="223">
        <f t="shared" si="72"/>
        <v>63.586964408654573</v>
      </c>
      <c r="AR87" s="223">
        <f t="shared" si="73"/>
        <v>75.986964408654572</v>
      </c>
      <c r="AS87" s="225">
        <f t="shared" si="74"/>
        <v>6300.1112784008283</v>
      </c>
      <c r="AT87" s="222"/>
      <c r="AV87" s="161">
        <f t="shared" si="48"/>
        <v>84</v>
      </c>
      <c r="AW87" s="78">
        <f t="shared" si="95"/>
        <v>260</v>
      </c>
      <c r="AY87">
        <f t="shared" si="75"/>
        <v>48.299466959416357</v>
      </c>
      <c r="AZ87">
        <f t="shared" si="76"/>
        <v>17.330131608434829</v>
      </c>
      <c r="BA87" s="17">
        <f t="shared" si="77"/>
        <v>65.62959856785119</v>
      </c>
      <c r="BB87" s="23">
        <f t="shared" si="50"/>
        <v>106.50694738313409</v>
      </c>
      <c r="BC87" s="75">
        <f t="shared" si="78"/>
        <v>7.1916126257075413E-2</v>
      </c>
      <c r="BD87" s="88">
        <f t="shared" si="79"/>
        <v>1911.9649580733001</v>
      </c>
      <c r="BE87">
        <f t="shared" si="80"/>
        <v>194.455939304064</v>
      </c>
      <c r="BF87" s="90">
        <f t="shared" si="51"/>
        <v>173.81499618848196</v>
      </c>
      <c r="BG87" s="22">
        <f t="shared" si="81"/>
        <v>17.677812664005831</v>
      </c>
      <c r="BH87" s="22">
        <f t="shared" si="82"/>
        <v>491.61906931616699</v>
      </c>
      <c r="BI87" s="22">
        <f t="shared" si="83"/>
        <v>50</v>
      </c>
      <c r="BJ87" s="22"/>
      <c r="BK87" s="22"/>
      <c r="BL87" s="22"/>
      <c r="BM87" s="22"/>
      <c r="BN87" s="22"/>
      <c r="BO87" s="22"/>
      <c r="BP87" s="22"/>
      <c r="BQ87" s="22"/>
      <c r="BR87" s="22"/>
      <c r="BT87" s="3"/>
      <c r="BU87" s="3"/>
      <c r="BV87" s="3"/>
      <c r="BZ87" s="224">
        <v>3.02</v>
      </c>
    </row>
    <row r="88" spans="15:78">
      <c r="O88" s="161">
        <f t="shared" si="93"/>
        <v>85</v>
      </c>
      <c r="P88" s="44">
        <f t="shared" si="52"/>
        <v>32</v>
      </c>
      <c r="Q88" s="47"/>
      <c r="R88" s="19">
        <f t="shared" si="53"/>
        <v>30.102999566398122</v>
      </c>
      <c r="S88" s="19">
        <f t="shared" si="54"/>
        <v>2.1329392748842864</v>
      </c>
      <c r="T88" s="19">
        <f t="shared" si="55"/>
        <v>32.235938841282405</v>
      </c>
      <c r="U88" s="52">
        <f t="shared" si="49"/>
        <v>119.07275340653838</v>
      </c>
      <c r="V88" s="50">
        <f t="shared" si="56"/>
        <v>0.3055741324020485</v>
      </c>
      <c r="W88" s="60">
        <f t="shared" si="57"/>
        <v>40.906935128976706</v>
      </c>
      <c r="X88" s="3">
        <f t="shared" si="94"/>
        <v>17.677812664005813</v>
      </c>
      <c r="Y88" s="3">
        <f t="shared" si="58"/>
        <v>115.70134808665662</v>
      </c>
      <c r="Z88" s="3">
        <f t="shared" si="59"/>
        <v>50.000000000000192</v>
      </c>
      <c r="AA88" s="3">
        <f t="shared" si="60"/>
        <v>41.266768382697101</v>
      </c>
      <c r="AB88" s="3">
        <f t="shared" si="61"/>
        <v>-9.0308295414146968</v>
      </c>
      <c r="AC88" s="174"/>
      <c r="AD88" s="174"/>
      <c r="AE88" s="174">
        <f t="shared" si="62"/>
        <v>45.154499349597181</v>
      </c>
      <c r="AF88" s="174">
        <f t="shared" si="63"/>
        <v>2.1329392748842864</v>
      </c>
      <c r="AG88" s="174"/>
      <c r="AH88" s="174"/>
      <c r="AI88" s="174">
        <f t="shared" si="64"/>
        <v>47.287438624481467</v>
      </c>
      <c r="AJ88" s="172">
        <f t="shared" si="65"/>
        <v>96.573978674372384</v>
      </c>
      <c r="AK88" s="172">
        <f t="shared" si="66"/>
        <v>84.173978674372378</v>
      </c>
      <c r="AL88" s="175">
        <f t="shared" si="67"/>
        <v>231.40456981806128</v>
      </c>
      <c r="AM88" s="174">
        <f t="shared" si="68"/>
        <v>2.2918059930153598E-2</v>
      </c>
      <c r="AN88" s="174">
        <f t="shared" si="69"/>
        <v>7.5000607267583579</v>
      </c>
      <c r="AO88" s="174">
        <f t="shared" si="70"/>
        <v>3.2411031176502604E-2</v>
      </c>
      <c r="AP88" s="181">
        <f t="shared" si="71"/>
        <v>1542.6846411554184</v>
      </c>
      <c r="AQ88" s="223">
        <f t="shared" si="72"/>
        <v>63.765543114863085</v>
      </c>
      <c r="AR88" s="223">
        <f t="shared" si="73"/>
        <v>76.165543114863084</v>
      </c>
      <c r="AS88" s="225">
        <f t="shared" si="74"/>
        <v>6430.9799524761547</v>
      </c>
      <c r="AT88" s="222"/>
      <c r="AV88" s="161">
        <f t="shared" si="48"/>
        <v>85</v>
      </c>
      <c r="AW88" s="78">
        <f t="shared" si="95"/>
        <v>263</v>
      </c>
      <c r="AY88">
        <f t="shared" si="75"/>
        <v>48.399114969795164</v>
      </c>
      <c r="AZ88">
        <f t="shared" si="76"/>
        <v>17.530094665455231</v>
      </c>
      <c r="BA88" s="17">
        <f t="shared" si="77"/>
        <v>65.929209635250402</v>
      </c>
      <c r="BB88" s="23">
        <f t="shared" si="50"/>
        <v>106.20733631573488</v>
      </c>
      <c r="BC88" s="75">
        <f t="shared" si="78"/>
        <v>6.9477747955817751E-2</v>
      </c>
      <c r="BD88" s="88">
        <f t="shared" si="79"/>
        <v>1979.0669296210165</v>
      </c>
      <c r="BE88">
        <f t="shared" si="80"/>
        <v>194.45593930406363</v>
      </c>
      <c r="BF88" s="90">
        <f t="shared" si="51"/>
        <v>179.91517542009254</v>
      </c>
      <c r="BG88" s="22">
        <f t="shared" si="81"/>
        <v>17.677812664005799</v>
      </c>
      <c r="BH88" s="22">
        <f t="shared" si="82"/>
        <v>508.87284201857727</v>
      </c>
      <c r="BI88" s="22">
        <f t="shared" si="83"/>
        <v>50</v>
      </c>
      <c r="BJ88" s="22"/>
      <c r="BK88" s="22"/>
      <c r="BL88" s="22"/>
      <c r="BM88" s="22"/>
      <c r="BN88" s="22"/>
      <c r="BO88" s="22"/>
      <c r="BP88" s="22"/>
      <c r="BQ88" s="22"/>
      <c r="BR88" s="22"/>
      <c r="BT88" s="3"/>
      <c r="BU88" s="3"/>
      <c r="BV88" s="3"/>
      <c r="BZ88" s="224">
        <v>2.98</v>
      </c>
    </row>
    <row r="89" spans="15:78">
      <c r="AV89" s="161">
        <f t="shared" si="48"/>
        <v>86</v>
      </c>
      <c r="AW89" s="78">
        <f t="shared" si="95"/>
        <v>266</v>
      </c>
      <c r="AY89">
        <f t="shared" si="75"/>
        <v>48.497632732621341</v>
      </c>
      <c r="AZ89">
        <f t="shared" si="76"/>
        <v>17.730057722475632</v>
      </c>
      <c r="BA89" s="17">
        <f t="shared" si="77"/>
        <v>66.227690455096976</v>
      </c>
      <c r="BB89" s="23">
        <f t="shared" si="50"/>
        <v>105.90885549588832</v>
      </c>
      <c r="BC89" s="75">
        <f t="shared" si="78"/>
        <v>6.7130779769149607E-2</v>
      </c>
      <c r="BD89" s="88">
        <f t="shared" si="79"/>
        <v>2048.2573537316916</v>
      </c>
      <c r="BE89">
        <f t="shared" si="80"/>
        <v>194.45593930406403</v>
      </c>
      <c r="BF89" s="90">
        <f t="shared" si="51"/>
        <v>186.20521397560847</v>
      </c>
      <c r="BG89" s="22">
        <f t="shared" si="81"/>
        <v>17.677812664005835</v>
      </c>
      <c r="BH89" s="22">
        <f t="shared" si="82"/>
        <v>526.66361363457827</v>
      </c>
      <c r="BI89" s="22">
        <f t="shared" si="83"/>
        <v>50</v>
      </c>
      <c r="BJ89" s="22"/>
      <c r="BK89" s="22"/>
      <c r="BL89" s="22"/>
      <c r="BM89" s="22"/>
      <c r="BN89" s="22"/>
      <c r="BO89" s="22"/>
      <c r="BP89" s="22"/>
      <c r="BQ89" s="22"/>
      <c r="BR89" s="22"/>
      <c r="BT89" s="3"/>
      <c r="BU89" s="3"/>
      <c r="BV89" s="3"/>
      <c r="BZ89" s="224">
        <v>2.94</v>
      </c>
    </row>
    <row r="90" spans="15:78">
      <c r="AW90" s="78"/>
      <c r="BZ90" s="224">
        <v>2.91</v>
      </c>
    </row>
    <row r="91" spans="15:78">
      <c r="AW91" s="78"/>
      <c r="BZ91" s="224">
        <v>2.88</v>
      </c>
    </row>
    <row r="92" spans="15:78">
      <c r="BZ92" s="224">
        <v>2.85</v>
      </c>
    </row>
    <row r="93" spans="15:78">
      <c r="BZ93" s="224">
        <v>2.82</v>
      </c>
    </row>
    <row r="94" spans="15:78">
      <c r="BZ94" s="224">
        <v>2.8</v>
      </c>
    </row>
    <row r="95" spans="15:78">
      <c r="BZ95" s="224">
        <v>2.77</v>
      </c>
    </row>
    <row r="96" spans="15:78">
      <c r="BZ96" s="224">
        <v>2.74</v>
      </c>
    </row>
    <row r="97" spans="78:78">
      <c r="BZ97" s="224">
        <v>2.71</v>
      </c>
    </row>
    <row r="98" spans="78:78">
      <c r="BZ98" s="224">
        <v>2.68</v>
      </c>
    </row>
    <row r="99" spans="78:78">
      <c r="BZ99" s="224">
        <v>2.65</v>
      </c>
    </row>
    <row r="100" spans="78:78">
      <c r="BZ100" s="224">
        <v>2.62</v>
      </c>
    </row>
    <row r="101" spans="78:78">
      <c r="BZ101" s="224">
        <v>2.59</v>
      </c>
    </row>
    <row r="102" spans="78:78">
      <c r="BZ102" s="224">
        <v>2.56</v>
      </c>
    </row>
    <row r="103" spans="78:78">
      <c r="BZ103" s="224">
        <v>2.5299999999999998</v>
      </c>
    </row>
    <row r="104" spans="78:78">
      <c r="BZ104" s="224">
        <v>2.5099999999999998</v>
      </c>
    </row>
    <row r="105" spans="78:78">
      <c r="BZ105" s="224">
        <v>2.48</v>
      </c>
    </row>
    <row r="106" spans="78:78">
      <c r="BZ106" s="224">
        <v>2.4500000000000002</v>
      </c>
    </row>
    <row r="107" spans="78:78">
      <c r="BZ107" s="224">
        <v>2.42</v>
      </c>
    </row>
    <row r="108" spans="78:78">
      <c r="BZ108" s="224">
        <v>2.39</v>
      </c>
    </row>
    <row r="109" spans="78:78">
      <c r="BZ109" s="224">
        <v>2.36</v>
      </c>
    </row>
    <row r="110" spans="78:78">
      <c r="BZ110" s="224">
        <v>2.35</v>
      </c>
    </row>
    <row r="111" spans="78:78">
      <c r="BZ111" s="224">
        <v>2.33</v>
      </c>
    </row>
    <row r="112" spans="78:78">
      <c r="BZ112" s="224">
        <v>2.3199999999999998</v>
      </c>
    </row>
    <row r="113" spans="78:78">
      <c r="BZ113" s="224">
        <v>2.2999999999999998</v>
      </c>
    </row>
    <row r="114" spans="78:78">
      <c r="BZ114" s="224">
        <v>2.2799999999999998</v>
      </c>
    </row>
    <row r="115" spans="78:78">
      <c r="BZ115" s="224">
        <v>2.27</v>
      </c>
    </row>
    <row r="116" spans="78:78">
      <c r="BZ116" s="224">
        <v>2.25</v>
      </c>
    </row>
    <row r="117" spans="78:78">
      <c r="BZ117" s="224">
        <v>2.23</v>
      </c>
    </row>
    <row r="118" spans="78:78">
      <c r="BZ118" s="224">
        <v>2.21</v>
      </c>
    </row>
    <row r="119" spans="78:78">
      <c r="BZ119" s="224">
        <v>2.2000000000000002</v>
      </c>
    </row>
    <row r="120" spans="78:78">
      <c r="BZ120" s="224">
        <v>2.1800000000000002</v>
      </c>
    </row>
    <row r="121" spans="78:78">
      <c r="BZ121" s="224">
        <v>2.16</v>
      </c>
    </row>
    <row r="122" spans="78:78">
      <c r="BZ122" s="224">
        <v>2.15</v>
      </c>
    </row>
    <row r="123" spans="78:78">
      <c r="BZ123" s="224">
        <v>2.13</v>
      </c>
    </row>
    <row r="124" spans="78:78">
      <c r="BZ124" s="224">
        <v>2.11</v>
      </c>
    </row>
    <row r="125" spans="78:78">
      <c r="BZ125" s="224">
        <v>2.1</v>
      </c>
    </row>
    <row r="126" spans="78:78">
      <c r="BZ126" s="224">
        <v>2.08</v>
      </c>
    </row>
    <row r="127" spans="78:78">
      <c r="BZ127" s="224">
        <v>2.06</v>
      </c>
    </row>
    <row r="128" spans="78:78">
      <c r="BZ128" s="224">
        <v>2.0499999999999998</v>
      </c>
    </row>
    <row r="129" spans="78:78">
      <c r="BZ129" s="224">
        <v>2.0499999999999998</v>
      </c>
    </row>
    <row r="130" spans="78:78">
      <c r="BZ130" s="224">
        <v>2.04</v>
      </c>
    </row>
    <row r="131" spans="78:78">
      <c r="BZ131" s="224">
        <v>2.02</v>
      </c>
    </row>
    <row r="132" spans="78:78">
      <c r="BZ132" s="224">
        <v>2.0099999999999998</v>
      </c>
    </row>
    <row r="133" spans="78:78">
      <c r="BZ133" s="224">
        <v>1.99</v>
      </c>
    </row>
    <row r="134" spans="78:78">
      <c r="BZ134" s="224">
        <v>1.98</v>
      </c>
    </row>
    <row r="135" spans="78:78">
      <c r="BZ135" s="224">
        <v>1.97</v>
      </c>
    </row>
    <row r="136" spans="78:78">
      <c r="BZ136" s="224">
        <v>1.95</v>
      </c>
    </row>
    <row r="137" spans="78:78">
      <c r="BZ137" s="224">
        <v>1.94</v>
      </c>
    </row>
    <row r="138" spans="78:78">
      <c r="BZ138" s="224">
        <v>1.92</v>
      </c>
    </row>
    <row r="139" spans="78:78">
      <c r="BZ139" s="224">
        <v>1.91</v>
      </c>
    </row>
    <row r="140" spans="78:78">
      <c r="BZ140" s="224">
        <v>1.9</v>
      </c>
    </row>
    <row r="141" spans="78:78">
      <c r="BZ141" s="224">
        <v>1.88</v>
      </c>
    </row>
    <row r="142" spans="78:78">
      <c r="BZ142" s="224">
        <v>1.87</v>
      </c>
    </row>
    <row r="143" spans="78:78">
      <c r="BZ143" s="224">
        <v>1.85</v>
      </c>
    </row>
    <row r="144" spans="78:78">
      <c r="BZ144" s="224">
        <v>1.84</v>
      </c>
    </row>
    <row r="145" spans="78:78">
      <c r="BZ145" s="224">
        <v>1.83</v>
      </c>
    </row>
    <row r="146" spans="78:78">
      <c r="BZ146" s="224">
        <v>1.81</v>
      </c>
    </row>
    <row r="147" spans="78:78">
      <c r="BZ147" s="224">
        <v>1.8</v>
      </c>
    </row>
    <row r="148" spans="78:78">
      <c r="BZ148" s="224">
        <v>1.79</v>
      </c>
    </row>
    <row r="149" spans="78:78">
      <c r="BZ149" s="224">
        <v>1.78</v>
      </c>
    </row>
    <row r="150" spans="78:78">
      <c r="BZ150" s="224">
        <v>1.77</v>
      </c>
    </row>
    <row r="151" spans="78:78">
      <c r="BZ151" s="224">
        <v>1.76</v>
      </c>
    </row>
    <row r="152" spans="78:78">
      <c r="BZ152" s="224">
        <v>1.75</v>
      </c>
    </row>
    <row r="153" spans="78:78">
      <c r="BZ153" s="224">
        <v>1.73</v>
      </c>
    </row>
    <row r="154" spans="78:78">
      <c r="BZ154" s="224">
        <v>1.72</v>
      </c>
    </row>
    <row r="155" spans="78:78">
      <c r="BZ155" s="224">
        <v>1.71</v>
      </c>
    </row>
    <row r="156" spans="78:78">
      <c r="BZ156" s="224">
        <v>1.7</v>
      </c>
    </row>
    <row r="157" spans="78:78">
      <c r="BZ157" s="224">
        <v>1.69</v>
      </c>
    </row>
    <row r="158" spans="78:78">
      <c r="BZ158" s="224">
        <v>1.68</v>
      </c>
    </row>
    <row r="159" spans="78:78">
      <c r="BZ159" s="224">
        <v>1.67</v>
      </c>
    </row>
    <row r="160" spans="78:78">
      <c r="BZ160" s="224">
        <v>1.66</v>
      </c>
    </row>
    <row r="161" spans="78:78">
      <c r="BZ161" s="224">
        <v>1.65</v>
      </c>
    </row>
    <row r="162" spans="78:78">
      <c r="BZ162" s="224">
        <v>1.64</v>
      </c>
    </row>
    <row r="163" spans="78:78">
      <c r="BZ163" s="224">
        <v>1.62</v>
      </c>
    </row>
    <row r="164" spans="78:78">
      <c r="BZ164" s="224">
        <v>1.61</v>
      </c>
    </row>
    <row r="165" spans="78:78">
      <c r="BZ165" s="224">
        <v>1.6</v>
      </c>
    </row>
    <row r="166" spans="78:78">
      <c r="BZ166" s="224">
        <v>1.59</v>
      </c>
    </row>
    <row r="167" spans="78:78">
      <c r="BZ167" s="224">
        <v>1.58</v>
      </c>
    </row>
    <row r="168" spans="78:78">
      <c r="BZ168" s="224">
        <v>1.56</v>
      </c>
    </row>
    <row r="169" spans="78:78">
      <c r="BZ169" s="224">
        <v>1.56</v>
      </c>
    </row>
    <row r="170" spans="78:78">
      <c r="BZ170" s="224">
        <v>1.55</v>
      </c>
    </row>
    <row r="171" spans="78:78">
      <c r="BZ171" s="224">
        <v>1.54</v>
      </c>
    </row>
    <row r="172" spans="78:78">
      <c r="BZ172" s="224">
        <v>1.53</v>
      </c>
    </row>
    <row r="173" spans="78:78">
      <c r="BZ173" s="224">
        <v>1.52</v>
      </c>
    </row>
    <row r="174" spans="78:78">
      <c r="BZ174" s="224">
        <v>1.52</v>
      </c>
    </row>
    <row r="175" spans="78:78">
      <c r="BZ175" s="224">
        <v>1.51</v>
      </c>
    </row>
    <row r="176" spans="78:78">
      <c r="BZ176" s="224">
        <v>1.5</v>
      </c>
    </row>
    <row r="177" spans="78:78">
      <c r="BZ177" s="224">
        <v>1.49</v>
      </c>
    </row>
    <row r="178" spans="78:78">
      <c r="BZ178" s="224">
        <v>1.48</v>
      </c>
    </row>
    <row r="179" spans="78:78">
      <c r="BZ179" s="224">
        <v>1.48</v>
      </c>
    </row>
    <row r="180" spans="78:78">
      <c r="BZ180" s="224">
        <v>1.47</v>
      </c>
    </row>
    <row r="181" spans="78:78">
      <c r="BZ181" s="224">
        <v>1.46</v>
      </c>
    </row>
    <row r="182" spans="78:78">
      <c r="BZ182" s="224">
        <v>1.45</v>
      </c>
    </row>
    <row r="183" spans="78:78">
      <c r="BZ183" s="224">
        <v>1.44</v>
      </c>
    </row>
    <row r="184" spans="78:78">
      <c r="BZ184" s="224">
        <v>1.43</v>
      </c>
    </row>
    <row r="185" spans="78:78">
      <c r="BZ185" s="224">
        <v>1.42</v>
      </c>
    </row>
    <row r="186" spans="78:78">
      <c r="BZ186" s="224">
        <v>1.42</v>
      </c>
    </row>
    <row r="187" spans="78:78">
      <c r="BZ187" s="224">
        <v>1.41</v>
      </c>
    </row>
    <row r="188" spans="78:78">
      <c r="BZ188" s="224">
        <v>1.4</v>
      </c>
    </row>
    <row r="189" spans="78:78">
      <c r="BZ189" s="224">
        <v>1.4</v>
      </c>
    </row>
    <row r="190" spans="78:78">
      <c r="BZ190" s="224">
        <v>1.39</v>
      </c>
    </row>
    <row r="191" spans="78:78">
      <c r="BZ191" s="224">
        <v>1.38</v>
      </c>
    </row>
    <row r="192" spans="78:78">
      <c r="BZ192" s="224">
        <v>1.38</v>
      </c>
    </row>
    <row r="193" spans="78:78">
      <c r="BZ193" s="224">
        <v>1.37</v>
      </c>
    </row>
    <row r="194" spans="78:78">
      <c r="BZ194" s="224">
        <v>1.36</v>
      </c>
    </row>
    <row r="195" spans="78:78">
      <c r="BZ195" s="224">
        <v>1.35</v>
      </c>
    </row>
    <row r="196" spans="78:78">
      <c r="BZ196" s="224">
        <v>1.34</v>
      </c>
    </row>
    <row r="197" spans="78:78">
      <c r="BZ197" s="224">
        <v>1.33</v>
      </c>
    </row>
    <row r="198" spans="78:78">
      <c r="BZ198" s="224">
        <v>1.32</v>
      </c>
    </row>
    <row r="199" spans="78:78">
      <c r="BZ199" s="224">
        <v>1.31</v>
      </c>
    </row>
    <row r="200" spans="78:78">
      <c r="BZ200" s="224">
        <v>1.3</v>
      </c>
    </row>
    <row r="201" spans="78:78">
      <c r="BZ201" s="224">
        <v>1.29</v>
      </c>
    </row>
    <row r="202" spans="78:78">
      <c r="BZ202" s="224">
        <v>1.29</v>
      </c>
    </row>
    <row r="203" spans="78:78">
      <c r="BZ203" s="224">
        <v>1.29</v>
      </c>
    </row>
    <row r="204" spans="78:78">
      <c r="BZ204" s="224">
        <v>1.28</v>
      </c>
    </row>
    <row r="205" spans="78:78">
      <c r="BZ205" s="224">
        <v>1.27</v>
      </c>
    </row>
    <row r="206" spans="78:78">
      <c r="BZ206" s="224">
        <v>1.26</v>
      </c>
    </row>
    <row r="207" spans="78:78">
      <c r="BZ207" s="224">
        <v>1.26</v>
      </c>
    </row>
    <row r="208" spans="78:78">
      <c r="BZ208" s="224">
        <v>1.25</v>
      </c>
    </row>
    <row r="209" spans="78:78">
      <c r="BZ209" s="224">
        <v>1.25</v>
      </c>
    </row>
    <row r="210" spans="78:78">
      <c r="BZ210" s="224">
        <v>1.25</v>
      </c>
    </row>
    <row r="211" spans="78:78">
      <c r="BZ211" s="224">
        <v>1.25</v>
      </c>
    </row>
    <row r="212" spans="78:78">
      <c r="BZ212" s="224">
        <v>1.25</v>
      </c>
    </row>
    <row r="213" spans="78:78">
      <c r="BZ213" s="224">
        <v>1.25</v>
      </c>
    </row>
    <row r="214" spans="78:78">
      <c r="BZ214" s="224">
        <v>1.24</v>
      </c>
    </row>
    <row r="215" spans="78:78">
      <c r="BZ215" s="224">
        <v>1.23</v>
      </c>
    </row>
    <row r="216" spans="78:78">
      <c r="BZ216" s="224">
        <v>1.22</v>
      </c>
    </row>
    <row r="217" spans="78:78">
      <c r="BZ217" s="224">
        <v>1.22</v>
      </c>
    </row>
    <row r="218" spans="78:78">
      <c r="BZ218" s="224">
        <v>1.21</v>
      </c>
    </row>
    <row r="219" spans="78:78">
      <c r="BZ219" s="224">
        <v>1.2</v>
      </c>
    </row>
    <row r="220" spans="78:78">
      <c r="BZ220" s="224">
        <v>1.19</v>
      </c>
    </row>
    <row r="221" spans="78:78">
      <c r="BZ221" s="224">
        <v>1.19</v>
      </c>
    </row>
    <row r="222" spans="78:78">
      <c r="BZ222" s="224">
        <v>1.19</v>
      </c>
    </row>
    <row r="223" spans="78:78">
      <c r="BZ223" s="224">
        <v>1.19</v>
      </c>
    </row>
    <row r="224" spans="78:78">
      <c r="BZ224" s="224">
        <v>1.18</v>
      </c>
    </row>
    <row r="225" spans="78:78">
      <c r="BZ225" s="224">
        <v>1.18</v>
      </c>
    </row>
    <row r="226" spans="78:78">
      <c r="BZ226" s="224">
        <v>1.18</v>
      </c>
    </row>
    <row r="227" spans="78:78">
      <c r="BZ227" s="224">
        <v>1.17</v>
      </c>
    </row>
    <row r="228" spans="78:78">
      <c r="BZ228" s="224">
        <v>1.17</v>
      </c>
    </row>
    <row r="229" spans="78:78">
      <c r="BZ229" s="224">
        <v>1.1599999999999999</v>
      </c>
    </row>
    <row r="230" spans="78:78">
      <c r="BZ230" s="224">
        <v>1.1499999999999999</v>
      </c>
    </row>
    <row r="231" spans="78:78">
      <c r="BZ231" s="224">
        <v>1.1499999999999999</v>
      </c>
    </row>
    <row r="232" spans="78:78">
      <c r="BZ232" s="224">
        <v>1.1399999999999999</v>
      </c>
    </row>
    <row r="233" spans="78:78">
      <c r="BZ233" s="224">
        <v>1.1399999999999999</v>
      </c>
    </row>
    <row r="234" spans="78:78">
      <c r="BZ234" s="224">
        <v>1.1399999999999999</v>
      </c>
    </row>
    <row r="235" spans="78:78">
      <c r="BZ235" s="224">
        <v>1.1299999999999999</v>
      </c>
    </row>
    <row r="236" spans="78:78">
      <c r="BZ236" s="224">
        <v>1.1299999999999999</v>
      </c>
    </row>
    <row r="237" spans="78:78">
      <c r="BZ237" s="224">
        <v>1.1299999999999999</v>
      </c>
    </row>
    <row r="238" spans="78:78">
      <c r="BZ238" s="224">
        <v>1.1299999999999999</v>
      </c>
    </row>
    <row r="239" spans="78:78">
      <c r="BZ239" s="224">
        <v>1.1100000000000001</v>
      </c>
    </row>
    <row r="240" spans="78:78">
      <c r="BZ240" s="224">
        <v>1.1100000000000001</v>
      </c>
    </row>
    <row r="241" spans="78:78">
      <c r="BZ241" s="224">
        <v>1.0900000000000001</v>
      </c>
    </row>
    <row r="242" spans="78:78">
      <c r="BZ242" s="224">
        <v>1.0900000000000001</v>
      </c>
    </row>
    <row r="243" spans="78:78">
      <c r="BZ243" s="224">
        <v>1.0900000000000001</v>
      </c>
    </row>
    <row r="244" spans="78:78">
      <c r="BZ244" s="224">
        <v>1.0900000000000001</v>
      </c>
    </row>
    <row r="245" spans="78:78">
      <c r="BZ245" s="224">
        <v>1.0900000000000001</v>
      </c>
    </row>
    <row r="246" spans="78:78">
      <c r="BZ246" s="224">
        <v>1.07</v>
      </c>
    </row>
    <row r="247" spans="78:78">
      <c r="BZ247" s="224">
        <v>1.07</v>
      </c>
    </row>
    <row r="248" spans="78:78">
      <c r="BZ248" s="224">
        <v>1.06</v>
      </c>
    </row>
    <row r="249" spans="78:78">
      <c r="BZ249" s="224">
        <v>1.05</v>
      </c>
    </row>
    <row r="250" spans="78:78">
      <c r="BZ250" s="224">
        <v>1.03</v>
      </c>
    </row>
    <row r="251" spans="78:78">
      <c r="BZ251" s="224">
        <v>1</v>
      </c>
    </row>
    <row r="252" spans="78:78">
      <c r="BZ252" s="224">
        <v>1</v>
      </c>
    </row>
    <row r="253" spans="78:78">
      <c r="BZ253" s="224">
        <v>1</v>
      </c>
    </row>
    <row r="254" spans="78:78">
      <c r="BZ254" s="224">
        <v>1</v>
      </c>
    </row>
    <row r="255" spans="78:78">
      <c r="BZ255" s="224">
        <v>1</v>
      </c>
    </row>
    <row r="256" spans="78:78">
      <c r="BZ256" s="224">
        <v>1</v>
      </c>
    </row>
    <row r="257" spans="78:78">
      <c r="BZ257" s="17"/>
    </row>
    <row r="258" spans="78:78">
      <c r="BZ258" s="17"/>
    </row>
    <row r="259" spans="78:78">
      <c r="BZ259" s="17"/>
    </row>
    <row r="260" spans="78:78">
      <c r="BZ260" s="17"/>
    </row>
    <row r="261" spans="78:78">
      <c r="BZ261" s="17"/>
    </row>
    <row r="262" spans="78:78">
      <c r="BZ262" s="17"/>
    </row>
  </sheetData>
  <mergeCells count="64">
    <mergeCell ref="G46:I46"/>
    <mergeCell ref="G47:I47"/>
    <mergeCell ref="B41:C41"/>
    <mergeCell ref="G41:I41"/>
    <mergeCell ref="G42:I42"/>
    <mergeCell ref="G43:I43"/>
    <mergeCell ref="G44:K44"/>
    <mergeCell ref="G45:I45"/>
    <mergeCell ref="C37:C39"/>
    <mergeCell ref="G37:K37"/>
    <mergeCell ref="G38:I38"/>
    <mergeCell ref="G39:I39"/>
    <mergeCell ref="B40:E40"/>
    <mergeCell ref="G40:I40"/>
    <mergeCell ref="B33:E33"/>
    <mergeCell ref="G33:K33"/>
    <mergeCell ref="B34:C35"/>
    <mergeCell ref="G34:H34"/>
    <mergeCell ref="I34:I36"/>
    <mergeCell ref="G35:H35"/>
    <mergeCell ref="B36:E36"/>
    <mergeCell ref="G36:H36"/>
    <mergeCell ref="G29:K29"/>
    <mergeCell ref="G30:H30"/>
    <mergeCell ref="I30:I32"/>
    <mergeCell ref="B31:E31"/>
    <mergeCell ref="G31:H31"/>
    <mergeCell ref="B32:C32"/>
    <mergeCell ref="G32:H32"/>
    <mergeCell ref="B25:E25"/>
    <mergeCell ref="G25:K25"/>
    <mergeCell ref="C26:C28"/>
    <mergeCell ref="G26:H26"/>
    <mergeCell ref="I26:I28"/>
    <mergeCell ref="G27:H27"/>
    <mergeCell ref="G28:H28"/>
    <mergeCell ref="B21:E21"/>
    <mergeCell ref="G21:K21"/>
    <mergeCell ref="C22:C24"/>
    <mergeCell ref="G22:H22"/>
    <mergeCell ref="I22:I24"/>
    <mergeCell ref="G23:H23"/>
    <mergeCell ref="G24:H24"/>
    <mergeCell ref="B15:B16"/>
    <mergeCell ref="B17:E17"/>
    <mergeCell ref="G17:K17"/>
    <mergeCell ref="G18:H18"/>
    <mergeCell ref="I18:I20"/>
    <mergeCell ref="G19:H19"/>
    <mergeCell ref="G20:H20"/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AI96"/>
  <sheetViews>
    <sheetView topLeftCell="A13" zoomScale="60" zoomScaleNormal="60" workbookViewId="0">
      <selection activeCell="P57" sqref="P57"/>
    </sheetView>
  </sheetViews>
  <sheetFormatPr defaultRowHeight="14.4"/>
  <cols>
    <col min="3" max="5" width="8.88671875" style="71"/>
    <col min="6" max="6" width="10" style="71" customWidth="1"/>
    <col min="7" max="7" width="8.88671875" style="71"/>
    <col min="8" max="8" width="8.88671875" style="21"/>
    <col min="13" max="13" width="10.77734375" customWidth="1"/>
    <col min="15" max="17" width="8.88671875" style="112"/>
    <col min="22" max="22" width="10.21875" customWidth="1"/>
  </cols>
  <sheetData>
    <row r="3" spans="3:24">
      <c r="C3" s="91" t="s">
        <v>120</v>
      </c>
      <c r="D3" s="91" t="s">
        <v>121</v>
      </c>
      <c r="E3" s="91" t="s">
        <v>67</v>
      </c>
      <c r="F3" s="91">
        <f>'50 кГЦ новый для ХК.01'!D26</f>
        <v>20</v>
      </c>
      <c r="G3" s="91" t="s">
        <v>2</v>
      </c>
      <c r="H3" s="106"/>
      <c r="J3" s="91" t="s">
        <v>120</v>
      </c>
      <c r="K3" s="91" t="s">
        <v>121</v>
      </c>
      <c r="L3" s="91" t="s">
        <v>67</v>
      </c>
      <c r="M3" s="91">
        <f>'50 кГЦ новый для ХК.01'!D27</f>
        <v>200</v>
      </c>
      <c r="N3" s="91" t="s">
        <v>2</v>
      </c>
      <c r="O3" s="106"/>
      <c r="P3" s="106"/>
      <c r="Q3" s="106"/>
      <c r="S3" s="91" t="str">
        <f>J3</f>
        <v>ХК.01</v>
      </c>
      <c r="T3" s="91" t="str">
        <f>K3</f>
        <v>50 кГц</v>
      </c>
      <c r="U3" s="91" t="str">
        <f>L3</f>
        <v>Uзи</v>
      </c>
      <c r="V3" s="91">
        <f>'50 кГЦ новый для ХК.01'!D28</f>
        <v>330</v>
      </c>
      <c r="W3" s="91" t="str">
        <f>N3</f>
        <v>В</v>
      </c>
    </row>
    <row r="4" spans="3:24">
      <c r="C4" s="91" t="s">
        <v>48</v>
      </c>
      <c r="D4" s="91">
        <f>'50 кГЦ новый для ХК.01'!D37</f>
        <v>500</v>
      </c>
      <c r="E4" s="91" t="s">
        <v>20</v>
      </c>
      <c r="F4" s="91">
        <f>'50 кГЦ новый для ХК.01'!J45</f>
        <v>0.375</v>
      </c>
      <c r="G4" s="91" t="s">
        <v>5</v>
      </c>
      <c r="H4" s="106"/>
      <c r="J4" s="91" t="str">
        <f>C4</f>
        <v>Шаг ВРУ</v>
      </c>
      <c r="K4" s="91">
        <f>'50 кГЦ новый для ХК.01'!D38</f>
        <v>4000</v>
      </c>
      <c r="L4" s="91" t="str">
        <f>E4</f>
        <v>мкс</v>
      </c>
      <c r="M4" s="91">
        <f>'50 кГЦ новый для ХК.01'!J46</f>
        <v>3</v>
      </c>
      <c r="N4" s="91" t="str">
        <f>G4</f>
        <v>м</v>
      </c>
      <c r="O4" s="106"/>
      <c r="P4" s="106"/>
      <c r="Q4" s="106"/>
      <c r="S4" s="91" t="str">
        <f>J4</f>
        <v>Шаг ВРУ</v>
      </c>
      <c r="T4" s="91">
        <f>'50 кГЦ новый для ХК.01'!D39</f>
        <v>36000</v>
      </c>
      <c r="U4" s="91" t="str">
        <f>L4</f>
        <v>мкс</v>
      </c>
      <c r="V4" s="91">
        <f>'50 кГЦ новый для ХК.01'!J47</f>
        <v>26.999999999999996</v>
      </c>
      <c r="W4" s="91" t="str">
        <f>N4</f>
        <v>м</v>
      </c>
    </row>
    <row r="5" spans="3:24" ht="48" customHeight="1">
      <c r="C5" s="91" t="s">
        <v>118</v>
      </c>
      <c r="D5" s="220" t="s">
        <v>122</v>
      </c>
      <c r="E5" s="220"/>
      <c r="F5" s="220"/>
      <c r="G5" s="220"/>
      <c r="H5" s="107"/>
      <c r="J5" s="91" t="str">
        <f>C5</f>
        <v>КУ1</v>
      </c>
      <c r="K5" s="221" t="str">
        <f>D5</f>
        <v>коэффициент усиления для компенсации потерь на распостранение</v>
      </c>
      <c r="L5" s="221"/>
      <c r="M5" s="221"/>
      <c r="N5" s="221"/>
      <c r="O5" s="111"/>
      <c r="P5" s="111"/>
      <c r="Q5" s="111"/>
      <c r="S5" s="91" t="str">
        <f>J5</f>
        <v>КУ1</v>
      </c>
      <c r="T5" s="219" t="str">
        <f>K5</f>
        <v>коэффициент усиления для компенсации потерь на распостранение</v>
      </c>
      <c r="U5" s="219"/>
      <c r="V5" s="219"/>
      <c r="W5" s="219"/>
    </row>
    <row r="6" spans="3:24" ht="30.6" customHeight="1">
      <c r="C6" s="91" t="s">
        <v>114</v>
      </c>
      <c r="D6" s="219" t="s">
        <v>124</v>
      </c>
      <c r="E6" s="220"/>
      <c r="F6" s="220"/>
      <c r="G6" s="220"/>
      <c r="H6" s="107"/>
      <c r="J6" s="91" t="str">
        <f>C6</f>
        <v>КУ2</v>
      </c>
      <c r="K6" s="221" t="str">
        <f>D6</f>
        <v>коэффициент усиления                                  приведенный к КУ1</v>
      </c>
      <c r="L6" s="221"/>
      <c r="M6" s="221"/>
      <c r="N6" s="221"/>
      <c r="O6" s="111"/>
      <c r="P6" s="111"/>
      <c r="Q6" s="111"/>
      <c r="S6" s="91" t="str">
        <f>J6</f>
        <v>КУ2</v>
      </c>
      <c r="T6" s="219" t="str">
        <f>K6</f>
        <v>коэффициент усиления                                  приведенный к КУ1</v>
      </c>
      <c r="U6" s="219"/>
      <c r="V6" s="219"/>
      <c r="W6" s="219"/>
    </row>
    <row r="7" spans="3:24" ht="30" customHeight="1">
      <c r="C7" s="91" t="s">
        <v>119</v>
      </c>
      <c r="D7" s="220" t="s">
        <v>123</v>
      </c>
      <c r="E7" s="220"/>
      <c r="F7" s="220"/>
      <c r="G7" s="220"/>
      <c r="H7" s="107"/>
      <c r="J7" s="91" t="str">
        <f>C7</f>
        <v>КУ 50 мВ</v>
      </c>
      <c r="K7" s="221" t="str">
        <f>D7</f>
        <v>коэффициент усиления для пересечения уровня 50 мВ</v>
      </c>
      <c r="L7" s="221"/>
      <c r="M7" s="221"/>
      <c r="N7" s="221"/>
      <c r="O7" s="111"/>
      <c r="P7" s="111"/>
      <c r="Q7" s="111"/>
      <c r="S7" s="91" t="str">
        <f>J7</f>
        <v>КУ 50 мВ</v>
      </c>
      <c r="T7" s="219" t="str">
        <f>K7</f>
        <v>коэффициент усиления для пересечения уровня 50 мВ</v>
      </c>
      <c r="U7" s="219"/>
      <c r="V7" s="219"/>
      <c r="W7" s="219"/>
    </row>
    <row r="8" spans="3:24" ht="21">
      <c r="C8" s="216" t="s">
        <v>34</v>
      </c>
      <c r="D8" s="217"/>
      <c r="E8" s="217"/>
      <c r="F8" s="217"/>
      <c r="G8" s="217"/>
      <c r="J8" s="218" t="s">
        <v>35</v>
      </c>
      <c r="K8" s="218"/>
      <c r="L8" s="218"/>
      <c r="M8" s="218"/>
      <c r="N8" s="218"/>
      <c r="S8" s="218" t="s">
        <v>36</v>
      </c>
      <c r="T8" s="218"/>
      <c r="U8" s="218"/>
      <c r="V8" s="218"/>
      <c r="W8" s="218"/>
    </row>
    <row r="9" spans="3:24" ht="15" thickBot="1">
      <c r="C9" s="98" t="str">
        <f>'50 кГЦ новый для ХК.01'!O3</f>
        <v>Шаг ВРУ</v>
      </c>
      <c r="D9" s="99" t="s">
        <v>50</v>
      </c>
      <c r="E9" s="100" t="s">
        <v>118</v>
      </c>
      <c r="F9" s="125" t="s">
        <v>125</v>
      </c>
      <c r="G9" s="115" t="s">
        <v>119</v>
      </c>
      <c r="H9" s="108"/>
      <c r="I9" s="51"/>
      <c r="J9" s="98" t="str">
        <f>C9</f>
        <v>Шаг ВРУ</v>
      </c>
      <c r="K9" s="99" t="s">
        <v>50</v>
      </c>
      <c r="L9" s="100" t="s">
        <v>118</v>
      </c>
      <c r="M9" s="125" t="s">
        <v>125</v>
      </c>
      <c r="N9" s="115" t="s">
        <v>119</v>
      </c>
      <c r="O9" s="108"/>
      <c r="P9" s="108"/>
      <c r="Q9" s="108"/>
      <c r="R9" s="51"/>
      <c r="S9" s="98" t="str">
        <f>J9</f>
        <v>Шаг ВРУ</v>
      </c>
      <c r="T9" s="101" t="str">
        <f>K9</f>
        <v>Глубина</v>
      </c>
      <c r="U9" s="102" t="str">
        <f>L9</f>
        <v>КУ1</v>
      </c>
      <c r="V9" s="123" t="str">
        <f>M9</f>
        <v>КУ2 99 мВ</v>
      </c>
      <c r="W9" s="113" t="str">
        <f>N9</f>
        <v>КУ 50 мВ</v>
      </c>
      <c r="X9" s="51"/>
    </row>
    <row r="10" spans="3:24" ht="15" thickTop="1">
      <c r="C10" s="92">
        <f>'50 кГЦ новый для ХК.01'!O4</f>
        <v>1</v>
      </c>
      <c r="D10" s="93">
        <f>'50 кГЦ новый для ХК.01'!P4</f>
        <v>0.5</v>
      </c>
      <c r="E10" s="96">
        <f>'50 кГЦ новый для ХК.01'!W4</f>
        <v>0.50100993209453792</v>
      </c>
      <c r="F10" s="126">
        <f>E10</f>
        <v>0.50100993209453792</v>
      </c>
      <c r="G10" s="116">
        <f>'50 кГЦ новый для ХК.01'!Y4</f>
        <v>0.2533309497491672</v>
      </c>
      <c r="H10" s="109"/>
      <c r="I10" s="51"/>
      <c r="J10" s="94">
        <f>'50 кГЦ новый для ХК.01'!AD4</f>
        <v>1</v>
      </c>
      <c r="K10" s="95">
        <f>'50 кГЦ новый для ХК.01'!AE4</f>
        <v>10</v>
      </c>
      <c r="L10" s="96">
        <f>'50 кГЦ новый для ХК.01'!AL4</f>
        <v>10.411819311564019</v>
      </c>
      <c r="M10" s="126">
        <f>'50 кГЦ новый для ХК.01'!AN4</f>
        <v>1.0411819311563999</v>
      </c>
      <c r="N10" s="116">
        <f>'50 кГЦ новый для ХК.01'!AP4</f>
        <v>0.52646382952694049</v>
      </c>
      <c r="O10" s="109"/>
      <c r="P10" s="109"/>
      <c r="Q10" s="109"/>
      <c r="R10" s="51"/>
      <c r="S10" s="92">
        <f>'50 кГЦ новый для ХК.01'!AU4</f>
        <v>1</v>
      </c>
      <c r="T10" s="95">
        <f>'50 кГЦ новый для ХК.01'!AV4</f>
        <v>50</v>
      </c>
      <c r="U10" s="97">
        <f>'50 кГЦ новый для ХК.01'!BC4</f>
        <v>61.179104779305234</v>
      </c>
      <c r="V10" s="124">
        <f>'50 кГЦ новый для ХК.01'!BE4</f>
        <v>3.7078245320791074</v>
      </c>
      <c r="W10" s="114">
        <f>'50 кГЦ новый для ХК.01'!BG4</f>
        <v>1.874826525470197</v>
      </c>
      <c r="X10" s="51"/>
    </row>
    <row r="11" spans="3:24">
      <c r="C11" s="92">
        <f>'50 кГЦ новый для ХК.01'!O5</f>
        <v>2</v>
      </c>
      <c r="D11" s="93">
        <f>'50 кГЦ новый для ХК.01'!P5</f>
        <v>0.875</v>
      </c>
      <c r="E11" s="96">
        <f>'50 кГЦ новый для ХК.01'!W5</f>
        <v>0.8780952593725766</v>
      </c>
      <c r="F11" s="126">
        <f t="shared" ref="F11:F74" si="0">E11</f>
        <v>0.8780952593725766</v>
      </c>
      <c r="G11" s="116">
        <f>'50 кГЦ новый для ХК.01'!Y5</f>
        <v>0.44400059116017937</v>
      </c>
      <c r="H11" s="109"/>
      <c r="I11" s="51"/>
      <c r="J11" s="94">
        <f>'50 кГЦ новый для ХК.01'!AD5</f>
        <v>2</v>
      </c>
      <c r="K11" s="95">
        <f>'50 кГЦ новый для ХК.01'!AE5</f>
        <v>13</v>
      </c>
      <c r="L11" s="96">
        <f>'50 кГЦ новый для ХК.01'!AL5</f>
        <v>13.700233268978188</v>
      </c>
      <c r="M11" s="126">
        <f>'50 кГЦ новый для ХК.01'!AN5</f>
        <v>1.3700233268978161</v>
      </c>
      <c r="N11" s="116">
        <f>'50 кГЦ новый для ХК.01'!AP5</f>
        <v>0.69273938169363014</v>
      </c>
      <c r="O11" s="109"/>
      <c r="P11" s="109"/>
      <c r="Q11" s="109"/>
      <c r="R11" s="51"/>
      <c r="S11" s="92">
        <f>'50 кГЦ новый для ХК.01'!AU5</f>
        <v>2</v>
      </c>
      <c r="T11" s="95">
        <f>'50 кГЦ новый для ХК.01'!AV5</f>
        <v>77</v>
      </c>
      <c r="U11" s="97">
        <f>'50 кГЦ новый для ХК.01'!BC5</f>
        <v>105.06201352333181</v>
      </c>
      <c r="V11" s="124">
        <f>'50 кГЦ новый для ХК.01'!BE5</f>
        <v>6.3673947589898106</v>
      </c>
      <c r="W11" s="114">
        <f>'50 кГЦ новый для ХК.01'!BG5</f>
        <v>3.2196131421569949</v>
      </c>
      <c r="X11" s="51"/>
    </row>
    <row r="12" spans="3:24">
      <c r="C12" s="92">
        <f>'50 кГЦ новый для ХК.01'!O6</f>
        <v>3</v>
      </c>
      <c r="D12" s="93">
        <f>'50 кГЦ новый для ХК.01'!P6</f>
        <v>1.25</v>
      </c>
      <c r="E12" s="96">
        <f>'50 кГЦ новый для ХК.01'!W6</f>
        <v>1.2563216409606748</v>
      </c>
      <c r="F12" s="126">
        <f t="shared" si="0"/>
        <v>1.2563216409606748</v>
      </c>
      <c r="G12" s="116">
        <f>'50 кГЦ новый для ХК.01'!Y6</f>
        <v>0.63524719592773471</v>
      </c>
      <c r="H12" s="109"/>
      <c r="I12" s="51"/>
      <c r="J12" s="94">
        <f>'50 кГЦ новый для ХК.01'!AD6</f>
        <v>3</v>
      </c>
      <c r="K12" s="95">
        <f>'50 кГЦ новый для ХК.01'!AE6</f>
        <v>16</v>
      </c>
      <c r="L12" s="96">
        <f>'50 кГЦ новый для ХК.01'!AL6</f>
        <v>17.067211836926404</v>
      </c>
      <c r="M12" s="126">
        <f>'50 кГЦ новый для ХК.01'!AN6</f>
        <v>1.7067211836926373</v>
      </c>
      <c r="N12" s="116">
        <f>'50 кГЦ новый для ХК.01'!AP6</f>
        <v>0.86298747933862163</v>
      </c>
      <c r="O12" s="109"/>
      <c r="P12" s="109"/>
      <c r="Q12" s="109"/>
      <c r="R12" s="51"/>
      <c r="S12" s="92">
        <f>'50 кГЦ новый для ХК.01'!AU6</f>
        <v>3</v>
      </c>
      <c r="T12" s="95">
        <f>'50 кГЦ новый для ХК.01'!AV6</f>
        <v>104</v>
      </c>
      <c r="U12" s="97">
        <f>'50 кГЦ новый для ХК.01'!BC6</f>
        <v>158.23779233785226</v>
      </c>
      <c r="V12" s="124">
        <f>'50 кГЦ новый для ХК.01'!BE6</f>
        <v>9.5901692325971126</v>
      </c>
      <c r="W12" s="114">
        <f>'50 кГЦ новый для ХК.01'!BG6</f>
        <v>4.8491786775409444</v>
      </c>
      <c r="X12" s="51"/>
    </row>
    <row r="13" spans="3:24">
      <c r="C13" s="92">
        <f>'50 кГЦ новый для ХК.01'!O7</f>
        <v>4</v>
      </c>
      <c r="D13" s="93">
        <f>'50 кГЦ новый для ХК.01'!P7</f>
        <v>1.625</v>
      </c>
      <c r="E13" s="96">
        <f>'50 кГЦ новый для ХК.01'!W7</f>
        <v>1.6356916682060703</v>
      </c>
      <c r="F13" s="126">
        <f t="shared" si="0"/>
        <v>1.6356916682060703</v>
      </c>
      <c r="G13" s="116">
        <f>'50 кГЦ новый для ХК.01'!Y7</f>
        <v>0.82707207434213859</v>
      </c>
      <c r="H13" s="109"/>
      <c r="I13" s="51"/>
      <c r="J13" s="94">
        <f>'50 кГЦ новый для ХК.01'!AD7</f>
        <v>4</v>
      </c>
      <c r="K13" s="95">
        <f>'50 кГЦ новый для ХК.01'!AE7</f>
        <v>19</v>
      </c>
      <c r="L13" s="96">
        <f>'50 кГЦ новый для ХК.01'!AL7</f>
        <v>20.514181047424007</v>
      </c>
      <c r="M13" s="126">
        <f>'50 кГЦ новый для ХК.01'!AN7</f>
        <v>2.0514181047423969</v>
      </c>
      <c r="N13" s="116">
        <f>'50 кГЦ новый для ХК.01'!AP7</f>
        <v>1.0372802284266225</v>
      </c>
      <c r="O13" s="109"/>
      <c r="P13" s="109"/>
      <c r="Q13" s="109"/>
      <c r="R13" s="51"/>
      <c r="S13" s="92">
        <f>'50 кГЦ новый для ХК.01'!AU7</f>
        <v>4</v>
      </c>
      <c r="T13" s="95">
        <f>'50 кГЦ новый для ХК.01'!AV7</f>
        <v>131</v>
      </c>
      <c r="U13" s="97">
        <f>'50 кГЦ новый для ХК.01'!BC7</f>
        <v>222.26447437420603</v>
      </c>
      <c r="V13" s="124">
        <f>'50 кГЦ новый для ХК.01'!BE7</f>
        <v>13.470574204497343</v>
      </c>
      <c r="W13" s="114">
        <f>'50 кГЦ новый для ХК.01'!BG7</f>
        <v>6.8112688756996755</v>
      </c>
      <c r="X13" s="51"/>
    </row>
    <row r="14" spans="3:24">
      <c r="C14" s="92">
        <f>'50 кГЦ новый для ХК.01'!O8</f>
        <v>5</v>
      </c>
      <c r="D14" s="93">
        <f>'50 кГЦ новый для ХК.01'!P8</f>
        <v>2</v>
      </c>
      <c r="E14" s="96">
        <f>'50 кГЦ новый для ХК.01'!W8</f>
        <v>2.0162079376879709</v>
      </c>
      <c r="F14" s="126">
        <f t="shared" si="0"/>
        <v>2.0162079376879709</v>
      </c>
      <c r="G14" s="116">
        <f>'50 кГЦ новый для ХК.01'!Y8</f>
        <v>1.0194765393391927</v>
      </c>
      <c r="H14" s="109"/>
      <c r="I14" s="51"/>
      <c r="J14" s="94">
        <f>'50 кГЦ новый для ХК.01'!AD8</f>
        <v>5</v>
      </c>
      <c r="K14" s="95">
        <f>'50 кГЦ новый для ХК.01'!AE8</f>
        <v>22</v>
      </c>
      <c r="L14" s="96">
        <f>'50 кГЦ новый для ХК.01'!AL8</f>
        <v>24.042590015891811</v>
      </c>
      <c r="M14" s="126">
        <f>'50 кГЦ новый для ХК.01'!AN8</f>
        <v>2.4042590015891765</v>
      </c>
      <c r="N14" s="116">
        <f>'50 кГЦ новый для ХК.01'!AP8</f>
        <v>1.2156909021129796</v>
      </c>
      <c r="O14" s="109"/>
      <c r="P14" s="109"/>
      <c r="Q14" s="109"/>
      <c r="R14" s="51"/>
      <c r="S14" s="92">
        <f>'50 кГЦ новый для ХК.01'!AU8</f>
        <v>5</v>
      </c>
      <c r="T14" s="95">
        <f>'50 кГЦ новый для ХК.01'!AV8</f>
        <v>158</v>
      </c>
      <c r="U14" s="97">
        <f>'50 кГЦ новый для ХК.01'!BC8</f>
        <v>298.93566020519432</v>
      </c>
      <c r="V14" s="124">
        <f>'50 кГЦ новый для ХК.01'!BE8</f>
        <v>18.117312739708758</v>
      </c>
      <c r="W14" s="114">
        <f>'50 кГЦ новый для ХК.01'!BG8</f>
        <v>9.1608484168474416</v>
      </c>
      <c r="X14" s="51"/>
    </row>
    <row r="15" spans="3:24">
      <c r="C15" s="92">
        <f>'50 кГЦ новый для ХК.01'!O9</f>
        <v>6</v>
      </c>
      <c r="D15" s="93">
        <f>'50 кГЦ новый для ХК.01'!P9</f>
        <v>2.375</v>
      </c>
      <c r="E15" s="96">
        <f>'50 кГЦ новый для ХК.01'!W9</f>
        <v>2.3978730512274584</v>
      </c>
      <c r="F15" s="126">
        <f t="shared" si="0"/>
        <v>2.3978730512274584</v>
      </c>
      <c r="G15" s="116">
        <f>'50 кГЦ новый для ХК.01'!Y9</f>
        <v>1.2124619065052025</v>
      </c>
      <c r="H15" s="109"/>
      <c r="I15" s="51"/>
      <c r="J15" s="94">
        <f>'50 кГЦ новый для ХК.01'!AD9</f>
        <v>6</v>
      </c>
      <c r="K15" s="95">
        <f>'50 кГЦ новый для ХК.01'!AE9</f>
        <v>25</v>
      </c>
      <c r="L15" s="96">
        <f>'50 кГЦ новый для ХК.01'!AL9</f>
        <v>27.653911291918838</v>
      </c>
      <c r="M15" s="126">
        <f>'50 кГЦ новый для ХК.01'!AN9</f>
        <v>2.7653911291918787</v>
      </c>
      <c r="N15" s="116">
        <f>'50 кГЦ новый для ХК.01'!AP9</f>
        <v>1.3982939584796685</v>
      </c>
      <c r="O15" s="109"/>
      <c r="P15" s="109"/>
      <c r="Q15" s="109"/>
      <c r="R15" s="51"/>
      <c r="S15" s="92">
        <f>'50 кГЦ новый для ХК.01'!AU9</f>
        <v>6</v>
      </c>
      <c r="T15" s="95">
        <f>'50 кГЦ новый для ХК.01'!AV9</f>
        <v>185</v>
      </c>
      <c r="U15" s="97">
        <f>'50 кГЦ новый для ХК.01'!BC9</f>
        <v>390.31410693533354</v>
      </c>
      <c r="V15" s="124">
        <f>'50 кГЦ новый для ХК.01'!BE9</f>
        <v>23.655400420323261</v>
      </c>
      <c r="W15" s="114">
        <f>'50 кГЦ новый для ХК.01'!BG9</f>
        <v>11.961130251698391</v>
      </c>
      <c r="X15" s="51"/>
    </row>
    <row r="16" spans="3:24">
      <c r="C16" s="92">
        <f>'50 кГЦ новый для ХК.01'!O10</f>
        <v>7</v>
      </c>
      <c r="D16" s="93">
        <f>'50 кГЦ новый для ХК.01'!P10</f>
        <v>2.75</v>
      </c>
      <c r="E16" s="96">
        <f>'50 кГЦ новый для ХК.01'!W10</f>
        <v>2.7806896158974119</v>
      </c>
      <c r="F16" s="126">
        <f t="shared" si="0"/>
        <v>2.7806896158974119</v>
      </c>
      <c r="G16" s="116">
        <f>'50 кГЦ новый для ХК.01'!Y10</f>
        <v>1.406029494081996</v>
      </c>
      <c r="H16" s="109"/>
      <c r="I16" s="51"/>
      <c r="J16" s="94">
        <f>'50 кГЦ новый для ХК.01'!AD10</f>
        <v>7</v>
      </c>
      <c r="K16" s="95">
        <f>'50 кГЦ новый для ХК.01'!AE10</f>
        <v>28</v>
      </c>
      <c r="L16" s="96">
        <f>'50 кГЦ новый для ХК.01'!AL10</f>
        <v>31.349641215145208</v>
      </c>
      <c r="M16" s="126">
        <f>'50 кГЦ новый для ХК.01'!AN10</f>
        <v>3.134964121514515</v>
      </c>
      <c r="N16" s="116">
        <f>'50 кГЦ новый для ХК.01'!AP10</f>
        <v>1.5851650585301733</v>
      </c>
      <c r="O16" s="109"/>
      <c r="P16" s="109"/>
      <c r="Q16" s="109"/>
      <c r="R16" s="51"/>
      <c r="S16" s="92">
        <f>'50 кГЦ новый для ХК.01'!AU10</f>
        <v>7</v>
      </c>
      <c r="T16" s="95">
        <f>'50 кГЦ новый для ХК.01'!AV10</f>
        <v>212</v>
      </c>
      <c r="U16" s="97">
        <f>'50 кГЦ новый для ХК.01'!BC10</f>
        <v>498.76992899282664</v>
      </c>
      <c r="V16" s="124">
        <f>'50 кГЦ новый для ХК.01'!BE10</f>
        <v>30.228480545019814</v>
      </c>
      <c r="W16" s="114">
        <f>'50 кГЦ новый для ХК.01'!BG10</f>
        <v>15.284746260277892</v>
      </c>
      <c r="X16" s="51"/>
    </row>
    <row r="17" spans="3:35">
      <c r="C17" s="92">
        <f>'50 кГЦ новый для ХК.01'!O11</f>
        <v>8</v>
      </c>
      <c r="D17" s="93">
        <f>'50 кГЦ новый для ХК.01'!P11</f>
        <v>3.125</v>
      </c>
      <c r="E17" s="96">
        <f>'50 кГЦ новый для ХК.01'!W11</f>
        <v>3.1646602440324454</v>
      </c>
      <c r="F17" s="126">
        <f t="shared" si="0"/>
        <v>3.1646602440324454</v>
      </c>
      <c r="G17" s="116">
        <f>'50 кГЦ новый для ХК.01'!Y11</f>
        <v>1.6001806229719473</v>
      </c>
      <c r="H17" s="109"/>
      <c r="I17" s="51"/>
      <c r="J17" s="94">
        <f>'50 кГЦ новый для ХК.01'!AD11</f>
        <v>8</v>
      </c>
      <c r="K17" s="95">
        <f>'50 кГЦ новый для ХК.01'!AE11</f>
        <v>31</v>
      </c>
      <c r="L17" s="96">
        <f>'50 кГЦ новый для ХК.01'!AL11</f>
        <v>35.13130027633806</v>
      </c>
      <c r="M17" s="126">
        <f>'50 кГЦ новый для ХК.01'!AN11</f>
        <v>3.5131300276337991</v>
      </c>
      <c r="N17" s="116">
        <f>'50 кГЦ новый для ХК.01'!AP11</f>
        <v>1.7763810844469492</v>
      </c>
      <c r="O17" s="109"/>
      <c r="P17" s="109"/>
      <c r="Q17" s="109"/>
      <c r="R17" s="51"/>
      <c r="S17" s="92">
        <f>'50 кГЦ новый для ХК.01'!AU11</f>
        <v>8</v>
      </c>
      <c r="T17" s="95">
        <f>'50 кГЦ новый для ХК.01'!AV11</f>
        <v>239</v>
      </c>
      <c r="U17" s="97">
        <f>'50 кГЦ новый для ХК.01'!BC11</f>
        <v>627.02402725437844</v>
      </c>
      <c r="V17" s="124">
        <f>'50 кГЦ новый для ХК.01'!BE11</f>
        <v>38.001456197235079</v>
      </c>
      <c r="W17" s="114">
        <f>'50 кГЦ новый для ХК.01'!BG11</f>
        <v>19.215078132383926</v>
      </c>
      <c r="X17" s="51"/>
    </row>
    <row r="18" spans="3:35">
      <c r="C18" s="92">
        <f>'50 кГЦ новый для ХК.01'!O12</f>
        <v>9</v>
      </c>
      <c r="D18" s="93">
        <f>'50 кГЦ новый для ХК.01'!P12</f>
        <v>3.5</v>
      </c>
      <c r="E18" s="96">
        <f>'50 кГЦ новый для ХК.01'!W12</f>
        <v>3.5497875532388679</v>
      </c>
      <c r="F18" s="126">
        <f t="shared" si="0"/>
        <v>3.5497875532388679</v>
      </c>
      <c r="G18" s="116">
        <f>'50 кГЦ новый для ХК.01'!Y12</f>
        <v>1.7949166167430133</v>
      </c>
      <c r="H18" s="109"/>
      <c r="I18" s="51"/>
      <c r="J18" s="94">
        <f>'50 кГЦ новый для ХК.01'!AD12</f>
        <v>9</v>
      </c>
      <c r="K18" s="95">
        <f>'50 кГЦ новый для ХК.01'!AE12</f>
        <v>34</v>
      </c>
      <c r="L18" s="96">
        <f>'50 кГЦ новый для ХК.01'!AL12</f>
        <v>39.000433483733758</v>
      </c>
      <c r="M18" s="126">
        <f>'50 кГЦ новый для ХК.01'!AN12</f>
        <v>3.9000433483733685</v>
      </c>
      <c r="N18" s="116">
        <f>'50 кГЦ новый для ХК.01'!AP12</f>
        <v>1.9720201581151811</v>
      </c>
      <c r="O18" s="109"/>
      <c r="P18" s="109"/>
      <c r="Q18" s="109"/>
      <c r="R18" s="51"/>
      <c r="S18" s="92">
        <f>'50 кГЦ новый для ХК.01'!AU12</f>
        <v>9</v>
      </c>
      <c r="T18" s="95">
        <f>'50 кГЦ новый для ХК.01'!AV12</f>
        <v>266</v>
      </c>
      <c r="U18" s="97">
        <f>'50 кГЦ новый для ХК.01'!BC12</f>
        <v>778.19744401503499</v>
      </c>
      <c r="V18" s="124">
        <f>'50 кГЦ новый для ХК.01'!BE12</f>
        <v>47.163481455456697</v>
      </c>
      <c r="W18" s="114">
        <f>'50 кГЦ новый для ХК.01'!BG12</f>
        <v>23.847769844877078</v>
      </c>
      <c r="X18" s="51"/>
    </row>
    <row r="19" spans="3:35">
      <c r="C19" s="92">
        <f>'50 кГЦ новый для ХК.01'!O13</f>
        <v>10</v>
      </c>
      <c r="D19" s="93">
        <f>'50 кГЦ новый для ХК.01'!P13</f>
        <v>3.875</v>
      </c>
      <c r="E19" s="96">
        <f>'50 кГЦ новый для ХК.01'!W13</f>
        <v>3.9360741664046568</v>
      </c>
      <c r="F19" s="126">
        <f t="shared" si="0"/>
        <v>3.9360741664046568</v>
      </c>
      <c r="G19" s="116">
        <f>'50 кГЦ новый для ХК.01'!Y13</f>
        <v>1.9902388016337773</v>
      </c>
      <c r="H19" s="109"/>
      <c r="I19" s="51"/>
      <c r="J19" s="94">
        <f>'50 кГЦ новый для ХК.01'!AD13</f>
        <v>10</v>
      </c>
      <c r="K19" s="95">
        <f>'50 кГЦ новый для ХК.01'!AE13</f>
        <v>37</v>
      </c>
      <c r="L19" s="96">
        <f>'50 кГЦ новый для ХК.01'!AL13</f>
        <v>42.958610734721638</v>
      </c>
      <c r="M19" s="126">
        <f>'50 кГЦ новый для ХК.01'!AN13</f>
        <v>4.2958610734721558</v>
      </c>
      <c r="N19" s="116">
        <f>'50 кГЦ новый для ХК.01'!AP13</f>
        <v>2.1721616599166063</v>
      </c>
      <c r="O19" s="109"/>
      <c r="P19" s="109"/>
      <c r="Q19" s="109"/>
      <c r="R19" s="51"/>
      <c r="S19" s="92">
        <f>'50 кГЦ новый для ХК.01'!AU13</f>
        <v>10</v>
      </c>
      <c r="T19" s="95">
        <f>'50 кГЦ новый для ХК.01'!AV13</f>
        <v>293</v>
      </c>
      <c r="U19" s="97">
        <f>'50 кГЦ новый для ХК.01'!BC13</f>
        <v>955.86743262144932</v>
      </c>
      <c r="V19" s="124">
        <f>'50 кГЦ новый для ХК.01'!BE13</f>
        <v>57.931359552815145</v>
      </c>
      <c r="W19" s="114">
        <f>'50 кГЦ новый для ХК.01'!BG13</f>
        <v>29.292445909048165</v>
      </c>
      <c r="X19" s="51"/>
    </row>
    <row r="20" spans="3:35">
      <c r="C20" s="92">
        <f>'50 кГЦ новый для ХК.01'!O14</f>
        <v>11</v>
      </c>
      <c r="D20" s="93">
        <f>'50 кГЦ новый для ХК.01'!P14</f>
        <v>4.25</v>
      </c>
      <c r="E20" s="96">
        <f>'50 кГЦ новый для ХК.01'!W14</f>
        <v>4.3235227117094555</v>
      </c>
      <c r="F20" s="126">
        <f t="shared" si="0"/>
        <v>4.3235227117094555</v>
      </c>
      <c r="G20" s="116">
        <f>'50 кГЦ новый для ХК.01'!Y14</f>
        <v>2.1861485065585033</v>
      </c>
      <c r="H20" s="109"/>
      <c r="I20" s="51"/>
      <c r="J20" s="94">
        <f>'50 кГЦ новый для ХК.01'!AD14</f>
        <v>11</v>
      </c>
      <c r="K20" s="95">
        <f>'50 кГЦ новый для ХК.01'!AE14</f>
        <v>40</v>
      </c>
      <c r="L20" s="96">
        <f>'50 кГЦ новый для ХК.01'!AL14</f>
        <v>47.007427192944739</v>
      </c>
      <c r="M20" s="126">
        <f>'50 кГЦ новый для ХК.01'!AN14</f>
        <v>4.7007427192944649</v>
      </c>
      <c r="N20" s="116">
        <f>'50 кГЦ новый для ХК.01'!AP14</f>
        <v>2.376886247797267</v>
      </c>
      <c r="O20" s="109"/>
      <c r="P20" s="109"/>
      <c r="Q20" s="109"/>
      <c r="R20" s="51"/>
      <c r="S20" s="92">
        <f>'50 кГЦ новый для ХК.01'!AU14</f>
        <v>11</v>
      </c>
      <c r="T20" s="95">
        <f>'50 кГЦ новый для ХК.01'!AV14</f>
        <v>320</v>
      </c>
      <c r="U20" s="97">
        <f>'50 кГЦ новый для ХК.01'!BC14</f>
        <v>1164.1311336718009</v>
      </c>
      <c r="V20" s="124">
        <f>'50 кГЦ новый для ХК.01'!BE14</f>
        <v>70.553402040715241</v>
      </c>
      <c r="W20" s="114">
        <f>'50 кГЦ новый для ХК.01'!BG14</f>
        <v>35.674662720332151</v>
      </c>
      <c r="X20" s="51"/>
    </row>
    <row r="21" spans="3:35">
      <c r="C21" s="92">
        <f>'50 кГЦ новый для ХК.01'!O15</f>
        <v>12</v>
      </c>
      <c r="D21" s="93">
        <f>'50 кГЦ новый для ХК.01'!P15</f>
        <v>4.625</v>
      </c>
      <c r="E21" s="96">
        <f>'50 кГЦ новый для ХК.01'!W15</f>
        <v>4.7121358226345862</v>
      </c>
      <c r="F21" s="126">
        <f t="shared" si="0"/>
        <v>4.7121358226345862</v>
      </c>
      <c r="G21" s="116">
        <f>'50 кГЦ новый для ХК.01'!Y15</f>
        <v>2.382647063112199</v>
      </c>
      <c r="H21" s="109"/>
      <c r="I21" s="51"/>
      <c r="J21" s="94">
        <f>'50 кГЦ новый для ХК.01'!AD15</f>
        <v>12</v>
      </c>
      <c r="K21" s="95">
        <f>'50 кГЦ новый для ХК.01'!AE15</f>
        <v>43</v>
      </c>
      <c r="L21" s="96">
        <f>'50 кГЦ новый для ХК.01'!AL15</f>
        <v>51.148503670894598</v>
      </c>
      <c r="M21" s="126">
        <f>'50 кГЦ новый для ХК.01'!AN15</f>
        <v>5.1148503670894501</v>
      </c>
      <c r="N21" s="116">
        <f>'50 кГЦ новый для ХК.01'!AP15</f>
        <v>2.5862758766130538</v>
      </c>
      <c r="O21" s="109"/>
      <c r="P21" s="109"/>
      <c r="Q21" s="109"/>
      <c r="R21" s="51"/>
      <c r="S21" s="92">
        <f>'50 кГЦ новый для ХК.01'!AU15</f>
        <v>12</v>
      </c>
      <c r="T21" s="95">
        <f>'50 кГЦ новый для ХК.01'!AV15</f>
        <v>347</v>
      </c>
      <c r="U21" s="97">
        <f>'50 кГЦ новый для ХК.01'!BC15</f>
        <v>1407.6778660506247</v>
      </c>
      <c r="V21" s="124">
        <f>'50 кГЦ новый для ХК.01'!BE15</f>
        <v>85.313810063674282</v>
      </c>
      <c r="W21" s="114">
        <f>'50 кГЦ новый для ХК.01'!BG15</f>
        <v>43.138123908634299</v>
      </c>
      <c r="X21" s="51"/>
    </row>
    <row r="22" spans="3:35">
      <c r="C22" s="92">
        <f>'50 кГЦ новый для ХК.01'!O16</f>
        <v>13</v>
      </c>
      <c r="D22" s="93">
        <f>'50 кГЦ новый для ХК.01'!P16</f>
        <v>5</v>
      </c>
      <c r="E22" s="96">
        <f>'50 кГЦ новый для ХК.01'!W16</f>
        <v>5.1019161379730713</v>
      </c>
      <c r="F22" s="126">
        <f t="shared" si="0"/>
        <v>5.1019161379730713</v>
      </c>
      <c r="G22" s="116">
        <f>'50 кГЦ новый для ХК.01'!Y16</f>
        <v>2.5797358055756838</v>
      </c>
      <c r="H22" s="109"/>
      <c r="I22" s="51"/>
      <c r="J22" s="94">
        <f>'50 кГЦ новый для ХК.01'!AD16</f>
        <v>13</v>
      </c>
      <c r="K22" s="95">
        <f>'50 кГЦ новый для ХК.01'!AE16</f>
        <v>46</v>
      </c>
      <c r="L22" s="96">
        <f>'50 кГЦ новый для ХК.01'!AL16</f>
        <v>55.383487018077254</v>
      </c>
      <c r="M22" s="126">
        <f>'50 кГЦ новый для ХК.01'!AN16</f>
        <v>5.5383487018077151</v>
      </c>
      <c r="N22" s="116">
        <f>'50 кГЦ новый для ХК.01'!AP16</f>
        <v>2.8004138177569522</v>
      </c>
      <c r="O22" s="109"/>
      <c r="P22" s="109"/>
      <c r="Q22" s="109"/>
      <c r="R22" s="51"/>
      <c r="S22" s="92">
        <f>'50 кГЦ новый для ХК.01'!AU16</f>
        <v>13</v>
      </c>
      <c r="T22" s="95">
        <f>'50 кГЦ новый для ХК.01'!AV16</f>
        <v>374</v>
      </c>
      <c r="U22" s="97">
        <f>'50 кГЦ новый для ХК.01'!BC16</f>
        <v>1691.8711724038972</v>
      </c>
      <c r="V22" s="124">
        <f>'50 кГЦ новый для ХК.01'!BE16</f>
        <v>102.53764681235747</v>
      </c>
      <c r="W22" s="114">
        <f>'50 кГЦ новый для ХК.01'!BG16</f>
        <v>51.847194612336892</v>
      </c>
      <c r="X22" s="51"/>
    </row>
    <row r="23" spans="3:35">
      <c r="C23" s="92">
        <f>'50 кГЦ новый для ХК.01'!O17</f>
        <v>14</v>
      </c>
      <c r="D23" s="93">
        <f>'50 кГЦ новый для ХК.01'!P17</f>
        <v>5.375</v>
      </c>
      <c r="E23" s="96">
        <f>'50 кГЦ новый для ХК.01'!W17</f>
        <v>5.4928663018396948</v>
      </c>
      <c r="F23" s="126">
        <f t="shared" si="0"/>
        <v>5.4928663018396948</v>
      </c>
      <c r="G23" s="116">
        <f>'50 кГЦ новый для ХК.01'!Y17</f>
        <v>2.7774160709206748</v>
      </c>
      <c r="H23" s="109"/>
      <c r="I23" s="51"/>
      <c r="J23" s="94">
        <f>'50 кГЦ новый для ХК.01'!AD17</f>
        <v>14</v>
      </c>
      <c r="K23" s="95">
        <f>'50 кГЦ новый для ХК.01'!AE17</f>
        <v>49</v>
      </c>
      <c r="L23" s="96">
        <f>'50 кГЦ новый для ХК.01'!AL17</f>
        <v>59.714050514830788</v>
      </c>
      <c r="M23" s="126">
        <f>'50 кГЦ новый для ХК.01'!AN17</f>
        <v>5.9714050514830674</v>
      </c>
      <c r="N23" s="116">
        <f>'50 кГЦ новый для ХК.01'!AP17</f>
        <v>3.0193846790720595</v>
      </c>
      <c r="O23" s="109"/>
      <c r="P23" s="109"/>
      <c r="Q23" s="109"/>
      <c r="R23" s="51"/>
      <c r="S23" s="92">
        <f>'50 кГЦ новый для ХК.01'!AU17</f>
        <v>14</v>
      </c>
      <c r="T23" s="95">
        <f>'50 кГЦ новый для ХК.01'!AV17</f>
        <v>401</v>
      </c>
      <c r="U23" s="97">
        <f>'50 кГЦ новый для ХК.01'!BC17</f>
        <v>2022.8419068734731</v>
      </c>
      <c r="V23" s="124">
        <f>'50 кГЦ новый для ХК.01'!BE17</f>
        <v>122.59647920445299</v>
      </c>
      <c r="W23" s="114">
        <f>'50 кГЦ новый для ХК.01'!BG17</f>
        <v>61.989754141056935</v>
      </c>
      <c r="X23" s="51"/>
    </row>
    <row r="24" spans="3:35">
      <c r="C24" s="92">
        <f>'50 кГЦ новый для ХК.01'!O18</f>
        <v>15</v>
      </c>
      <c r="D24" s="93">
        <f>'50 кГЦ новый для ХК.01'!P18</f>
        <v>5.75</v>
      </c>
      <c r="E24" s="96">
        <f>'50 кГЦ новый для ХК.01'!W18</f>
        <v>5.8849889636810646</v>
      </c>
      <c r="F24" s="126">
        <f t="shared" si="0"/>
        <v>5.8849889636810646</v>
      </c>
      <c r="G24" s="116">
        <f>'50 кГЦ новый для ХК.01'!Y18</f>
        <v>2.975689198814877</v>
      </c>
      <c r="H24" s="109"/>
      <c r="I24" s="51"/>
      <c r="J24" s="94">
        <f>'50 кГЦ новый для ХК.01'!AD18</f>
        <v>15</v>
      </c>
      <c r="K24" s="95">
        <f>'50 кГЦ новый для ХК.01'!AE18</f>
        <v>52</v>
      </c>
      <c r="L24" s="96">
        <f>'50 кГЦ новый для ХК.01'!AL18</f>
        <v>64.141894271873198</v>
      </c>
      <c r="M24" s="126">
        <f>'50 кГЦ новый для ХК.01'!AN18</f>
        <v>6.4141894271873081</v>
      </c>
      <c r="N24" s="116">
        <f>'50 кГЦ новый для ХК.01'!AP18</f>
        <v>3.2432744250543437</v>
      </c>
      <c r="O24" s="109"/>
      <c r="P24" s="109"/>
      <c r="Q24" s="109"/>
      <c r="R24" s="51"/>
      <c r="S24" s="92">
        <f>'50 кГЦ новый для ХК.01'!AU18</f>
        <v>15</v>
      </c>
      <c r="T24" s="95">
        <f>'50 кГЦ новый для ХК.01'!AV18</f>
        <v>428</v>
      </c>
      <c r="U24" s="97">
        <f>'50 кГЦ новый для ХК.01'!BC18</f>
        <v>2407.5938201459312</v>
      </c>
      <c r="V24" s="124">
        <f>'50 кГЦ новый для ХК.01'!BE18</f>
        <v>145.91477697854137</v>
      </c>
      <c r="W24" s="114">
        <f>'50 кГЦ новый для ХК.01'!BG18</f>
        <v>73.780431617145553</v>
      </c>
      <c r="X24" s="51"/>
      <c r="AI24" t="s">
        <v>7</v>
      </c>
    </row>
    <row r="25" spans="3:35">
      <c r="C25" s="92">
        <f>'50 кГЦ новый для ХК.01'!O19</f>
        <v>16</v>
      </c>
      <c r="D25" s="93">
        <f>'50 кГЦ новый для ХК.01'!P19</f>
        <v>6.125</v>
      </c>
      <c r="E25" s="96">
        <f>'50 кГЦ новый для ХК.01'!W19</f>
        <v>6.2782867782856924</v>
      </c>
      <c r="F25" s="126">
        <f t="shared" si="0"/>
        <v>6.2782867782856924</v>
      </c>
      <c r="G25" s="116">
        <f>'50 кГЦ новый для ХК.01'!Y19</f>
        <v>3.174556531627077</v>
      </c>
      <c r="H25" s="109"/>
      <c r="I25" s="51"/>
      <c r="J25" s="94">
        <f>'50 кГЦ новый для ХК.01'!AD19</f>
        <v>16</v>
      </c>
      <c r="K25" s="95">
        <f>'50 кГЦ новый для ХК.01'!AE19</f>
        <v>55</v>
      </c>
      <c r="L25" s="96">
        <f>'50 кГЦ новый для ХК.01'!AL19</f>
        <v>68.668745635662177</v>
      </c>
      <c r="M25" s="126">
        <f>'50 кГЦ новый для ХК.01'!AN19</f>
        <v>6.8668745635662045</v>
      </c>
      <c r="N25" s="116">
        <f>'50 кГЦ новый для ХК.01'!AP19</f>
        <v>3.4721703973492732</v>
      </c>
      <c r="O25" s="109"/>
      <c r="P25" s="109"/>
      <c r="Q25" s="109"/>
      <c r="R25" s="51"/>
      <c r="S25" s="92">
        <f>'50 кГЦ новый для ХК.01'!AU19</f>
        <v>16</v>
      </c>
      <c r="T25" s="95">
        <f>'50 кГЦ новый для ХК.01'!AV19</f>
        <v>455</v>
      </c>
      <c r="U25" s="97">
        <f>'50 кГЦ новый для ХК.01'!BC19</f>
        <v>2854.1232855441203</v>
      </c>
      <c r="V25" s="124">
        <f>'50 кГЦ новый для ХК.01'!BE19</f>
        <v>172.97716882085589</v>
      </c>
      <c r="W25" s="114">
        <f>'50 кГЦ новый для ХК.01'!BG19</f>
        <v>87.464274967787873</v>
      </c>
      <c r="X25" s="51"/>
    </row>
    <row r="26" spans="3:35">
      <c r="C26" s="92">
        <f>'50 кГЦ новый для ХК.01'!O20</f>
        <v>17</v>
      </c>
      <c r="D26" s="93">
        <f>'50 кГЦ новый для ХК.01'!P20</f>
        <v>6.5</v>
      </c>
      <c r="E26" s="96">
        <f>'50 кГЦ новый для ХК.01'!W20</f>
        <v>6.6727624057941028</v>
      </c>
      <c r="F26" s="126">
        <f t="shared" si="0"/>
        <v>6.6727624057941028</v>
      </c>
      <c r="G26" s="116">
        <f>'50 кГЦ новый для ХК.01'!Y20</f>
        <v>3.3740194144322575</v>
      </c>
      <c r="H26" s="109"/>
      <c r="I26" s="51"/>
      <c r="J26" s="94">
        <f>'50 кГЦ новый для ХК.01'!AD20</f>
        <v>17</v>
      </c>
      <c r="K26" s="95">
        <f>'50 кГЦ новый для ХК.01'!AE20</f>
        <v>58</v>
      </c>
      <c r="L26" s="96">
        <f>'50 кГЦ новый для ХК.01'!AL20</f>
        <v>73.29635959964962</v>
      </c>
      <c r="M26" s="126">
        <f>'50 кГЦ новый для ХК.01'!AN20</f>
        <v>7.3296359599649481</v>
      </c>
      <c r="N26" s="116">
        <f>'50 кГЦ новый для ХК.01'!AP20</f>
        <v>3.7061613355465393</v>
      </c>
      <c r="O26" s="109"/>
      <c r="P26" s="109"/>
      <c r="Q26" s="109"/>
      <c r="R26" s="51"/>
      <c r="S26" s="92">
        <f>'50 кГЦ новый для ХК.01'!AU20</f>
        <v>17</v>
      </c>
      <c r="T26" s="95">
        <f>'50 кГЦ новый для ХК.01'!AV20</f>
        <v>482</v>
      </c>
      <c r="U26" s="97">
        <f>'50 кГЦ новый для ХК.01'!BC20</f>
        <v>3371.5550227200479</v>
      </c>
      <c r="V26" s="124">
        <f>'50 кГЦ новый для ХК.01'!BE20</f>
        <v>204.33666804363938</v>
      </c>
      <c r="W26" s="114">
        <f>'50 кГЦ новый для ХК.01'!BG20</f>
        <v>103.32091016173241</v>
      </c>
      <c r="X26" s="51"/>
    </row>
    <row r="27" spans="3:35">
      <c r="C27" s="92">
        <f>'50 кГЦ новый для ХК.01'!O21</f>
        <v>18</v>
      </c>
      <c r="D27" s="93">
        <f>'50 кГЦ новый для ХК.01'!P21</f>
        <v>6.875</v>
      </c>
      <c r="E27" s="96">
        <f>'50 кГЦ новый для ХК.01'!W21</f>
        <v>7.0684185117089564</v>
      </c>
      <c r="F27" s="126">
        <f t="shared" si="0"/>
        <v>7.0684185117089564</v>
      </c>
      <c r="G27" s="116">
        <f>'50 кГЦ новый для ХК.01'!Y21</f>
        <v>3.5740791950167146</v>
      </c>
      <c r="H27" s="109"/>
      <c r="I27" s="51"/>
      <c r="J27" s="94">
        <f>'50 кГЦ новый для ХК.01'!AD21</f>
        <v>18</v>
      </c>
      <c r="K27" s="95">
        <f>'50 кГЦ новый для ХК.01'!AE21</f>
        <v>61</v>
      </c>
      <c r="L27" s="96">
        <f>'50 кГЦ новый для ХК.01'!AL21</f>
        <v>78.026519221513638</v>
      </c>
      <c r="M27" s="126">
        <f>'50 кГЦ новый для ХК.01'!AN21</f>
        <v>7.8026519221513491</v>
      </c>
      <c r="N27" s="116">
        <f>'50 кГЦ новый для ХК.01'!AP21</f>
        <v>3.945337398276934</v>
      </c>
      <c r="O27" s="109"/>
      <c r="P27" s="109"/>
      <c r="Q27" s="109"/>
      <c r="R27" s="51"/>
      <c r="S27" s="92">
        <f>'50 кГЦ новый для ХК.01'!AU21</f>
        <v>18</v>
      </c>
      <c r="T27" s="95">
        <f>'50 кГЦ новый для ХК.01'!AV21</f>
        <v>509</v>
      </c>
      <c r="U27" s="97">
        <f>'50 кГЦ новый для ХК.01'!BC21</f>
        <v>3970.295915556112</v>
      </c>
      <c r="V27" s="124">
        <f>'50 кГЦ новый для ХК.01'!BE21</f>
        <v>240.62399488218875</v>
      </c>
      <c r="W27" s="114">
        <f>'50 кГЦ новый для ХК.01'!BG21</f>
        <v>121.66925494092008</v>
      </c>
      <c r="X27" s="51"/>
    </row>
    <row r="28" spans="3:35">
      <c r="C28" s="92">
        <f>'50 кГЦ новый для ХК.01'!O22</f>
        <v>19</v>
      </c>
      <c r="D28" s="93">
        <f>'50 кГЦ новый для ХК.01'!P22</f>
        <v>7.25</v>
      </c>
      <c r="E28" s="96">
        <f>'50 кГЦ новый для ХК.01'!W22</f>
        <v>7.4652577669051903</v>
      </c>
      <c r="F28" s="126">
        <f t="shared" si="0"/>
        <v>7.4652577669051903</v>
      </c>
      <c r="G28" s="116">
        <f>'50 кГЦ новый для ХК.01'!Y22</f>
        <v>3.7747372238831849</v>
      </c>
      <c r="H28" s="109"/>
      <c r="I28" s="51"/>
      <c r="J28" s="94">
        <f>'50 кГЦ новый для ХК.01'!AD22</f>
        <v>19</v>
      </c>
      <c r="K28" s="95">
        <f>'50 кГЦ новый для ХК.01'!AE22</f>
        <v>64</v>
      </c>
      <c r="L28" s="96">
        <f>'50 кГЦ новый для ХК.01'!AL22</f>
        <v>82.861036046452725</v>
      </c>
      <c r="M28" s="126">
        <f>'50 кГЦ новый для ХК.01'!AN22</f>
        <v>8.2861036046452572</v>
      </c>
      <c r="N28" s="116">
        <f>'50 кГЦ новый для ХК.01'!AP22</f>
        <v>4.1897901846159167</v>
      </c>
      <c r="O28" s="109"/>
      <c r="P28" s="109"/>
      <c r="Q28" s="109"/>
      <c r="R28" s="51"/>
      <c r="S28" s="92">
        <f>'50 кГЦ новый для ХК.01'!AU22</f>
        <v>19</v>
      </c>
      <c r="T28" s="95">
        <f>'50 кГЦ новый для ХК.01'!AV22</f>
        <v>536</v>
      </c>
      <c r="U28" s="97">
        <f>'50 кГЦ новый для ХК.01'!BC22</f>
        <v>4662.2092915951325</v>
      </c>
      <c r="V28" s="124">
        <f>'50 кГЦ новый для ХК.01'!BE22</f>
        <v>282.55813888455367</v>
      </c>
      <c r="W28" s="114">
        <f>'50 кГЦ новый для ХК.01'!BG22</f>
        <v>142.87285959327878</v>
      </c>
      <c r="X28" s="51"/>
    </row>
    <row r="29" spans="3:35">
      <c r="C29" s="92">
        <f>'50 кГЦ новый для ХК.01'!O23</f>
        <v>20</v>
      </c>
      <c r="D29" s="93">
        <f>'50 кГЦ новый для ХК.01'!P23</f>
        <v>7.625</v>
      </c>
      <c r="E29" s="96">
        <f>'50 кГЦ новый для ХК.01'!W23</f>
        <v>7.863282847640173</v>
      </c>
      <c r="F29" s="126">
        <f t="shared" si="0"/>
        <v>7.863282847640173</v>
      </c>
      <c r="G29" s="116">
        <f>'50 кГЦ новый для ХК.01'!Y23</f>
        <v>3.9759948542559806</v>
      </c>
      <c r="H29" s="109"/>
      <c r="I29" s="51"/>
      <c r="J29" s="94">
        <f>'50 кГЦ новый для ХК.01'!AD23</f>
        <v>20</v>
      </c>
      <c r="K29" s="95">
        <f>'50 кГЦ новый для ХК.01'!AE23</f>
        <v>67</v>
      </c>
      <c r="L29" s="96">
        <f>'50 кГЦ новый для ХК.01'!AL23</f>
        <v>87.801750536628376</v>
      </c>
      <c r="M29" s="126">
        <f>'50 кГЦ новый для ХК.01'!AN23</f>
        <v>8.7801750536628216</v>
      </c>
      <c r="N29" s="116">
        <f>'50 кГЦ новый для ХК.01'!AP23</f>
        <v>4.4396127557978886</v>
      </c>
      <c r="O29" s="109"/>
      <c r="P29" s="109"/>
      <c r="Q29" s="109"/>
      <c r="R29" s="51"/>
      <c r="S29" s="92">
        <f>'50 кГЦ новый для ХК.01'!AU23</f>
        <v>20</v>
      </c>
      <c r="T29" s="95">
        <f>'50 кГЦ новый для ХК.01'!AV23</f>
        <v>563</v>
      </c>
      <c r="U29" s="97">
        <f>'50 кГЦ новый для ХК.01'!BC23</f>
        <v>5460.8123355759462</v>
      </c>
      <c r="V29" s="124">
        <f>'50 кГЦ новый для ХК.01'!BE23</f>
        <v>330.95832336823935</v>
      </c>
      <c r="W29" s="114">
        <f>'50 кГЦ новый для ХК.01'!BG23</f>
        <v>167.34595666747623</v>
      </c>
      <c r="X29" s="51"/>
    </row>
    <row r="30" spans="3:35">
      <c r="C30" s="92">
        <f>'50 кГЦ новый для ХК.01'!O24</f>
        <v>21</v>
      </c>
      <c r="D30" s="93">
        <f>'50 кГЦ новый для ХК.01'!P24</f>
        <v>8</v>
      </c>
      <c r="E30" s="96">
        <f>'50 кГЦ новый для ХК.01'!W24</f>
        <v>8.2624964355638664</v>
      </c>
      <c r="F30" s="126">
        <f t="shared" si="0"/>
        <v>8.2624964355638664</v>
      </c>
      <c r="G30" s="116">
        <f>'50 кГЦ новый для ХК.01'!Y24</f>
        <v>4.1778534420861293</v>
      </c>
      <c r="H30" s="109"/>
      <c r="I30" s="51"/>
      <c r="J30" s="94">
        <f>'50 кГЦ новый для ХК.01'!AD24</f>
        <v>21</v>
      </c>
      <c r="K30" s="95">
        <f>'50 кГЦ новый для ХК.01'!AE24</f>
        <v>70</v>
      </c>
      <c r="L30" s="96">
        <f>'50 кГЦ новый для ХК.01'!AL24</f>
        <v>92.850532506843066</v>
      </c>
      <c r="M30" s="126">
        <f>'50 кГЦ новый для ХК.01'!AN24</f>
        <v>9.2850532506842889</v>
      </c>
      <c r="N30" s="116">
        <f>'50 кГЦ новый для ХК.01'!AP24</f>
        <v>4.6948996572459176</v>
      </c>
      <c r="O30" s="109"/>
      <c r="P30" s="109"/>
      <c r="Q30" s="109"/>
      <c r="R30" s="51"/>
      <c r="S30" s="92">
        <f>'50 кГЦ новый для ХК.01'!AU24</f>
        <v>21</v>
      </c>
      <c r="T30" s="95">
        <f>'50 кГЦ новый для ХК.01'!AV24</f>
        <v>590</v>
      </c>
      <c r="U30" s="97">
        <f>'50 кГЦ новый для ХК.01'!BC24</f>
        <v>6381.4996538174501</v>
      </c>
      <c r="V30" s="124">
        <f>'50 кГЦ новый для ХК.01'!BE24</f>
        <v>386.75755477681537</v>
      </c>
      <c r="W30" s="114">
        <f>'50 кГЦ новый для ХК.01'!BG24</f>
        <v>195.56031207738278</v>
      </c>
      <c r="X30" s="51"/>
    </row>
    <row r="31" spans="3:35">
      <c r="C31" s="92">
        <f>'50 кГЦ новый для ХК.01'!O25</f>
        <v>22</v>
      </c>
      <c r="D31" s="93">
        <f>'50 кГЦ новый для ХК.01'!P25</f>
        <v>8.375</v>
      </c>
      <c r="E31" s="96">
        <f>'50 кГЦ новый для ХК.01'!W25</f>
        <v>8.6629012177290683</v>
      </c>
      <c r="F31" s="126">
        <f t="shared" si="0"/>
        <v>8.6629012177290683</v>
      </c>
      <c r="G31" s="116">
        <f>'50 кГЦ новый для ХК.01'!Y25</f>
        <v>4.380314346056549</v>
      </c>
      <c r="H31" s="109"/>
      <c r="I31" s="51"/>
      <c r="J31" s="94">
        <f>'50 кГЦ новый для ХК.01'!AD25</f>
        <v>22</v>
      </c>
      <c r="K31" s="95">
        <f>'50 кГЦ новый для ХК.01'!AE25</f>
        <v>73</v>
      </c>
      <c r="L31" s="96">
        <f>'50 кГЦ новый для ХК.01'!AL25</f>
        <v>98.009281566540693</v>
      </c>
      <c r="M31" s="126">
        <f>'50 кГЦ новый для ХК.01'!AN25</f>
        <v>9.8009281566540505</v>
      </c>
      <c r="N31" s="116">
        <f>'50 кГЦ новый для ХК.01'!AP25</f>
        <v>4.9557469409209736</v>
      </c>
      <c r="O31" s="109"/>
      <c r="P31" s="109"/>
      <c r="Q31" s="109"/>
      <c r="R31" s="51"/>
      <c r="S31" s="92">
        <f>'50 кГЦ новый для ХК.01'!AU25</f>
        <v>22</v>
      </c>
      <c r="T31" s="95">
        <f>'50 кГЦ новый для ХК.01'!AV25</f>
        <v>617</v>
      </c>
      <c r="U31" s="97">
        <f>'50 кГЦ новый для ХК.01'!BC25</f>
        <v>7441.7963941817816</v>
      </c>
      <c r="V31" s="124">
        <f>'50 кГЦ новый для ХК.01'!BE25</f>
        <v>451.01796328374462</v>
      </c>
      <c r="W31" s="114">
        <f>'50 кГЦ новый для ХК.01'!BG25</f>
        <v>228.05298193379201</v>
      </c>
      <c r="X31" s="51"/>
    </row>
    <row r="32" spans="3:35">
      <c r="C32" s="92">
        <f>'50 кГЦ новый для ХК.01'!O26</f>
        <v>23</v>
      </c>
      <c r="D32" s="93">
        <f>'50 кГЦ новый для ХК.01'!P26</f>
        <v>8.75</v>
      </c>
      <c r="E32" s="96">
        <f>'50 кГЦ новый для ХК.01'!W26</f>
        <v>9.0644998866015829</v>
      </c>
      <c r="F32" s="126">
        <f t="shared" si="0"/>
        <v>9.0644998866015829</v>
      </c>
      <c r="G32" s="116">
        <f>'50 кГЦ новый для ХК.01'!Y26</f>
        <v>4.583378927587197</v>
      </c>
      <c r="H32" s="109"/>
      <c r="I32" s="51"/>
      <c r="J32" s="94">
        <f>'50 кГЦ новый для ХК.01'!AD26</f>
        <v>23</v>
      </c>
      <c r="K32" s="95">
        <f>'50 кГЦ новый для ХК.01'!AE26</f>
        <v>76</v>
      </c>
      <c r="L32" s="96">
        <f>'50 кГЦ новый для ХК.01'!AL26</f>
        <v>103.27992756822063</v>
      </c>
      <c r="M32" s="126">
        <f>'50 кГЦ новый для ХК.01'!AN26</f>
        <v>10.327992756822043</v>
      </c>
      <c r="N32" s="116">
        <f>'50 кГЦ новый для ХК.01'!AP26</f>
        <v>5.2222521879956441</v>
      </c>
      <c r="O32" s="109"/>
      <c r="P32" s="109"/>
      <c r="Q32" s="109"/>
      <c r="R32" s="51"/>
      <c r="S32" s="92">
        <f>'50 кГЦ новый для ХК.01'!AU26</f>
        <v>23</v>
      </c>
      <c r="T32" s="95">
        <f>'50 кГЦ новый для ХК.01'!AV26</f>
        <v>644</v>
      </c>
      <c r="U32" s="97">
        <f>'50 кГЦ новый для ХК.01'!BC26</f>
        <v>8661.6447636860394</v>
      </c>
      <c r="V32" s="124">
        <f>'50 кГЦ новый для ХК.01'!BE26</f>
        <v>524.94816749612392</v>
      </c>
      <c r="W32" s="114">
        <f>'50 кГЦ новый для ХК.01'!BG26</f>
        <v>265.43509284319742</v>
      </c>
      <c r="X32" s="51"/>
    </row>
    <row r="33" spans="3:24">
      <c r="C33" s="92">
        <f>'50 кГЦ новый для ХК.01'!O27</f>
        <v>24</v>
      </c>
      <c r="D33" s="93">
        <f>'50 кГЦ новый для ХК.01'!P27</f>
        <v>9.125</v>
      </c>
      <c r="E33" s="96">
        <f>'50 кГЦ новый для ХК.01'!W27</f>
        <v>9.4672951400704495</v>
      </c>
      <c r="F33" s="126">
        <f t="shared" si="0"/>
        <v>9.4672951400704495</v>
      </c>
      <c r="G33" s="116">
        <f>'50 кГЦ новый для ХК.01'!Y27</f>
        <v>4.7870485508402343</v>
      </c>
      <c r="H33" s="109"/>
      <c r="I33" s="51"/>
      <c r="J33" s="94">
        <f>'50 кГЦ новый для ХК.01'!AD27</f>
        <v>24</v>
      </c>
      <c r="K33" s="95">
        <f>'50 кГЦ новый для ХК.01'!AE27</f>
        <v>79</v>
      </c>
      <c r="L33" s="96">
        <f>'50 кГЦ новый для ХК.01'!AL27</f>
        <v>108.66443106235431</v>
      </c>
      <c r="M33" s="126">
        <f>'50 кГЦ новый для ХК.01'!AN27</f>
        <v>10.86644310623541</v>
      </c>
      <c r="N33" s="116">
        <f>'50 кГЦ новый для ХК.01'!AP27</f>
        <v>5.4945145318565736</v>
      </c>
      <c r="O33" s="109"/>
      <c r="P33" s="109"/>
      <c r="Q33" s="109"/>
      <c r="R33" s="51"/>
      <c r="S33" s="92">
        <f>'50 кГЦ новый для ХК.01'!AU27</f>
        <v>24</v>
      </c>
      <c r="T33" s="95">
        <f>'50 кГЦ новый для ХК.01'!AV27</f>
        <v>671</v>
      </c>
      <c r="U33" s="97">
        <f>'50 кГЦ новый для ХК.01'!BC27</f>
        <v>10063.728278741721</v>
      </c>
      <c r="V33" s="124">
        <f>'50 кГЦ новый для ХК.01'!BE27</f>
        <v>609.9229259843471</v>
      </c>
      <c r="W33" s="114">
        <f>'50 кГЦ новый для ХК.01'!BG27</f>
        <v>308.40177851853429</v>
      </c>
      <c r="X33" s="51"/>
    </row>
    <row r="34" spans="3:24">
      <c r="C34" s="92">
        <f>'50 кГЦ новый для ХК.01'!O28</f>
        <v>25</v>
      </c>
      <c r="D34" s="93">
        <f>'50 кГЦ новый для ХК.01'!P28</f>
        <v>9.5</v>
      </c>
      <c r="E34" s="96">
        <f>'50 кГЦ новый для ХК.01'!W28</f>
        <v>9.8712896814582454</v>
      </c>
      <c r="F34" s="126">
        <f t="shared" si="0"/>
        <v>9.8712896814582454</v>
      </c>
      <c r="G34" s="116">
        <f>'50 кГЦ новый для ХК.01'!Y28</f>
        <v>4.9913245827252428</v>
      </c>
      <c r="H34" s="109"/>
      <c r="I34" s="51"/>
      <c r="J34" s="94">
        <f>'50 кГЦ новый для ХК.01'!AD28</f>
        <v>25</v>
      </c>
      <c r="K34" s="95">
        <f>'50 кГЦ новый для ХК.01'!AE28</f>
        <v>82</v>
      </c>
      <c r="L34" s="96">
        <f>'50 кГЦ новый для ХК.01'!AL28</f>
        <v>114.1647837588982</v>
      </c>
      <c r="M34" s="126">
        <f>'50 кГЦ новый для ХК.01'!AN28</f>
        <v>11.416478375889797</v>
      </c>
      <c r="N34" s="116">
        <f>'50 кГЦ новый для ХК.01'!AP28</f>
        <v>5.7726346814403291</v>
      </c>
      <c r="O34" s="109"/>
      <c r="P34" s="109"/>
      <c r="Q34" s="109"/>
      <c r="R34" s="51"/>
      <c r="S34" s="92">
        <f>'50 кГЦ новый для ХК.01'!AU28</f>
        <v>25</v>
      </c>
      <c r="T34" s="95">
        <f>'50 кГЦ новый для ХК.01'!AV28</f>
        <v>698</v>
      </c>
      <c r="U34" s="97">
        <f>'50 кГЦ новый для ХК.01'!BC28</f>
        <v>11673.838638481819</v>
      </c>
      <c r="V34" s="124">
        <f>'50 кГЦ новый для ХК.01'!BE28</f>
        <v>707.50537202920157</v>
      </c>
      <c r="W34" s="114">
        <f>'50 кГЦ новый для ХК.01'!BG28</f>
        <v>357.74342256946602</v>
      </c>
      <c r="X34" s="51"/>
    </row>
    <row r="35" spans="3:24">
      <c r="C35" s="92">
        <f>'50 кГЦ новый для ХК.01'!O29</f>
        <v>26</v>
      </c>
      <c r="D35" s="93">
        <f>'50 кГЦ новый для ХК.01'!P29</f>
        <v>9.875</v>
      </c>
      <c r="E35" s="96">
        <f>'50 кГЦ новый для ХК.01'!W29</f>
        <v>10.276486219531302</v>
      </c>
      <c r="F35" s="126">
        <f t="shared" si="0"/>
        <v>10.276486219531302</v>
      </c>
      <c r="G35" s="116">
        <f>'50 кГЦ новый для ХК.01'!Y29</f>
        <v>5.1962083929043841</v>
      </c>
      <c r="H35" s="109"/>
      <c r="I35" s="51"/>
      <c r="J35" s="94">
        <f>'50 кГЦ новый для ХК.01'!AD29</f>
        <v>26</v>
      </c>
      <c r="K35" s="95">
        <f>'50 кГЦ новый для ХК.01'!AE29</f>
        <v>85</v>
      </c>
      <c r="L35" s="96">
        <f>'50 кГЦ новый для ХК.01'!AL29</f>
        <v>119.78300899549316</v>
      </c>
      <c r="M35" s="126">
        <f>'50 кГЦ новый для ХК.01'!AN29</f>
        <v>11.978300899549293</v>
      </c>
      <c r="N35" s="116">
        <f>'50 кГЦ новый для ХК.01'!AP29</f>
        <v>6.0567149449075952</v>
      </c>
      <c r="O35" s="109"/>
      <c r="P35" s="109"/>
      <c r="Q35" s="109"/>
      <c r="R35" s="51"/>
      <c r="S35" s="92">
        <f>'50 кГЦ новый для ХК.01'!AU29</f>
        <v>26</v>
      </c>
      <c r="T35" s="95">
        <f>'50 кГЦ новый для ХК.01'!AV29</f>
        <v>725</v>
      </c>
      <c r="U35" s="97">
        <f>'50 кГЦ новый для ХК.01'!BC29</f>
        <v>13521.290737559055</v>
      </c>
      <c r="V35" s="124">
        <f>'50 кГЦ новый для ХК.01'!BE29</f>
        <v>819.47216591267045</v>
      </c>
      <c r="W35" s="114">
        <f>'50 кГЦ новый для ХК.01'!BG29</f>
        <v>414.35837652114759</v>
      </c>
      <c r="X35" s="51"/>
    </row>
    <row r="36" spans="3:24">
      <c r="C36" s="92">
        <f>'50 кГЦ новый для ХК.01'!O30</f>
        <v>27</v>
      </c>
      <c r="D36" s="93">
        <f>'50 кГЦ новый для ХК.01'!P30</f>
        <v>10.25</v>
      </c>
      <c r="E36" s="96">
        <f>'50 кГЦ новый для ХК.01'!W30</f>
        <v>10.682887468510003</v>
      </c>
      <c r="F36" s="126">
        <f t="shared" si="0"/>
        <v>10.682887468510003</v>
      </c>
      <c r="G36" s="116">
        <f>'50 кГЦ новый для ХК.01'!Y30</f>
        <v>5.4017013537976135</v>
      </c>
      <c r="H36" s="109"/>
      <c r="I36" s="51"/>
      <c r="J36" s="94">
        <f>'50 кГЦ новый для ХК.01'!AD30</f>
        <v>27</v>
      </c>
      <c r="K36" s="95">
        <f>'50 кГЦ новый для ХК.01'!AE30</f>
        <v>88</v>
      </c>
      <c r="L36" s="96">
        <f>'50 кГЦ новый для ХК.01'!AL30</f>
        <v>125.52116221244961</v>
      </c>
      <c r="M36" s="126">
        <f>'50 кГЦ новый для ХК.01'!AN30</f>
        <v>12.552116221244937</v>
      </c>
      <c r="N36" s="116">
        <f>'50 кГЦ новый для ХК.01'!AP30</f>
        <v>6.3468592536602468</v>
      </c>
      <c r="O36" s="109"/>
      <c r="P36" s="109"/>
      <c r="Q36" s="109"/>
      <c r="R36" s="51"/>
      <c r="S36" s="92">
        <f>'50 кГЦ новый для ХК.01'!AU30</f>
        <v>27</v>
      </c>
      <c r="T36" s="95">
        <f>'50 кГЦ новый для ХК.01'!AV30</f>
        <v>752</v>
      </c>
      <c r="U36" s="97">
        <f>'50 кГЦ новый для ХК.01'!BC30</f>
        <v>15639.392040024479</v>
      </c>
      <c r="V36" s="124">
        <f>'50 кГЦ новый для ХК.01'!BE30</f>
        <v>947.84194181966598</v>
      </c>
      <c r="W36" s="114">
        <f>'50 кГЦ новый для ХК.01'!BG30</f>
        <v>479.26734372196404</v>
      </c>
      <c r="X36" s="51"/>
    </row>
    <row r="37" spans="3:24">
      <c r="C37" s="92">
        <f>'50 кГЦ новый для ХК.01'!O31</f>
        <v>28</v>
      </c>
      <c r="D37" s="93">
        <f>'50 кГЦ новый для ХК.01'!P31</f>
        <v>10.625</v>
      </c>
      <c r="E37" s="96">
        <f>'50 кГЦ новый для ХК.01'!W31</f>
        <v>11.090496148079124</v>
      </c>
      <c r="F37" s="126">
        <f t="shared" si="0"/>
        <v>11.090496148079124</v>
      </c>
      <c r="G37" s="116">
        <f>'50 кГЦ новый для ХК.01'!Y31</f>
        <v>5.6078048405879004</v>
      </c>
      <c r="H37" s="109"/>
      <c r="I37" s="51"/>
      <c r="J37" s="94">
        <f>'50 кГЦ новый для ХК.01'!AD31</f>
        <v>28</v>
      </c>
      <c r="K37" s="95">
        <f>'50 кГЦ новый для ХК.01'!AE31</f>
        <v>91</v>
      </c>
      <c r="L37" s="96">
        <f>'50 кГЦ новый для ХК.01'!AL31</f>
        <v>131.38133143460843</v>
      </c>
      <c r="M37" s="126">
        <f>'50 кГЦ новый для ХК.01'!AN31</f>
        <v>13.138133143460818</v>
      </c>
      <c r="N37" s="116">
        <f>'50 кГЦ новый для ХК.01'!AP31</f>
        <v>6.6431731867062229</v>
      </c>
      <c r="O37" s="109"/>
      <c r="P37" s="109"/>
      <c r="Q37" s="109"/>
      <c r="R37" s="51"/>
      <c r="S37" s="92">
        <f>'50 кГЦ новый для ХК.01'!AU31</f>
        <v>28</v>
      </c>
      <c r="T37" s="95">
        <f>'50 кГЦ новый для ХК.01'!AV31</f>
        <v>779</v>
      </c>
      <c r="U37" s="97">
        <f>'50 кГЦ новый для ХК.01'!BC31</f>
        <v>18065.973330387387</v>
      </c>
      <c r="V37" s="124">
        <f>'50 кГЦ новый для ХК.01'!BE31</f>
        <v>1094.9074745689331</v>
      </c>
      <c r="W37" s="114">
        <f>'50 кГЦ новый для ХК.01'!BG31</f>
        <v>553.6296441477939</v>
      </c>
      <c r="X37" s="51"/>
    </row>
    <row r="38" spans="3:24">
      <c r="C38" s="92">
        <f>'50 кГЦ новый для ХК.01'!O32</f>
        <v>29</v>
      </c>
      <c r="D38" s="93">
        <f>'50 кГЦ новый для ХК.01'!P32</f>
        <v>11</v>
      </c>
      <c r="E38" s="96">
        <f>'50 кГЦ новый для ХК.01'!W32</f>
        <v>11.499314983398145</v>
      </c>
      <c r="F38" s="126">
        <f t="shared" si="0"/>
        <v>11.499314983398145</v>
      </c>
      <c r="G38" s="116">
        <f>'50 кГЦ новый для ХК.01'!Y32</f>
        <v>5.8145202312264512</v>
      </c>
      <c r="H38" s="109"/>
      <c r="I38" s="51"/>
      <c r="J38" s="94">
        <f>'50 кГЦ новый для ХК.01'!AD32</f>
        <v>29</v>
      </c>
      <c r="K38" s="95">
        <f>'50 кГЦ новый для ХК.01'!AE32</f>
        <v>94</v>
      </c>
      <c r="L38" s="96">
        <f>'50 кГЦ новый для ХК.01'!AL32</f>
        <v>137.36563776017931</v>
      </c>
      <c r="M38" s="126">
        <f>'50 кГЦ новый для ХК.01'!AN32</f>
        <v>13.736563776017904</v>
      </c>
      <c r="N38" s="116">
        <f>'50 кГЦ новый для ХК.01'!AP32</f>
        <v>6.9457639953772139</v>
      </c>
      <c r="O38" s="109"/>
      <c r="P38" s="109"/>
      <c r="Q38" s="109"/>
      <c r="R38" s="51"/>
      <c r="S38" s="92">
        <f>'50 кГЦ новый для ХК.01'!AU32</f>
        <v>29</v>
      </c>
      <c r="T38" s="95">
        <f>'50 кГЦ новый для ХК.01'!AV32</f>
        <v>806</v>
      </c>
      <c r="U38" s="97">
        <f>'50 кГЦ новый для ХК.01'!BC32</f>
        <v>20843.988752916426</v>
      </c>
      <c r="V38" s="124">
        <f>'50 кГЦ новый для ХК.01'!BE32</f>
        <v>1263.2720456312993</v>
      </c>
      <c r="W38" s="114">
        <f>'50 кГЦ новый для ХК.01'!BG32</f>
        <v>638.76160253638045</v>
      </c>
      <c r="X38" s="51"/>
    </row>
    <row r="39" spans="3:24">
      <c r="C39" s="92">
        <f>'50 кГЦ новый для ХК.01'!O33</f>
        <v>30</v>
      </c>
      <c r="D39" s="93">
        <f>'50 кГЦ новый для ХК.01'!P33</f>
        <v>11.375</v>
      </c>
      <c r="E39" s="96">
        <f>'50 кГЦ новый для ХК.01'!W33</f>
        <v>11.909346705111545</v>
      </c>
      <c r="F39" s="126">
        <f t="shared" si="0"/>
        <v>11.909346705111545</v>
      </c>
      <c r="G39" s="116">
        <f>'50 кГЦ новый для ХК.01'!Y33</f>
        <v>6.0218489064379064</v>
      </c>
      <c r="H39" s="109"/>
      <c r="I39" s="51"/>
      <c r="J39" s="94">
        <f>'50 кГЦ новый для ХК.01'!AD33</f>
        <v>30</v>
      </c>
      <c r="K39" s="95">
        <f>'50 кГЦ новый для ХК.01'!AE33</f>
        <v>97</v>
      </c>
      <c r="L39" s="96">
        <f>'50 кГЦ новый для ХК.01'!AL33</f>
        <v>143.47623585665335</v>
      </c>
      <c r="M39" s="126">
        <f>'50 кГЦ новый для ХК.01'!AN33</f>
        <v>14.347623585665307</v>
      </c>
      <c r="N39" s="116">
        <f>'50 кГЦ новый для ХК.01'!AP33</f>
        <v>7.2547406284039457</v>
      </c>
      <c r="O39" s="109"/>
      <c r="P39" s="109"/>
      <c r="Q39" s="109"/>
      <c r="R39" s="51"/>
      <c r="S39" s="92">
        <f>'50 кГЦ новый для ХК.01'!AU33</f>
        <v>30</v>
      </c>
      <c r="T39" s="95">
        <f>'50 кГЦ новый для ХК.01'!AV33</f>
        <v>833</v>
      </c>
      <c r="U39" s="97">
        <f>'50 кГЦ новый для ХК.01'!BC33</f>
        <v>24022.194058281137</v>
      </c>
      <c r="V39" s="124">
        <f>'50 кГЦ новый для ХК.01'!BE33</f>
        <v>1455.8905489867363</v>
      </c>
      <c r="W39" s="114">
        <f>'50 кГЦ новый для ХК.01'!BG33</f>
        <v>736.1573331764838</v>
      </c>
      <c r="X39" s="51"/>
    </row>
    <row r="40" spans="3:24">
      <c r="C40" s="92">
        <f>'50 кГЦ новый для ХК.01'!O34</f>
        <v>31</v>
      </c>
      <c r="D40" s="93">
        <f>'50 кГЦ новый для ХК.01'!P34</f>
        <v>11.75</v>
      </c>
      <c r="E40" s="96">
        <f>'50 кГЦ новый для ХК.01'!W34</f>
        <v>12.320594049359229</v>
      </c>
      <c r="F40" s="126">
        <f t="shared" si="0"/>
        <v>12.320594049359229</v>
      </c>
      <c r="G40" s="116">
        <f>'50 кГЦ новый для ХК.01'!Y34</f>
        <v>6.2297922497256204</v>
      </c>
      <c r="H40" s="109"/>
      <c r="I40" s="51"/>
      <c r="J40" s="94">
        <f>'50 кГЦ новый для ХК.01'!AD34</f>
        <v>31</v>
      </c>
      <c r="K40" s="95">
        <f>'50 кГЦ новый для ХК.01'!AE34</f>
        <v>100</v>
      </c>
      <c r="L40" s="96">
        <f>'50 кГЦ новый для ХК.01'!AL34</f>
        <v>149.71531446388832</v>
      </c>
      <c r="M40" s="126">
        <f>'50 кГЦ новый для ХК.01'!AN34</f>
        <v>14.971531446388804</v>
      </c>
      <c r="N40" s="116">
        <f>'50 кГЦ новый для ХК.01'!AP34</f>
        <v>7.5702137573542698</v>
      </c>
      <c r="O40" s="109"/>
      <c r="P40" s="109"/>
      <c r="Q40" s="109"/>
      <c r="R40" s="51"/>
      <c r="S40" s="92">
        <f>'50 кГЦ новый для ХК.01'!AU34</f>
        <v>31</v>
      </c>
      <c r="T40" s="95">
        <f>'50 кГЦ новый для ХК.01'!AV34</f>
        <v>860</v>
      </c>
      <c r="U40" s="97">
        <f>'50 кГЦ новый для ХК.01'!BC34</f>
        <v>27655.913111913444</v>
      </c>
      <c r="V40" s="124">
        <f>'50 кГЦ новый для ХК.01'!BE34</f>
        <v>1676.1159461765733</v>
      </c>
      <c r="W40" s="114">
        <f>'50 кГЦ новый для ХК.01'!BG34</f>
        <v>847.51222946716575</v>
      </c>
      <c r="X40" s="51"/>
    </row>
    <row r="41" spans="3:24">
      <c r="C41" s="92">
        <f>'50 кГЦ новый для ХК.01'!O35</f>
        <v>32</v>
      </c>
      <c r="D41" s="93">
        <f>'50 кГЦ новый для ХК.01'!P35</f>
        <v>12.125</v>
      </c>
      <c r="E41" s="96">
        <f>'50 кГЦ новый для ХК.01'!W35</f>
        <v>12.733059757786917</v>
      </c>
      <c r="F41" s="126">
        <f t="shared" si="0"/>
        <v>12.733059757786917</v>
      </c>
      <c r="G41" s="116">
        <f>'50 кГЦ новый для ХК.01'!Y35</f>
        <v>6.4383516473769076</v>
      </c>
      <c r="H41" s="109"/>
      <c r="I41" s="51"/>
      <c r="J41" s="94">
        <f>'50 кГЦ новый для ХК.01'!AD35</f>
        <v>32</v>
      </c>
      <c r="K41" s="95">
        <f>'50 кГЦ новый для ХК.01'!AE35</f>
        <v>103</v>
      </c>
      <c r="L41" s="96">
        <f>'50 кГЦ новый для ХК.01'!AL35</f>
        <v>156.08509690447082</v>
      </c>
      <c r="M41" s="126">
        <f>'50 кГЦ новый для ХК.01'!AN35</f>
        <v>15.608509690447052</v>
      </c>
      <c r="N41" s="116">
        <f>'50 кГЦ новый для ХК.01'!AP35</f>
        <v>7.8922958024391345</v>
      </c>
      <c r="O41" s="109"/>
      <c r="P41" s="109"/>
      <c r="Q41" s="109"/>
      <c r="R41" s="51"/>
      <c r="S41" s="92">
        <f>'50 кГЦ новый для ХК.01'!AU35</f>
        <v>32</v>
      </c>
      <c r="T41" s="95">
        <f>'50 кГЦ новый для ХК.01'!AV35</f>
        <v>887</v>
      </c>
      <c r="U41" s="97">
        <f>'50 кГЦ новый для ХК.01'!BC35</f>
        <v>31807.903996942037</v>
      </c>
      <c r="V41" s="124">
        <f>'50 кГЦ новый для ХК.01'!BE35</f>
        <v>1927.7517573904277</v>
      </c>
      <c r="W41" s="114">
        <f>'50 кГЦ новый для ХК.01'!BG35</f>
        <v>974.74950554112434</v>
      </c>
      <c r="X41" s="51"/>
    </row>
    <row r="42" spans="3:24">
      <c r="C42" s="92">
        <f>'50 кГЦ новый для ХК.01'!O36</f>
        <v>33</v>
      </c>
      <c r="D42" s="93">
        <f>'50 кГЦ новый для ХК.01'!P36</f>
        <v>12.5</v>
      </c>
      <c r="E42" s="96">
        <f>'50 кГЦ новый для ХК.01'!W36</f>
        <v>13.14674657755647</v>
      </c>
      <c r="F42" s="126">
        <f t="shared" si="0"/>
        <v>13.14674657755647</v>
      </c>
      <c r="G42" s="116">
        <f>'50 кГЦ новый для ХК.01'!Y36</f>
        <v>6.6475284884682697</v>
      </c>
      <c r="H42" s="109"/>
      <c r="I42" s="51"/>
      <c r="J42" s="94">
        <f>'50 кГЦ новый для ХК.01'!AD36</f>
        <v>33</v>
      </c>
      <c r="K42" s="95">
        <f>'50 кГЦ новый для ХК.01'!AE36</f>
        <v>106</v>
      </c>
      <c r="L42" s="96">
        <f>'50 кГЦ новый для ХК.01'!AL36</f>
        <v>162.58784160145501</v>
      </c>
      <c r="M42" s="126">
        <f>'50 кГЦ новый для ХК.01'!AN36</f>
        <v>16.258784160145471</v>
      </c>
      <c r="N42" s="116">
        <f>'50 кГЦ новый для ХК.01'!AP36</f>
        <v>8.2211009586915029</v>
      </c>
      <c r="O42" s="109"/>
      <c r="P42" s="109"/>
      <c r="Q42" s="109"/>
      <c r="R42" s="51"/>
      <c r="S42" s="92">
        <f>'50 кГЦ новый для ХК.01'!AU36</f>
        <v>33</v>
      </c>
      <c r="T42" s="95">
        <f>'50 кГЦ новый для ХК.01'!AV36</f>
        <v>914</v>
      </c>
      <c r="U42" s="97">
        <f>'50 кГЦ новый для ХК.01'!BC36</f>
        <v>36549.337484130359</v>
      </c>
      <c r="V42" s="124">
        <f>'50 кГЦ новый для ХК.01'!BE36</f>
        <v>2215.1113626745687</v>
      </c>
      <c r="W42" s="114">
        <f>'50 кГЦ новый для ХК.01'!BG36</f>
        <v>1120.0501813617382</v>
      </c>
      <c r="X42" s="51"/>
    </row>
    <row r="43" spans="3:24">
      <c r="C43" s="92">
        <f>'50 кГЦ новый для ХК.01'!O37</f>
        <v>34</v>
      </c>
      <c r="D43" s="93">
        <f>'50 кГЦ новый для ХК.01'!P37</f>
        <v>12.875</v>
      </c>
      <c r="E43" s="96">
        <f>'50 кГЦ новый для ХК.01'!W37</f>
        <v>13.561657261356387</v>
      </c>
      <c r="F43" s="126">
        <f t="shared" si="0"/>
        <v>13.561657261356387</v>
      </c>
      <c r="G43" s="116">
        <f>'50 кГЦ новый для ХК.01'!Y37</f>
        <v>6.8573241648707004</v>
      </c>
      <c r="H43" s="109"/>
      <c r="I43" s="51"/>
      <c r="J43" s="94">
        <f>'50 кГЦ новый для ХК.01'!AD37</f>
        <v>34</v>
      </c>
      <c r="K43" s="95">
        <f>'50 кГЦ новый для ХК.01'!AE37</f>
        <v>109</v>
      </c>
      <c r="L43" s="96">
        <f>'50 кГЦ новый для ХК.01'!AL37</f>
        <v>169.22584260358349</v>
      </c>
      <c r="M43" s="126">
        <f>'50 кГЦ новый для ХК.01'!AN37</f>
        <v>16.922584260358317</v>
      </c>
      <c r="N43" s="116">
        <f>'50 кГЦ новый для ХК.01'!AP37</f>
        <v>8.5567452225237535</v>
      </c>
      <c r="O43" s="109"/>
      <c r="P43" s="109"/>
      <c r="Q43" s="109"/>
      <c r="R43" s="51"/>
      <c r="S43" s="92">
        <f>'50 кГЦ новый для ХК.01'!AU37</f>
        <v>34</v>
      </c>
      <c r="T43" s="95">
        <f>'50 кГЦ новый для ХК.01'!AV37</f>
        <v>941</v>
      </c>
      <c r="U43" s="97">
        <f>'50 кГЦ новый для ХК.01'!BC37</f>
        <v>41960.902262085518</v>
      </c>
      <c r="V43" s="124">
        <f>'50 кГЦ новый для ХК.01'!BE37</f>
        <v>2543.084985580942</v>
      </c>
      <c r="W43" s="114">
        <f>'50 кГЦ новый для ХК.01'!BG37</f>
        <v>1285.8869523738344</v>
      </c>
      <c r="X43" s="51"/>
    </row>
    <row r="44" spans="3:24">
      <c r="C44" s="92">
        <f>'50 кГЦ новый для ХК.01'!O38</f>
        <v>35</v>
      </c>
      <c r="D44" s="93">
        <f>'50 кГЦ новый для ХК.01'!P38</f>
        <v>13.25</v>
      </c>
      <c r="E44" s="96">
        <f>'50 кГЦ новый для ХК.01'!W38</f>
        <v>13.977794567412202</v>
      </c>
      <c r="F44" s="126">
        <f t="shared" si="0"/>
        <v>13.977794567412202</v>
      </c>
      <c r="G44" s="116">
        <f>'50 кГЦ новый для ХК.01'!Y38</f>
        <v>7.0677400712549421</v>
      </c>
      <c r="H44" s="109"/>
      <c r="I44" s="51"/>
      <c r="J44" s="94">
        <f>'50 кГЦ новый для ХК.01'!AD38</f>
        <v>35</v>
      </c>
      <c r="K44" s="95">
        <f>'50 кГЦ новый для ХК.01'!AE38</f>
        <v>112</v>
      </c>
      <c r="L44" s="96">
        <f>'50 кГЦ новый для ХК.01'!AL38</f>
        <v>176.00143011809601</v>
      </c>
      <c r="M44" s="126">
        <f>'50 кГЦ новый для ХК.01'!AN38</f>
        <v>17.600143011809568</v>
      </c>
      <c r="N44" s="116">
        <f>'50 кГЦ новый для ХК.01'!AP38</f>
        <v>8.8993464186685358</v>
      </c>
      <c r="O44" s="109"/>
      <c r="P44" s="109"/>
      <c r="Q44" s="109"/>
      <c r="R44" s="51"/>
      <c r="S44" s="92">
        <f>'50 кГЦ новый для ХК.01'!AU38</f>
        <v>35</v>
      </c>
      <c r="T44" s="95">
        <f>'50 кГЦ новый для ХК.01'!AV38</f>
        <v>968</v>
      </c>
      <c r="U44" s="97">
        <f>'50 кГЦ новый для ХК.01'!BC38</f>
        <v>48134.05314576059</v>
      </c>
      <c r="V44" s="124">
        <f>'50 кГЦ новый для ХК.01'!BE38</f>
        <v>2917.2153421673102</v>
      </c>
      <c r="W44" s="114">
        <f>'50 кГЦ новый для ХК.01'!BG38</f>
        <v>1475.0624407075316</v>
      </c>
      <c r="X44" s="51"/>
    </row>
    <row r="45" spans="3:24">
      <c r="C45" s="92">
        <f>'50 кГЦ новый для ХК.01'!O39</f>
        <v>36</v>
      </c>
      <c r="D45" s="93">
        <f>'50 кГЦ новый для ХК.01'!P39</f>
        <v>13.625</v>
      </c>
      <c r="E45" s="96">
        <f>'50 кГЦ новый для ХК.01'!W39</f>
        <v>14.395161259496955</v>
      </c>
      <c r="F45" s="126">
        <f t="shared" si="0"/>
        <v>14.395161259496955</v>
      </c>
      <c r="G45" s="116">
        <f>'50 кГЦ новый для ХК.01'!Y39</f>
        <v>7.2787776050967814</v>
      </c>
      <c r="H45" s="109"/>
      <c r="I45" s="51"/>
      <c r="J45" s="94">
        <f>'50 кГЦ новый для ХК.01'!AD39</f>
        <v>36</v>
      </c>
      <c r="K45" s="95">
        <f>'50 кГЦ новый для ХК.01'!AE39</f>
        <v>115</v>
      </c>
      <c r="L45" s="96">
        <f>'50 кГЦ новый для ХК.01'!AL39</f>
        <v>182.91697105123114</v>
      </c>
      <c r="M45" s="126">
        <f>'50 кГЦ новый для ХК.01'!AN39</f>
        <v>18.291697105123081</v>
      </c>
      <c r="N45" s="116">
        <f>'50 кГЦ новый для ХК.01'!AP39</f>
        <v>9.2490242275087926</v>
      </c>
      <c r="O45" s="109"/>
      <c r="P45" s="109"/>
      <c r="Q45" s="109"/>
      <c r="R45" s="51"/>
      <c r="S45" s="92">
        <f>'50 кГЦ новый для ХК.01'!AU39</f>
        <v>36</v>
      </c>
      <c r="T45" s="95">
        <f>'50 кГЦ новый для ХК.01'!AV39</f>
        <v>995</v>
      </c>
      <c r="U45" s="97">
        <f>'50 кГЦ новый для ХК.01'!BC39</f>
        <v>55172.420535402132</v>
      </c>
      <c r="V45" s="124">
        <f>'50 кГЦ новый для ХК.01'!BE39</f>
        <v>3343.7830627516464</v>
      </c>
      <c r="W45" s="114">
        <f>'50 кГЦ новый для ХК.01'!BG39</f>
        <v>1690.7523878832242</v>
      </c>
      <c r="X45" s="51"/>
    </row>
    <row r="46" spans="3:24">
      <c r="C46" s="92">
        <f>'50 кГЦ новый для ХК.01'!O40</f>
        <v>37</v>
      </c>
      <c r="D46" s="93">
        <f>'50 кГЦ новый для ХК.01'!P40</f>
        <v>14</v>
      </c>
      <c r="E46" s="96">
        <f>'50 кГЦ новый для ХК.01'!W40</f>
        <v>14.81376010694167</v>
      </c>
      <c r="F46" s="126">
        <f t="shared" si="0"/>
        <v>14.81376010694167</v>
      </c>
      <c r="G46" s="116">
        <f>'50 кГЦ новый для ХК.01'!Y40</f>
        <v>7.4904381666823481</v>
      </c>
      <c r="H46" s="109"/>
      <c r="I46" s="51"/>
      <c r="J46" s="94">
        <f>'50 кГЦ новый для ХК.01'!AD40</f>
        <v>37</v>
      </c>
      <c r="K46" s="95">
        <f>'50 кГЦ новый для ХК.01'!AE40</f>
        <v>118</v>
      </c>
      <c r="L46" s="96">
        <f>'50 кГЦ новый для ХК.01'!AL40</f>
        <v>189.97486955653125</v>
      </c>
      <c r="M46" s="126">
        <f>'50 кГЦ новый для ХК.01'!AN40</f>
        <v>18.997486955653088</v>
      </c>
      <c r="N46" s="116">
        <f>'50 кГЦ новый для ХК.01'!AP40</f>
        <v>9.6059002128023518</v>
      </c>
      <c r="O46" s="109"/>
      <c r="P46" s="109"/>
      <c r="Q46" s="109"/>
      <c r="R46" s="51"/>
      <c r="S46" s="92">
        <f>'50 кГЦ новый для ХК.01'!AU40</f>
        <v>37</v>
      </c>
      <c r="T46" s="95">
        <f>'50 кГЦ новый для ХК.01'!AV40</f>
        <v>1022</v>
      </c>
      <c r="U46" s="97">
        <f>'50 кГЦ новый для ХК.01'!BC40</f>
        <v>63193.401710247927</v>
      </c>
      <c r="V46" s="124">
        <f>'50 кГЦ новый для ХК.01'!BE40</f>
        <v>3829.9031339544222</v>
      </c>
      <c r="W46" s="114">
        <f>'50 кГЦ новый для ХК.01'!BG40</f>
        <v>1936.5544198211708</v>
      </c>
      <c r="X46" s="51"/>
    </row>
    <row r="47" spans="3:24">
      <c r="C47" s="92">
        <f>'50 кГЦ новый для ХК.01'!O41</f>
        <v>38</v>
      </c>
      <c r="D47" s="93">
        <f>'50 кГЦ новый для ХК.01'!P41</f>
        <v>14.375</v>
      </c>
      <c r="E47" s="96">
        <f>'50 кГЦ новый для ХК.01'!W41</f>
        <v>15.233593884645856</v>
      </c>
      <c r="F47" s="126">
        <f t="shared" si="0"/>
        <v>15.233593884645856</v>
      </c>
      <c r="G47" s="116">
        <f>'50 кГЦ новый для ХК.01'!Y41</f>
        <v>7.7027231591134226</v>
      </c>
      <c r="H47" s="109"/>
      <c r="I47" s="51"/>
      <c r="J47" s="94">
        <f>'50 кГЦ новый для ХК.01'!AD41</f>
        <v>38</v>
      </c>
      <c r="K47" s="95">
        <f>'50 кГЦ новый для ХК.01'!AE41</f>
        <v>121</v>
      </c>
      <c r="L47" s="96">
        <f>'50 кГЦ новый для ХК.01'!AL41</f>
        <v>197.17756759106075</v>
      </c>
      <c r="M47" s="126">
        <f>'50 кГЦ новый для ХК.01'!AN41</f>
        <v>19.717756759106038</v>
      </c>
      <c r="N47" s="116">
        <f>'50 кГЦ новый для ХК.01'!AP41</f>
        <v>9.9700978498063844</v>
      </c>
      <c r="O47" s="109"/>
      <c r="P47" s="109"/>
      <c r="Q47" s="109"/>
      <c r="R47" s="51"/>
      <c r="S47" s="92">
        <f>'50 кГЦ новый для ХК.01'!AU41</f>
        <v>38</v>
      </c>
      <c r="T47" s="95">
        <f>'50 кГЦ новый для ХК.01'!AV41</f>
        <v>1049</v>
      </c>
      <c r="U47" s="97">
        <f>'50 кГЦ новый для ХК.01'!BC41</f>
        <v>72329.957143614709</v>
      </c>
      <c r="V47" s="124">
        <f>'50 кГЦ новый для ХК.01'!BE41</f>
        <v>4383.6337662796823</v>
      </c>
      <c r="W47" s="114">
        <f>'50 кГЦ новый для ХК.01'!BG41</f>
        <v>2216.5430947077534</v>
      </c>
      <c r="X47" s="51"/>
    </row>
    <row r="48" spans="3:24">
      <c r="C48" s="92">
        <f>'50 кГЦ новый для ХК.01'!O42</f>
        <v>39</v>
      </c>
      <c r="D48" s="93">
        <f>'50 кГЦ новый для ХК.01'!P42</f>
        <v>14.75</v>
      </c>
      <c r="E48" s="96">
        <f>'50 кГЦ новый для ХК.01'!W42</f>
        <v>15.654665373087994</v>
      </c>
      <c r="F48" s="126">
        <f t="shared" si="0"/>
        <v>15.654665373087994</v>
      </c>
      <c r="G48" s="116">
        <f>'50 кГЦ новый для ХК.01'!Y42</f>
        <v>7.9156339883127407</v>
      </c>
      <c r="H48" s="109"/>
      <c r="I48" s="51"/>
      <c r="J48" s="94">
        <f>'50 кГЦ новый для ХК.01'!AD42</f>
        <v>39</v>
      </c>
      <c r="K48" s="95">
        <f>'50 кГЦ новый для ХК.01'!AE42</f>
        <v>124</v>
      </c>
      <c r="L48" s="96">
        <f>'50 кГЦ новый для ХК.01'!AL42</f>
        <v>204.52754547964554</v>
      </c>
      <c r="M48" s="126">
        <f>'50 кГЦ новый для ХК.01'!AN42</f>
        <v>20.452754547964517</v>
      </c>
      <c r="N48" s="116">
        <f>'50 кГЦ новый для ХК.01'!AP42</f>
        <v>10.341742553807808</v>
      </c>
      <c r="O48" s="109"/>
      <c r="P48" s="109"/>
      <c r="Q48" s="109"/>
      <c r="S48" s="92">
        <f>'50 кГЦ новый для ХК.01'!AU42</f>
        <v>39</v>
      </c>
      <c r="T48" s="95">
        <f>'50 кГЦ новый для ХК.01'!AV42</f>
        <v>1076</v>
      </c>
      <c r="U48" s="97">
        <f>'50 кГЦ новый для ХК.01'!BC42</f>
        <v>82732.637954736681</v>
      </c>
      <c r="V48" s="124">
        <f>'50 кГЦ новый для ХК.01'!BE42</f>
        <v>5014.0992699840444</v>
      </c>
      <c r="W48" s="114">
        <f>'50 кГЦ новый для ХК.01'!BG42</f>
        <v>2535.3320340203836</v>
      </c>
      <c r="X48" s="51"/>
    </row>
    <row r="49" spans="3:24">
      <c r="C49" s="92">
        <f>'50 кГЦ новый для ХК.01'!O43</f>
        <v>40</v>
      </c>
      <c r="D49" s="93">
        <f>'50 кГЦ новый для ХК.01'!P43</f>
        <v>15.125</v>
      </c>
      <c r="E49" s="96">
        <f>'50 кГЦ новый для ХК.01'!W43</f>
        <v>16.076977358336098</v>
      </c>
      <c r="F49" s="126">
        <f t="shared" si="0"/>
        <v>16.076977358336098</v>
      </c>
      <c r="G49" s="116">
        <f>'50 кГЦ новый для ХК.01'!Y43</f>
        <v>8.1291720630293334</v>
      </c>
      <c r="H49" s="109"/>
      <c r="I49" s="51"/>
      <c r="J49" s="94">
        <f>'50 кГЦ новый для ХК.01'!AD43</f>
        <v>40</v>
      </c>
      <c r="K49" s="95">
        <f>'50 кГЦ новый для ХК.01'!AE43</f>
        <v>127</v>
      </c>
      <c r="L49" s="96">
        <f>'50 кГЦ новый для ХК.01'!AL43</f>
        <v>212.02732248725309</v>
      </c>
      <c r="M49" s="126">
        <f>'50 кГЦ новый для ХК.01'!AN43</f>
        <v>21.202732248725269</v>
      </c>
      <c r="N49" s="116">
        <f>'50 кГЦ новый для ХК.01'!AP43</f>
        <v>10.720961709065138</v>
      </c>
      <c r="O49" s="109"/>
      <c r="P49" s="109"/>
      <c r="Q49" s="109"/>
      <c r="S49" s="92">
        <f>'50 кГЦ новый для ХК.01'!AU43</f>
        <v>40</v>
      </c>
      <c r="T49" s="95">
        <f>'50 кГЦ новый для ХК.01'!AV43</f>
        <v>1103</v>
      </c>
      <c r="U49" s="97">
        <f>'50 кГЦ новый для ХК.01'!BC43</f>
        <v>94571.873908434849</v>
      </c>
      <c r="V49" s="124">
        <f>'50 кГЦ новый для ХК.01'!BE43</f>
        <v>5731.6287217233275</v>
      </c>
      <c r="W49" s="114">
        <f>'50 кГЦ новый для ХК.01'!BG43</f>
        <v>2898.14403801039</v>
      </c>
      <c r="X49" s="51"/>
    </row>
    <row r="50" spans="3:24">
      <c r="C50" s="92">
        <f>'50 кГЦ новый для ХК.01'!O44</f>
        <v>41</v>
      </c>
      <c r="D50" s="93">
        <f>'50 кГЦ новый для ХК.01'!P44</f>
        <v>15.5</v>
      </c>
      <c r="E50" s="96">
        <f>'50 кГЦ новый для ХК.01'!W44</f>
        <v>16.500532632058277</v>
      </c>
      <c r="F50" s="126">
        <f t="shared" si="0"/>
        <v>16.500532632058277</v>
      </c>
      <c r="G50" s="116">
        <f>'50 кГЦ новый для ХК.01'!Y44</f>
        <v>8.3433387948438664</v>
      </c>
      <c r="H50" s="109"/>
      <c r="I50" s="51"/>
      <c r="J50" s="94">
        <f>'50 кГЦ новый для ХК.01'!AD44</f>
        <v>41</v>
      </c>
      <c r="K50" s="95">
        <f>'50 кГЦ новый для ХК.01'!AE44</f>
        <v>130</v>
      </c>
      <c r="L50" s="96">
        <f>'50 кГЦ новый для ХК.01'!AL44</f>
        <v>219.67945739962019</v>
      </c>
      <c r="M50" s="126">
        <f>'50 кГЦ новый для ХК.01'!AN44</f>
        <v>21.967945739961976</v>
      </c>
      <c r="N50" s="116">
        <f>'50 кГЦ новый для ХК.01'!AP44</f>
        <v>11.107884698167284</v>
      </c>
      <c r="O50" s="109"/>
      <c r="P50" s="109"/>
      <c r="Q50" s="109"/>
      <c r="S50" s="92">
        <f>'50 кГЦ новый для ХК.01'!AU44</f>
        <v>41</v>
      </c>
      <c r="T50" s="95">
        <f>'50 кГЦ новый для ХК.01'!AV44</f>
        <v>1130</v>
      </c>
      <c r="U50" s="97">
        <f>'50 кГЦ новый для ХК.01'!BC44</f>
        <v>108040.55508216226</v>
      </c>
      <c r="V50" s="124">
        <f>'50 кГЦ новый для ХК.01'!BE44</f>
        <v>6547.9124292219594</v>
      </c>
      <c r="W50" s="114">
        <f>'50 кГЦ новый для ХК.01'!BG44</f>
        <v>3310.8902005882196</v>
      </c>
      <c r="X50" s="51"/>
    </row>
    <row r="51" spans="3:24">
      <c r="C51" s="92">
        <f>'50 кГЦ новый для ХК.01'!O45</f>
        <v>42</v>
      </c>
      <c r="D51" s="93">
        <f>'50 кГЦ новый для ХК.01'!P45</f>
        <v>15.875</v>
      </c>
      <c r="E51" s="96">
        <f>'50 кГЦ новый для ХК.01'!W45</f>
        <v>16.925333991533279</v>
      </c>
      <c r="F51" s="126">
        <f t="shared" si="0"/>
        <v>16.925333991533279</v>
      </c>
      <c r="G51" s="116">
        <f>'50 кГЦ новый для ХК.01'!Y45</f>
        <v>8.5581355981739708</v>
      </c>
      <c r="H51" s="109"/>
      <c r="I51" s="51"/>
      <c r="J51" s="94">
        <f>'50 кГЦ новый для ХК.01'!AD45</f>
        <v>42</v>
      </c>
      <c r="K51" s="95">
        <f>'50 кГЦ новый для ХК.01'!AE45</f>
        <v>133</v>
      </c>
      <c r="L51" s="96">
        <f>'50 кГЦ новый для ХК.01'!AL45</f>
        <v>227.48654911224932</v>
      </c>
      <c r="M51" s="126">
        <f>'50 кГЦ новый для ХК.01'!AN45</f>
        <v>22.748654911224889</v>
      </c>
      <c r="N51" s="116">
        <f>'50 кГЦ новый для ХК.01'!AP45</f>
        <v>11.502642931815622</v>
      </c>
      <c r="O51" s="109"/>
      <c r="P51" s="109"/>
      <c r="Q51" s="109"/>
      <c r="S51" s="92">
        <f>'50 кГЦ новый для ХК.01'!AU45</f>
        <v>42</v>
      </c>
      <c r="T51" s="95">
        <f>'50 кГЦ новый для ХК.01'!AV45</f>
        <v>1157</v>
      </c>
      <c r="U51" s="97">
        <f>'50 кГЦ новый для ХК.01'!BC45</f>
        <v>123356.94449245396</v>
      </c>
      <c r="V51" s="124">
        <f>'50 кГЦ новый для ХК.01'!BE45</f>
        <v>7476.1784540881226</v>
      </c>
      <c r="W51" s="114">
        <f>'50 кГЦ новый для ХК.01'!BG45</f>
        <v>3780.2591664211291</v>
      </c>
      <c r="X51" s="51"/>
    </row>
    <row r="52" spans="3:24">
      <c r="C52" s="92">
        <f>'50 кГЦ новый для ХК.01'!O46</f>
        <v>43</v>
      </c>
      <c r="D52" s="93">
        <f>'50 кГЦ новый для ХК.01'!P46</f>
        <v>16.25</v>
      </c>
      <c r="E52" s="96">
        <f>'50 кГЦ новый для ХК.01'!W46</f>
        <v>17.351384239661094</v>
      </c>
      <c r="F52" s="126">
        <f t="shared" si="0"/>
        <v>17.351384239661094</v>
      </c>
      <c r="G52" s="116">
        <f>'50 кГЦ новый для ХК.01'!Y46</f>
        <v>8.7735638902796076</v>
      </c>
      <c r="H52" s="109"/>
      <c r="I52" s="51"/>
      <c r="J52" s="94">
        <f>'50 кГЦ новый для ХК.01'!AD46</f>
        <v>43</v>
      </c>
      <c r="K52" s="95">
        <f>'50 кГЦ новый для ХК.01'!AE46</f>
        <v>136</v>
      </c>
      <c r="L52" s="96">
        <f>'50 кГЦ новый для ХК.01'!AL46</f>
        <v>235.45123722789197</v>
      </c>
      <c r="M52" s="126">
        <f>'50 кГЦ новый для ХК.01'!AN46</f>
        <v>23.545123722789153</v>
      </c>
      <c r="N52" s="116">
        <f>'50 кГЦ новый для ХК.01'!AP46</f>
        <v>11.905369879035275</v>
      </c>
      <c r="O52" s="109"/>
      <c r="P52" s="109"/>
      <c r="Q52" s="109"/>
      <c r="S52" s="92">
        <f>'50 кГЦ новый для ХК.01'!AU46</f>
        <v>43</v>
      </c>
      <c r="T52" s="95">
        <f>'50 кГЦ новый для ХК.01'!AV46</f>
        <v>1184</v>
      </c>
      <c r="U52" s="97">
        <f>'50 кГЦ новый для ХК.01'!BC46</f>
        <v>140767.96366709642</v>
      </c>
      <c r="V52" s="124">
        <f>'50 кГЦ новый для ХК.01'!BE46</f>
        <v>8531.3917373997883</v>
      </c>
      <c r="W52" s="114">
        <f>'50 кГЦ новый для ХК.01'!BG46</f>
        <v>4313.8178169087914</v>
      </c>
      <c r="X52" s="51"/>
    </row>
    <row r="53" spans="3:24">
      <c r="C53" s="92">
        <f>'50 кГЦ новый для ХК.01'!O47</f>
        <v>44</v>
      </c>
      <c r="D53" s="93">
        <f>'50 кГЦ новый для ХК.01'!P47</f>
        <v>16.625</v>
      </c>
      <c r="E53" s="96">
        <f>'50 кГЦ новый для ХК.01'!W47</f>
        <v>17.778686184973562</v>
      </c>
      <c r="F53" s="126">
        <f t="shared" si="0"/>
        <v>17.778686184973562</v>
      </c>
      <c r="G53" s="116">
        <f>'50 кГЦ новый для ХК.01'!Y47</f>
        <v>8.9896250912684312</v>
      </c>
      <c r="H53" s="109"/>
      <c r="I53" s="51"/>
      <c r="J53" s="94">
        <f>'50 кГЦ новый для ХК.01'!AD47</f>
        <v>44</v>
      </c>
      <c r="K53" s="95">
        <f>'50 кГЦ новый для ХК.01'!AE47</f>
        <v>139</v>
      </c>
      <c r="L53" s="96">
        <f>'50 кГЦ новый для ХК.01'!AL47</f>
        <v>243.57620266263348</v>
      </c>
      <c r="M53" s="126">
        <f>'50 кГЦ новый для ХК.01'!AN47</f>
        <v>24.3576202662633</v>
      </c>
      <c r="N53" s="116">
        <f>'50 кГЦ новый для ХК.01'!AP47</f>
        <v>12.316201097821132</v>
      </c>
      <c r="O53" s="109"/>
      <c r="P53" s="109"/>
      <c r="Q53" s="109"/>
      <c r="S53" s="92">
        <f>'50 кГЦ новый для ХК.01'!AU47</f>
        <v>44</v>
      </c>
      <c r="T53" s="95">
        <f>'50 кГЦ новый для ХК.01'!AV47</f>
        <v>1211</v>
      </c>
      <c r="U53" s="97">
        <f>'50 кГЦ новый для ХК.01'!BC47</f>
        <v>160552.89843017093</v>
      </c>
      <c r="V53" s="124">
        <f>'50 кГЦ новый для ХК.01'!BE47</f>
        <v>9730.4786927376372</v>
      </c>
      <c r="W53" s="114">
        <f>'50 кГЦ новый для ХК.01'!BG47</f>
        <v>4920.1248335334749</v>
      </c>
      <c r="X53" s="51"/>
    </row>
    <row r="54" spans="3:24">
      <c r="C54" s="92">
        <f>'50 кГЦ новый для ХК.01'!O48</f>
        <v>45</v>
      </c>
      <c r="D54" s="93">
        <f>'50 кГЦ новый для ХК.01'!P48</f>
        <v>17</v>
      </c>
      <c r="E54" s="96">
        <f>'50 кГЦ новый для ХК.01'!W48</f>
        <v>18.207242641645031</v>
      </c>
      <c r="F54" s="126">
        <f t="shared" si="0"/>
        <v>18.207242641645031</v>
      </c>
      <c r="G54" s="116">
        <f>'50 кГЦ новый для ХК.01'!Y48</f>
        <v>9.2063206241011724</v>
      </c>
      <c r="H54" s="109"/>
      <c r="I54" s="51"/>
      <c r="J54" s="94">
        <f>'50 кГЦ новый для ХК.01'!AD48</f>
        <v>45</v>
      </c>
      <c r="K54" s="95">
        <f>'50 кГЦ новый для ХК.01'!AE48</f>
        <v>142</v>
      </c>
      <c r="L54" s="96">
        <f>'50 кГЦ новый для ХК.01'!AL48</f>
        <v>251.86416826070439</v>
      </c>
      <c r="M54" s="126">
        <f>'50 кГЦ новый для ХК.01'!AN48</f>
        <v>25.186416826070392</v>
      </c>
      <c r="N54" s="116">
        <f>'50 кГЦ новый для ХК.01'!AP48</f>
        <v>12.735274266225215</v>
      </c>
      <c r="O54" s="109"/>
      <c r="P54" s="109"/>
      <c r="Q54" s="109"/>
      <c r="S54" s="92">
        <f>'50 кГЦ новый для ХК.01'!AU48</f>
        <v>45</v>
      </c>
      <c r="T54" s="95">
        <f>'50 кГЦ новый для ХК.01'!AV48</f>
        <v>1238</v>
      </c>
      <c r="U54" s="97">
        <f>'50 кГЦ новый для ХК.01'!BC48</f>
        <v>183027.57810742318</v>
      </c>
      <c r="V54" s="124">
        <f>'50 кГЦ новый для ХК.01'!BE48</f>
        <v>11092.580491358987</v>
      </c>
      <c r="W54" s="114">
        <f>'50 кГЦ новый для ХК.01'!BG48</f>
        <v>5608.8587691207804</v>
      </c>
      <c r="X54" s="51"/>
    </row>
    <row r="55" spans="3:24">
      <c r="C55" s="92">
        <f>'50 кГЦ новый для ХК.01'!O49</f>
        <v>46</v>
      </c>
      <c r="D55" s="93">
        <f>'50 кГЦ новый для ХК.01'!P49</f>
        <v>17.375</v>
      </c>
      <c r="E55" s="96">
        <f>'50 кГЦ новый для ХК.01'!W49</f>
        <v>18.637056429502938</v>
      </c>
      <c r="F55" s="126">
        <f t="shared" si="0"/>
        <v>18.637056429502938</v>
      </c>
      <c r="G55" s="116">
        <f>'50 кГЦ новый для ХК.01'!Y49</f>
        <v>9.423651914596995</v>
      </c>
      <c r="H55" s="109"/>
      <c r="I55" s="51"/>
      <c r="J55" s="94">
        <f>'50 кГЦ новый для ХК.01'!AD49</f>
        <v>46</v>
      </c>
      <c r="K55" s="95">
        <f>'50 кГЦ новый для ХК.01'!AE49</f>
        <v>145</v>
      </c>
      <c r="L55" s="96">
        <f>'50 кГЦ новый для ХК.01'!AL49</f>
        <v>260.31789941814083</v>
      </c>
      <c r="M55" s="126">
        <f>'50 кГЦ новый для ХК.01'!AN49</f>
        <v>26.031789941814033</v>
      </c>
      <c r="N55" s="116">
        <f>'50 кГЦ новый для ХК.01'!AP49</f>
        <v>13.162729213891478</v>
      </c>
      <c r="O55" s="109"/>
      <c r="P55" s="109"/>
      <c r="Q55" s="109"/>
      <c r="S55" s="92">
        <f>'50 кГЦ новый для ХК.01'!AU49</f>
        <v>46</v>
      </c>
      <c r="T55" s="95">
        <f>'50 кГЦ новый для ХК.01'!AV49</f>
        <v>1265</v>
      </c>
      <c r="U55" s="97">
        <f>'50 кГЦ новый для ХК.01'!BC49</f>
        <v>208549.08804098412</v>
      </c>
      <c r="V55" s="124">
        <f>'50 кГЦ новый для ХК.01'!BE49</f>
        <v>12639.33866915056</v>
      </c>
      <c r="W55" s="114">
        <f>'50 кГЦ новый для ХК.01'!BG49</f>
        <v>6390.962462303225</v>
      </c>
      <c r="X55" s="51"/>
    </row>
    <row r="56" spans="3:24">
      <c r="C56" s="92">
        <f>'50 кГЦ новый для ХК.01'!O50</f>
        <v>47</v>
      </c>
      <c r="D56" s="93">
        <f>'50 кГЦ новый для ХК.01'!P50</f>
        <v>17.75</v>
      </c>
      <c r="E56" s="96">
        <f>'50 кГЦ новый для ХК.01'!W50</f>
        <v>19.068130374038574</v>
      </c>
      <c r="F56" s="126">
        <f t="shared" si="0"/>
        <v>19.068130374038574</v>
      </c>
      <c r="G56" s="116">
        <f>'50 кГЦ новый для ХК.01'!Y50</f>
        <v>9.6416203914389396</v>
      </c>
      <c r="H56" s="109"/>
      <c r="I56" s="51"/>
      <c r="J56" s="94">
        <f>'50 кГЦ новый для ХК.01'!AD50</f>
        <v>47</v>
      </c>
      <c r="K56" s="95">
        <f>'50 кГЦ новый для ХК.01'!AE50</f>
        <v>148</v>
      </c>
      <c r="L56" s="96">
        <f>'50 кГЦ новый для ХК.01'!AL50</f>
        <v>268.94020471541563</v>
      </c>
      <c r="M56" s="126">
        <f>'50 кГЦ новый для ХК.01'!AN50</f>
        <v>26.894020471541513</v>
      </c>
      <c r="N56" s="116">
        <f>'50 кГЦ новый для ХК.01'!AP50</f>
        <v>13.598707954044235</v>
      </c>
      <c r="O56" s="109"/>
      <c r="P56" s="109"/>
      <c r="Q56" s="109"/>
      <c r="S56" s="92">
        <f>'50 кГЦ новый для ХК.01'!AU50</f>
        <v>47</v>
      </c>
      <c r="T56" s="95">
        <f>'50 кГЦ новый для ХК.01'!AV50</f>
        <v>1292</v>
      </c>
      <c r="U56" s="97">
        <f>'50 кГЦ новый для ХК.01'!BC50</f>
        <v>237521.08281725191</v>
      </c>
      <c r="V56" s="124">
        <f>'50 кГЦ новый для ХК.01'!BE50</f>
        <v>14395.217140439518</v>
      </c>
      <c r="W56" s="114">
        <f>'50 кГЦ новый для ХК.01'!BG50</f>
        <v>7278.8058607686635</v>
      </c>
      <c r="X56" s="51"/>
    </row>
    <row r="57" spans="3:24">
      <c r="C57" s="92">
        <f>'50 кГЦ новый для ХК.01'!O51</f>
        <v>48</v>
      </c>
      <c r="D57" s="93">
        <f>'50 кГЦ новый для ХК.01'!P51</f>
        <v>18.125</v>
      </c>
      <c r="E57" s="96">
        <f>'50 кГЦ новый для ХК.01'!W51</f>
        <v>19.500467306417661</v>
      </c>
      <c r="F57" s="126">
        <f t="shared" si="0"/>
        <v>19.500467306417661</v>
      </c>
      <c r="G57" s="116">
        <f>'50 кГЦ новый для ХК.01'!Y51</f>
        <v>9.8602274861792658</v>
      </c>
      <c r="H57" s="109"/>
      <c r="I57" s="51"/>
      <c r="J57" s="94">
        <f>'50 кГЦ новый для ХК.01'!AD51</f>
        <v>48</v>
      </c>
      <c r="K57" s="95">
        <f>'50 кГЦ новый для ХК.01'!AE51</f>
        <v>151</v>
      </c>
      <c r="L57" s="96">
        <f>'50 кГЦ новый для ХК.01'!AL51</f>
        <v>277.73393655916834</v>
      </c>
      <c r="M57" s="126">
        <f>'50 кГЦ новый для ХК.01'!AN51</f>
        <v>27.773393655916781</v>
      </c>
      <c r="N57" s="116">
        <f>'50 кГЦ новый для ХК.01'!AP51</f>
        <v>14.043354715936573</v>
      </c>
      <c r="O57" s="109"/>
      <c r="P57" s="109"/>
      <c r="Q57" s="109"/>
      <c r="S57" s="92">
        <f>'50 кГЦ новый для ХК.01'!AU51</f>
        <v>48</v>
      </c>
      <c r="T57" s="95">
        <f>'50 кГЦ новый для ХК.01'!AV51</f>
        <v>1319</v>
      </c>
      <c r="U57" s="97">
        <f>'50 кГЦ новый для ХК.01'!BC51</f>
        <v>270399.77606309566</v>
      </c>
      <c r="V57" s="124">
        <f>'50 кГЦ новый для ХК.01'!BE51</f>
        <v>16387.865215945203</v>
      </c>
      <c r="W57" s="114">
        <f>'50 кГЦ новый для ХК.01'!BG51</f>
        <v>8286.3695778656966</v>
      </c>
      <c r="X57" s="51"/>
    </row>
    <row r="58" spans="3:24">
      <c r="C58" s="92">
        <f>'50 кГЦ новый для ХК.01'!O52</f>
        <v>49</v>
      </c>
      <c r="D58" s="93">
        <f>'50 кГЦ новый для ХК.01'!P52</f>
        <v>18.5</v>
      </c>
      <c r="E58" s="96">
        <f>'50 кГЦ новый для ХК.01'!W52</f>
        <v>19.93407006349117</v>
      </c>
      <c r="F58" s="126">
        <f t="shared" si="0"/>
        <v>19.93407006349117</v>
      </c>
      <c r="G58" s="116">
        <f>'50 кГЦ новый для ХК.01'!Y52</f>
        <v>10.07947463324493</v>
      </c>
      <c r="H58" s="109"/>
      <c r="I58" s="51"/>
      <c r="J58" s="94">
        <f>'50 кГЦ новый для ХК.01'!AD52</f>
        <v>49</v>
      </c>
      <c r="K58" s="95">
        <f>'50 кГЦ новый для ХК.01'!AE52</f>
        <v>154</v>
      </c>
      <c r="L58" s="96">
        <f>'50 кГЦ новый для ХК.01'!AL52</f>
        <v>286.70199183316248</v>
      </c>
      <c r="M58" s="126">
        <f>'50 кГЦ новый для ХК.01'!AN52</f>
        <v>28.670199183316193</v>
      </c>
      <c r="N58" s="116">
        <f>'50 кГЦ новый для ХК.01'!AP52</f>
        <v>14.496815977765477</v>
      </c>
      <c r="O58" s="109"/>
      <c r="P58" s="109"/>
      <c r="Q58" s="109"/>
      <c r="S58" s="92">
        <f>'50 кГЦ новый для ХК.01'!AU52</f>
        <v>49</v>
      </c>
      <c r="T58" s="95">
        <f>'50 кГЦ новый для ХК.01'!AV52</f>
        <v>1346</v>
      </c>
      <c r="U58" s="97">
        <f>'50 кГЦ новый для ХК.01'!BC52</f>
        <v>307700.69216938538</v>
      </c>
      <c r="V58" s="124">
        <f>'50 кГЦ новый для ХК.01'!BE52</f>
        <v>18648.52679814458</v>
      </c>
      <c r="W58" s="114">
        <f>'50 кГЦ новый для ХК.01'!BG52</f>
        <v>9429.4517983833175</v>
      </c>
      <c r="X58" s="51"/>
    </row>
    <row r="59" spans="3:24">
      <c r="C59" s="92">
        <f>'50 кГЦ новый для ХК.01'!O53</f>
        <v>50</v>
      </c>
      <c r="D59" s="93">
        <f>'50 кГЦ новый для ХК.01'!P53</f>
        <v>18.875</v>
      </c>
      <c r="E59" s="96">
        <f>'50 кГЦ новый для ХК.01'!W53</f>
        <v>20.368941487805987</v>
      </c>
      <c r="F59" s="126">
        <f t="shared" si="0"/>
        <v>20.368941487805987</v>
      </c>
      <c r="G59" s="116">
        <f>'50 кГЦ новый для ХК.01'!Y53</f>
        <v>10.299363269942971</v>
      </c>
      <c r="H59" s="109"/>
      <c r="I59" s="51"/>
      <c r="J59" s="94">
        <f>'50 кГЦ новый для ХК.01'!AD53</f>
        <v>50</v>
      </c>
      <c r="K59" s="95">
        <f>'50 кГЦ новый для ХК.01'!AE53</f>
        <v>157</v>
      </c>
      <c r="L59" s="96">
        <f>'50 кГЦ новый для ХК.01'!AL53</f>
        <v>295.8473125585956</v>
      </c>
      <c r="M59" s="126">
        <f>'50 кГЦ новый для ХК.01'!AN53</f>
        <v>29.584731255859506</v>
      </c>
      <c r="N59" s="116">
        <f>'50 кГЦ новый для ХК.01'!AP53</f>
        <v>14.959240500059721</v>
      </c>
      <c r="O59" s="109"/>
      <c r="P59" s="109"/>
      <c r="Q59" s="109"/>
      <c r="S59" s="92">
        <f>'50 кГЦ новый для ХК.01'!AU53</f>
        <v>50</v>
      </c>
      <c r="T59" s="95">
        <f>'50 кГЦ новый для ХК.01'!AV53</f>
        <v>1373</v>
      </c>
      <c r="U59" s="97">
        <f>'50 кГЦ новый для ХК.01'!BC53</f>
        <v>350006.275987642</v>
      </c>
      <c r="V59" s="124">
        <f>'50 кГЦ новый для ХК.01'!BE53</f>
        <v>21212.50157500862</v>
      </c>
      <c r="W59" s="114">
        <f>'50 кГЦ новый для ХК.01'!BG53</f>
        <v>10725.901476816696</v>
      </c>
      <c r="X59" s="51"/>
    </row>
    <row r="60" spans="3:24">
      <c r="C60" s="92">
        <f>'50 кГЦ новый для ХК.01'!O54</f>
        <v>51</v>
      </c>
      <c r="D60" s="93">
        <f>'50 кГЦ новый для ХК.01'!P54</f>
        <v>19.25</v>
      </c>
      <c r="E60" s="96">
        <f>'50 кГЦ новый для ХК.01'!W54</f>
        <v>20.805084427615625</v>
      </c>
      <c r="F60" s="126">
        <f t="shared" si="0"/>
        <v>20.805084427615625</v>
      </c>
      <c r="G60" s="116">
        <f>'50 кГЦ новый для ХК.01'!Y54</f>
        <v>10.51989483646593</v>
      </c>
      <c r="H60" s="109"/>
      <c r="I60" s="51"/>
      <c r="J60" s="94">
        <f>'50 кГЦ новый для ХК.01'!AD54</f>
        <v>51</v>
      </c>
      <c r="K60" s="95">
        <f>'50 кГЦ новый для ХК.01'!AE54</f>
        <v>160</v>
      </c>
      <c r="L60" s="96">
        <f>'50 кГЦ новый для ХК.01'!AL54</f>
        <v>305.17288656390213</v>
      </c>
      <c r="M60" s="126">
        <f>'50 кГЦ новый для ХК.01'!AN54</f>
        <v>30.517288656390154</v>
      </c>
      <c r="N60" s="116">
        <f>'50 кГЦ новый для ХК.01'!AP54</f>
        <v>15.430779359547707</v>
      </c>
      <c r="O60" s="109"/>
      <c r="P60" s="109"/>
      <c r="Q60" s="109"/>
      <c r="S60" s="92">
        <f>'50 кГЦ новый для ХК.01'!AU54</f>
        <v>51</v>
      </c>
      <c r="T60" s="95">
        <f>'50 кГЦ новый для ХК.01'!AV54</f>
        <v>1400</v>
      </c>
      <c r="U60" s="97">
        <f>'50 кГЦ новый для ХК.01'!BC54</f>
        <v>397974.46856167947</v>
      </c>
      <c r="V60" s="124">
        <f>'50 кГЦ новый для ХК.01'!BE54</f>
        <v>24119.664761313921</v>
      </c>
      <c r="W60" s="114">
        <f>'50 кГЦ новый для ХК.01'!BG54</f>
        <v>12195.881139662099</v>
      </c>
      <c r="X60" s="51"/>
    </row>
    <row r="61" spans="3:24">
      <c r="C61" s="92">
        <f>'50 кГЦ новый для ХК.01'!O55</f>
        <v>52</v>
      </c>
      <c r="D61" s="93">
        <f>'50 кГЦ новый для ХК.01'!P55</f>
        <v>19.625</v>
      </c>
      <c r="E61" s="96">
        <f>'50 кГЦ новый для ХК.01'!W55</f>
        <v>21.242501736891054</v>
      </c>
      <c r="F61" s="126">
        <f t="shared" si="0"/>
        <v>21.242501736891054</v>
      </c>
      <c r="G61" s="116">
        <f>'50 кГЦ новый для ХК.01'!Y55</f>
        <v>10.741070775897326</v>
      </c>
      <c r="H61" s="109"/>
      <c r="I61" s="51"/>
      <c r="J61" s="94">
        <f>'50 кГЦ новый для ХК.01'!AD55</f>
        <v>52</v>
      </c>
      <c r="K61" s="95">
        <f>'50 кГЦ новый для ХК.01'!AE55</f>
        <v>163</v>
      </c>
      <c r="L61" s="96">
        <f>'50 кГЦ новый для ХК.01'!AL55</f>
        <v>314.68174816416683</v>
      </c>
      <c r="M61" s="126">
        <f>'50 кГЦ новый для ХК.01'!AN55</f>
        <v>31.468174816416624</v>
      </c>
      <c r="N61" s="116">
        <f>'50 кГЦ новый для ХК.01'!AP55</f>
        <v>15.911585983511779</v>
      </c>
      <c r="O61" s="109"/>
      <c r="P61" s="109"/>
      <c r="Q61" s="109"/>
      <c r="S61" s="92">
        <f>'50 кГЦ новый для ХК.01'!AU55</f>
        <v>52</v>
      </c>
      <c r="T61" s="95">
        <f>'50 кГЦ новый для ХК.01'!AV55</f>
        <v>1427</v>
      </c>
      <c r="U61" s="97">
        <f>'50 кГЦ новый для ХК.01'!BC55</f>
        <v>452348.37046585954</v>
      </c>
      <c r="V61" s="124">
        <f>'50 кГЦ новый для ХК.01'!BE55</f>
        <v>27415.052755506655</v>
      </c>
      <c r="W61" s="114">
        <f>'50 кГЦ новый для ХК.01'!BG55</f>
        <v>13862.163017290288</v>
      </c>
      <c r="X61" s="51"/>
    </row>
    <row r="62" spans="3:24">
      <c r="C62" s="92">
        <f>'50 кГЦ новый для ХК.01'!O56</f>
        <v>53</v>
      </c>
      <c r="D62" s="93">
        <f>'50 кГЦ новый для ХК.01'!P56</f>
        <v>20</v>
      </c>
      <c r="E62" s="96">
        <f>'50 кГЦ новый для ХК.01'!W56</f>
        <v>21.681196275331491</v>
      </c>
      <c r="F62" s="126">
        <f t="shared" si="0"/>
        <v>21.681196275331491</v>
      </c>
      <c r="G62" s="116">
        <f>'50 кГЦ новый для ХК.01'!Y56</f>
        <v>10.962892534217115</v>
      </c>
      <c r="H62" s="109"/>
      <c r="I62" s="51"/>
      <c r="J62" s="94">
        <f>'50 кГЦ новый для ХК.01'!AD56</f>
        <v>53</v>
      </c>
      <c r="K62" s="95">
        <f>'50 кГЦ новый для ХК.01'!AE56</f>
        <v>166</v>
      </c>
      <c r="L62" s="96">
        <f>'50 кГЦ новый для ХК.01'!AL56</f>
        <v>324.37697885030479</v>
      </c>
      <c r="M62" s="126">
        <f>'50 кГЦ новый для ХК.01'!AN56</f>
        <v>32.437697885030417</v>
      </c>
      <c r="N62" s="116">
        <f>'50 кГЦ новый для ХК.01'!AP56</f>
        <v>16.401816184635493</v>
      </c>
      <c r="O62" s="109"/>
      <c r="P62" s="109"/>
      <c r="Q62" s="109"/>
      <c r="S62" s="92">
        <f>'50 кГЦ новый для ХК.01'!AU56</f>
        <v>53</v>
      </c>
      <c r="T62" s="95">
        <f>'50 кГЦ новый для ХК.01'!AV56</f>
        <v>1454</v>
      </c>
      <c r="U62" s="97">
        <f>'50 кГЦ новый для ХК.01'!BC56</f>
        <v>513967.12950981501</v>
      </c>
      <c r="V62" s="124">
        <f>'50 кГЦ новый для ХК.01'!BE56</f>
        <v>31149.523000594869</v>
      </c>
      <c r="W62" s="114">
        <f>'50 кГЦ новый для ХК.01'!BG56</f>
        <v>15750.462696386583</v>
      </c>
      <c r="X62" s="51"/>
    </row>
    <row r="63" spans="3:24">
      <c r="C63" s="92">
        <f>'50 кГЦ новый для ХК.01'!O57</f>
        <v>54</v>
      </c>
      <c r="D63" s="93">
        <f>'50 кГЦ новый для ХК.01'!P57</f>
        <v>20.375</v>
      </c>
      <c r="E63" s="96">
        <f>'50 кГЦ новый для ХК.01'!W57</f>
        <v>22.121170908375142</v>
      </c>
      <c r="F63" s="126">
        <f t="shared" si="0"/>
        <v>22.121170908375142</v>
      </c>
      <c r="G63" s="116">
        <f>'50 кГЦ новый для ХК.01'!Y57</f>
        <v>11.185361560307115</v>
      </c>
      <c r="H63" s="109"/>
      <c r="I63" s="51"/>
      <c r="J63" s="94">
        <f>'50 кГЦ новый для ХК.01'!AD57</f>
        <v>54</v>
      </c>
      <c r="K63" s="95">
        <f>'50 кГЦ новый для ХК.01'!AE57</f>
        <v>169</v>
      </c>
      <c r="L63" s="96">
        <f>'50 кГЦ новый для ХК.01'!AL57</f>
        <v>334.26170798812586</v>
      </c>
      <c r="M63" s="126">
        <f>'50 кГЦ новый для ХК.01'!AN57</f>
        <v>33.426170798812521</v>
      </c>
      <c r="N63" s="116">
        <f>'50 кГЦ новый для ХК.01'!AP57</f>
        <v>16.901628196351222</v>
      </c>
      <c r="O63" s="109"/>
      <c r="P63" s="109"/>
      <c r="Q63" s="109"/>
      <c r="S63" s="92">
        <f>'50 кГЦ новый для ХК.01'!AU57</f>
        <v>54</v>
      </c>
      <c r="T63" s="95">
        <f>'50 кГЦ новый для ХК.01'!AV57</f>
        <v>1481</v>
      </c>
      <c r="U63" s="97">
        <f>'50 кГЦ новый для ХК.01'!BC57</f>
        <v>583778.20664341643</v>
      </c>
      <c r="V63" s="124">
        <f>'50 кГЦ новый для ХК.01'!BE57</f>
        <v>35380.497372328289</v>
      </c>
      <c r="W63" s="114">
        <f>'50 кГЦ новый для ХК.01'!BG57</f>
        <v>17889.815007177454</v>
      </c>
      <c r="X63" s="51"/>
    </row>
    <row r="64" spans="3:24">
      <c r="C64" s="92">
        <f>'50 кГЦ новый для ХК.01'!O58</f>
        <v>55</v>
      </c>
      <c r="D64" s="93">
        <f>'50 кГЦ новый для ХК.01'!P58</f>
        <v>20.75</v>
      </c>
      <c r="E64" s="96">
        <f>'50 кГЦ новый для ХК.01'!W58</f>
        <v>22.562428507210083</v>
      </c>
      <c r="F64" s="126">
        <f t="shared" si="0"/>
        <v>22.562428507210083</v>
      </c>
      <c r="G64" s="116">
        <f>'50 кГЦ новый для ХК.01'!Y58</f>
        <v>11.408479305956517</v>
      </c>
      <c r="H64" s="109"/>
      <c r="I64" s="51"/>
      <c r="J64" s="94">
        <f>'50 кГЦ новый для ХК.01'!AD58</f>
        <v>55</v>
      </c>
      <c r="K64" s="95">
        <f>'50 кГЦ новый для ХК.01'!AE58</f>
        <v>172</v>
      </c>
      <c r="L64" s="96">
        <f>'50 кГЦ новый для ХК.01'!AL58</f>
        <v>344.33911352743013</v>
      </c>
      <c r="M64" s="126">
        <f>'50 кГЦ новый для ХК.01'!AN58</f>
        <v>34.433911352742946</v>
      </c>
      <c r="N64" s="116">
        <f>'50 кГЦ новый для ХК.01'!AP58</f>
        <v>17.411182708695264</v>
      </c>
      <c r="O64" s="109"/>
      <c r="P64" s="109"/>
      <c r="Q64" s="109"/>
      <c r="S64" s="92">
        <f>'50 кГЦ новый для ХК.01'!AU58</f>
        <v>55</v>
      </c>
      <c r="T64" s="95">
        <f>'50 кГЦ новый для ХК.01'!AV58</f>
        <v>1508</v>
      </c>
      <c r="U64" s="97">
        <f>'50 кГЦ новый для ХК.01'!BC58</f>
        <v>662851.19308844081</v>
      </c>
      <c r="V64" s="124">
        <f>'50 кГЦ новый для ХК.01'!BE58</f>
        <v>40172.799581117652</v>
      </c>
      <c r="W64" s="114">
        <f>'50 кГЦ новый для ХК.01'!BG58</f>
        <v>20312.997447817248</v>
      </c>
    </row>
    <row r="65" spans="3:23">
      <c r="C65" s="92">
        <f>'50 кГЦ новый для ХК.01'!O59</f>
        <v>56</v>
      </c>
      <c r="D65" s="93">
        <f>'50 кГЦ новый для ХК.01'!P59</f>
        <v>21.125</v>
      </c>
      <c r="E65" s="96">
        <f>'50 кГЦ новый для ХК.01'!W59</f>
        <v>23.004971948785073</v>
      </c>
      <c r="F65" s="126">
        <f t="shared" si="0"/>
        <v>23.004971948785073</v>
      </c>
      <c r="G65" s="116">
        <f>'50 кГЦ новый для ХК.01'!Y59</f>
        <v>11.632247225867339</v>
      </c>
      <c r="H65" s="109"/>
      <c r="I65" s="51"/>
      <c r="J65" s="94">
        <f>'50 кГЦ новый для ХК.01'!AD59</f>
        <v>56</v>
      </c>
      <c r="K65" s="95">
        <f>'50 кГЦ новый для ХК.01'!AE59</f>
        <v>175</v>
      </c>
      <c r="L65" s="96">
        <f>'50 кГЦ новый для ХК.01'!AL59</f>
        <v>354.61242272127885</v>
      </c>
      <c r="M65" s="126">
        <f>'50 кГЦ новый для ХК.01'!AN59</f>
        <v>35.461242272127819</v>
      </c>
      <c r="N65" s="116">
        <f>'50 кГЦ новый для ХК.01'!AP59</f>
        <v>17.93064290467666</v>
      </c>
      <c r="O65" s="109"/>
      <c r="P65" s="109"/>
      <c r="Q65" s="109"/>
      <c r="S65" s="92">
        <f>'50 кГЦ новый для ХК.01'!AU59</f>
        <v>56</v>
      </c>
      <c r="T65" s="95">
        <f>'50 кГЦ новый для ХК.01'!AV59</f>
        <v>1535</v>
      </c>
      <c r="U65" s="97">
        <f>'50 кГЦ новый для ХК.01'!BC59</f>
        <v>752393.37329627085</v>
      </c>
      <c r="V65" s="124">
        <f>'50 кГЦ новый для ХК.01'!BE59</f>
        <v>45599.598381592201</v>
      </c>
      <c r="W65" s="114">
        <f>'50 кГЦ новый для ХК.01'!BG59</f>
        <v>23057.007109411061</v>
      </c>
    </row>
    <row r="66" spans="3:23">
      <c r="C66" s="92">
        <f>'50 кГЦ новый для ХК.01'!O60</f>
        <v>57</v>
      </c>
      <c r="D66" s="93">
        <f>'50 кГЦ новый для ХК.01'!P60</f>
        <v>21.5</v>
      </c>
      <c r="E66" s="96">
        <f>'50 кГЦ новый для ХК.01'!W60</f>
        <v>23.44880411582044</v>
      </c>
      <c r="F66" s="126">
        <f t="shared" si="0"/>
        <v>23.44880411582044</v>
      </c>
      <c r="G66" s="116">
        <f>'50 кГЦ новый для ХК.01'!Y60</f>
        <v>11.856666777659946</v>
      </c>
      <c r="H66" s="109"/>
      <c r="I66" s="51"/>
      <c r="J66" s="94">
        <f>'50 кГЦ новый для ХК.01'!AD60</f>
        <v>57</v>
      </c>
      <c r="K66" s="95">
        <f>'50 кГЦ новый для ХК.01'!AE60</f>
        <v>178</v>
      </c>
      <c r="L66" s="96">
        <f>'50 кГЦ новый для ХК.01'!AL60</f>
        <v>365.08491285557596</v>
      </c>
      <c r="M66" s="126">
        <f>'50 кГЦ новый для ХК.01'!AN60</f>
        <v>36.508491285557525</v>
      </c>
      <c r="N66" s="116">
        <f>'50 кГЦ новый для ХК.01'!AP60</f>
        <v>18.460174497168037</v>
      </c>
      <c r="O66" s="109"/>
      <c r="P66" s="109"/>
      <c r="Q66" s="109"/>
      <c r="S66" s="92">
        <f>'50 кГЦ новый для ХК.01'!AU60</f>
        <v>57</v>
      </c>
      <c r="T66" s="95">
        <f>'50 кГЦ новый для ХК.01'!AV60</f>
        <v>1562</v>
      </c>
      <c r="U66" s="97">
        <f>'50 кГЦ новый для ХК.01'!BC60</f>
        <v>853767.25257770333</v>
      </c>
      <c r="V66" s="124">
        <f>'50 кГЦ новый для ХК.01'!BE60</f>
        <v>51743.469853194176</v>
      </c>
      <c r="W66" s="114">
        <f>'50 кГЦ новый для ХК.01'!BG60</f>
        <v>26163.597808183928</v>
      </c>
    </row>
    <row r="67" spans="3:23">
      <c r="C67" s="92">
        <f>'50 кГЦ новый для ХК.01'!O61</f>
        <v>58</v>
      </c>
      <c r="D67" s="93">
        <f>'50 кГЦ новый для ХК.01'!P61</f>
        <v>21.875</v>
      </c>
      <c r="E67" s="96">
        <f>'50 кГЦ новый для ХК.01'!W61</f>
        <v>23.893927896818894</v>
      </c>
      <c r="F67" s="126">
        <f t="shared" si="0"/>
        <v>23.893927896818894</v>
      </c>
      <c r="G67" s="116">
        <f>'50 кГЦ новый для ХК.01'!Y61</f>
        <v>12.081739421878506</v>
      </c>
      <c r="H67" s="109"/>
      <c r="I67" s="51"/>
      <c r="J67" s="94">
        <f>'50 кГЦ новый для ХК.01'!AD61</f>
        <v>58</v>
      </c>
      <c r="K67" s="95">
        <f>'50 кГЦ новый для ХК.01'!AE61</f>
        <v>181</v>
      </c>
      <c r="L67" s="96">
        <f>'50 кГЦ новый для ХК.01'!AL61</f>
        <v>375.75991198910975</v>
      </c>
      <c r="M67" s="126">
        <f>'50 кГЦ новый для ХК.01'!AN61</f>
        <v>37.575991198910906</v>
      </c>
      <c r="N67" s="116">
        <f>'50 кГЦ новый для ХК.01'!AP61</f>
        <v>18.999945766325155</v>
      </c>
      <c r="O67" s="109"/>
      <c r="P67" s="109"/>
      <c r="Q67" s="109"/>
      <c r="S67" s="92">
        <f>'50 кГЦ новый для ХК.01'!AU61</f>
        <v>58</v>
      </c>
      <c r="T67" s="95">
        <f>'50 кГЦ новый для ХК.01'!AV61</f>
        <v>1589</v>
      </c>
      <c r="U67" s="97">
        <f>'50 кГЦ новый для ХК.01'!BC61</f>
        <v>968510.29550133226</v>
      </c>
      <c r="V67" s="124">
        <f>'50 кГЦ новый для ХК.01'!BE61</f>
        <v>58697.593666747445</v>
      </c>
      <c r="W67" s="114">
        <f>'50 кГЦ новый для ХК.01'!BG61</f>
        <v>29679.884966396141</v>
      </c>
    </row>
    <row r="68" spans="3:23">
      <c r="C68" s="92">
        <f>'50 кГЦ новый для ХК.01'!O62</f>
        <v>59</v>
      </c>
      <c r="D68" s="93">
        <f>'50 кГЦ новый для ХК.01'!P62</f>
        <v>22.25</v>
      </c>
      <c r="E68" s="96">
        <f>'50 кГЦ новый для ХК.01'!W62</f>
        <v>24.340346186076587</v>
      </c>
      <c r="F68" s="126">
        <f t="shared" si="0"/>
        <v>24.340346186076587</v>
      </c>
      <c r="G68" s="116">
        <f>'50 кГЦ новый для ХК.01'!Y62</f>
        <v>12.307466621996586</v>
      </c>
      <c r="H68" s="109"/>
      <c r="I68" s="51"/>
      <c r="J68" s="94">
        <f>'50 кГЦ новый для ХК.01'!AD62</f>
        <v>59</v>
      </c>
      <c r="K68" s="95">
        <f>'50 кГЦ новый для ХК.01'!AE62</f>
        <v>184</v>
      </c>
      <c r="L68" s="96">
        <f>'50 кГЦ новый для ХК.01'!AL62</f>
        <v>386.64079970419732</v>
      </c>
      <c r="M68" s="126">
        <f>'50 кГЦ новый для ХК.01'!AN62</f>
        <v>38.664079970419657</v>
      </c>
      <c r="N68" s="116">
        <f>'50 кГЦ новый для ХК.01'!AP62</f>
        <v>19.550127597542232</v>
      </c>
      <c r="S68" s="92">
        <f>'50 кГЦ новый для ХК.01'!AU62</f>
        <v>59</v>
      </c>
      <c r="T68" s="95">
        <f>'50 кГЦ новый для ХК.01'!AV62</f>
        <v>1616</v>
      </c>
      <c r="U68" s="97">
        <f>'50 кГЦ новый для ХК.01'!BC62</f>
        <v>1098357.1517812568</v>
      </c>
      <c r="V68" s="124">
        <f>'50 кГЦ новый для ХК.01'!BE62</f>
        <v>66567.10010795499</v>
      </c>
      <c r="W68" s="114">
        <f>'50 кГЦ новый для ХК.01'!BG62</f>
        <v>33659.026722077178</v>
      </c>
    </row>
    <row r="69" spans="3:23">
      <c r="C69" s="92">
        <f>'50 кГЦ новый для ХК.01'!O63</f>
        <v>60</v>
      </c>
      <c r="D69" s="93">
        <f>'50 кГЦ новый для ХК.01'!P63</f>
        <v>22.625</v>
      </c>
      <c r="E69" s="96">
        <f>'50 кГЦ новый для ХК.01'!W63</f>
        <v>24.78806188369386</v>
      </c>
      <c r="F69" s="126">
        <f t="shared" si="0"/>
        <v>24.78806188369386</v>
      </c>
      <c r="G69" s="116">
        <f>'50 кГЦ новый для ХК.01'!Y63</f>
        <v>12.533849844422591</v>
      </c>
      <c r="H69" s="109"/>
      <c r="I69" s="51"/>
      <c r="J69" s="94">
        <f>'50 кГЦ новый для ХК.01'!AD63</f>
        <v>60</v>
      </c>
      <c r="K69" s="95">
        <f>'50 кГЦ новый для ХК.01'!AE63</f>
        <v>187</v>
      </c>
      <c r="L69" s="96">
        <f>'50 кГЦ новый для ХК.01'!AL63</f>
        <v>397.73100786808715</v>
      </c>
      <c r="M69" s="126">
        <f>'50 кГЦ новый для ХК.01'!AN63</f>
        <v>39.773100786808641</v>
      </c>
      <c r="N69" s="116">
        <f>'50 кГЦ новый для ХК.01'!AP63</f>
        <v>20.110893519951887</v>
      </c>
      <c r="S69" s="92">
        <f>'50 кГЦ новый для ХК.01'!AU63</f>
        <v>60</v>
      </c>
      <c r="T69" s="95">
        <f>'50 кГЦ новый для ХК.01'!AV63</f>
        <v>1643</v>
      </c>
      <c r="U69" s="97">
        <f>'50 кГЦ новый для ХК.01'!BC63</f>
        <v>1245264.6807885275</v>
      </c>
      <c r="V69" s="124">
        <f>'50 кГЦ новый для ХК.01'!BE63</f>
        <v>75470.586714456251</v>
      </c>
      <c r="W69" s="114">
        <f>'50 кГЦ новый для ХК.01'!BG63</f>
        <v>38160.990802259024</v>
      </c>
    </row>
    <row r="70" spans="3:23">
      <c r="C70" s="92">
        <f>'50 кГЦ новый для ХК.01'!O64</f>
        <v>61</v>
      </c>
      <c r="D70" s="93">
        <f>'50 кГЦ новый для ХК.01'!P64</f>
        <v>23</v>
      </c>
      <c r="E70" s="96">
        <f>'50 кГЦ новый для ХК.01'!W64</f>
        <v>25.237077895586268</v>
      </c>
      <c r="F70" s="126">
        <f t="shared" si="0"/>
        <v>25.237077895586268</v>
      </c>
      <c r="G70" s="116">
        <f>'50 кГЦ новый для ХК.01'!Y64</f>
        <v>12.760890558505325</v>
      </c>
      <c r="H70" s="109"/>
      <c r="I70" s="51"/>
      <c r="J70" s="94">
        <f>'50 кГЦ новый для ХК.01'!AD64</f>
        <v>61</v>
      </c>
      <c r="K70" s="95">
        <f>'50 кГЦ новый для ХК.01'!AE64</f>
        <v>190</v>
      </c>
      <c r="L70" s="96">
        <f>'50 кГЦ новый для ХК.01'!AL64</f>
        <v>409.03402140526066</v>
      </c>
      <c r="M70" s="126">
        <f>'50 кГЦ новый для ХК.01'!AN64</f>
        <v>40.903402140525991</v>
      </c>
      <c r="N70" s="116">
        <f>'50 кГЦ новый для ХК.01'!AP64</f>
        <v>20.682419745475805</v>
      </c>
      <c r="S70" s="92">
        <f>'50 кГЦ новый для ХК.01'!AU64</f>
        <v>61</v>
      </c>
      <c r="T70" s="95">
        <f>'50 кГЦ новый для ХК.01'!AV64</f>
        <v>1670</v>
      </c>
      <c r="U70" s="97">
        <f>'50 кГЦ новый для ХК.01'!BC64</f>
        <v>1411440.124490723</v>
      </c>
      <c r="V70" s="124">
        <f>'50 кГЦ новый для ХК.01'!BE64</f>
        <v>85541.825726710536</v>
      </c>
      <c r="W70" s="114">
        <f>'50 кГЦ новый для ХК.01'!BG64</f>
        <v>43253.417879420864</v>
      </c>
    </row>
    <row r="71" spans="3:23">
      <c r="C71" s="92">
        <f>'50 кГЦ новый для ХК.01'!O65</f>
        <v>62</v>
      </c>
      <c r="D71" s="93">
        <f>'50 кГЦ новый для ХК.01'!P65</f>
        <v>23.375</v>
      </c>
      <c r="E71" s="96">
        <f>'50 кГЦ новый для ХК.01'!W65</f>
        <v>25.687397133495569</v>
      </c>
      <c r="F71" s="126">
        <f t="shared" si="0"/>
        <v>25.687397133495569</v>
      </c>
      <c r="G71" s="116">
        <f>'50 кГЦ новый для ХК.01'!Y65</f>
        <v>12.988590236539569</v>
      </c>
      <c r="H71" s="109"/>
      <c r="I71" s="51"/>
      <c r="J71" s="94">
        <f>'50 кГЦ новый для ХК.01'!AD65</f>
        <v>62</v>
      </c>
      <c r="K71" s="95">
        <f>'50 кГЦ новый для ХК.01'!AE65</f>
        <v>193</v>
      </c>
      <c r="L71" s="96">
        <f>'50 кГЦ новый для ХК.01'!AL65</f>
        <v>420.55337908079309</v>
      </c>
      <c r="M71" s="126">
        <f>'50 кГЦ новый для ХК.01'!AN65</f>
        <v>42.055337908079231</v>
      </c>
      <c r="N71" s="116">
        <f>'50 кГЦ новый для ХК.01'!AP65</f>
        <v>21.264885208434418</v>
      </c>
      <c r="S71" s="92">
        <f>'50 кГЦ новый для ХК.01'!AU65</f>
        <v>62</v>
      </c>
      <c r="T71" s="95">
        <f>'50 кГЦ новый для ХК.01'!AV65</f>
        <v>1697</v>
      </c>
      <c r="U71" s="97">
        <f>'50 кГЦ новый для ХК.01'!BC65</f>
        <v>1599372.8220738864</v>
      </c>
      <c r="V71" s="124">
        <f>'50 кГЦ новый для ХК.01'!BE65</f>
        <v>96931.686186296211</v>
      </c>
      <c r="W71" s="114">
        <f>'50 кГЦ новый для ХК.01'!BG65</f>
        <v>49012.593462376892</v>
      </c>
    </row>
    <row r="72" spans="3:23">
      <c r="C72" s="92">
        <f>'50 кГЦ новый для ХК.01'!O66</f>
        <v>63</v>
      </c>
      <c r="D72" s="93">
        <f>'50 кГЦ новый для ХК.01'!P66</f>
        <v>23.75</v>
      </c>
      <c r="E72" s="96">
        <f>'50 кГЦ новый для ХК.01'!W66</f>
        <v>26.139022515000629</v>
      </c>
      <c r="F72" s="126">
        <f t="shared" si="0"/>
        <v>26.139022515000629</v>
      </c>
      <c r="G72" s="116">
        <f>'50 кГЦ новый для ХК.01'!Y66</f>
        <v>13.216950353771573</v>
      </c>
      <c r="H72" s="109"/>
      <c r="I72" s="51"/>
      <c r="J72" s="94">
        <f>'50 кГЦ новый для ХК.01'!AD66</f>
        <v>63</v>
      </c>
      <c r="K72" s="95">
        <f>'50 кГЦ новый для ХК.01'!AE66</f>
        <v>196</v>
      </c>
      <c r="L72" s="96">
        <f>'50 кГЦ новый для ХК.01'!AL66</f>
        <v>432.29267429492694</v>
      </c>
      <c r="M72" s="126">
        <f>'50 кГЦ новый для ХК.01'!AN66</f>
        <v>43.229267429492616</v>
      </c>
      <c r="N72" s="116">
        <f>'50 кГЦ новый для ХК.01'!AP66</f>
        <v>21.858471605723892</v>
      </c>
      <c r="S72" s="92">
        <f>'50 кГЦ новый для ХК.01'!AU66</f>
        <v>63</v>
      </c>
      <c r="T72" s="95">
        <f>'50 кГЦ новый для ХК.01'!AV66</f>
        <v>1724</v>
      </c>
      <c r="U72" s="97">
        <f>'50 кГЦ новый для ХК.01'!BC66</f>
        <v>1811869.9083191487</v>
      </c>
      <c r="V72" s="124">
        <f>'50 кГЦ новый для ХК.01'!BE66</f>
        <v>109810.29747388787</v>
      </c>
      <c r="W72" s="114">
        <f>'50 кГЦ новый для ХК.01'!BG66</f>
        <v>55524.541868861314</v>
      </c>
    </row>
    <row r="73" spans="3:23">
      <c r="C73" s="92">
        <f>'50 кГЦ новый для ХК.01'!O67</f>
        <v>64</v>
      </c>
      <c r="D73" s="93">
        <f>'50 кГЦ новый для ХК.01'!P67</f>
        <v>24.125</v>
      </c>
      <c r="E73" s="96">
        <f>'50 кГЦ новый для ХК.01'!W67</f>
        <v>26.591956963528514</v>
      </c>
      <c r="F73" s="126">
        <f t="shared" si="0"/>
        <v>26.591956963528514</v>
      </c>
      <c r="G73" s="116">
        <f>'50 кГЦ новый для ХК.01'!Y67</f>
        <v>13.445972388404677</v>
      </c>
      <c r="H73" s="109"/>
      <c r="I73" s="51"/>
      <c r="J73" s="94">
        <f>'50 кГЦ новый для ХК.01'!AD67</f>
        <v>64</v>
      </c>
      <c r="K73" s="95">
        <f>'50 кГЦ новый для ХК.01'!AE67</f>
        <v>199</v>
      </c>
      <c r="L73" s="96">
        <f>'50 кГЦ новый для ХК.01'!AL67</f>
        <v>444.25555588901437</v>
      </c>
      <c r="M73" s="126">
        <f>'50 кГЦ новый для ХК.01'!AN67</f>
        <v>44.425555588901354</v>
      </c>
      <c r="N73" s="116">
        <f>'50 кГЦ новый для ХК.01'!AP67</f>
        <v>22.463363437567878</v>
      </c>
      <c r="S73" s="92">
        <f>'50 кГЦ новый для ХК.01'!AU67</f>
        <v>64</v>
      </c>
      <c r="T73" s="95">
        <f>'50 кГЦ новый для ХК.01'!AV67</f>
        <v>1751</v>
      </c>
      <c r="U73" s="97">
        <f>'50 кГЦ новый для ХК.01'!BC67</f>
        <v>2052096.4926524677</v>
      </c>
      <c r="V73" s="124">
        <f>'50 кГЦ новый для ХК.01'!BE67</f>
        <v>124369.48440317993</v>
      </c>
      <c r="W73" s="114">
        <f>'50 кГЦ новый для ХК.01'!BG67</f>
        <v>62886.257507818555</v>
      </c>
    </row>
    <row r="74" spans="3:23">
      <c r="C74" s="92">
        <f>'50 кГЦ новый для ХК.01'!O68</f>
        <v>65</v>
      </c>
      <c r="D74" s="93">
        <f>'50 кГЦ новый для ХК.01'!P68</f>
        <v>24.5</v>
      </c>
      <c r="E74" s="96">
        <f>'50 кГЦ новый для ХК.01'!W68</f>
        <v>27.046203408365432</v>
      </c>
      <c r="F74" s="126">
        <f t="shared" si="0"/>
        <v>27.046203408365432</v>
      </c>
      <c r="G74" s="116">
        <f>'50 кГЦ новый для ХК.01'!Y68</f>
        <v>13.675657821604842</v>
      </c>
      <c r="H74" s="109"/>
      <c r="I74" s="51"/>
      <c r="J74" s="94">
        <f>'50 кГЦ новый для ХК.01'!AD68</f>
        <v>65</v>
      </c>
      <c r="K74" s="95">
        <f>'50 кГЦ новый для ХК.01'!AE68</f>
        <v>202</v>
      </c>
      <c r="L74" s="96">
        <f>'50 кГЦ новый для ХК.01'!AL68</f>
        <v>456.44572896298212</v>
      </c>
      <c r="M74" s="126">
        <f>'50 кГЦ новый для ХК.01'!AN68</f>
        <v>45.644572896298122</v>
      </c>
      <c r="N74" s="116">
        <f>'50 кГЦ новый для ХК.01'!AP68</f>
        <v>23.079748048851886</v>
      </c>
      <c r="S74" s="92">
        <f>'50 кГЦ новый для ХК.01'!AU68</f>
        <v>65</v>
      </c>
      <c r="T74" s="95">
        <f>'50 кГЦ новый для ХК.01'!AV68</f>
        <v>1778</v>
      </c>
      <c r="U74" s="97">
        <f>'50 кГЦ новый для ХК.01'!BC68</f>
        <v>2323620.8774014222</v>
      </c>
      <c r="V74" s="124">
        <f>'50 кГЦ новый для ХК.01'!BE68</f>
        <v>140825.5077212984</v>
      </c>
      <c r="W74" s="114">
        <f>'50 кГЦ новый для ХК.01'!BG68</f>
        <v>71207.090587604209</v>
      </c>
    </row>
    <row r="75" spans="3:23">
      <c r="C75" s="92">
        <f>'50 кГЦ новый для ХК.01'!O69</f>
        <v>66</v>
      </c>
      <c r="D75" s="93">
        <f>'50 кГЦ новый для ХК.01'!P69</f>
        <v>24.875</v>
      </c>
      <c r="E75" s="96">
        <f>'50 кГЦ новый для ХК.01'!W69</f>
        <v>27.501764784667834</v>
      </c>
      <c r="F75" s="126">
        <f t="shared" ref="F75:F94" si="1">E75</f>
        <v>27.501764784667834</v>
      </c>
      <c r="G75" s="116">
        <f>'50 кГЦ новый для ХК.01'!Y69</f>
        <v>13.906008137506261</v>
      </c>
      <c r="H75" s="109"/>
      <c r="I75" s="51"/>
      <c r="J75" s="94">
        <f>'50 кГЦ новый для ХК.01'!AD69</f>
        <v>66</v>
      </c>
      <c r="K75" s="95">
        <f>'50 кГЦ новый для ХК.01'!AE69</f>
        <v>205</v>
      </c>
      <c r="L75" s="96">
        <f>'50 кГЦ новый для ХК.01'!AL69</f>
        <v>468.86695570449098</v>
      </c>
      <c r="M75" s="126">
        <f>'50 кГЦ новый для ХК.01'!AN69</f>
        <v>46.886695570449007</v>
      </c>
      <c r="N75" s="116">
        <f>'50 кГЦ новый для ХК.01'!AP69</f>
        <v>23.707815671048664</v>
      </c>
      <c r="S75" s="92">
        <f>'50 кГЦ новый для ХК.01'!AU69</f>
        <v>66</v>
      </c>
      <c r="T75" s="95">
        <f>'50 кГЦ новый для ХК.01'!AV69</f>
        <v>1805</v>
      </c>
      <c r="U75" s="97">
        <f>'50 кГЦ новый для ХК.01'!BC69</f>
        <v>2630465.4430091372</v>
      </c>
      <c r="V75" s="124">
        <f>'50 кГЦ новый для ХК.01'!BE69</f>
        <v>159422.14806115991</v>
      </c>
      <c r="W75" s="114">
        <f>'50 кГЦ новый для ХК.01'!BG69</f>
        <v>80610.306487427428</v>
      </c>
    </row>
    <row r="76" spans="3:23">
      <c r="C76" s="92">
        <f>'50 кГЦ новый для ХК.01'!O70</f>
        <v>67</v>
      </c>
      <c r="D76" s="93">
        <f>'50 кГЦ новый для ХК.01'!P70</f>
        <v>25.25</v>
      </c>
      <c r="E76" s="96">
        <f>'50 кГЦ новый для ХК.01'!W70</f>
        <v>27.95864403347343</v>
      </c>
      <c r="F76" s="126">
        <f t="shared" si="1"/>
        <v>27.95864403347343</v>
      </c>
      <c r="G76" s="116">
        <f>'50 кГЦ новый для ХК.01'!Y70</f>
        <v>14.13702482321693</v>
      </c>
      <c r="H76" s="109"/>
      <c r="I76" s="51"/>
      <c r="J76" s="94">
        <f>'50 кГЦ новый для ХК.01'!AD70</f>
        <v>67</v>
      </c>
      <c r="K76" s="95">
        <f>'50 кГЦ новый для ХК.01'!AE70</f>
        <v>208</v>
      </c>
      <c r="L76" s="96">
        <f>'50 кГЦ новый для ХК.01'!AL70</f>
        <v>481.52305622994726</v>
      </c>
      <c r="M76" s="126">
        <f>'50 кГЦ новый для ХК.01'!AN70</f>
        <v>48.152305622994632</v>
      </c>
      <c r="N76" s="116">
        <f>'50 кГЦ новый для ХК.01'!AP70</f>
        <v>24.347759464743739</v>
      </c>
      <c r="S76" s="92">
        <f>'50 кГЦ новый для ХК.01'!AU70</f>
        <v>67</v>
      </c>
      <c r="T76" s="95">
        <f>'50 кГЦ новый для ХК.01'!AV70</f>
        <v>1832</v>
      </c>
      <c r="U76" s="97">
        <f>'50 кГЦ новый для ХК.01'!BC70</f>
        <v>2977163.9057062441</v>
      </c>
      <c r="V76" s="124">
        <f>'50 кГЦ новый для ХК.01'!BE70</f>
        <v>180434.17610340883</v>
      </c>
      <c r="W76" s="114">
        <f>'50 кГЦ новый для ХК.01'!BG70</f>
        <v>91234.840412025602</v>
      </c>
    </row>
    <row r="77" spans="3:23">
      <c r="C77" s="92">
        <f>'50 кГЦ новый для ХК.01'!O71</f>
        <v>68</v>
      </c>
      <c r="D77" s="93">
        <f>'50 кГЦ новый для ХК.01'!P71</f>
        <v>25.625</v>
      </c>
      <c r="E77" s="96">
        <f>'50 кГЦ новый для ХК.01'!W71</f>
        <v>28.416844101712272</v>
      </c>
      <c r="F77" s="126">
        <f t="shared" si="1"/>
        <v>28.416844101712272</v>
      </c>
      <c r="G77" s="116">
        <f>'50 кГЦ новый для ХК.01'!Y71</f>
        <v>14.368709368824254</v>
      </c>
      <c r="H77" s="109"/>
      <c r="I77" s="51"/>
      <c r="J77" s="94">
        <f>'50 кГЦ новый для ХК.01'!AD71</f>
        <v>68</v>
      </c>
      <c r="K77" s="95">
        <f>'50 кГЦ новый для ХК.01'!AE71</f>
        <v>211</v>
      </c>
      <c r="L77" s="96">
        <f>'50 кГЦ новый для ХК.01'!AL71</f>
        <v>494.41790943752835</v>
      </c>
      <c r="M77" s="126">
        <f>'50 кГЦ новый для ХК.01'!AN71</f>
        <v>49.441790943752743</v>
      </c>
      <c r="N77" s="116">
        <f>'50 кГЦ новый для ХК.01'!AP71</f>
        <v>24.999775562767159</v>
      </c>
      <c r="S77" s="92">
        <f>'50 кГЦ новый для ХК.01'!AU71</f>
        <v>68</v>
      </c>
      <c r="T77" s="95">
        <f>'50 кГЦ новый для ХК.01'!AV71</f>
        <v>1859</v>
      </c>
      <c r="U77" s="97">
        <f>'50 кГЦ новый для ХК.01'!BC71</f>
        <v>3368825.7404740881</v>
      </c>
      <c r="V77" s="124">
        <f>'50 кГЦ новый для ХК.01'!BE71</f>
        <v>204171.25699842972</v>
      </c>
      <c r="W77" s="114">
        <f>'50 кГЦ новый для ХК.01'!BG71</f>
        <v>103237.27162585164</v>
      </c>
    </row>
    <row r="78" spans="3:23">
      <c r="C78" s="92">
        <f>'50 кГЦ новый для ХК.01'!O72</f>
        <v>69</v>
      </c>
      <c r="D78" s="93">
        <f>'50 кГЦ новый для ХК.01'!P72</f>
        <v>26</v>
      </c>
      <c r="E78" s="96">
        <f>'50 кГЦ новый для ХК.01'!W72</f>
        <v>28.876367942217954</v>
      </c>
      <c r="F78" s="126">
        <f t="shared" si="1"/>
        <v>28.876367942217954</v>
      </c>
      <c r="G78" s="116">
        <f>'50 кГЦ новый для ХК.01'!Y72</f>
        <v>14.601063267400706</v>
      </c>
      <c r="H78" s="109"/>
      <c r="I78" s="51"/>
      <c r="J78" s="94">
        <f>'50 кГЦ новый для ХК.01'!AD72</f>
        <v>69</v>
      </c>
      <c r="K78" s="95">
        <f>'50 кГЦ новый для ХК.01'!AE72</f>
        <v>214</v>
      </c>
      <c r="L78" s="96">
        <f>'50 кГЦ новый для ХК.01'!AL72</f>
        <v>507.55545387239658</v>
      </c>
      <c r="M78" s="126">
        <f>'50 кГЦ новый для ХК.01'!AN72</f>
        <v>50.755545387239565</v>
      </c>
      <c r="N78" s="116">
        <f>'50 кГЦ новый для ХК.01'!AP72</f>
        <v>25.664063113942703</v>
      </c>
      <c r="S78" s="92">
        <f>'50 кГЦ новый для ХК.01'!AU72</f>
        <v>69</v>
      </c>
      <c r="T78" s="95">
        <f>'50 кГЦ новый для ХК.01'!AV72</f>
        <v>1886</v>
      </c>
      <c r="U78" s="97">
        <f>'50 кГЦ новый для ХК.01'!BC72</f>
        <v>3811208.6602227949</v>
      </c>
      <c r="V78" s="124">
        <f>'50 кГЦ новый для ХК.01'!BE72</f>
        <v>230982.34304380589</v>
      </c>
      <c r="W78" s="114">
        <f>'50 кГЦ новый для ХК.01'!BG72</f>
        <v>116794.04456902803</v>
      </c>
    </row>
    <row r="79" spans="3:23">
      <c r="C79" s="119">
        <f>'50 кГЦ новый для ХК.01'!O73</f>
        <v>70</v>
      </c>
      <c r="D79" s="120">
        <f>'50 кГЦ новый для ХК.01'!P73</f>
        <v>26.375</v>
      </c>
      <c r="E79" s="96">
        <f>'50 кГЦ новый для ХК.01'!W73</f>
        <v>29.33721851373857</v>
      </c>
      <c r="F79" s="126">
        <f t="shared" si="1"/>
        <v>29.33721851373857</v>
      </c>
      <c r="G79" s="116">
        <f>'50 кГЦ новый для ХК.01'!Y73</f>
        <v>14.834088015009371</v>
      </c>
      <c r="H79" s="109"/>
      <c r="I79" s="24"/>
      <c r="J79" s="121">
        <f>'50 кГЦ новый для ХК.01'!AD73</f>
        <v>70</v>
      </c>
      <c r="K79" s="122">
        <f>'50 кГЦ новый для ХК.01'!AE73</f>
        <v>217</v>
      </c>
      <c r="L79" s="96">
        <f>'50 кГЦ новый для ХК.01'!AL73</f>
        <v>520.93968860427219</v>
      </c>
      <c r="M79" s="126">
        <f>'50 кГЦ новый для ХК.01'!AN73</f>
        <v>52.093968860427118</v>
      </c>
      <c r="N79" s="116">
        <f>'50 кГЦ новый для ХК.01'!AP73</f>
        <v>26.34082432746127</v>
      </c>
      <c r="R79" s="112"/>
      <c r="S79" s="119">
        <f>'50 кГЦ новый для ХК.01'!AU73</f>
        <v>70</v>
      </c>
      <c r="T79" s="122">
        <f>'50 кГЦ новый для ХК.01'!AV73</f>
        <v>1913</v>
      </c>
      <c r="U79" s="97">
        <f>'50 кГЦ новый для ХК.01'!BC73</f>
        <v>4310800.1522754338</v>
      </c>
      <c r="V79" s="124">
        <f>'50 кГЦ новый для ХК.01'!BE73</f>
        <v>261260.61528942038</v>
      </c>
      <c r="W79" s="114">
        <f>'50 кГЦ новый для ХК.01'!BG73</f>
        <v>132103.96753338573</v>
      </c>
    </row>
    <row r="80" spans="3:23">
      <c r="C80" s="119">
        <f>'50 кГЦ новый для ХК.01'!O74</f>
        <v>71</v>
      </c>
      <c r="D80" s="120">
        <f>'50 кГЦ новый для ХК.01'!P74</f>
        <v>26.75</v>
      </c>
      <c r="E80" s="96">
        <f>'50 кГЦ новый для ХК.01'!W74</f>
        <v>29.79939878094795</v>
      </c>
      <c r="F80" s="126">
        <f t="shared" si="1"/>
        <v>29.79939878094795</v>
      </c>
      <c r="G80" s="116">
        <f>'50 кГЦ новый для ХК.01'!Y74</f>
        <v>15.067785110709627</v>
      </c>
      <c r="H80" s="109"/>
      <c r="I80" s="24"/>
      <c r="J80" s="121">
        <f>'50 кГЦ новый для ХК.01'!AD74</f>
        <v>71</v>
      </c>
      <c r="K80" s="122">
        <f>'50 кГЦ новый для ХК.01'!AE74</f>
        <v>220</v>
      </c>
      <c r="L80" s="96">
        <f>'50 кГЦ новый для ХК.01'!AL74</f>
        <v>534.5746741175285</v>
      </c>
      <c r="M80" s="126">
        <f>'50 кГЦ новый для ХК.01'!AN74</f>
        <v>53.457467411752752</v>
      </c>
      <c r="N80" s="116">
        <f>'50 кГЦ новый для ХК.01'!AP74</f>
        <v>27.030264517888018</v>
      </c>
      <c r="R80" s="112"/>
      <c r="S80" s="119">
        <f>'50 кГЦ новый для ХК.01'!AU74</f>
        <v>71</v>
      </c>
      <c r="T80" s="122">
        <f>'50 кГЦ новый для ХК.01'!AV74</f>
        <v>1940</v>
      </c>
      <c r="U80" s="97">
        <f>'50 кГЦ новый для ХК.01'!BC74</f>
        <v>4874909.1969747916</v>
      </c>
      <c r="V80" s="124">
        <f>'50 кГЦ новый для ХК.01'!BE74</f>
        <v>295449.04224089661</v>
      </c>
      <c r="W80" s="114">
        <f>'50 кГЦ новый для ХК.01'!BG74</f>
        <v>149391.02336846496</v>
      </c>
    </row>
    <row r="81" spans="3:23">
      <c r="C81" s="119">
        <f>'50 кГЦ новый для ХК.01'!O75</f>
        <v>72</v>
      </c>
      <c r="D81" s="120">
        <f>'50 кГЦ новый для ХК.01'!P75</f>
        <v>27.125</v>
      </c>
      <c r="E81" s="96">
        <f>'50 кГЦ новый для ХК.01'!W75</f>
        <v>30.262911714456934</v>
      </c>
      <c r="F81" s="126">
        <f t="shared" si="1"/>
        <v>30.262911714456934</v>
      </c>
      <c r="G81" s="116">
        <f>'50 кГЦ новый для ХК.01'!Y75</f>
        <v>15.302156056562845</v>
      </c>
      <c r="H81" s="109"/>
      <c r="I81" s="24"/>
      <c r="J81" s="121">
        <f>'50 кГЦ новый для ХК.01'!AD75</f>
        <v>72</v>
      </c>
      <c r="K81" s="122">
        <f>'50 кГЦ новый для ХК.01'!AE75</f>
        <v>223</v>
      </c>
      <c r="L81" s="96">
        <f>'50 кГЦ новый для ХК.01'!AL75</f>
        <v>548.46453321399974</v>
      </c>
      <c r="M81" s="126">
        <f>'50 кГЦ новый для ХК.01'!AN75</f>
        <v>54.846453321399871</v>
      </c>
      <c r="N81" s="116">
        <f>'50 кГЦ новый для ХК.01'!AP75</f>
        <v>27.732592150811509</v>
      </c>
      <c r="R81" s="112"/>
      <c r="S81" s="119">
        <f>'50 кГЦ новый для ХК.01'!AU75</f>
        <v>72</v>
      </c>
      <c r="T81" s="122">
        <f>'50 кГЦ новый для ХК.01'!AV75</f>
        <v>1967</v>
      </c>
      <c r="U81" s="97">
        <f>'50 кГЦ новый для ХК.01'!BC75</f>
        <v>5511769.4321741927</v>
      </c>
      <c r="V81" s="124">
        <f>'50 кГЦ новый для ХК.01'!BE75</f>
        <v>334046.6322529816</v>
      </c>
      <c r="W81" s="114">
        <f>'50 кГЦ новый для ХК.01'!BG75</f>
        <v>168907.53094529524</v>
      </c>
    </row>
    <row r="82" spans="3:23">
      <c r="C82" s="119">
        <f>'50 кГЦ новый для ХК.01'!O76</f>
        <v>73</v>
      </c>
      <c r="D82" s="120">
        <f>'50 кГЦ новый для ХК.01'!P76</f>
        <v>27.5</v>
      </c>
      <c r="E82" s="96">
        <f>'50 кГЦ новый для ХК.01'!W76</f>
        <v>30.727760290824254</v>
      </c>
      <c r="F82" s="126">
        <f t="shared" si="1"/>
        <v>30.727760290824254</v>
      </c>
      <c r="G82" s="116">
        <f>'50 кГЦ новый для ХК.01'!Y76</f>
        <v>15.537202357637891</v>
      </c>
      <c r="H82" s="109"/>
      <c r="I82" s="24"/>
      <c r="J82" s="121">
        <f>'50 кГЦ новый для ХК.01'!AD76</f>
        <v>73</v>
      </c>
      <c r="K82" s="122">
        <f>'50 кГЦ новый для ХК.01'!AE76</f>
        <v>226</v>
      </c>
      <c r="L82" s="96">
        <f>'50 кГЦ новый для ХК.01'!AL76</f>
        <v>562.61345192866202</v>
      </c>
      <c r="M82" s="126">
        <f>'50 кГЦ новый для ХК.01'!AN76</f>
        <v>56.261345192866095</v>
      </c>
      <c r="N82" s="116">
        <f>'50 кГЦ новый для ХК.01'!AP76</f>
        <v>28.448018889144716</v>
      </c>
      <c r="R82" s="112"/>
      <c r="S82" s="119">
        <f>'50 кГЦ новый для ХК.01'!AU76</f>
        <v>73</v>
      </c>
      <c r="T82" s="122">
        <f>'50 кГЦ новый для ХК.01'!AV76</f>
        <v>1994</v>
      </c>
      <c r="U82" s="97">
        <f>'50 кГЦ новый для ХК.01'!BC76</f>
        <v>6230655.1834025523</v>
      </c>
      <c r="V82" s="124">
        <f>'50 кГЦ новый для ХК.01'!BE76</f>
        <v>377615.46566076099</v>
      </c>
      <c r="W82" s="114">
        <f>'50 кГЦ новый для ХК.01'!BG76</f>
        <v>190937.70088726253</v>
      </c>
    </row>
    <row r="83" spans="3:23">
      <c r="C83" s="119">
        <f>'50 кГЦ новый для ХК.01'!O77</f>
        <v>74</v>
      </c>
      <c r="D83" s="120">
        <f>'50 кГЦ новый для ХК.01'!P77</f>
        <v>27.875</v>
      </c>
      <c r="E83" s="96">
        <f>'50 кГЦ новый для ХК.01'!W77</f>
        <v>31.193947492568039</v>
      </c>
      <c r="F83" s="126">
        <f t="shared" si="1"/>
        <v>31.193947492568039</v>
      </c>
      <c r="G83" s="116">
        <f>'50 кГЦ новый для ХК.01'!Y77</f>
        <v>15.772925522016946</v>
      </c>
      <c r="H83" s="109"/>
      <c r="I83" s="24"/>
      <c r="J83" s="121">
        <f>'50 кГЦ новый для ХК.01'!AD77</f>
        <v>74</v>
      </c>
      <c r="K83" s="122">
        <f>'50 кГЦ новый для ХК.01'!AE77</f>
        <v>229</v>
      </c>
      <c r="L83" s="96">
        <f>'50 кГЦ новый для ХК.01'!AL77</f>
        <v>577.02568045838382</v>
      </c>
      <c r="M83" s="126">
        <f>'50 кГЦ новый для ХК.01'!AN77</f>
        <v>57.702568045838269</v>
      </c>
      <c r="N83" s="116">
        <f>'50 кГЦ новый для ХК.01'!AP77</f>
        <v>29.176759640086019</v>
      </c>
      <c r="R83" s="112"/>
      <c r="S83" s="119">
        <f>'50 кГЦ новый для ХК.01'!AU77</f>
        <v>74</v>
      </c>
      <c r="T83" s="122">
        <f>'50 кГЦ новый для ХК.01'!AV77</f>
        <v>2021</v>
      </c>
      <c r="U83" s="97">
        <f>'50 кГЦ новый для ХК.01'!BC77</f>
        <v>7042011.9546990432</v>
      </c>
      <c r="V83" s="124">
        <f>'50 кГЦ новый для ХК.01'!BE77</f>
        <v>426788.60331509379</v>
      </c>
      <c r="W83" s="114">
        <f>'50 кГЦ новый для ХК.01'!BG77</f>
        <v>215801.63444650357</v>
      </c>
    </row>
    <row r="84" spans="3:23">
      <c r="C84" s="119">
        <f>'50 кГЦ новый для ХК.01'!O78</f>
        <v>75</v>
      </c>
      <c r="D84" s="120">
        <f>'50 кГЦ новый для ХК.01'!P78</f>
        <v>28.25</v>
      </c>
      <c r="E84" s="96">
        <f>'50 кГЦ новый для ХК.01'!W78</f>
        <v>31.661476308176923</v>
      </c>
      <c r="F84" s="126">
        <f t="shared" si="1"/>
        <v>31.661476308176923</v>
      </c>
      <c r="G84" s="116">
        <f>'50 кГЦ новый для ХК.01'!Y78</f>
        <v>16.009327060801116</v>
      </c>
      <c r="H84" s="109"/>
      <c r="I84" s="24"/>
      <c r="J84" s="121">
        <f>'50 кГЦ новый для ХК.01'!AD78</f>
        <v>75</v>
      </c>
      <c r="K84" s="122">
        <f>'50 кГЦ новый для ХК.01'!AE78</f>
        <v>232</v>
      </c>
      <c r="L84" s="96">
        <f>'50 кГЦ новый для ХК.01'!AL78</f>
        <v>591.70553410390983</v>
      </c>
      <c r="M84" s="126">
        <f>'50 кГЦ новый для ХК.01'!AN78</f>
        <v>59.170553410390873</v>
      </c>
      <c r="N84" s="116">
        <f>'50 кГЦ новый для ХК.01'!AP78</f>
        <v>29.919032602750217</v>
      </c>
      <c r="R84" s="112"/>
      <c r="S84" s="119">
        <f>'50 кГЦ новый для ХК.01'!AU78</f>
        <v>75</v>
      </c>
      <c r="T84" s="122">
        <f>'50 кГЦ новый для ХК.01'!AV78</f>
        <v>2048</v>
      </c>
      <c r="U84" s="97">
        <f>'50 кГЦ новый для ХК.01'!BC78</f>
        <v>7957603.1718398109</v>
      </c>
      <c r="V84" s="124">
        <f>'50 кГЦ новый для ХК.01'!BE78</f>
        <v>482278.98011150397</v>
      </c>
      <c r="W84" s="114">
        <f>'50 кГЦ новый для ХК.01'!BG78</f>
        <v>243859.82043296692</v>
      </c>
    </row>
    <row r="85" spans="3:23">
      <c r="C85" s="119">
        <f>'50 кГЦ новый для ХК.01'!O79</f>
        <v>76</v>
      </c>
      <c r="D85" s="120">
        <f>'50 кГЦ новый для ХК.01'!P79</f>
        <v>28.625</v>
      </c>
      <c r="E85" s="96">
        <f>'50 кГЦ новый для ХК.01'!W79</f>
        <v>32.130349732121196</v>
      </c>
      <c r="F85" s="126">
        <f t="shared" si="1"/>
        <v>32.130349732121196</v>
      </c>
      <c r="G85" s="116">
        <f>'50 кГЦ новый для ХК.01'!Y79</f>
        <v>16.246408488116082</v>
      </c>
      <c r="H85" s="109"/>
      <c r="I85" s="24"/>
      <c r="J85" s="121">
        <f>'50 кГЦ новый для ХК.01'!AD79</f>
        <v>76</v>
      </c>
      <c r="K85" s="122">
        <f>'50 кГЦ новый для ХК.01'!AE79</f>
        <v>235</v>
      </c>
      <c r="L85" s="96">
        <f>'50 кГЦ новый для ХК.01'!AL79</f>
        <v>606.6573942252827</v>
      </c>
      <c r="M85" s="126">
        <f>'50 кГЦ новый для ХК.01'!AN79</f>
        <v>60.665739422528155</v>
      </c>
      <c r="N85" s="116">
        <f>'50 кГЦ новый для ХК.01'!AP79</f>
        <v>30.675059316477956</v>
      </c>
      <c r="R85" s="112"/>
      <c r="S85" s="119">
        <f>'50 кГЦ новый для ХК.01'!AU79</f>
        <v>76</v>
      </c>
      <c r="T85" s="122">
        <f>'50 кГЦ новый для ХК.01'!AV79</f>
        <v>2075</v>
      </c>
      <c r="U85" s="97">
        <f>'50 кГЦ новый для ХК.01'!BC79</f>
        <v>8990675.1905654389</v>
      </c>
      <c r="V85" s="124">
        <f>'50 кГЦ новый для ХК.01'!BE79</f>
        <v>544889.40548881481</v>
      </c>
      <c r="W85" s="114">
        <f>'50 кГЦ новый для ХК.01'!BG79</f>
        <v>275518.19187227875</v>
      </c>
    </row>
    <row r="86" spans="3:23">
      <c r="C86" s="119">
        <f>'50 кГЦ новый для ХК.01'!O80</f>
        <v>77</v>
      </c>
      <c r="D86" s="120">
        <f>'50 кГЦ новый для ХК.01'!P80</f>
        <v>29</v>
      </c>
      <c r="E86" s="96">
        <f>'50 кГЦ новый для ХК.01'!W80</f>
        <v>32.600570764864223</v>
      </c>
      <c r="F86" s="126">
        <f t="shared" si="1"/>
        <v>32.600570764864223</v>
      </c>
      <c r="G86" s="116">
        <f>'50 кГЦ новый для ХК.01'!Y80</f>
        <v>16.484171321117859</v>
      </c>
      <c r="H86" s="109"/>
      <c r="I86" s="24"/>
      <c r="J86" s="121">
        <f>'50 кГЦ новый для ХК.01'!AD80</f>
        <v>77</v>
      </c>
      <c r="K86" s="122">
        <f>'50 кГЦ новый для ХК.01'!AE80</f>
        <v>238</v>
      </c>
      <c r="L86" s="96">
        <f>'50 кГЦ новый для ХК.01'!AL80</f>
        <v>621.88570921087921</v>
      </c>
      <c r="M86" s="126">
        <f>'50 кГЦ новый для ХК.01'!AN80</f>
        <v>62.188570921087802</v>
      </c>
      <c r="N86" s="116">
        <f>'50 кГЦ новый для ХК.01'!AP80</f>
        <v>31.44506470983471</v>
      </c>
      <c r="R86" s="112"/>
      <c r="S86" s="119">
        <f>'50 кГЦ новый для ХК.01'!AU80</f>
        <v>77</v>
      </c>
      <c r="T86" s="122">
        <f>'50 кГЦ новый для ХК.01'!AV80</f>
        <v>2102</v>
      </c>
      <c r="U86" s="97">
        <f>'50 кГЦ новый для ХК.01'!BC80</f>
        <v>10156142.83041241</v>
      </c>
      <c r="V86" s="124">
        <f>'50 кГЦ новый для ХК.01'!BE80</f>
        <v>615523.80790378281</v>
      </c>
      <c r="W86" s="114">
        <f>'50 кГЦ новый для ХК.01'!BG80</f>
        <v>311233.8116683588</v>
      </c>
    </row>
    <row r="87" spans="3:23">
      <c r="C87" s="119">
        <f>'50 кГЦ новый для ХК.01'!O81</f>
        <v>78</v>
      </c>
      <c r="D87" s="120">
        <f>'50 кГЦ новый для ХК.01'!P81</f>
        <v>29.375</v>
      </c>
      <c r="E87" s="96">
        <f>'50 кГЦ новый для ХК.01'!W81</f>
        <v>33.072142412873688</v>
      </c>
      <c r="F87" s="126">
        <f t="shared" si="1"/>
        <v>33.072142412873688</v>
      </c>
      <c r="G87" s="116">
        <f>'50 кГЦ новый для ХК.01'!Y81</f>
        <v>16.722617079998496</v>
      </c>
      <c r="H87" s="109"/>
      <c r="I87" s="24"/>
      <c r="J87" s="121">
        <f>'50 кГЦ новый для ХК.01'!AD81</f>
        <v>78</v>
      </c>
      <c r="K87" s="122">
        <f>'50 кГЦ новый для ХК.01'!AE81</f>
        <v>241</v>
      </c>
      <c r="L87" s="96">
        <f>'50 кГЦ новый для ХК.01'!AL81</f>
        <v>637.3949954602449</v>
      </c>
      <c r="M87" s="126">
        <f>'50 кГЦ новый для ХК.01'!AN81</f>
        <v>63.739499546024369</v>
      </c>
      <c r="N87" s="116">
        <f>'50 кГЦ новый для ХК.01'!AP81</f>
        <v>32.229277150306217</v>
      </c>
      <c r="R87" s="112"/>
      <c r="S87" s="119">
        <f>'50 кГЦ новый для ХК.01'!AU81</f>
        <v>78</v>
      </c>
      <c r="T87" s="122">
        <f>'50 кГЦ новый для ХК.01'!AV81</f>
        <v>2129</v>
      </c>
      <c r="U87" s="97">
        <f>'50 кГЦ новый для ХК.01'!BC81</f>
        <v>11470797.973176315</v>
      </c>
      <c r="V87" s="124">
        <f>'50 кГЦ новый для ХК.01'!BE81</f>
        <v>695199.87716220133</v>
      </c>
      <c r="W87" s="114">
        <f>'50 кГЦ новый для ХК.01'!BG81</f>
        <v>351521.26507897675</v>
      </c>
    </row>
    <row r="88" spans="3:23">
      <c r="C88" s="119">
        <f>'50 кГЦ новый для ХК.01'!O82</f>
        <v>79</v>
      </c>
      <c r="D88" s="120">
        <f>'50 кГЦ новый для ХК.01'!P82</f>
        <v>29.75</v>
      </c>
      <c r="E88" s="96">
        <f>'50 кГЦ новый для ХК.01'!W82</f>
        <v>33.545067688632784</v>
      </c>
      <c r="F88" s="126">
        <f t="shared" si="1"/>
        <v>33.545067688632784</v>
      </c>
      <c r="G88" s="116">
        <f>'50 кГЦ новый для ХК.01'!Y82</f>
        <v>16.96174728799172</v>
      </c>
      <c r="H88" s="109"/>
      <c r="I88" s="24"/>
      <c r="J88" s="121">
        <f>'50 кГЦ новый для ХК.01'!AD82</f>
        <v>79</v>
      </c>
      <c r="K88" s="122">
        <f>'50 кГЦ новый для ХК.01'!AE82</f>
        <v>244</v>
      </c>
      <c r="L88" s="96">
        <f>'50 кГЦ новый для ХК.01'!AL82</f>
        <v>653.18983838093675</v>
      </c>
      <c r="M88" s="126">
        <f>'50 кГЦ новый для ХК.01'!AN82</f>
        <v>65.318983838093558</v>
      </c>
      <c r="N88" s="116">
        <f>'50 кГЦ новый для ХК.01'!AP82</f>
        <v>33.027928494703694</v>
      </c>
      <c r="R88" s="112"/>
      <c r="S88" s="119">
        <f>'50 кГЦ новый для ХК.01'!AU82</f>
        <v>79</v>
      </c>
      <c r="T88" s="122">
        <f>'50 кГЦ новый для ХК.01'!AV82</f>
        <v>2156</v>
      </c>
      <c r="U88" s="97">
        <f>'50 кГЦ новый для ХК.01'!BC82</f>
        <v>12953544.077601412</v>
      </c>
      <c r="V88" s="124">
        <f>'50 кГЦ новый для ХК.01'!BE82</f>
        <v>785063.27743038908</v>
      </c>
      <c r="W88" s="114">
        <f>'50 кГЦ новый для ХК.01'!BG82</f>
        <v>396959.84639104101</v>
      </c>
    </row>
    <row r="89" spans="3:23">
      <c r="C89" s="119">
        <f>'50 кГЦ новый для ХК.01'!O83</f>
        <v>80</v>
      </c>
      <c r="D89" s="120">
        <f>'50 кГЦ новый для ХК.01'!P83</f>
        <v>30.125</v>
      </c>
      <c r="E89" s="96">
        <f>'50 кГЦ новый для ХК.01'!W83</f>
        <v>34.019349610651702</v>
      </c>
      <c r="F89" s="126">
        <f t="shared" si="1"/>
        <v>34.019349610651702</v>
      </c>
      <c r="G89" s="116">
        <f>'50 кГЦ новый для ХК.01'!Y83</f>
        <v>17.201563471378762</v>
      </c>
      <c r="H89" s="109"/>
      <c r="I89" s="24"/>
      <c r="J89" s="121">
        <f>'50 кГЦ новый для ХК.01'!AD83</f>
        <v>80</v>
      </c>
      <c r="K89" s="122">
        <f>'50 кГЦ новый для ХК.01'!AE83</f>
        <v>247</v>
      </c>
      <c r="L89" s="96">
        <f>'50 кГЦ новый для ХК.01'!AL83</f>
        <v>669.27489339955332</v>
      </c>
      <c r="M89" s="126">
        <f>'50 кГЦ новый для ХК.01'!AN83</f>
        <v>66.927489339955201</v>
      </c>
      <c r="N89" s="116">
        <f>'50 кГЦ новый для ХК.01'!AP83</f>
        <v>33.841254140284839</v>
      </c>
      <c r="R89" s="112"/>
      <c r="S89" s="119">
        <f>'50 кГЦ новый для ХК.01'!AU83</f>
        <v>80</v>
      </c>
      <c r="T89" s="122">
        <f>'50 кГЦ новый для ХК.01'!AV83</f>
        <v>2183</v>
      </c>
      <c r="U89" s="97">
        <f>'50 кГЦ новый для ХК.01'!BC83</f>
        <v>14625659.81277545</v>
      </c>
      <c r="V89" s="124">
        <f>'50 кГЦ новый для ХК.01'!BE83</f>
        <v>886403.62501669442</v>
      </c>
      <c r="W89" s="114">
        <f>'50 кГЦ новый для ХК.01'!BG83</f>
        <v>448201.63793521712</v>
      </c>
    </row>
    <row r="90" spans="3:23">
      <c r="C90" s="119">
        <f>'50 кГЦ новый для ХК.01'!O84</f>
        <v>81</v>
      </c>
      <c r="D90" s="120">
        <f>'50 кГЦ новый для ХК.01'!P84</f>
        <v>30.5</v>
      </c>
      <c r="E90" s="96">
        <f>'50 кГЦ новый для ХК.01'!W84</f>
        <v>34.494991203478861</v>
      </c>
      <c r="F90" s="126">
        <f t="shared" si="1"/>
        <v>34.494991203478861</v>
      </c>
      <c r="G90" s="116">
        <f>'50 кГЦ новый для ХК.01'!Y84</f>
        <v>17.44206715949402</v>
      </c>
      <c r="H90" s="109"/>
      <c r="I90" s="24"/>
      <c r="J90" s="121">
        <f>'50 кГЦ новый для ХК.01'!AD84</f>
        <v>81</v>
      </c>
      <c r="K90" s="122">
        <f>'50 кГЦ новый для ХК.01'!AE84</f>
        <v>250</v>
      </c>
      <c r="L90" s="96">
        <f>'50 кГЦ новый для ХК.01'!AL84</f>
        <v>685.65488698715524</v>
      </c>
      <c r="M90" s="126">
        <f>'50 кГЦ новый для ХК.01'!AN84</f>
        <v>68.565488698715399</v>
      </c>
      <c r="N90" s="116">
        <f>'50 кГЦ новый для ХК.01'!AP84</f>
        <v>34.669493076603828</v>
      </c>
      <c r="R90" s="112"/>
      <c r="S90" s="119">
        <f>'50 кГЦ новый для ХК.01'!AU84</f>
        <v>81</v>
      </c>
      <c r="T90" s="122">
        <f>'50 кГЦ новый для ХК.01'!AV84</f>
        <v>2210</v>
      </c>
      <c r="U90" s="97">
        <f>'50 кГЦ новый для ХК.01'!BC84</f>
        <v>16511095.406592522</v>
      </c>
      <c r="V90" s="124">
        <f>'50 кГЦ новый для ХК.01'!BE84</f>
        <v>1000672.4488843959</v>
      </c>
      <c r="W90" s="114">
        <f>'50 кГЦ новый для ХК.01'!BG84</f>
        <v>505980.59164997656</v>
      </c>
    </row>
    <row r="91" spans="3:23">
      <c r="C91" s="119">
        <f>'50 кГЦ новый для ХК.01'!O85</f>
        <v>82</v>
      </c>
      <c r="D91" s="120">
        <f>'50 кГЦ новый для ХК.01'!P85</f>
        <v>30.875</v>
      </c>
      <c r="E91" s="96">
        <f>'50 кГЦ новый для ХК.01'!W85</f>
        <v>34.971995497712314</v>
      </c>
      <c r="F91" s="126">
        <f t="shared" si="1"/>
        <v>34.971995497712314</v>
      </c>
      <c r="G91" s="116">
        <f>'50 кГЦ новый для ХК.01'!Y85</f>
        <v>17.68325988473083</v>
      </c>
      <c r="H91" s="109"/>
      <c r="I91" s="24"/>
      <c r="J91" s="121">
        <f>'50 кГЦ новый для ХК.01'!AD85</f>
        <v>82</v>
      </c>
      <c r="K91" s="122">
        <f>'50 кГЦ новый для ХК.01'!AE85</f>
        <v>253</v>
      </c>
      <c r="L91" s="96">
        <f>'50 кГЦ новый для ХК.01'!AL85</f>
        <v>702.33461769928601</v>
      </c>
      <c r="M91" s="126">
        <f>'50 кГЦ новый для ХК.01'!AN85</f>
        <v>70.233461769928468</v>
      </c>
      <c r="N91" s="116">
        <f>'50 кГЦ новый для ХК.01'!AP85</f>
        <v>35.512887938098807</v>
      </c>
      <c r="R91" s="112"/>
      <c r="S91" s="119">
        <f>'50 кГЦ новый для ХК.01'!AU85</f>
        <v>82</v>
      </c>
      <c r="T91" s="122">
        <f>'50 кГЦ новый для ХК.01'!AV85</f>
        <v>2237</v>
      </c>
      <c r="U91" s="97">
        <f>'50 кГЦ новый для ХК.01'!BC85</f>
        <v>18636805.747770563</v>
      </c>
      <c r="V91" s="124">
        <f>'50 кГЦ новый для ХК.01'!BE85</f>
        <v>1129503.3786527622</v>
      </c>
      <c r="W91" s="114">
        <f>'50 кГЦ новый для ХК.01'!BG85</f>
        <v>571122.73695405212</v>
      </c>
    </row>
    <row r="92" spans="3:23">
      <c r="C92" s="119">
        <f>'50 кГЦ новый для ХК.01'!O86</f>
        <v>83</v>
      </c>
      <c r="D92" s="120">
        <f>'50 кГЦ новый для ХК.01'!P86</f>
        <v>31.25</v>
      </c>
      <c r="E92" s="96">
        <f>'50 кГЦ новый для ХК.01'!W86</f>
        <v>35.450365530011183</v>
      </c>
      <c r="F92" s="126">
        <f t="shared" si="1"/>
        <v>35.450365530011183</v>
      </c>
      <c r="G92" s="116">
        <f>'50 кГЦ новый для ХК.01'!Y86</f>
        <v>17.925143182547259</v>
      </c>
      <c r="H92" s="110"/>
      <c r="I92" s="24"/>
      <c r="J92" s="121">
        <f>'50 кГЦ новый для ХК.01'!AD86</f>
        <v>83</v>
      </c>
      <c r="K92" s="122">
        <f>'50 кГЦ новый для ХК.01'!AE86</f>
        <v>256</v>
      </c>
      <c r="L92" s="96">
        <f>'50 кГЦ новый для ХК.01'!AL86</f>
        <v>719.31895723077798</v>
      </c>
      <c r="M92" s="126">
        <f>'50 кГЦ новый для ХК.01'!AN86</f>
        <v>71.931895723077659</v>
      </c>
      <c r="N92" s="116">
        <f>'50 кГЦ новый для ХК.01'!AP86</f>
        <v>36.37168505742676</v>
      </c>
      <c r="R92" s="112"/>
      <c r="S92" s="119">
        <f>'50 кГЦ новый для ХК.01'!AU86</f>
        <v>83</v>
      </c>
      <c r="T92" s="122">
        <f>'50 кГЦ новый для ХК.01'!AV86</f>
        <v>2264</v>
      </c>
      <c r="U92" s="97">
        <f>'50 кГЦ новый для ХК.01'!BC86</f>
        <v>21033124.776175018</v>
      </c>
      <c r="V92" s="124">
        <f>'50 кГЦ новый для ХК.01'!BE86</f>
        <v>1274734.8349196988</v>
      </c>
      <c r="W92" s="114">
        <f>'50 кГЦ новый для ХК.01'!BG86</f>
        <v>644557.65389421454</v>
      </c>
    </row>
    <row r="93" spans="3:23">
      <c r="C93" s="119">
        <f>'50 кГЦ новый для ХК.01'!O87</f>
        <v>84</v>
      </c>
      <c r="D93" s="120">
        <f>'50 кГЦ новый для ХК.01'!P87</f>
        <v>31.625</v>
      </c>
      <c r="E93" s="96">
        <f>'50 кГЦ новый для ХК.01'!W87</f>
        <v>35.930104343107004</v>
      </c>
      <c r="F93" s="126">
        <f t="shared" si="1"/>
        <v>35.930104343107004</v>
      </c>
      <c r="G93" s="116">
        <f>'50 кГЦ новый для ХК.01'!Y87</f>
        <v>18.167718591471829</v>
      </c>
      <c r="H93" s="110"/>
      <c r="I93" s="24"/>
      <c r="J93" s="121">
        <f>'50 кГЦ новый для ХК.01'!AD87</f>
        <v>84</v>
      </c>
      <c r="K93" s="122">
        <f>'50 кГЦ новый для ХК.01'!AE87</f>
        <v>259</v>
      </c>
      <c r="L93" s="96">
        <f>'50 кГЦ новый для ХК.01'!AL87</f>
        <v>736.61285148556601</v>
      </c>
      <c r="M93" s="126">
        <f>'50 кГЦ новый для ХК.01'!AN87</f>
        <v>73.661285148556459</v>
      </c>
      <c r="N93" s="116">
        <f>'50 кГЦ новый для ХК.01'!AP87</f>
        <v>37.246134519558503</v>
      </c>
      <c r="R93" s="112"/>
      <c r="S93" s="119">
        <f>'50 кГЦ новый для ХК.01'!AU87</f>
        <v>84</v>
      </c>
      <c r="T93" s="122">
        <f>'50 кГЦ новый для ХК.01'!AV87</f>
        <v>2291</v>
      </c>
      <c r="U93" s="97">
        <f>'50 кГЦ новый для ХК.01'!BC87</f>
        <v>23734186.253201522</v>
      </c>
      <c r="V93" s="124">
        <f>'50 кГЦ новый для ХК.01'!BE87</f>
        <v>1438435.5304970627</v>
      </c>
      <c r="W93" s="114">
        <f>'50 кГЦ новый для ХК.01'!BG87</f>
        <v>727331.36760452006</v>
      </c>
    </row>
    <row r="94" spans="3:23">
      <c r="C94" s="119">
        <f>'50 кГЦ новый для ХК.01'!O88</f>
        <v>85</v>
      </c>
      <c r="D94" s="120">
        <f>'50 кГЦ новый для ХК.01'!P88</f>
        <v>32</v>
      </c>
      <c r="E94" s="96">
        <f>'50 кГЦ новый для ХК.01'!W88</f>
        <v>36.411214985815093</v>
      </c>
      <c r="F94" s="126">
        <f t="shared" si="1"/>
        <v>36.411214985815093</v>
      </c>
      <c r="G94" s="116">
        <f>'50 кГЦ новый для ХК.01'!Y88</f>
        <v>18.410987653109263</v>
      </c>
      <c r="H94" s="110"/>
      <c r="I94" s="24"/>
      <c r="J94" s="121">
        <f>'50 кГЦ новый для ХК.01'!AD88</f>
        <v>85</v>
      </c>
      <c r="K94" s="122">
        <f>'50 кГЦ новый для ХК.01'!AE88</f>
        <v>262</v>
      </c>
      <c r="L94" s="96">
        <f>'50 кГЦ новый для ХК.01'!AL88</f>
        <v>754.2213216617082</v>
      </c>
      <c r="M94" s="126">
        <f>'50 кГЦ новый для ХК.01'!AN88</f>
        <v>75.422132166170684</v>
      </c>
      <c r="N94" s="116">
        <f>'50 кГЦ новый для ХК.01'!AP88</f>
        <v>38.136490216640887</v>
      </c>
      <c r="R94" s="112"/>
      <c r="S94" s="119">
        <f>'50 кГЦ новый для ХК.01'!AU88</f>
        <v>85</v>
      </c>
      <c r="T94" s="122">
        <f>'50 кГЦ новый для ХК.01'!AV88</f>
        <v>2318</v>
      </c>
      <c r="U94" s="97">
        <f>'50 кГЦ новый для ХК.01'!BC88</f>
        <v>26778396.629111394</v>
      </c>
      <c r="V94" s="124">
        <f>'50 кГЦ новый для ХК.01'!BE88</f>
        <v>1622933.1290370552</v>
      </c>
      <c r="W94" s="114">
        <f>'50 кГЦ новый для ХК.01'!BG88</f>
        <v>820620.83927063749</v>
      </c>
    </row>
    <row r="95" spans="3:23">
      <c r="C95" s="21"/>
      <c r="D95" s="21"/>
      <c r="E95" s="21"/>
      <c r="F95" s="21"/>
      <c r="G95" s="21"/>
      <c r="I95" s="112"/>
      <c r="J95" s="121">
        <f>'50 кГЦ новый для ХК.01'!AD89</f>
        <v>86</v>
      </c>
      <c r="K95" s="122">
        <f>'50 кГЦ новый для ХК.01'!AE89</f>
        <v>265</v>
      </c>
      <c r="L95" s="96">
        <f>'50 кГЦ новый для ХК.01'!AL89</f>
        <v>772.14946535183594</v>
      </c>
      <c r="M95" s="126">
        <f>'50 кГЦ новый для ХК.01'!AN89</f>
        <v>77.214946535183444</v>
      </c>
      <c r="N95" s="116">
        <f>'50 кГЦ новый для ХК.01'!AP89</f>
        <v>39.043009903640268</v>
      </c>
      <c r="R95" s="112"/>
      <c r="S95" s="119">
        <f>'50 кГЦ новый для ХК.01'!AU89</f>
        <v>86</v>
      </c>
      <c r="T95" s="122">
        <f>'50 кГЦ новый для ХК.01'!AV89</f>
        <v>2345</v>
      </c>
      <c r="U95" s="97">
        <f>'50 кГЦ новый для ХК.01'!BC89</f>
        <v>30208966.425826367</v>
      </c>
      <c r="V95" s="124">
        <f>'50 кГЦ новый для ХК.01'!BE89</f>
        <v>1830846.4500500839</v>
      </c>
      <c r="W95" s="114">
        <f>'50 кГЦ новый для ХК.01'!BG89</f>
        <v>925750.25029355835</v>
      </c>
    </row>
    <row r="96" spans="3:23">
      <c r="U96" s="112"/>
    </row>
  </sheetData>
  <mergeCells count="12">
    <mergeCell ref="C8:G8"/>
    <mergeCell ref="J8:N8"/>
    <mergeCell ref="S8:W8"/>
    <mergeCell ref="T5:W5"/>
    <mergeCell ref="T6:W6"/>
    <mergeCell ref="T7:W7"/>
    <mergeCell ref="D5:G5"/>
    <mergeCell ref="D6:G6"/>
    <mergeCell ref="D7:G7"/>
    <mergeCell ref="K5:N5"/>
    <mergeCell ref="K6:N6"/>
    <mergeCell ref="K7:N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AX96"/>
  <sheetViews>
    <sheetView topLeftCell="A40" zoomScale="60" zoomScaleNormal="60" workbookViewId="0">
      <selection activeCell="E98" sqref="E98"/>
    </sheetView>
  </sheetViews>
  <sheetFormatPr defaultRowHeight="14.4"/>
  <cols>
    <col min="3" max="5" width="8.88671875" style="127"/>
    <col min="6" max="6" width="10" style="127" customWidth="1"/>
    <col min="7" max="7" width="8.88671875" style="127"/>
    <col min="8" max="8" width="9.6640625" style="21" customWidth="1"/>
    <col min="12" max="12" width="11" customWidth="1"/>
    <col min="13" max="13" width="10.77734375" customWidth="1"/>
    <col min="14" max="14" width="10.6640625" customWidth="1"/>
    <col min="15" max="15" width="8.88671875" style="112"/>
    <col min="16" max="16" width="10.6640625" style="112" bestFit="1" customWidth="1"/>
    <col min="17" max="17" width="8.88671875" style="112"/>
    <col min="20" max="20" width="8.5546875" style="136" customWidth="1"/>
    <col min="21" max="21" width="7" style="136" customWidth="1"/>
    <col min="22" max="22" width="8.88671875" style="136"/>
    <col min="23" max="23" width="6.6640625" style="136" customWidth="1"/>
    <col min="24" max="24" width="8.88671875" style="136"/>
    <col min="25" max="25" width="8.88671875" style="138"/>
    <col min="26" max="26" width="8.88671875" style="136"/>
  </cols>
  <sheetData>
    <row r="3" spans="3:27">
      <c r="C3" s="91" t="s">
        <v>120</v>
      </c>
      <c r="D3" s="91" t="s">
        <v>126</v>
      </c>
      <c r="E3" s="91" t="s">
        <v>67</v>
      </c>
      <c r="F3" s="91">
        <f>'50 кГЦ новый для ХК.01'!D26</f>
        <v>20</v>
      </c>
      <c r="G3" s="91" t="s">
        <v>2</v>
      </c>
      <c r="H3" s="106"/>
      <c r="J3" s="91" t="s">
        <v>120</v>
      </c>
      <c r="K3" s="91" t="s">
        <v>126</v>
      </c>
      <c r="L3" s="91" t="s">
        <v>67</v>
      </c>
      <c r="M3" s="91">
        <f>'50 кГЦ новый для ХК.01'!D27</f>
        <v>200</v>
      </c>
      <c r="N3" s="91" t="s">
        <v>2</v>
      </c>
      <c r="O3" s="106"/>
      <c r="P3" s="106"/>
      <c r="Q3" s="106"/>
    </row>
    <row r="4" spans="3:27">
      <c r="C4" s="91" t="s">
        <v>48</v>
      </c>
      <c r="D4" s="91">
        <f>'50 кГЦ новый для ХК.01'!D37</f>
        <v>500</v>
      </c>
      <c r="E4" s="91" t="s">
        <v>20</v>
      </c>
      <c r="F4" s="91">
        <f>'240 кГЦ '!J45</f>
        <v>0.375</v>
      </c>
      <c r="G4" s="91" t="s">
        <v>5</v>
      </c>
      <c r="H4" s="106"/>
      <c r="J4" s="91" t="str">
        <f>C4</f>
        <v>Шаг ВРУ</v>
      </c>
      <c r="K4" s="91">
        <f>'240 кГЦ '!D38</f>
        <v>4000</v>
      </c>
      <c r="L4" s="91" t="str">
        <f>E4</f>
        <v>мкс</v>
      </c>
      <c r="M4" s="91">
        <f>'240 кГЦ '!J46</f>
        <v>3</v>
      </c>
      <c r="N4" s="91" t="str">
        <f>G4</f>
        <v>м</v>
      </c>
      <c r="O4" s="106"/>
      <c r="P4" s="106"/>
      <c r="Q4" s="106"/>
    </row>
    <row r="5" spans="3:27" ht="48" customHeight="1">
      <c r="C5" s="91" t="s">
        <v>118</v>
      </c>
      <c r="D5" s="219" t="s">
        <v>192</v>
      </c>
      <c r="E5" s="220"/>
      <c r="F5" s="220"/>
      <c r="G5" s="220"/>
      <c r="H5" s="107"/>
      <c r="J5" s="91" t="str">
        <f>C5</f>
        <v>КУ1</v>
      </c>
      <c r="K5" s="221" t="str">
        <f>D5</f>
        <v>коэффициент усиления для компенсации потерь на распостранение 20LgR</v>
      </c>
      <c r="L5" s="221"/>
      <c r="M5" s="221"/>
      <c r="N5" s="221"/>
      <c r="O5" s="111"/>
      <c r="P5" s="111"/>
      <c r="Q5" s="111"/>
    </row>
    <row r="6" spans="3:27" ht="45.6" customHeight="1">
      <c r="C6" s="91" t="s">
        <v>114</v>
      </c>
      <c r="D6" s="219" t="s">
        <v>193</v>
      </c>
      <c r="E6" s="220"/>
      <c r="F6" s="220"/>
      <c r="G6" s="220"/>
      <c r="H6" s="107"/>
      <c r="J6" s="91" t="str">
        <f>C6</f>
        <v>КУ2</v>
      </c>
      <c r="K6" s="221" t="str">
        <f>D6</f>
        <v>коэффициент усиления для компенсации потерь на распостранение 40LgR</v>
      </c>
      <c r="L6" s="221"/>
      <c r="M6" s="221"/>
      <c r="N6" s="221"/>
      <c r="O6" s="111"/>
      <c r="P6" s="111"/>
      <c r="Q6" s="111"/>
    </row>
    <row r="7" spans="3:27" ht="30" customHeight="1">
      <c r="C7" s="91" t="s">
        <v>119</v>
      </c>
      <c r="D7" s="220" t="s">
        <v>123</v>
      </c>
      <c r="E7" s="220"/>
      <c r="F7" s="220"/>
      <c r="G7" s="220"/>
      <c r="H7" s="107"/>
      <c r="J7" s="91" t="str">
        <f>C7</f>
        <v>КУ 50 мВ</v>
      </c>
      <c r="K7" s="221" t="str">
        <f>D7</f>
        <v>коэффициент усиления для пересечения уровня 50 мВ</v>
      </c>
      <c r="L7" s="221"/>
      <c r="M7" s="221"/>
      <c r="N7" s="221"/>
      <c r="O7" s="111"/>
      <c r="P7" s="111"/>
      <c r="Q7" s="111"/>
      <c r="R7">
        <f>3.6*0.5*1.2</f>
        <v>2.16</v>
      </c>
    </row>
    <row r="8" spans="3:27" ht="21">
      <c r="C8" s="216" t="s">
        <v>34</v>
      </c>
      <c r="D8" s="217"/>
      <c r="E8" s="217"/>
      <c r="F8" s="217"/>
      <c r="G8" s="217"/>
      <c r="J8" s="218" t="s">
        <v>35</v>
      </c>
      <c r="K8" s="218"/>
      <c r="L8" s="218"/>
      <c r="M8" s="218"/>
      <c r="N8" s="218"/>
    </row>
    <row r="9" spans="3:27" ht="15" thickBot="1">
      <c r="C9" s="98" t="str">
        <f>'50 кГЦ новый для ХК.01'!O3</f>
        <v>Шаг ВРУ</v>
      </c>
      <c r="D9" s="99" t="s">
        <v>50</v>
      </c>
      <c r="E9" s="100" t="s">
        <v>118</v>
      </c>
      <c r="F9" s="125" t="s">
        <v>194</v>
      </c>
      <c r="G9" s="115" t="s">
        <v>119</v>
      </c>
      <c r="H9" s="108" t="s">
        <v>114</v>
      </c>
      <c r="I9" s="51"/>
      <c r="J9" s="98" t="str">
        <f>C9</f>
        <v>Шаг ВРУ</v>
      </c>
      <c r="K9" s="99" t="s">
        <v>50</v>
      </c>
      <c r="L9" s="100" t="s">
        <v>118</v>
      </c>
      <c r="M9" s="125" t="s">
        <v>195</v>
      </c>
      <c r="N9" s="115" t="s">
        <v>119</v>
      </c>
      <c r="O9" s="108"/>
      <c r="P9" s="108"/>
      <c r="Q9" s="108"/>
      <c r="R9" s="51"/>
      <c r="T9" s="136" t="s">
        <v>186</v>
      </c>
      <c r="U9" s="136" t="s">
        <v>7</v>
      </c>
      <c r="V9" s="136" t="s">
        <v>187</v>
      </c>
      <c r="X9" s="136" t="s">
        <v>188</v>
      </c>
      <c r="Y9" s="2" t="s">
        <v>189</v>
      </c>
    </row>
    <row r="10" spans="3:27" ht="15" thickTop="1">
      <c r="C10" s="92">
        <f>'50 кГЦ новый для ХК.01'!O4</f>
        <v>1</v>
      </c>
      <c r="D10" s="93">
        <f>'240 кГЦ '!P4</f>
        <v>0.3</v>
      </c>
      <c r="E10" s="96">
        <f>'240 кГЦ '!Y4</f>
        <v>0.30121406001021767</v>
      </c>
      <c r="F10" s="126">
        <f>E10</f>
        <v>0.30121406001021767</v>
      </c>
      <c r="G10" s="116">
        <f>'240 кГЦ '!AA4</f>
        <v>0.31941409236718193</v>
      </c>
      <c r="H10" s="109">
        <f>'240 кГЦ '!AB4</f>
        <v>9.0364218003065322E-2</v>
      </c>
      <c r="I10" s="51"/>
      <c r="J10" s="94">
        <f>'50 кГЦ новый для ХК.01'!AD4</f>
        <v>1</v>
      </c>
      <c r="K10" s="95">
        <f>'240 кГЦ '!AF4</f>
        <v>11</v>
      </c>
      <c r="L10" s="96">
        <f>'240 кГЦ '!AM4</f>
        <v>12.755734629686087</v>
      </c>
      <c r="M10" s="126">
        <f>'240 кГЦ '!AO4</f>
        <v>1.2755734629686064</v>
      </c>
      <c r="N10" s="116">
        <f>'240 кГЦ '!AQ4</f>
        <v>1.3526464863823411</v>
      </c>
      <c r="O10" s="109"/>
      <c r="P10" s="109" t="s">
        <v>7</v>
      </c>
      <c r="Q10" s="109"/>
      <c r="R10" s="51">
        <f>L10/$R$7</f>
        <v>5.9054326989287436</v>
      </c>
      <c r="S10">
        <f>POWER(R10,0.5)</f>
        <v>2.43010960636115</v>
      </c>
      <c r="T10" s="136">
        <v>2.44</v>
      </c>
      <c r="U10" s="136">
        <v>107</v>
      </c>
      <c r="V10" s="136">
        <v>2.42</v>
      </c>
      <c r="W10" s="136">
        <v>108</v>
      </c>
      <c r="X10" s="136">
        <f>T10*V10</f>
        <v>5.9047999999999998</v>
      </c>
      <c r="Y10" s="136">
        <f t="shared" ref="Y10:Y41" si="0">R10-X10</f>
        <v>6.3269892874373568E-4</v>
      </c>
      <c r="Z10" s="136">
        <f>X10*$R$7</f>
        <v>12.754368000000001</v>
      </c>
      <c r="AA10">
        <f>POWER(($Y$96-Y10),2)</f>
        <v>3.6483794683091055</v>
      </c>
    </row>
    <row r="11" spans="3:27">
      <c r="C11" s="92">
        <f>'50 кГЦ новый для ХК.01'!O5</f>
        <v>2</v>
      </c>
      <c r="D11" s="93">
        <f>'240 кГЦ '!P5</f>
        <v>0.67500000000000004</v>
      </c>
      <c r="E11" s="96">
        <f>'240 кГЦ '!Y5</f>
        <v>0.68116172951925102</v>
      </c>
      <c r="F11" s="126">
        <f t="shared" ref="F11:F74" si="1">E11</f>
        <v>0.68116172951925102</v>
      </c>
      <c r="G11" s="116">
        <f>'240 кГЦ '!AA5</f>
        <v>0.72231905636234583</v>
      </c>
      <c r="H11" s="109">
        <f>'240 кГЦ '!AB5</f>
        <v>0.45978416742549438</v>
      </c>
      <c r="I11" s="51"/>
      <c r="J11" s="94">
        <f>'50 кГЦ новый для ХК.01'!AD5</f>
        <v>2</v>
      </c>
      <c r="K11" s="95">
        <f>'240 кГЦ '!AF5</f>
        <v>14</v>
      </c>
      <c r="L11" s="96">
        <f>'240 кГЦ '!AM5</f>
        <v>16.903657249098739</v>
      </c>
      <c r="M11" s="126">
        <f>'240 кГЦ '!AO5</f>
        <v>1.6903657249098709</v>
      </c>
      <c r="N11" s="116">
        <f>'240 кГЦ '!AQ5</f>
        <v>1.7925014316143333</v>
      </c>
      <c r="O11" s="109"/>
      <c r="P11" s="109"/>
      <c r="Q11" s="109"/>
      <c r="R11" s="51">
        <f t="shared" ref="R11:R74" si="2">L11/$R$7</f>
        <v>7.825767244953119</v>
      </c>
      <c r="S11">
        <f t="shared" ref="S11:S74" si="3">POWER(R11,0.5)</f>
        <v>2.797457282060464</v>
      </c>
      <c r="T11" s="136">
        <v>2.8</v>
      </c>
      <c r="U11" s="136">
        <v>91</v>
      </c>
      <c r="V11" s="136">
        <v>2.79</v>
      </c>
      <c r="W11" s="136">
        <v>92</v>
      </c>
      <c r="X11" s="136">
        <f>T11*V11</f>
        <v>7.8119999999999994</v>
      </c>
      <c r="Y11" s="136">
        <f t="shared" si="0"/>
        <v>1.3767244953119651E-2</v>
      </c>
      <c r="Z11" s="138">
        <f t="shared" ref="Z11:Z74" si="4">X11*$R$7</f>
        <v>16.873919999999998</v>
      </c>
      <c r="AA11">
        <f t="shared" ref="AA11:AA74" si="5">POWER(($Y$96-Y11),2)</f>
        <v>3.5983760970051661</v>
      </c>
    </row>
    <row r="12" spans="3:27">
      <c r="C12" s="92">
        <f>'50 кГЦ новый для ХК.01'!O6</f>
        <v>3</v>
      </c>
      <c r="D12" s="93">
        <f>'240 кГЦ '!P6</f>
        <v>1.05</v>
      </c>
      <c r="E12" s="96">
        <f>'240 кГЦ '!Y6</f>
        <v>1.0649476198713399</v>
      </c>
      <c r="F12" s="126">
        <f t="shared" si="1"/>
        <v>1.0649476198713399</v>
      </c>
      <c r="G12" s="116">
        <f>'240 кГЦ '!AA6</f>
        <v>1.1292941551541649</v>
      </c>
      <c r="H12" s="109">
        <f>'240 кГЦ '!AB6</f>
        <v>1.1181950008649069</v>
      </c>
      <c r="I12" s="51"/>
      <c r="J12" s="94">
        <f>'50 кГЦ новый для ХК.01'!AD6</f>
        <v>3</v>
      </c>
      <c r="K12" s="95">
        <f>'240 кГЦ '!AF6</f>
        <v>17</v>
      </c>
      <c r="L12" s="96">
        <f>'240 кГЦ '!AM6</f>
        <v>21.371815469455374</v>
      </c>
      <c r="M12" s="126">
        <f>'240 кГЦ '!AO6</f>
        <v>2.1371815469455337</v>
      </c>
      <c r="N12" s="116">
        <f>'240 кГЦ '!AQ6</f>
        <v>2.2663148726136573</v>
      </c>
      <c r="O12" s="109"/>
      <c r="P12" s="109"/>
      <c r="Q12" s="109"/>
      <c r="R12" s="51">
        <f t="shared" si="2"/>
        <v>9.8943590136367465</v>
      </c>
      <c r="S12">
        <f t="shared" si="3"/>
        <v>3.1455300052036934</v>
      </c>
      <c r="T12" s="136">
        <v>3.15</v>
      </c>
      <c r="U12" s="136">
        <v>82</v>
      </c>
      <c r="V12" s="136">
        <v>3.15</v>
      </c>
      <c r="W12" s="136">
        <v>82</v>
      </c>
      <c r="X12" s="136">
        <f>T12*V12</f>
        <v>9.9224999999999994</v>
      </c>
      <c r="Y12" s="136">
        <f t="shared" si="0"/>
        <v>-2.8140986363252907E-2</v>
      </c>
      <c r="Z12" s="138">
        <f t="shared" si="4"/>
        <v>21.432600000000001</v>
      </c>
      <c r="AA12">
        <f t="shared" si="5"/>
        <v>3.7591270811312691</v>
      </c>
    </row>
    <row r="13" spans="3:27">
      <c r="C13" s="92">
        <f>'50 кГЦ новый для ХК.01'!O7</f>
        <v>4</v>
      </c>
      <c r="D13" s="93">
        <f>'240 кГЦ '!P7</f>
        <v>1.425</v>
      </c>
      <c r="E13" s="96">
        <f>'240 кГЦ '!Y7</f>
        <v>1.4526008501994547</v>
      </c>
      <c r="F13" s="126">
        <f t="shared" si="1"/>
        <v>1.4526008501994547</v>
      </c>
      <c r="G13" s="116">
        <f>'240 кГЦ '!AA7</f>
        <v>1.5403702673192501</v>
      </c>
      <c r="H13" s="109">
        <f>'240 кГЦ '!AB7</f>
        <v>2.0699562115342229</v>
      </c>
      <c r="I13" s="51"/>
      <c r="J13" s="94">
        <f>'50 кГЦ новый для ХК.01'!AD7</f>
        <v>4</v>
      </c>
      <c r="K13" s="95">
        <f>'240 кГЦ '!AF7</f>
        <v>20</v>
      </c>
      <c r="L13" s="96">
        <f>'240 кГЦ '!AM7</f>
        <v>26.179559930024034</v>
      </c>
      <c r="M13" s="126">
        <f>'240 кГЦ '!AO7</f>
        <v>2.6179559930023988</v>
      </c>
      <c r="N13" s="116">
        <f>'240 кГЦ '!AQ7</f>
        <v>2.7761387942306532</v>
      </c>
      <c r="O13" s="109"/>
      <c r="P13" s="109"/>
      <c r="Q13" s="109"/>
      <c r="R13" s="51">
        <f t="shared" si="2"/>
        <v>12.120166634270385</v>
      </c>
      <c r="S13">
        <f t="shared" si="3"/>
        <v>3.4814029692453565</v>
      </c>
      <c r="T13" s="136">
        <v>3.5</v>
      </c>
      <c r="U13" s="136">
        <v>75</v>
      </c>
      <c r="V13" s="136">
        <v>3.45</v>
      </c>
      <c r="W13" s="136">
        <v>76</v>
      </c>
      <c r="X13" s="136">
        <f t="shared" ref="X13:X76" si="6">T13*V13</f>
        <v>12.075000000000001</v>
      </c>
      <c r="Y13" s="136">
        <f t="shared" si="0"/>
        <v>4.516663427038381E-2</v>
      </c>
      <c r="Z13" s="138">
        <f t="shared" si="4"/>
        <v>26.082000000000004</v>
      </c>
      <c r="AA13">
        <f t="shared" si="5"/>
        <v>3.480236590687829</v>
      </c>
    </row>
    <row r="14" spans="3:27">
      <c r="C14" s="92">
        <f>'50 кГЦ новый для ХК.01'!O8</f>
        <v>5</v>
      </c>
      <c r="D14" s="93">
        <f>'240 кГЦ '!P8</f>
        <v>1.8</v>
      </c>
      <c r="E14" s="96">
        <f>'240 кГЦ '!Y8</f>
        <v>1.8441507360720208</v>
      </c>
      <c r="F14" s="126">
        <f t="shared" si="1"/>
        <v>1.8441507360720208</v>
      </c>
      <c r="G14" s="116">
        <f>'240 кГЦ '!AA8</f>
        <v>1.9555784797387399</v>
      </c>
      <c r="H14" s="109">
        <f>'240 кГЦ '!AB8</f>
        <v>3.3194713249296375</v>
      </c>
      <c r="I14" s="51"/>
      <c r="J14" s="94">
        <f>'50 кГЦ новый для ХК.01'!AD8</f>
        <v>5</v>
      </c>
      <c r="K14" s="95">
        <f>'240 кГЦ '!AF8</f>
        <v>23</v>
      </c>
      <c r="L14" s="96">
        <f>'240 кГЦ '!AM8</f>
        <v>31.347292350024809</v>
      </c>
      <c r="M14" s="126">
        <f>'240 кГЦ '!AO8</f>
        <v>3.1347292350024754</v>
      </c>
      <c r="N14" s="116">
        <f>'240 кГЦ '!AQ8</f>
        <v>3.3241366401728478</v>
      </c>
      <c r="O14" s="109"/>
      <c r="P14" s="109"/>
      <c r="Q14" s="109"/>
      <c r="R14" s="51">
        <f t="shared" si="2"/>
        <v>14.512635347233706</v>
      </c>
      <c r="S14">
        <f t="shared" si="3"/>
        <v>3.8095452940257459</v>
      </c>
      <c r="T14" s="136">
        <v>3.8</v>
      </c>
      <c r="U14" s="136">
        <v>69</v>
      </c>
      <c r="V14" s="136">
        <v>3.8</v>
      </c>
      <c r="W14" s="136">
        <v>69</v>
      </c>
      <c r="X14" s="136">
        <f t="shared" si="6"/>
        <v>14.44</v>
      </c>
      <c r="Y14" s="136">
        <f t="shared" si="0"/>
        <v>7.2635347233706682E-2</v>
      </c>
      <c r="Z14" s="138">
        <f t="shared" si="4"/>
        <v>31.1904</v>
      </c>
      <c r="AA14">
        <f t="shared" si="5"/>
        <v>3.3785031980303164</v>
      </c>
    </row>
    <row r="15" spans="3:27">
      <c r="C15" s="92">
        <f>'50 кГЦ новый для ХК.01'!O9</f>
        <v>6</v>
      </c>
      <c r="D15" s="93">
        <f>'240 кГЦ '!P9</f>
        <v>2.1749999999999998</v>
      </c>
      <c r="E15" s="96">
        <f>'240 кГЦ '!Y9</f>
        <v>2.2396267907354028</v>
      </c>
      <c r="F15" s="126">
        <f t="shared" si="1"/>
        <v>2.2396267907354028</v>
      </c>
      <c r="G15" s="116">
        <f>'240 кГЦ '!AA9</f>
        <v>2.3749500889158583</v>
      </c>
      <c r="H15" s="109">
        <f>'240 кГЦ '!AB9</f>
        <v>4.871188269849501</v>
      </c>
      <c r="I15" s="51"/>
      <c r="J15" s="94">
        <f>'50 кГЦ новый для ХК.01'!AD9</f>
        <v>6</v>
      </c>
      <c r="K15" s="95">
        <f>'240 кГЦ '!AF9</f>
        <v>26</v>
      </c>
      <c r="L15" s="96">
        <f>'240 кГЦ '!AM9</f>
        <v>36.896519297993819</v>
      </c>
      <c r="M15" s="126">
        <f>'240 кГЦ '!AO9</f>
        <v>3.6896519297993753</v>
      </c>
      <c r="N15" s="116">
        <f>'240 кГЦ '!AQ9</f>
        <v>3.9125890148279048</v>
      </c>
      <c r="O15" s="109"/>
      <c r="P15" s="109"/>
      <c r="Q15" s="109"/>
      <c r="R15" s="51">
        <f t="shared" si="2"/>
        <v>17.08172189721936</v>
      </c>
      <c r="S15">
        <f t="shared" si="3"/>
        <v>4.1330039798213791</v>
      </c>
      <c r="T15" s="136">
        <v>4.3</v>
      </c>
      <c r="U15" s="136">
        <v>61</v>
      </c>
      <c r="V15" s="136">
        <v>3.97</v>
      </c>
      <c r="W15" s="136">
        <v>65</v>
      </c>
      <c r="X15" s="136">
        <f t="shared" si="6"/>
        <v>17.071000000000002</v>
      </c>
      <c r="Y15" s="136">
        <f t="shared" si="0"/>
        <v>1.0721897219358567E-2</v>
      </c>
      <c r="Z15" s="138">
        <f t="shared" si="4"/>
        <v>36.873360000000005</v>
      </c>
      <c r="AA15">
        <f t="shared" si="5"/>
        <v>3.6099390465531522</v>
      </c>
    </row>
    <row r="16" spans="3:27">
      <c r="C16" s="92">
        <f>'50 кГЦ новый для ХК.01'!O10</f>
        <v>7</v>
      </c>
      <c r="D16" s="93">
        <f>'240 кГЦ '!P10</f>
        <v>2.5499999999999998</v>
      </c>
      <c r="E16" s="96">
        <f>'240 кГЦ '!Y10</f>
        <v>2.6390587263639325</v>
      </c>
      <c r="F16" s="126">
        <f t="shared" si="1"/>
        <v>2.6390587263639325</v>
      </c>
      <c r="G16" s="116">
        <f>'240 кГЦ '!AA10</f>
        <v>2.7985166023014738</v>
      </c>
      <c r="H16" s="109">
        <f>'240 кГЦ '!AB10</f>
        <v>6.7295997522280269</v>
      </c>
      <c r="I16" s="51"/>
      <c r="J16" s="94">
        <f>'50 кГЦ новый для ХК.01'!AD10</f>
        <v>7</v>
      </c>
      <c r="K16" s="95">
        <f>'240 кГЦ '!AF10</f>
        <v>29</v>
      </c>
      <c r="L16" s="96">
        <f>'240 кГЦ '!AM10</f>
        <v>42.84990860788254</v>
      </c>
      <c r="M16" s="126">
        <f>'240 кГЦ '!AO10</f>
        <v>4.2849908607882465</v>
      </c>
      <c r="N16" s="116">
        <f>'240 кГЦ '!AQ10</f>
        <v>4.5438996657523907</v>
      </c>
      <c r="O16" s="109"/>
      <c r="P16" s="109"/>
      <c r="Q16" s="109"/>
      <c r="R16" s="51">
        <f t="shared" si="2"/>
        <v>19.837920651797472</v>
      </c>
      <c r="S16">
        <f t="shared" si="3"/>
        <v>4.4539780704217069</v>
      </c>
      <c r="T16" s="136">
        <v>4.5999999999999996</v>
      </c>
      <c r="U16" s="136">
        <v>58</v>
      </c>
      <c r="V16" s="136">
        <v>4.3</v>
      </c>
      <c r="W16" s="136">
        <v>61</v>
      </c>
      <c r="X16" s="136">
        <f t="shared" si="6"/>
        <v>19.779999999999998</v>
      </c>
      <c r="Y16" s="136">
        <f t="shared" si="0"/>
        <v>5.7920651797473965E-2</v>
      </c>
      <c r="Z16" s="138">
        <f t="shared" si="4"/>
        <v>42.724799999999995</v>
      </c>
      <c r="AA16">
        <f t="shared" si="5"/>
        <v>3.4328130157684189</v>
      </c>
    </row>
    <row r="17" spans="3:27">
      <c r="C17" s="92">
        <f>'50 кГЦ новый для ХК.01'!O11</f>
        <v>8</v>
      </c>
      <c r="D17" s="93">
        <f>'240 кГЦ '!P11</f>
        <v>2.9249999999999998</v>
      </c>
      <c r="E17" s="96">
        <f>'240 кГЦ '!Y11</f>
        <v>3.0424764553175296</v>
      </c>
      <c r="F17" s="126">
        <f t="shared" si="1"/>
        <v>3.0424764553175296</v>
      </c>
      <c r="G17" s="116">
        <f>'240 кГЦ '!AA11</f>
        <v>3.2263097396277063</v>
      </c>
      <c r="H17" s="109">
        <f>'240 кГЦ '!AB11</f>
        <v>8.8992436318037722</v>
      </c>
      <c r="I17" s="51"/>
      <c r="J17" s="94">
        <f>'50 кГЦ новый для ХК.01'!AD11</f>
        <v>8</v>
      </c>
      <c r="K17" s="95">
        <f>'240 кГЦ '!AF11</f>
        <v>32</v>
      </c>
      <c r="L17" s="96">
        <f>'240 кГЦ '!AM11</f>
        <v>49.231348568726119</v>
      </c>
      <c r="M17" s="126">
        <f>'240 кГЦ '!AO11</f>
        <v>4.9231348568726032</v>
      </c>
      <c r="N17" s="116">
        <f>'240 кГЦ '!AQ11</f>
        <v>5.2206017602759207</v>
      </c>
      <c r="O17" s="109"/>
      <c r="P17" s="109"/>
      <c r="Q17" s="109"/>
      <c r="R17" s="51">
        <f t="shared" si="2"/>
        <v>22.792291004039868</v>
      </c>
      <c r="S17">
        <f t="shared" si="3"/>
        <v>4.7741272505076644</v>
      </c>
      <c r="T17" s="136">
        <v>5.2</v>
      </c>
      <c r="U17" s="136">
        <v>52</v>
      </c>
      <c r="V17" s="136">
        <v>4.4000000000000004</v>
      </c>
      <c r="W17" s="136">
        <v>60</v>
      </c>
      <c r="X17" s="136">
        <f t="shared" si="6"/>
        <v>22.880000000000003</v>
      </c>
      <c r="Y17" s="136">
        <f t="shared" si="0"/>
        <v>-8.7708995960134928E-2</v>
      </c>
      <c r="Z17" s="138">
        <f t="shared" si="4"/>
        <v>49.420800000000007</v>
      </c>
      <c r="AA17">
        <f t="shared" si="5"/>
        <v>3.9936619236160027</v>
      </c>
    </row>
    <row r="18" spans="3:27">
      <c r="C18" s="92">
        <f>'50 кГЦ новый для ХК.01'!O12</f>
        <v>9</v>
      </c>
      <c r="D18" s="93">
        <f>'240 кГЦ '!P12</f>
        <v>3.3</v>
      </c>
      <c r="E18" s="96">
        <f>'240 кГЦ '!Y12</f>
        <v>3.4499100914069514</v>
      </c>
      <c r="F18" s="126">
        <f t="shared" si="1"/>
        <v>3.4499100914069514</v>
      </c>
      <c r="G18" s="116">
        <f>'240 кГЦ '!AA12</f>
        <v>3.6583614342496267</v>
      </c>
      <c r="H18" s="109">
        <f>'240 кГЦ '!AB12</f>
        <v>11.384703301642936</v>
      </c>
      <c r="I18" s="51"/>
      <c r="J18" s="94">
        <f>'50 кГЦ новый для ХК.01'!AD12</f>
        <v>9</v>
      </c>
      <c r="K18" s="95">
        <f>'240 кГЦ '!AF12</f>
        <v>35</v>
      </c>
      <c r="L18" s="96">
        <f>'240 кГЦ '!AM12</f>
        <v>56.066010020670959</v>
      </c>
      <c r="M18" s="126">
        <f>'240 кГЦ '!AO12</f>
        <v>5.6066010020670864</v>
      </c>
      <c r="N18" s="116">
        <f>'240 кГЦ '!AQ12</f>
        <v>5.9453644703021098</v>
      </c>
      <c r="O18" s="109"/>
      <c r="P18" s="109"/>
      <c r="Q18" s="109"/>
      <c r="R18" s="51">
        <f t="shared" si="2"/>
        <v>25.956486120680999</v>
      </c>
      <c r="S18">
        <f t="shared" si="3"/>
        <v>5.0947508399018888</v>
      </c>
      <c r="T18" s="136">
        <v>5.0999999999999996</v>
      </c>
      <c r="U18" s="136">
        <v>53</v>
      </c>
      <c r="V18" s="136">
        <v>5.0999999999999996</v>
      </c>
      <c r="W18" s="136">
        <v>53</v>
      </c>
      <c r="X18" s="136">
        <f t="shared" si="6"/>
        <v>26.009999999999998</v>
      </c>
      <c r="Y18" s="136">
        <f t="shared" si="0"/>
        <v>-5.3513879318998647E-2</v>
      </c>
      <c r="Z18" s="138">
        <f t="shared" si="4"/>
        <v>56.181599999999996</v>
      </c>
      <c r="AA18">
        <f t="shared" si="5"/>
        <v>3.8581591716450698</v>
      </c>
    </row>
    <row r="19" spans="3:27">
      <c r="C19" s="92">
        <f>'50 кГЦ новый для ХК.01'!O13</f>
        <v>10</v>
      </c>
      <c r="D19" s="93">
        <f>'240 кГЦ '!P13</f>
        <v>3.6749999999999998</v>
      </c>
      <c r="E19" s="96">
        <f>'240 кГЦ '!Y13</f>
        <v>3.8613899511667316</v>
      </c>
      <c r="F19" s="126">
        <f t="shared" si="1"/>
        <v>3.8613899511667316</v>
      </c>
      <c r="G19" s="116">
        <f>'240 кГЦ '!AA13</f>
        <v>4.0947038344951103</v>
      </c>
      <c r="H19" s="109">
        <f>'240 кГЦ '!AB13</f>
        <v>14.190608070537742</v>
      </c>
      <c r="I19" s="51"/>
      <c r="J19" s="94">
        <f>'50 кГЦ новый для ХК.01'!AD13</f>
        <v>10</v>
      </c>
      <c r="K19" s="95">
        <f>'240 кГЦ '!AF13</f>
        <v>38</v>
      </c>
      <c r="L19" s="96">
        <f>'240 кГЦ '!AM13</f>
        <v>63.380411496388206</v>
      </c>
      <c r="M19" s="126">
        <f>'240 кГЦ '!AO13</f>
        <v>6.3380411496388094</v>
      </c>
      <c r="N19" s="116">
        <f>'240 кГЦ '!AQ13</f>
        <v>6.7209998800489563</v>
      </c>
      <c r="O19" s="109"/>
      <c r="P19" s="109"/>
      <c r="Q19" s="109"/>
      <c r="R19" s="51">
        <f t="shared" si="2"/>
        <v>29.342783100179723</v>
      </c>
      <c r="S19">
        <f t="shared" si="3"/>
        <v>5.4168979222595404</v>
      </c>
      <c r="T19" s="136">
        <v>5.4</v>
      </c>
      <c r="U19" s="136">
        <v>50</v>
      </c>
      <c r="V19" s="136">
        <v>5.4</v>
      </c>
      <c r="W19" s="136">
        <v>50</v>
      </c>
      <c r="X19" s="136">
        <f t="shared" si="6"/>
        <v>29.160000000000004</v>
      </c>
      <c r="Y19" s="136">
        <f t="shared" si="0"/>
        <v>0.18278310017971933</v>
      </c>
      <c r="Z19" s="138">
        <f t="shared" si="4"/>
        <v>62.985600000000012</v>
      </c>
      <c r="AA19">
        <f t="shared" si="5"/>
        <v>2.9857170527456636</v>
      </c>
    </row>
    <row r="20" spans="3:27">
      <c r="C20" s="92">
        <f>'50 кГЦ новый для ХК.01'!O14</f>
        <v>11</v>
      </c>
      <c r="D20" s="93">
        <f>'240 кГЦ '!P14</f>
        <v>4.05</v>
      </c>
      <c r="E20" s="96">
        <f>'240 кГЦ '!Y14</f>
        <v>4.2769465551358268</v>
      </c>
      <c r="F20" s="126">
        <f t="shared" si="1"/>
        <v>4.2769465551358268</v>
      </c>
      <c r="G20" s="116">
        <f>'240 кГЦ '!AA14</f>
        <v>4.5353693050228623</v>
      </c>
      <c r="H20" s="109">
        <f>'240 кГЦ '!AB14</f>
        <v>17.321633548300099</v>
      </c>
      <c r="I20" s="51"/>
      <c r="J20" s="94">
        <f>'50 кГЦ новый для ХК.01'!AD14</f>
        <v>11</v>
      </c>
      <c r="K20" s="95">
        <f>'240 кГЦ '!AF14</f>
        <v>41</v>
      </c>
      <c r="L20" s="96">
        <f>'240 кГЦ '!AM14</f>
        <v>71.202487553421534</v>
      </c>
      <c r="M20" s="126">
        <f>'240 кГЦ '!AO14</f>
        <v>7.120248755342141</v>
      </c>
      <c r="N20" s="116">
        <f>'240 кГЦ '!AQ14</f>
        <v>7.550470232163188</v>
      </c>
      <c r="O20" s="109"/>
      <c r="P20" s="109"/>
      <c r="Q20" s="109"/>
      <c r="R20" s="51">
        <f t="shared" si="2"/>
        <v>32.964114608065522</v>
      </c>
      <c r="S20">
        <f t="shared" si="3"/>
        <v>5.7414383744899258</v>
      </c>
      <c r="T20" s="136">
        <v>5.7</v>
      </c>
      <c r="U20" s="136">
        <v>47</v>
      </c>
      <c r="V20" s="136">
        <v>5.8</v>
      </c>
      <c r="W20" s="136">
        <v>46</v>
      </c>
      <c r="X20" s="136">
        <f t="shared" si="6"/>
        <v>33.06</v>
      </c>
      <c r="Y20" s="136">
        <f t="shared" si="0"/>
        <v>-9.5885391934480424E-2</v>
      </c>
      <c r="Z20" s="138">
        <f t="shared" si="4"/>
        <v>71.409600000000012</v>
      </c>
      <c r="AA20">
        <f t="shared" si="5"/>
        <v>4.0264084393810169</v>
      </c>
    </row>
    <row r="21" spans="3:27">
      <c r="C21" s="92">
        <f>'50 кГЦ новый для ХК.01'!O15</f>
        <v>12</v>
      </c>
      <c r="D21" s="93">
        <f>'240 кГЦ '!P15</f>
        <v>4.4249999999999998</v>
      </c>
      <c r="E21" s="96">
        <f>'240 кГЦ '!Y15</f>
        <v>4.6966106291460585</v>
      </c>
      <c r="F21" s="126">
        <f t="shared" si="1"/>
        <v>4.6966106291460585</v>
      </c>
      <c r="G21" s="116">
        <f>'240 кГЦ '!AA15</f>
        <v>4.9803904281887093</v>
      </c>
      <c r="H21" s="109">
        <f>'240 кГЦ '!AB15</f>
        <v>20.782502033971319</v>
      </c>
      <c r="I21" s="51"/>
      <c r="J21" s="94">
        <f>'50 кГЦ новый для ХК.01'!AD15</f>
        <v>12</v>
      </c>
      <c r="K21" s="95">
        <f>'240 кГЦ '!AF15</f>
        <v>44</v>
      </c>
      <c r="L21" s="96">
        <f>'240 кГЦ '!AM15</f>
        <v>79.561660449842364</v>
      </c>
      <c r="M21" s="126">
        <f>'240 кГЦ '!AO15</f>
        <v>7.9561660449842222</v>
      </c>
      <c r="N21" s="116">
        <f>'240 кГЦ '!AQ15</f>
        <v>8.4368955283661844</v>
      </c>
      <c r="O21" s="109"/>
      <c r="P21" s="109"/>
      <c r="Q21" s="109"/>
      <c r="R21" s="51">
        <f t="shared" si="2"/>
        <v>36.834102060112201</v>
      </c>
      <c r="S21">
        <f t="shared" si="3"/>
        <v>6.0691104834326586</v>
      </c>
      <c r="T21" s="136">
        <v>6.1</v>
      </c>
      <c r="U21" s="136">
        <v>44</v>
      </c>
      <c r="V21" s="136">
        <v>6</v>
      </c>
      <c r="W21" s="136">
        <v>45</v>
      </c>
      <c r="X21" s="136">
        <f t="shared" si="6"/>
        <v>36.599999999999994</v>
      </c>
      <c r="Y21" s="136">
        <f t="shared" si="0"/>
        <v>0.2341020601122068</v>
      </c>
      <c r="Z21" s="138">
        <f t="shared" si="4"/>
        <v>79.055999999999997</v>
      </c>
      <c r="AA21">
        <f t="shared" si="5"/>
        <v>2.8110002909703433</v>
      </c>
    </row>
    <row r="22" spans="3:27">
      <c r="C22" s="92">
        <f>'50 кГЦ новый для ХК.01'!O16</f>
        <v>13</v>
      </c>
      <c r="D22" s="93">
        <f>'240 кГЦ '!P16</f>
        <v>4.8</v>
      </c>
      <c r="E22" s="96">
        <f>'240 кГЦ '!Y16</f>
        <v>5.1204131056183444</v>
      </c>
      <c r="F22" s="126">
        <f t="shared" si="1"/>
        <v>5.1204131056183444</v>
      </c>
      <c r="G22" s="116">
        <f>'240 кГЦ '!AA16</f>
        <v>5.4298000054201552</v>
      </c>
      <c r="H22" s="109">
        <f>'240 кГЦ '!AB16</f>
        <v>24.577982906968053</v>
      </c>
      <c r="I22" s="51"/>
      <c r="J22" s="94">
        <f>'50 кГЦ новый для ХК.01'!AD16</f>
        <v>13</v>
      </c>
      <c r="K22" s="95">
        <f>'240 кГЦ '!AF16</f>
        <v>47</v>
      </c>
      <c r="L22" s="96">
        <f>'240 кГЦ '!AM16</f>
        <v>88.488915322726115</v>
      </c>
      <c r="M22" s="126">
        <f>'240 кГЦ '!AO16</f>
        <v>8.8488915322725958</v>
      </c>
      <c r="N22" s="116">
        <f>'240 кГЦ '!AQ16</f>
        <v>9.383561501546847</v>
      </c>
      <c r="O22" s="109"/>
      <c r="P22" s="109"/>
      <c r="Q22" s="109"/>
      <c r="R22" s="51">
        <f t="shared" si="2"/>
        <v>40.967090427188012</v>
      </c>
      <c r="S22">
        <f t="shared" si="3"/>
        <v>6.4005539156535516</v>
      </c>
      <c r="T22" s="136">
        <v>6.4</v>
      </c>
      <c r="U22" s="136">
        <v>42</v>
      </c>
      <c r="V22" s="136">
        <v>6.4</v>
      </c>
      <c r="W22" s="136">
        <v>42</v>
      </c>
      <c r="X22" s="136">
        <f t="shared" si="6"/>
        <v>40.960000000000008</v>
      </c>
      <c r="Y22" s="136">
        <f t="shared" si="0"/>
        <v>7.0904271880039005E-3</v>
      </c>
      <c r="Z22" s="138">
        <f t="shared" si="4"/>
        <v>88.473600000000019</v>
      </c>
      <c r="AA22">
        <f t="shared" si="5"/>
        <v>3.6237517037460729</v>
      </c>
    </row>
    <row r="23" spans="3:27">
      <c r="C23" s="92">
        <f>'50 кГЦ новый для ХК.01'!O17</f>
        <v>14</v>
      </c>
      <c r="D23" s="93">
        <f>'240 кГЦ '!P17</f>
        <v>5.1749999999999998</v>
      </c>
      <c r="E23" s="96">
        <f>'240 кГЦ '!Y17</f>
        <v>5.5483851248668135</v>
      </c>
      <c r="F23" s="126">
        <f t="shared" si="1"/>
        <v>5.5483851248668135</v>
      </c>
      <c r="G23" s="116">
        <f>'240 кГЦ '!AA17</f>
        <v>5.8836310585992884</v>
      </c>
      <c r="H23" s="109">
        <f>'240 кГЦ '!AB17</f>
        <v>28.71289302118576</v>
      </c>
      <c r="I23" s="51"/>
      <c r="J23" s="94">
        <f>'50 кГЦ новый для ХК.01'!AD17</f>
        <v>14</v>
      </c>
      <c r="K23" s="95">
        <f>'240 кГЦ '!AF17</f>
        <v>50</v>
      </c>
      <c r="L23" s="96">
        <f>'240 кГЦ '!AM17</f>
        <v>98.016879036430467</v>
      </c>
      <c r="M23" s="126">
        <f>'240 кГЦ '!AO17</f>
        <v>9.80168790364303</v>
      </c>
      <c r="N23" s="116">
        <f>'240 кГЦ '!AQ17</f>
        <v>10.393927977008536</v>
      </c>
      <c r="O23" s="109"/>
      <c r="P23" s="109"/>
      <c r="Q23" s="109"/>
      <c r="R23" s="51">
        <f t="shared" si="2"/>
        <v>45.378184739088177</v>
      </c>
      <c r="S23">
        <f t="shared" si="3"/>
        <v>6.7363331820129098</v>
      </c>
      <c r="T23" s="136">
        <v>7</v>
      </c>
      <c r="U23" s="136">
        <v>38</v>
      </c>
      <c r="V23" s="136">
        <v>6.5</v>
      </c>
      <c r="W23" s="136">
        <v>41</v>
      </c>
      <c r="X23" s="136">
        <f t="shared" si="6"/>
        <v>45.5</v>
      </c>
      <c r="Y23" s="136">
        <f t="shared" si="0"/>
        <v>-0.12181526091182349</v>
      </c>
      <c r="Z23" s="138">
        <f t="shared" si="4"/>
        <v>98.28</v>
      </c>
      <c r="AA23">
        <f t="shared" si="5"/>
        <v>4.1311420938262264</v>
      </c>
    </row>
    <row r="24" spans="3:27">
      <c r="C24" s="92">
        <f>'50 кГЦ новый для ХК.01'!O18</f>
        <v>15</v>
      </c>
      <c r="D24" s="93">
        <f>'240 кГЦ '!P18</f>
        <v>5.55</v>
      </c>
      <c r="E24" s="96">
        <f>'240 кГЦ '!Y18</f>
        <v>5.9805580364108124</v>
      </c>
      <c r="F24" s="126">
        <f t="shared" si="1"/>
        <v>5.9805580364108124</v>
      </c>
      <c r="G24" s="116">
        <f>'240 кГЦ '!AA18</f>
        <v>6.3419168314540686</v>
      </c>
      <c r="H24" s="109">
        <f>'240 кГЦ '!AB18</f>
        <v>33.192097102080012</v>
      </c>
      <c r="I24" s="51"/>
      <c r="J24" s="94">
        <f>'50 кГЦ новый для ХК.01'!AD18</f>
        <v>15</v>
      </c>
      <c r="K24" s="95">
        <f>'240 кГЦ '!AF18</f>
        <v>53</v>
      </c>
      <c r="L24" s="96">
        <f>'240 кГЦ '!AM18</f>
        <v>108.17990287547325</v>
      </c>
      <c r="M24" s="126">
        <f>'240 кГЦ '!AO18</f>
        <v>10.817990287547305</v>
      </c>
      <c r="N24" s="116">
        <f>'240 кГЦ '!AQ18</f>
        <v>11.471637641405943</v>
      </c>
      <c r="O24" s="109"/>
      <c r="P24" s="109"/>
      <c r="Q24" s="109"/>
      <c r="R24" s="51">
        <f t="shared" si="2"/>
        <v>50.083288368274644</v>
      </c>
      <c r="S24">
        <f t="shared" si="3"/>
        <v>7.0769547383231615</v>
      </c>
      <c r="T24" s="136">
        <v>7.2</v>
      </c>
      <c r="U24" s="136">
        <v>37</v>
      </c>
      <c r="V24" s="136">
        <v>7</v>
      </c>
      <c r="W24" s="136">
        <v>38</v>
      </c>
      <c r="X24" s="136">
        <f t="shared" si="6"/>
        <v>50.4</v>
      </c>
      <c r="Y24" s="136">
        <f t="shared" si="0"/>
        <v>-0.31671163172535444</v>
      </c>
      <c r="Z24" s="138">
        <f t="shared" si="4"/>
        <v>108.864</v>
      </c>
      <c r="AA24">
        <f t="shared" si="5"/>
        <v>4.9613886680589605</v>
      </c>
    </row>
    <row r="25" spans="3:27">
      <c r="C25" s="92">
        <f>'50 кГЦ новый для ХК.01'!O19</f>
        <v>16</v>
      </c>
      <c r="D25" s="93">
        <f>'240 кГЦ '!P19</f>
        <v>5.9249999999999998</v>
      </c>
      <c r="E25" s="96">
        <f>'240 кГЦ '!Y19</f>
        <v>6.4169634002948817</v>
      </c>
      <c r="F25" s="126">
        <f t="shared" si="1"/>
        <v>6.4169634002948817</v>
      </c>
      <c r="G25" s="116">
        <f>'240 кГЦ '!AA19</f>
        <v>6.8046907909580554</v>
      </c>
      <c r="H25" s="109">
        <f>'240 кГЦ '!AB19</f>
        <v>38.020508146747204</v>
      </c>
      <c r="I25" s="51"/>
      <c r="J25" s="94">
        <f>'50 кГЦ новый для ХК.01'!AD19</f>
        <v>16</v>
      </c>
      <c r="K25" s="95">
        <f>'240 кГЦ '!AF19</f>
        <v>56</v>
      </c>
      <c r="L25" s="96">
        <f>'240 кГЦ '!AM19</f>
        <v>119.01414926498039</v>
      </c>
      <c r="M25" s="126">
        <f>'240 кГЦ '!AO19</f>
        <v>11.901414926498019</v>
      </c>
      <c r="N25" s="116">
        <f>'240 кГЦ '!AQ19</f>
        <v>12.620525238774222</v>
      </c>
      <c r="O25" s="109"/>
      <c r="P25" s="109"/>
      <c r="Q25" s="109"/>
      <c r="R25" s="51">
        <f t="shared" si="2"/>
        <v>55.099143178231657</v>
      </c>
      <c r="S25">
        <f t="shared" si="3"/>
        <v>7.4228797092659162</v>
      </c>
      <c r="T25" s="136">
        <v>7.6</v>
      </c>
      <c r="U25" s="136">
        <v>34</v>
      </c>
      <c r="V25" s="136">
        <v>7.2</v>
      </c>
      <c r="W25" s="136">
        <v>37</v>
      </c>
      <c r="X25" s="136">
        <f t="shared" si="6"/>
        <v>54.72</v>
      </c>
      <c r="Y25" s="136">
        <f t="shared" si="0"/>
        <v>0.37914317823165788</v>
      </c>
      <c r="Z25" s="138">
        <f t="shared" si="4"/>
        <v>118.1952</v>
      </c>
      <c r="AA25">
        <f t="shared" si="5"/>
        <v>2.3456842382942966</v>
      </c>
    </row>
    <row r="26" spans="3:27">
      <c r="C26" s="92">
        <f>'50 кГЦ новый для ХК.01'!O20</f>
        <v>17</v>
      </c>
      <c r="D26" s="93">
        <f>'240 кГЦ '!P20</f>
        <v>6.3</v>
      </c>
      <c r="E26" s="96">
        <f>'240 кГЦ '!Y20</f>
        <v>6.8576329884167393</v>
      </c>
      <c r="F26" s="126">
        <f t="shared" si="1"/>
        <v>6.8576329884167393</v>
      </c>
      <c r="G26" s="116">
        <f>'240 кГЦ '!AA20</f>
        <v>7.2719866287386301</v>
      </c>
      <c r="H26" s="109">
        <f>'240 кГЦ '!AB20</f>
        <v>43.203087827025456</v>
      </c>
      <c r="I26" s="51"/>
      <c r="J26" s="94">
        <f>'50 кГЦ новый для ХК.01'!AD20</f>
        <v>17</v>
      </c>
      <c r="K26" s="95">
        <f>'240 кГЦ '!AF20</f>
        <v>59</v>
      </c>
      <c r="L26" s="96">
        <f>'240 кГЦ '!AM20</f>
        <v>130.55768271022666</v>
      </c>
      <c r="M26" s="126">
        <f>'240 кГЦ '!AO20</f>
        <v>13.055768271022643</v>
      </c>
      <c r="N26" s="116">
        <f>'240 кГЦ '!AQ20</f>
        <v>13.844627213960376</v>
      </c>
      <c r="O26" s="109"/>
      <c r="P26" s="109"/>
      <c r="Q26" s="109"/>
      <c r="R26" s="51">
        <f t="shared" si="2"/>
        <v>60.44337162510493</v>
      </c>
      <c r="S26">
        <f t="shared" si="3"/>
        <v>7.7745335310296868</v>
      </c>
      <c r="T26" s="136">
        <v>8.1</v>
      </c>
      <c r="U26" s="136">
        <v>32</v>
      </c>
      <c r="V26" s="136">
        <v>7.5</v>
      </c>
      <c r="W26" s="136">
        <v>35</v>
      </c>
      <c r="X26" s="136">
        <f t="shared" si="6"/>
        <v>60.75</v>
      </c>
      <c r="Y26" s="136">
        <f t="shared" si="0"/>
        <v>-0.30662837489506956</v>
      </c>
      <c r="Z26" s="138">
        <f t="shared" si="4"/>
        <v>131.22</v>
      </c>
      <c r="AA26">
        <f t="shared" si="5"/>
        <v>4.9165710949177139</v>
      </c>
    </row>
    <row r="27" spans="3:27">
      <c r="C27" s="92">
        <f>'50 кГЦ новый для ХК.01'!O21</f>
        <v>18</v>
      </c>
      <c r="D27" s="93">
        <f>'240 кГЦ '!P21</f>
        <v>6.6749999999999998</v>
      </c>
      <c r="E27" s="96">
        <f>'240 кГЦ '!Y21</f>
        <v>7.3025987858632666</v>
      </c>
      <c r="F27" s="126">
        <f t="shared" si="1"/>
        <v>7.3025987858632666</v>
      </c>
      <c r="G27" s="116">
        <f>'240 кГЦ '!AA21</f>
        <v>7.7438382624937097</v>
      </c>
      <c r="H27" s="109">
        <f>'240 кГЦ '!AB21</f>
        <v>48.744846895637316</v>
      </c>
      <c r="I27" s="51"/>
      <c r="J27" s="94">
        <f>'50 кГЦ новый для ХК.01'!AD21</f>
        <v>18</v>
      </c>
      <c r="K27" s="95">
        <f>'240 кГЦ '!AF21</f>
        <v>62</v>
      </c>
      <c r="L27" s="96">
        <f>'240 кГЦ '!AM21</f>
        <v>142.85056515573677</v>
      </c>
      <c r="M27" s="126">
        <f>'240 кГЦ '!AO21</f>
        <v>14.285056515573652</v>
      </c>
      <c r="N27" s="116">
        <f>'240 кГЦ '!AQ21</f>
        <v>15.148191824714548</v>
      </c>
      <c r="O27" s="109"/>
      <c r="P27" s="109"/>
      <c r="Q27" s="109"/>
      <c r="R27" s="51">
        <f t="shared" si="2"/>
        <v>66.134520905433689</v>
      </c>
      <c r="S27">
        <f t="shared" si="3"/>
        <v>8.1323133796868454</v>
      </c>
      <c r="T27" s="136">
        <v>8.5</v>
      </c>
      <c r="U27" s="136">
        <v>31</v>
      </c>
      <c r="V27" s="136">
        <v>7.8</v>
      </c>
      <c r="W27" s="136">
        <v>33</v>
      </c>
      <c r="X27" s="136">
        <f t="shared" si="6"/>
        <v>66.3</v>
      </c>
      <c r="Y27" s="136">
        <f t="shared" si="0"/>
        <v>-0.16547909456630805</v>
      </c>
      <c r="Z27" s="138">
        <f t="shared" si="4"/>
        <v>143.208</v>
      </c>
      <c r="AA27">
        <f t="shared" si="5"/>
        <v>4.3105439521590831</v>
      </c>
    </row>
    <row r="28" spans="3:27">
      <c r="C28" s="92">
        <f>'50 кГЦ новый для ХК.01'!O22</f>
        <v>19</v>
      </c>
      <c r="D28" s="93">
        <f>'240 кГЦ '!P22</f>
        <v>7.05</v>
      </c>
      <c r="E28" s="96">
        <f>'240 кГЦ '!Y22</f>
        <v>7.7518929922546755</v>
      </c>
      <c r="F28" s="126">
        <f t="shared" si="1"/>
        <v>7.7518929922546755</v>
      </c>
      <c r="G28" s="116">
        <f>'240 кГЦ '!AA22</f>
        <v>8.2202798374171291</v>
      </c>
      <c r="H28" s="109">
        <f>'240 кГЦ '!AB22</f>
        <v>54.650845595395481</v>
      </c>
      <c r="I28" s="51"/>
      <c r="J28" s="94">
        <f>'50 кГЦ новый для ХК.01'!AD22</f>
        <v>19</v>
      </c>
      <c r="K28" s="95">
        <f>'240 кГЦ '!AF22</f>
        <v>65</v>
      </c>
      <c r="L28" s="96">
        <f>'240 кГЦ '!AM22</f>
        <v>155.93495597377273</v>
      </c>
      <c r="M28" s="126">
        <f>'240 кГЦ '!AO22</f>
        <v>15.593495597377245</v>
      </c>
      <c r="N28" s="116">
        <f>'240 кГЦ '!AQ22</f>
        <v>16.535689744691719</v>
      </c>
      <c r="O28" s="109"/>
      <c r="P28" s="109"/>
      <c r="Q28" s="109"/>
      <c r="R28" s="51">
        <f t="shared" si="2"/>
        <v>72.192109247117003</v>
      </c>
      <c r="S28">
        <f t="shared" si="3"/>
        <v>8.4965939791846594</v>
      </c>
      <c r="T28" s="136">
        <v>8.5</v>
      </c>
      <c r="U28" s="136">
        <v>31</v>
      </c>
      <c r="V28" s="136">
        <v>8.5</v>
      </c>
      <c r="W28" s="136">
        <v>31</v>
      </c>
      <c r="X28" s="136">
        <f t="shared" si="6"/>
        <v>72.25</v>
      </c>
      <c r="Y28" s="136">
        <f t="shared" si="0"/>
        <v>-5.7890752882997276E-2</v>
      </c>
      <c r="Z28" s="138">
        <f t="shared" si="4"/>
        <v>156.06</v>
      </c>
      <c r="AA28">
        <f t="shared" si="5"/>
        <v>3.8753726115408176</v>
      </c>
    </row>
    <row r="29" spans="3:27">
      <c r="C29" s="92">
        <f>'50 кГЦ новый для ХК.01'!O23</f>
        <v>20</v>
      </c>
      <c r="D29" s="93">
        <f>'240 кГЦ '!P23</f>
        <v>7.4249999999999998</v>
      </c>
      <c r="E29" s="96">
        <f>'240 кГЦ '!Y23</f>
        <v>8.2055480230967355</v>
      </c>
      <c r="F29" s="126">
        <f t="shared" si="1"/>
        <v>8.2055480230967355</v>
      </c>
      <c r="G29" s="116">
        <f>'240 кГЦ '!AA23</f>
        <v>8.7013457276325692</v>
      </c>
      <c r="H29" s="109">
        <f>'240 кГЦ '!AB23</f>
        <v>60.926194071493271</v>
      </c>
      <c r="I29" s="51"/>
      <c r="J29" s="94">
        <f>'50 кГЦ новый для ХК.01'!AD23</f>
        <v>20</v>
      </c>
      <c r="K29" s="95">
        <f>'240 кГЦ '!AF23</f>
        <v>68</v>
      </c>
      <c r="L29" s="96">
        <f>'240 кГЦ '!AM23</f>
        <v>169.85521680182444</v>
      </c>
      <c r="M29" s="126">
        <f>'240 кГЦ '!AO23</f>
        <v>16.985521680182416</v>
      </c>
      <c r="N29" s="116">
        <f>'240 кГЦ '!AQ23</f>
        <v>18.011825180652348</v>
      </c>
      <c r="O29" s="109"/>
      <c r="P29" s="109"/>
      <c r="Q29" s="109"/>
      <c r="R29" s="51">
        <f t="shared" si="2"/>
        <v>78.636674445289088</v>
      </c>
      <c r="S29">
        <f t="shared" si="3"/>
        <v>8.8677322041934197</v>
      </c>
      <c r="T29" s="136">
        <v>9.3000000000000007</v>
      </c>
      <c r="U29" s="136">
        <v>29</v>
      </c>
      <c r="V29" s="136">
        <v>8.5</v>
      </c>
      <c r="W29" s="136">
        <v>31</v>
      </c>
      <c r="X29" s="136">
        <f t="shared" si="6"/>
        <v>79.050000000000011</v>
      </c>
      <c r="Y29" s="136">
        <f t="shared" si="0"/>
        <v>-0.41332555471092292</v>
      </c>
      <c r="Z29" s="138">
        <f t="shared" si="4"/>
        <v>170.74800000000005</v>
      </c>
      <c r="AA29">
        <f t="shared" si="5"/>
        <v>5.4011220015541923</v>
      </c>
    </row>
    <row r="30" spans="3:27">
      <c r="C30" s="92">
        <f>'50 кГЦ новый для ХК.01'!O24</f>
        <v>21</v>
      </c>
      <c r="D30" s="93">
        <f>'240 кГЦ '!P24</f>
        <v>7.8</v>
      </c>
      <c r="E30" s="96">
        <f>'240 кГЦ '!Y24</f>
        <v>8.6635965111412503</v>
      </c>
      <c r="F30" s="126">
        <f t="shared" si="1"/>
        <v>8.6635965111412503</v>
      </c>
      <c r="G30" s="116">
        <f>'240 кГЦ '!AA24</f>
        <v>9.1870705376362451</v>
      </c>
      <c r="H30" s="109">
        <f>'240 кГЦ '!AB24</f>
        <v>67.576052786901784</v>
      </c>
      <c r="I30" s="51"/>
      <c r="J30" s="94">
        <f>'50 кГЦ новый для ХК.01'!AD24</f>
        <v>21</v>
      </c>
      <c r="K30" s="95">
        <f>'240 кГЦ '!AF24</f>
        <v>71</v>
      </c>
      <c r="L30" s="96">
        <f>'240 кГЦ '!AM24</f>
        <v>184.65802145894915</v>
      </c>
      <c r="M30" s="126">
        <f>'240 кГЦ '!AO24</f>
        <v>18.465802145894884</v>
      </c>
      <c r="N30" s="116">
        <f>'240 кГЦ '!AQ24</f>
        <v>19.581547528235852</v>
      </c>
      <c r="O30" s="109"/>
      <c r="P30" s="109"/>
      <c r="Q30" s="109"/>
      <c r="R30" s="51">
        <f t="shared" si="2"/>
        <v>85.489824749513488</v>
      </c>
      <c r="S30">
        <f t="shared" si="3"/>
        <v>9.2460707735509722</v>
      </c>
      <c r="T30" s="136">
        <v>9.5</v>
      </c>
      <c r="U30" s="136">
        <v>28</v>
      </c>
      <c r="V30" s="136">
        <v>9</v>
      </c>
      <c r="W30" s="136">
        <v>30</v>
      </c>
      <c r="X30" s="136">
        <f t="shared" si="6"/>
        <v>85.5</v>
      </c>
      <c r="Y30" s="136">
        <f t="shared" si="0"/>
        <v>-1.01752504865118E-2</v>
      </c>
      <c r="Z30" s="138">
        <f t="shared" si="4"/>
        <v>184.68</v>
      </c>
      <c r="AA30">
        <f t="shared" si="5"/>
        <v>3.6897842282184592</v>
      </c>
    </row>
    <row r="31" spans="3:27">
      <c r="C31" s="92">
        <f>'50 кГЦ новый для ХК.01'!O25</f>
        <v>22</v>
      </c>
      <c r="D31" s="93">
        <f>'240 кГЦ '!P25</f>
        <v>8.1750000000000007</v>
      </c>
      <c r="E31" s="96">
        <f>'240 кГЦ '!Y25</f>
        <v>9.1260713077547368</v>
      </c>
      <c r="F31" s="126">
        <f t="shared" si="1"/>
        <v>9.1260713077547368</v>
      </c>
      <c r="G31" s="116">
        <f>'240 кГЦ '!AA25</f>
        <v>9.6774891037482735</v>
      </c>
      <c r="H31" s="109">
        <f>'240 кГЦ '!AB25</f>
        <v>74.605632940895077</v>
      </c>
      <c r="I31" s="51"/>
      <c r="J31" s="94">
        <f>'50 кГЦ новый для ХК.01'!AD25</f>
        <v>22</v>
      </c>
      <c r="K31" s="95">
        <f>'240 кГЦ '!AF25</f>
        <v>74</v>
      </c>
      <c r="L31" s="96">
        <f>'240 кГЦ '!AM25</f>
        <v>200.3924711815331</v>
      </c>
      <c r="M31" s="126">
        <f>'240 кГЦ '!AO25</f>
        <v>20.039247118153273</v>
      </c>
      <c r="N31" s="116">
        <f>'240 кГЦ '!AQ25</f>
        <v>21.250063591817266</v>
      </c>
      <c r="O31" s="109"/>
      <c r="P31" s="109"/>
      <c r="Q31" s="109"/>
      <c r="R31" s="51">
        <f t="shared" si="2"/>
        <v>92.774292213672723</v>
      </c>
      <c r="S31">
        <f t="shared" si="3"/>
        <v>9.6319412484541616</v>
      </c>
      <c r="T31" s="136">
        <v>10</v>
      </c>
      <c r="U31" s="136">
        <v>27</v>
      </c>
      <c r="V31" s="136">
        <v>9.3000000000000007</v>
      </c>
      <c r="W31" s="136">
        <v>29</v>
      </c>
      <c r="X31" s="136">
        <f t="shared" si="6"/>
        <v>93</v>
      </c>
      <c r="Y31" s="136">
        <f t="shared" si="0"/>
        <v>-0.22570778632727695</v>
      </c>
      <c r="Z31" s="138">
        <f t="shared" si="4"/>
        <v>200.88000000000002</v>
      </c>
      <c r="AA31">
        <f t="shared" si="5"/>
        <v>4.5642632544160229</v>
      </c>
    </row>
    <row r="32" spans="3:27">
      <c r="C32" s="92">
        <f>'50 кГЦ новый для ХК.01'!O26</f>
        <v>23</v>
      </c>
      <c r="D32" s="93">
        <f>'240 кГЦ '!P26</f>
        <v>8.5500000000000007</v>
      </c>
      <c r="E32" s="96">
        <f>'240 кГЦ '!Y26</f>
        <v>9.5930054842954409</v>
      </c>
      <c r="F32" s="126">
        <f t="shared" si="1"/>
        <v>9.5930054842954409</v>
      </c>
      <c r="G32" s="116">
        <f>'240 кГЦ '!AA26</f>
        <v>10.172636495572903</v>
      </c>
      <c r="H32" s="109">
        <f>'240 кГЦ '!AB26</f>
        <v>82.020196890726027</v>
      </c>
      <c r="I32" s="51"/>
      <c r="J32" s="94">
        <f>'50 кГЦ новый для ХК.01'!AD26</f>
        <v>23</v>
      </c>
      <c r="K32" s="95">
        <f>'240 кГЦ '!AF26</f>
        <v>77</v>
      </c>
      <c r="L32" s="96">
        <f>'240 кГЦ '!AM26</f>
        <v>217.11021543023102</v>
      </c>
      <c r="M32" s="126">
        <f>'240 кГЦ '!AO26</f>
        <v>21.711021543023065</v>
      </c>
      <c r="N32" s="116">
        <f>'240 кГЦ '!AQ26</f>
        <v>23.022850395143585</v>
      </c>
      <c r="O32" s="109"/>
      <c r="P32" s="109"/>
      <c r="Q32" s="109"/>
      <c r="R32" s="51">
        <f t="shared" si="2"/>
        <v>100.51398862510695</v>
      </c>
      <c r="S32">
        <f t="shared" si="3"/>
        <v>10.025666492812682</v>
      </c>
      <c r="T32" s="136">
        <v>10</v>
      </c>
      <c r="U32" s="136">
        <v>27</v>
      </c>
      <c r="V32" s="136">
        <v>10</v>
      </c>
      <c r="W32" s="136">
        <v>27</v>
      </c>
      <c r="X32" s="136">
        <f t="shared" si="6"/>
        <v>100</v>
      </c>
      <c r="Y32" s="136">
        <f t="shared" si="0"/>
        <v>0.51398862510694698</v>
      </c>
      <c r="Z32" s="138">
        <f t="shared" si="4"/>
        <v>216</v>
      </c>
      <c r="AA32">
        <f t="shared" si="5"/>
        <v>1.9508190252270157</v>
      </c>
    </row>
    <row r="33" spans="3:50">
      <c r="C33" s="92">
        <f>'50 кГЦ новый для ХК.01'!O27</f>
        <v>24</v>
      </c>
      <c r="D33" s="93">
        <f>'240 кГЦ '!P27</f>
        <v>8.9250000000000007</v>
      </c>
      <c r="E33" s="96">
        <f>'240 кГЦ '!Y27</f>
        <v>10.064432333498624</v>
      </c>
      <c r="F33" s="126">
        <f t="shared" si="1"/>
        <v>10.064432333498624</v>
      </c>
      <c r="G33" s="116">
        <f>'240 кГЦ '!AA27</f>
        <v>10.67254801746749</v>
      </c>
      <c r="H33" s="109">
        <f>'240 кГЦ '!AB27</f>
        <v>89.825058576475243</v>
      </c>
      <c r="I33" s="51"/>
      <c r="J33" s="94">
        <f>'50 кГЦ новый для ХК.01'!AD27</f>
        <v>24</v>
      </c>
      <c r="K33" s="95">
        <f>'240 кГЦ '!AF27</f>
        <v>80</v>
      </c>
      <c r="L33" s="96">
        <f>'240 кГЦ '!AM27</f>
        <v>234.86557853157117</v>
      </c>
      <c r="M33" s="126">
        <f>'240 кГЦ '!AO27</f>
        <v>23.486557853157077</v>
      </c>
      <c r="N33" s="116">
        <f>'240 кГЦ '!AQ27</f>
        <v>24.905668610691631</v>
      </c>
      <c r="O33" s="109"/>
      <c r="P33" s="109"/>
      <c r="Q33" s="109"/>
      <c r="R33" s="51">
        <f t="shared" si="2"/>
        <v>108.73406413498665</v>
      </c>
      <c r="S33">
        <f t="shared" si="3"/>
        <v>10.427562713068987</v>
      </c>
      <c r="T33" s="136">
        <v>12</v>
      </c>
      <c r="U33" s="136">
        <v>23</v>
      </c>
      <c r="V33" s="136">
        <v>9</v>
      </c>
      <c r="W33" s="136">
        <v>30</v>
      </c>
      <c r="X33" s="136">
        <f t="shared" si="6"/>
        <v>108</v>
      </c>
      <c r="Y33" s="136">
        <f t="shared" si="0"/>
        <v>0.73406413498665302</v>
      </c>
      <c r="Z33" s="138">
        <f t="shared" si="4"/>
        <v>233.28000000000003</v>
      </c>
      <c r="AA33">
        <f t="shared" si="5"/>
        <v>1.3844857414433964</v>
      </c>
    </row>
    <row r="34" spans="3:50">
      <c r="C34" s="92">
        <f>'50 кГЦ новый для ХК.01'!O28</f>
        <v>25</v>
      </c>
      <c r="D34" s="93">
        <f>'240 кГЦ '!P28</f>
        <v>9.3000000000000007</v>
      </c>
      <c r="E34" s="96">
        <f>'240 кГЦ '!Y28</f>
        <v>10.54038537087032</v>
      </c>
      <c r="F34" s="126">
        <f t="shared" si="1"/>
        <v>10.54038537087032</v>
      </c>
      <c r="G34" s="116">
        <f>'240 кГЦ '!AA28</f>
        <v>11.177259210020475</v>
      </c>
      <c r="H34" s="109">
        <f>'240 кГЦ '!AB28</f>
        <v>98.025583949093942</v>
      </c>
      <c r="I34" s="51"/>
      <c r="J34" s="94">
        <f>'50 кГЦ новый для ХК.01'!AD28</f>
        <v>25</v>
      </c>
      <c r="K34" s="95">
        <f>'240 кГЦ '!AF28</f>
        <v>83</v>
      </c>
      <c r="L34" s="96">
        <f>'240 кГЦ '!AM28</f>
        <v>253.71569242996173</v>
      </c>
      <c r="M34" s="126">
        <f>'240 кГЦ '!AO28</f>
        <v>25.371569242996131</v>
      </c>
      <c r="N34" s="116">
        <f>'240 кГЦ '!AQ28</f>
        <v>26.904576636986416</v>
      </c>
      <c r="O34" s="109"/>
      <c r="P34" s="109"/>
      <c r="Q34" s="109"/>
      <c r="R34" s="51">
        <f t="shared" si="2"/>
        <v>117.46096871757487</v>
      </c>
      <c r="S34">
        <f t="shared" si="3"/>
        <v>10.837941165995268</v>
      </c>
      <c r="T34" s="136">
        <v>12.3</v>
      </c>
      <c r="U34" s="136">
        <v>22</v>
      </c>
      <c r="V34" s="136">
        <v>9.5</v>
      </c>
      <c r="W34" s="136">
        <v>28</v>
      </c>
      <c r="X34" s="136">
        <f t="shared" si="6"/>
        <v>116.85000000000001</v>
      </c>
      <c r="Y34" s="136">
        <f t="shared" si="0"/>
        <v>0.61096871757486326</v>
      </c>
      <c r="Z34" s="138">
        <f t="shared" si="4"/>
        <v>252.39600000000004</v>
      </c>
      <c r="AA34">
        <f t="shared" si="5"/>
        <v>1.6893166310054968</v>
      </c>
    </row>
    <row r="35" spans="3:50">
      <c r="C35" s="92">
        <f>'50 кГЦ новый для ХК.01'!O29</f>
        <v>26</v>
      </c>
      <c r="D35" s="93">
        <f>'240 кГЦ '!P29</f>
        <v>9.6750000000000007</v>
      </c>
      <c r="E35" s="96">
        <f>'240 кГЦ '!Y29</f>
        <v>11.02089833608944</v>
      </c>
      <c r="F35" s="126">
        <f t="shared" si="1"/>
        <v>11.02089833608944</v>
      </c>
      <c r="G35" s="116">
        <f>'240 кГЦ '!AA29</f>
        <v>11.686805851538212</v>
      </c>
      <c r="H35" s="109">
        <f>'240 кГЦ '!AB29</f>
        <v>106.62719140166548</v>
      </c>
      <c r="I35" s="51"/>
      <c r="J35" s="94">
        <f>'50 кГЦ новый для ХК.01'!AD29</f>
        <v>26</v>
      </c>
      <c r="K35" s="95">
        <f>'240 кГЦ '!AF29</f>
        <v>86</v>
      </c>
      <c r="L35" s="96">
        <f>'240 кГЦ '!AM29</f>
        <v>273.72063583865167</v>
      </c>
      <c r="M35" s="126">
        <f>'240 кГЦ '!AO29</f>
        <v>27.372063583865121</v>
      </c>
      <c r="N35" s="116">
        <f>'240 кГЦ '!AQ29</f>
        <v>29.02594535447809</v>
      </c>
      <c r="O35" s="109"/>
      <c r="P35" s="109"/>
      <c r="Q35" s="109"/>
      <c r="R35" s="51">
        <f t="shared" si="2"/>
        <v>126.72251659196836</v>
      </c>
      <c r="S35">
        <f t="shared" si="3"/>
        <v>11.257109602023441</v>
      </c>
      <c r="T35" s="136">
        <v>12.3</v>
      </c>
      <c r="U35" s="136">
        <v>22</v>
      </c>
      <c r="V35" s="136">
        <v>10.3</v>
      </c>
      <c r="W35" s="136">
        <v>26</v>
      </c>
      <c r="X35" s="136">
        <f t="shared" si="6"/>
        <v>126.69000000000001</v>
      </c>
      <c r="Y35" s="136">
        <f t="shared" si="0"/>
        <v>3.2516591968345665E-2</v>
      </c>
      <c r="Z35" s="138">
        <f t="shared" si="4"/>
        <v>273.65040000000005</v>
      </c>
      <c r="AA35">
        <f t="shared" si="5"/>
        <v>3.5275949144195584</v>
      </c>
    </row>
    <row r="36" spans="3:50">
      <c r="C36" s="92">
        <f>'50 кГЦ новый для ХК.01'!O30</f>
        <v>27</v>
      </c>
      <c r="D36" s="93">
        <f>'240 кГЦ '!P30</f>
        <v>10.050000000000001</v>
      </c>
      <c r="E36" s="96">
        <f>'240 кГЦ '!Y30</f>
        <v>11.506005194418453</v>
      </c>
      <c r="F36" s="126">
        <f t="shared" si="1"/>
        <v>11.506005194418453</v>
      </c>
      <c r="G36" s="116">
        <f>'240 кГЦ '!AA30</f>
        <v>12.201223959540876</v>
      </c>
      <c r="H36" s="109">
        <f>'240 кГЦ '!AB30</f>
        <v>115.63535220390541</v>
      </c>
      <c r="I36" s="51"/>
      <c r="J36" s="94">
        <f>'50 кГЦ новый для ХК.01'!AD30</f>
        <v>27</v>
      </c>
      <c r="K36" s="95">
        <f>'240 кГЦ '!AF30</f>
        <v>89</v>
      </c>
      <c r="L36" s="96">
        <f>'240 кГЦ '!AM30</f>
        <v>294.9435800916101</v>
      </c>
      <c r="M36" s="126">
        <f>'240 кГЦ '!AO30</f>
        <v>29.494358009160958</v>
      </c>
      <c r="N36" s="116">
        <f>'240 кГЦ '!AQ30</f>
        <v>31.276473592000642</v>
      </c>
      <c r="O36" s="109"/>
      <c r="P36" s="109"/>
      <c r="Q36" s="109"/>
      <c r="R36" s="51">
        <f t="shared" si="2"/>
        <v>136.54795374611578</v>
      </c>
      <c r="S36">
        <f t="shared" si="3"/>
        <v>11.685373496218073</v>
      </c>
      <c r="T36" s="136">
        <v>12.3</v>
      </c>
      <c r="U36" s="136">
        <v>22</v>
      </c>
      <c r="V36" s="136">
        <v>11</v>
      </c>
      <c r="W36" s="136">
        <v>25</v>
      </c>
      <c r="X36" s="136">
        <f t="shared" si="6"/>
        <v>135.30000000000001</v>
      </c>
      <c r="Y36" s="136">
        <f t="shared" si="0"/>
        <v>1.247953746115769</v>
      </c>
      <c r="Z36" s="138">
        <f t="shared" si="4"/>
        <v>292.24800000000005</v>
      </c>
      <c r="AA36">
        <f t="shared" si="5"/>
        <v>0.43924036017783052</v>
      </c>
    </row>
    <row r="37" spans="3:50">
      <c r="C37" s="92">
        <f>'50 кГЦ новый для ХК.01'!O31</f>
        <v>28</v>
      </c>
      <c r="D37" s="93">
        <f>'240 кГЦ '!P31</f>
        <v>10.425000000000001</v>
      </c>
      <c r="E37" s="96">
        <f>'240 кГЦ '!Y31</f>
        <v>11.995740138122505</v>
      </c>
      <c r="F37" s="126">
        <f t="shared" si="1"/>
        <v>11.995740138122505</v>
      </c>
      <c r="G37" s="116">
        <f>'240 кГЦ '!AA31</f>
        <v>12.720549792267331</v>
      </c>
      <c r="H37" s="109">
        <f>'240 кГЦ '!AB31</f>
        <v>125.05559093992711</v>
      </c>
      <c r="I37" s="51"/>
      <c r="J37" s="94">
        <f>'50 кГЦ новый для ХК.01'!AD31</f>
        <v>28</v>
      </c>
      <c r="K37" s="95">
        <f>'240 кГЦ '!AF31</f>
        <v>92</v>
      </c>
      <c r="L37" s="96">
        <f>'240 кГЦ '!AM31</f>
        <v>317.4509420123012</v>
      </c>
      <c r="M37" s="126">
        <f>'240 кГЦ '!AO31</f>
        <v>31.745094201230064</v>
      </c>
      <c r="N37" s="116">
        <f>'240 кГЦ '!AQ31</f>
        <v>33.663204337316266</v>
      </c>
      <c r="O37" s="109"/>
      <c r="P37" s="109"/>
      <c r="Q37" s="109"/>
      <c r="R37" s="51">
        <f t="shared" si="2"/>
        <v>146.96802870939868</v>
      </c>
      <c r="S37">
        <f t="shared" si="3"/>
        <v>12.123037107482542</v>
      </c>
      <c r="T37" s="136">
        <v>12.3</v>
      </c>
      <c r="U37" s="136">
        <v>22</v>
      </c>
      <c r="V37" s="136">
        <v>12</v>
      </c>
      <c r="W37" s="136">
        <v>23</v>
      </c>
      <c r="X37" s="136">
        <f t="shared" si="6"/>
        <v>147.60000000000002</v>
      </c>
      <c r="Y37" s="136">
        <f t="shared" si="0"/>
        <v>-0.63197129060134216</v>
      </c>
      <c r="Z37" s="138">
        <f t="shared" si="4"/>
        <v>318.81600000000009</v>
      </c>
      <c r="AA37">
        <f t="shared" si="5"/>
        <v>6.4652070757690412</v>
      </c>
    </row>
    <row r="38" spans="3:50">
      <c r="C38" s="92">
        <f>'50 кГЦ новый для ХК.01'!O32</f>
        <v>29</v>
      </c>
      <c r="D38" s="93">
        <f>'240 кГЦ '!P32</f>
        <v>10.8</v>
      </c>
      <c r="E38" s="96">
        <f>'240 кГЦ '!Y32</f>
        <v>12.490137587897255</v>
      </c>
      <c r="F38" s="126">
        <f t="shared" si="1"/>
        <v>12.490137587897255</v>
      </c>
      <c r="G38" s="116">
        <f>'240 кГЦ '!AA32</f>
        <v>13.244819850189243</v>
      </c>
      <c r="H38" s="109">
        <f>'240 кГЦ '!AB32</f>
        <v>134.89348594929029</v>
      </c>
      <c r="I38" s="51"/>
      <c r="J38" s="94">
        <f>'50 кГЦ новый для ХК.01'!AD32</f>
        <v>29</v>
      </c>
      <c r="K38" s="95">
        <f>'240 кГЦ '!AF32</f>
        <v>95</v>
      </c>
      <c r="L38" s="96">
        <f>'240 кГЦ '!AM32</f>
        <v>341.31254413000727</v>
      </c>
      <c r="M38" s="126">
        <f>'240 кГЦ '!AO32</f>
        <v>34.131254413000669</v>
      </c>
      <c r="N38" s="116">
        <f>'240 кГЦ '!AQ32</f>
        <v>36.193541726811041</v>
      </c>
      <c r="O38" s="109"/>
      <c r="P38" s="109"/>
      <c r="Q38" s="109"/>
      <c r="R38" s="51">
        <f t="shared" si="2"/>
        <v>158.0150667268552</v>
      </c>
      <c r="S38">
        <f t="shared" si="3"/>
        <v>12.570404397904436</v>
      </c>
      <c r="T38" s="136">
        <v>14</v>
      </c>
      <c r="U38" s="136">
        <v>19</v>
      </c>
      <c r="V38" s="136">
        <v>11.2</v>
      </c>
      <c r="W38" s="136">
        <v>24</v>
      </c>
      <c r="X38" s="136">
        <f t="shared" si="6"/>
        <v>156.79999999999998</v>
      </c>
      <c r="Y38" s="136">
        <f t="shared" si="0"/>
        <v>1.2150667268552127</v>
      </c>
      <c r="Z38" s="138">
        <f t="shared" si="4"/>
        <v>338.68799999999999</v>
      </c>
      <c r="AA38">
        <f t="shared" si="5"/>
        <v>0.48391379906985404</v>
      </c>
    </row>
    <row r="39" spans="3:50">
      <c r="C39" s="92">
        <f>'50 кГЦ новый для ХК.01'!O33</f>
        <v>30</v>
      </c>
      <c r="D39" s="93">
        <f>'240 кГЦ '!P33</f>
        <v>11.175000000000001</v>
      </c>
      <c r="E39" s="96">
        <f>'240 кГЦ '!Y33</f>
        <v>12.989232194305199</v>
      </c>
      <c r="F39" s="126">
        <f t="shared" si="1"/>
        <v>12.989232194305199</v>
      </c>
      <c r="G39" s="116">
        <f>'240 кГЦ '!AA33</f>
        <v>13.774070877534186</v>
      </c>
      <c r="H39" s="109">
        <f>'240 кГЦ '!AB33</f>
        <v>145.15466977136057</v>
      </c>
      <c r="I39" s="51"/>
      <c r="J39" s="94">
        <f>'50 кГЦ новый для ХК.01'!AD33</f>
        <v>30</v>
      </c>
      <c r="K39" s="95">
        <f>'240 кГЦ '!AF33</f>
        <v>98</v>
      </c>
      <c r="L39" s="96">
        <f>'240 кГЦ '!AM33</f>
        <v>366.60178258966619</v>
      </c>
      <c r="M39" s="126">
        <f>'240 кГЦ '!AO33</f>
        <v>36.660178258966553</v>
      </c>
      <c r="N39" s="116">
        <f>'240 кГЦ '!AQ33</f>
        <v>38.875268851028004</v>
      </c>
      <c r="O39" s="109"/>
      <c r="P39" s="109"/>
      <c r="Q39" s="109"/>
      <c r="R39" s="51">
        <f t="shared" si="2"/>
        <v>169.72304749521581</v>
      </c>
      <c r="S39">
        <f t="shared" si="3"/>
        <v>13.027779837532403</v>
      </c>
      <c r="T39" s="136">
        <v>13</v>
      </c>
      <c r="U39" s="136">
        <v>21</v>
      </c>
      <c r="V39" s="136">
        <v>13</v>
      </c>
      <c r="W39" s="136">
        <v>21</v>
      </c>
      <c r="X39" s="136">
        <f t="shared" si="6"/>
        <v>169</v>
      </c>
      <c r="Y39" s="136">
        <f t="shared" si="0"/>
        <v>0.72304749521580902</v>
      </c>
      <c r="Z39" s="138">
        <f t="shared" si="4"/>
        <v>365.04</v>
      </c>
      <c r="AA39">
        <f t="shared" si="5"/>
        <v>1.4105323837717223</v>
      </c>
    </row>
    <row r="40" spans="3:50">
      <c r="C40" s="92">
        <f>'50 кГЦ новый для ХК.01'!O34</f>
        <v>31</v>
      </c>
      <c r="D40" s="93">
        <f>'240 кГЦ '!P34</f>
        <v>11.55</v>
      </c>
      <c r="E40" s="96">
        <f>'240 кГЦ '!Y34</f>
        <v>13.493058839220788</v>
      </c>
      <c r="F40" s="126">
        <f t="shared" si="1"/>
        <v>13.493058839220788</v>
      </c>
      <c r="G40" s="116">
        <f>'240 кГЦ '!AA34</f>
        <v>14.308339863818082</v>
      </c>
      <c r="H40" s="109">
        <f>'240 кГЦ '!AB34</f>
        <v>155.84482959300027</v>
      </c>
      <c r="I40" s="51"/>
      <c r="J40" s="94">
        <f>'50 кГЦ новый для ХК.01'!AD34</f>
        <v>31</v>
      </c>
      <c r="K40" s="95">
        <f>'240 кГЦ '!AF34</f>
        <v>101</v>
      </c>
      <c r="L40" s="96">
        <f>'240 кГЦ '!AM34</f>
        <v>393.39580311726604</v>
      </c>
      <c r="M40" s="126">
        <f>'240 кГЦ '!AO34</f>
        <v>39.339580311726536</v>
      </c>
      <c r="N40" s="116">
        <f>'240 кГЦ '!AQ34</f>
        <v>41.716566414428804</v>
      </c>
      <c r="O40" s="109"/>
      <c r="P40" s="109"/>
      <c r="Q40" s="109"/>
      <c r="R40" s="51">
        <f t="shared" si="2"/>
        <v>182.1276866283639</v>
      </c>
      <c r="S40">
        <f t="shared" si="3"/>
        <v>13.49546911479419</v>
      </c>
      <c r="T40" s="136">
        <v>13.5</v>
      </c>
      <c r="U40" s="136">
        <v>20</v>
      </c>
      <c r="V40" s="136">
        <v>13.5</v>
      </c>
      <c r="W40" s="136">
        <v>20</v>
      </c>
      <c r="X40" s="136">
        <f t="shared" si="6"/>
        <v>182.25</v>
      </c>
      <c r="Y40" s="136">
        <f t="shared" si="0"/>
        <v>-0.12231337163609624</v>
      </c>
      <c r="Z40" s="138">
        <f t="shared" si="4"/>
        <v>393.66</v>
      </c>
      <c r="AA40">
        <f t="shared" si="5"/>
        <v>4.1331671830725769</v>
      </c>
    </row>
    <row r="41" spans="3:50">
      <c r="C41" s="92">
        <f>'50 кГЦ новый для ХК.01'!O35</f>
        <v>32</v>
      </c>
      <c r="D41" s="93">
        <f>'240 кГЦ '!P35</f>
        <v>11.925000000000001</v>
      </c>
      <c r="E41" s="96">
        <f>'240 кГЦ '!Y35</f>
        <v>14.00165263728425</v>
      </c>
      <c r="F41" s="126">
        <f t="shared" si="1"/>
        <v>14.00165263728425</v>
      </c>
      <c r="G41" s="116">
        <f>'240 кГЦ '!AA35</f>
        <v>14.847664045386857</v>
      </c>
      <c r="H41" s="109">
        <f>'240 кГЦ '!AB35</f>
        <v>166.96970769961482</v>
      </c>
      <c r="I41" s="51"/>
      <c r="J41" s="94">
        <f>'50 кГЦ новый для ХК.01'!AD35</f>
        <v>32</v>
      </c>
      <c r="K41" s="95">
        <f>'240 кГЦ '!AF35</f>
        <v>104</v>
      </c>
      <c r="L41" s="96">
        <f>'240 кГЦ '!AM35</f>
        <v>421.77568541955526</v>
      </c>
      <c r="M41" s="126">
        <f>'240 кГЦ '!AO35</f>
        <v>42.177568541955452</v>
      </c>
      <c r="N41" s="116">
        <f>'240 кГЦ '!AQ35</f>
        <v>44.726032289549565</v>
      </c>
      <c r="O41" s="109"/>
      <c r="P41" s="109"/>
      <c r="Q41" s="109"/>
      <c r="R41" s="51">
        <f t="shared" si="2"/>
        <v>195.26652102757186</v>
      </c>
      <c r="S41">
        <f t="shared" si="3"/>
        <v>13.973779768823174</v>
      </c>
      <c r="T41" s="136">
        <v>14</v>
      </c>
      <c r="U41" s="136">
        <v>19</v>
      </c>
      <c r="V41" s="136">
        <v>14</v>
      </c>
      <c r="W41" s="136">
        <v>19</v>
      </c>
      <c r="X41" s="136">
        <f t="shared" si="6"/>
        <v>196</v>
      </c>
      <c r="Y41" s="136">
        <f t="shared" si="0"/>
        <v>-0.73347897242814497</v>
      </c>
      <c r="Z41" s="138">
        <f t="shared" si="4"/>
        <v>423.36</v>
      </c>
      <c r="AA41">
        <f t="shared" si="5"/>
        <v>6.9917134109663808</v>
      </c>
    </row>
    <row r="42" spans="3:50">
      <c r="C42" s="92">
        <f>'50 кГЦ новый для ХК.01'!O36</f>
        <v>33</v>
      </c>
      <c r="D42" s="93">
        <f>'240 кГЦ '!P36</f>
        <v>12.3</v>
      </c>
      <c r="E42" s="96">
        <f>'240 кГЦ '!Y36</f>
        <v>14.515048937364231</v>
      </c>
      <c r="F42" s="126">
        <f t="shared" si="1"/>
        <v>14.515048937364231</v>
      </c>
      <c r="G42" s="116">
        <f>'240 кГЦ '!AA36</f>
        <v>15.392080906967468</v>
      </c>
      <c r="H42" s="109">
        <f>'240 кГЦ '!AB36</f>
        <v>178.53510192958024</v>
      </c>
      <c r="I42" s="51"/>
      <c r="J42" s="94">
        <f>'50 кГЦ новый для ХК.01'!AD36</f>
        <v>33</v>
      </c>
      <c r="K42" s="95">
        <f>'240 кГЦ '!AF36</f>
        <v>107</v>
      </c>
      <c r="L42" s="96">
        <f>'240 кГЦ '!AM36</f>
        <v>451.82663641443332</v>
      </c>
      <c r="M42" s="126">
        <f>'240 кГЦ '!AO36</f>
        <v>45.182663641443256</v>
      </c>
      <c r="N42" s="116">
        <f>'240 кГЦ '!AQ36</f>
        <v>47.912702007581238</v>
      </c>
      <c r="O42" s="109"/>
      <c r="P42" s="109"/>
      <c r="Q42" s="109"/>
      <c r="R42" s="51">
        <f t="shared" si="2"/>
        <v>209.17899834001543</v>
      </c>
      <c r="S42">
        <f t="shared" si="3"/>
        <v>14.463021756881078</v>
      </c>
      <c r="T42" s="136">
        <v>15</v>
      </c>
      <c r="U42" s="136">
        <v>18</v>
      </c>
      <c r="V42" s="136">
        <v>14</v>
      </c>
      <c r="W42" s="136">
        <v>19</v>
      </c>
      <c r="X42" s="136">
        <f t="shared" si="6"/>
        <v>210</v>
      </c>
      <c r="Y42" s="136">
        <f t="shared" ref="Y42:Y73" si="7">R42-X42</f>
        <v>-0.82100165998457442</v>
      </c>
      <c r="Z42" s="138">
        <f t="shared" si="4"/>
        <v>453.6</v>
      </c>
      <c r="AA42">
        <f t="shared" si="5"/>
        <v>7.4622259570983589</v>
      </c>
    </row>
    <row r="43" spans="3:50">
      <c r="C43" s="92">
        <f>'50 кГЦ новый для ХК.01'!O37</f>
        <v>34</v>
      </c>
      <c r="D43" s="93">
        <f>'240 кГЦ '!P37</f>
        <v>12.675000000000001</v>
      </c>
      <c r="E43" s="96">
        <f>'240 кГЦ '!Y37</f>
        <v>15.033283324029192</v>
      </c>
      <c r="F43" s="126">
        <f t="shared" si="1"/>
        <v>15.033283324029192</v>
      </c>
      <c r="G43" s="116">
        <f>'240 кГЦ '!AA37</f>
        <v>15.941628183228199</v>
      </c>
      <c r="H43" s="109">
        <f>'240 кГЦ '!AB37</f>
        <v>190.54686613206999</v>
      </c>
      <c r="I43" s="51"/>
      <c r="J43" s="94">
        <f>'50 кГЦ новый для ХК.01'!AD37</f>
        <v>34</v>
      </c>
      <c r="K43" s="95">
        <f>'240 кГЦ '!AF37</f>
        <v>110</v>
      </c>
      <c r="L43" s="96">
        <f>'240 кГЦ '!AM37</f>
        <v>483.63819270666556</v>
      </c>
      <c r="M43" s="126">
        <f>'240 кГЦ '!AO37</f>
        <v>48.363819270666468</v>
      </c>
      <c r="N43" s="116">
        <f>'240 кГЦ '!AQ37</f>
        <v>51.286070229345633</v>
      </c>
      <c r="O43" s="109"/>
      <c r="P43" s="109"/>
      <c r="Q43" s="109"/>
      <c r="R43" s="51">
        <f t="shared" si="2"/>
        <v>223.90657069753033</v>
      </c>
      <c r="S43">
        <f t="shared" si="3"/>
        <v>14.963507967636811</v>
      </c>
      <c r="T43" s="136">
        <v>15</v>
      </c>
      <c r="U43" s="136">
        <v>19</v>
      </c>
      <c r="V43" s="136">
        <v>15</v>
      </c>
      <c r="W43" s="136">
        <v>19</v>
      </c>
      <c r="X43" s="136">
        <f t="shared" si="6"/>
        <v>225</v>
      </c>
      <c r="Y43" s="136">
        <f t="shared" si="7"/>
        <v>-1.0934293024696728</v>
      </c>
      <c r="Z43" s="138">
        <f t="shared" si="4"/>
        <v>486.00000000000006</v>
      </c>
      <c r="AA43">
        <f t="shared" si="5"/>
        <v>9.0248280549853792</v>
      </c>
      <c r="AO43" s="145">
        <v>1</v>
      </c>
      <c r="AP43">
        <v>205</v>
      </c>
      <c r="AQ43" s="145">
        <v>55</v>
      </c>
      <c r="AR43">
        <v>4.9000000000000004</v>
      </c>
      <c r="AS43" s="145">
        <v>109</v>
      </c>
      <c r="AT43">
        <v>2.4</v>
      </c>
      <c r="AU43" s="145">
        <v>163</v>
      </c>
      <c r="AV43">
        <v>1.58</v>
      </c>
      <c r="AW43" s="145">
        <v>217</v>
      </c>
      <c r="AX43">
        <v>1.19</v>
      </c>
    </row>
    <row r="44" spans="3:50">
      <c r="C44" s="92">
        <f>'50 кГЦ новый для ХК.01'!O38</f>
        <v>35</v>
      </c>
      <c r="D44" s="93">
        <f>'240 кГЦ '!P38</f>
        <v>13.05</v>
      </c>
      <c r="E44" s="96">
        <f>'240 кГЦ '!Y38</f>
        <v>15.55639161902784</v>
      </c>
      <c r="F44" s="126">
        <f t="shared" si="1"/>
        <v>15.55639161902784</v>
      </c>
      <c r="G44" s="116">
        <f>'240 кГЦ '!AA38</f>
        <v>16.496343860348549</v>
      </c>
      <c r="H44" s="109">
        <f>'240 кГЦ '!AB38</f>
        <v>203.01091062831367</v>
      </c>
      <c r="I44" s="51"/>
      <c r="J44" s="94">
        <f>'50 кГЦ новый для ХК.01'!AD38</f>
        <v>35</v>
      </c>
      <c r="K44" s="95">
        <f>'240 кГЦ '!AF38</f>
        <v>113</v>
      </c>
      <c r="L44" s="96">
        <f>'240 кГЦ '!AM38</f>
        <v>517.30443274279526</v>
      </c>
      <c r="M44" s="126">
        <f>'240 кГЦ '!AO38</f>
        <v>51.730443274279438</v>
      </c>
      <c r="N44" s="116">
        <f>'240 кГЦ '!AQ38</f>
        <v>54.856113242673509</v>
      </c>
      <c r="O44" s="109"/>
      <c r="P44" s="109"/>
      <c r="Q44" s="109"/>
      <c r="R44" s="51">
        <f t="shared" si="2"/>
        <v>239.49279293647928</v>
      </c>
      <c r="S44">
        <f t="shared" si="3"/>
        <v>15.475554689137294</v>
      </c>
      <c r="T44" s="136">
        <v>20</v>
      </c>
      <c r="U44" s="136">
        <v>14</v>
      </c>
      <c r="V44" s="136">
        <v>12</v>
      </c>
      <c r="W44" s="136">
        <v>23</v>
      </c>
      <c r="X44" s="136">
        <f t="shared" si="6"/>
        <v>240</v>
      </c>
      <c r="Y44" s="136">
        <f t="shared" si="7"/>
        <v>-0.50720706352072398</v>
      </c>
      <c r="Z44" s="138">
        <f t="shared" si="4"/>
        <v>518.40000000000009</v>
      </c>
      <c r="AA44">
        <f t="shared" si="5"/>
        <v>5.8463028901131677</v>
      </c>
      <c r="AO44" s="145">
        <f>AO43+1</f>
        <v>2</v>
      </c>
      <c r="AP44">
        <v>125</v>
      </c>
      <c r="AQ44" s="145">
        <f>AQ43+1</f>
        <v>56</v>
      </c>
      <c r="AR44">
        <v>4.8</v>
      </c>
      <c r="AS44" s="145">
        <f>AS43+1</f>
        <v>110</v>
      </c>
      <c r="AT44">
        <v>2.38</v>
      </c>
      <c r="AU44" s="145">
        <f>AU43+1</f>
        <v>164</v>
      </c>
      <c r="AV44">
        <v>1.57</v>
      </c>
      <c r="AW44" s="145">
        <f>AW43+1</f>
        <v>218</v>
      </c>
      <c r="AX44">
        <v>1.19</v>
      </c>
    </row>
    <row r="45" spans="3:50">
      <c r="C45" s="92">
        <f>'50 кГЦ новый для ХК.01'!O39</f>
        <v>36</v>
      </c>
      <c r="D45" s="93">
        <f>'240 кГЦ '!P39</f>
        <v>13.425000000000001</v>
      </c>
      <c r="E45" s="96">
        <f>'240 кГЦ '!Y39</f>
        <v>16.084409882778381</v>
      </c>
      <c r="F45" s="126">
        <f t="shared" si="1"/>
        <v>16.084409882778381</v>
      </c>
      <c r="G45" s="116">
        <f>'240 кГЦ '!AA39</f>
        <v>17.056266177598456</v>
      </c>
      <c r="H45" s="109">
        <f>'240 кГЦ '!AB39</f>
        <v>215.93320267629963</v>
      </c>
      <c r="I45" s="51"/>
      <c r="J45" s="94">
        <f>'50 кГЦ новый для ХК.01'!AD39</f>
        <v>36</v>
      </c>
      <c r="K45" s="95">
        <f>'240 кГЦ '!AF39</f>
        <v>116</v>
      </c>
      <c r="L45" s="96">
        <f>'240 кГЦ '!AM39</f>
        <v>552.92419909915941</v>
      </c>
      <c r="M45" s="126">
        <f>'240 кГЦ '!AO39</f>
        <v>55.292419909915843</v>
      </c>
      <c r="N45" s="116">
        <f>'240 кГЦ '!AQ39</f>
        <v>58.633312534321071</v>
      </c>
      <c r="O45" s="109"/>
      <c r="P45" s="109"/>
      <c r="Q45" s="109"/>
      <c r="R45" s="51">
        <f t="shared" si="2"/>
        <v>255.98342550887008</v>
      </c>
      <c r="S45">
        <f t="shared" si="3"/>
        <v>15.999482038768321</v>
      </c>
      <c r="T45" s="136">
        <v>19</v>
      </c>
      <c r="U45" s="136">
        <v>15</v>
      </c>
      <c r="V45" s="136">
        <v>13.5</v>
      </c>
      <c r="W45" s="136">
        <v>20</v>
      </c>
      <c r="X45" s="136">
        <f t="shared" si="6"/>
        <v>256.5</v>
      </c>
      <c r="Y45" s="136">
        <f t="shared" si="7"/>
        <v>-0.51657449112991571</v>
      </c>
      <c r="Z45" s="138">
        <f t="shared" si="4"/>
        <v>554.04000000000008</v>
      </c>
      <c r="AA45">
        <f t="shared" si="5"/>
        <v>5.8916898873055032</v>
      </c>
      <c r="AO45" s="145">
        <f t="shared" ref="AO45:AO94" si="8">AO44+1</f>
        <v>3</v>
      </c>
      <c r="AP45">
        <v>79</v>
      </c>
      <c r="AQ45" s="145">
        <f t="shared" ref="AQ45:AQ96" si="9">AQ44+1</f>
        <v>57</v>
      </c>
      <c r="AR45">
        <v>4.7</v>
      </c>
      <c r="AS45" s="145">
        <f t="shared" ref="AS45:AS96" si="10">AS44+1</f>
        <v>111</v>
      </c>
      <c r="AT45">
        <v>2.35</v>
      </c>
      <c r="AU45" s="145">
        <f t="shared" ref="AU45:AU96" si="11">AU44+1</f>
        <v>165</v>
      </c>
      <c r="AV45">
        <v>1.56</v>
      </c>
      <c r="AW45" s="145">
        <f t="shared" ref="AW45:AW82" si="12">AW44+1</f>
        <v>219</v>
      </c>
      <c r="AX45">
        <v>1.18</v>
      </c>
    </row>
    <row r="46" spans="3:50">
      <c r="C46" s="92">
        <f>'50 кГЦ новый для ХК.01'!O40</f>
        <v>37</v>
      </c>
      <c r="D46" s="93">
        <f>'240 кГЦ '!P40</f>
        <v>13.8</v>
      </c>
      <c r="E46" s="96">
        <f>'240 кГЦ '!Y40</f>
        <v>16.617374415866792</v>
      </c>
      <c r="F46" s="126">
        <f t="shared" si="1"/>
        <v>16.617374415866792</v>
      </c>
      <c r="G46" s="116">
        <f>'240 кГЦ '!AA40</f>
        <v>17.621433628927118</v>
      </c>
      <c r="H46" s="109">
        <f>'240 кГЦ '!AB40</f>
        <v>229.31976693896164</v>
      </c>
      <c r="I46" s="51"/>
      <c r="J46" s="94">
        <f>'50 кГЦ новый для ХК.01'!AD40</f>
        <v>37</v>
      </c>
      <c r="K46" s="95">
        <f>'240 кГЦ '!AF40</f>
        <v>119</v>
      </c>
      <c r="L46" s="96">
        <f>'240 кГЦ '!AM40</f>
        <v>590.60133137787977</v>
      </c>
      <c r="M46" s="126">
        <f>'240 кГЦ '!AO40</f>
        <v>59.060133137787872</v>
      </c>
      <c r="N46" s="116">
        <f>'240 кГЦ '!AQ40</f>
        <v>62.628679486779284</v>
      </c>
      <c r="O46" s="109"/>
      <c r="P46" s="109"/>
      <c r="Q46" s="109"/>
      <c r="R46" s="51">
        <f t="shared" si="2"/>
        <v>273.42654230457396</v>
      </c>
      <c r="S46">
        <f t="shared" si="3"/>
        <v>16.535614361268042</v>
      </c>
      <c r="T46" s="136">
        <v>16.5</v>
      </c>
      <c r="U46" s="136">
        <v>16</v>
      </c>
      <c r="V46" s="136">
        <v>16.5</v>
      </c>
      <c r="W46" s="136">
        <v>16</v>
      </c>
      <c r="X46" s="136">
        <f t="shared" si="6"/>
        <v>272.25</v>
      </c>
      <c r="Y46" s="136">
        <f t="shared" si="7"/>
        <v>1.1765423045739567</v>
      </c>
      <c r="Z46" s="138">
        <f t="shared" si="4"/>
        <v>588.06000000000006</v>
      </c>
      <c r="AA46">
        <f t="shared" si="5"/>
        <v>0.53899612137443342</v>
      </c>
      <c r="AO46" s="145">
        <f t="shared" si="8"/>
        <v>4</v>
      </c>
      <c r="AP46">
        <v>69</v>
      </c>
      <c r="AQ46" s="145">
        <f t="shared" si="9"/>
        <v>58</v>
      </c>
      <c r="AR46">
        <v>4.5999999999999996</v>
      </c>
      <c r="AS46" s="145">
        <f t="shared" si="10"/>
        <v>112</v>
      </c>
      <c r="AT46">
        <v>2.3199999999999998</v>
      </c>
      <c r="AU46" s="145">
        <f t="shared" si="11"/>
        <v>166</v>
      </c>
      <c r="AV46">
        <v>1.55</v>
      </c>
      <c r="AW46" s="145">
        <f t="shared" si="12"/>
        <v>220</v>
      </c>
      <c r="AX46">
        <v>1.17</v>
      </c>
    </row>
    <row r="47" spans="3:50">
      <c r="C47" s="92">
        <f>'50 кГЦ новый для ХК.01'!O41</f>
        <v>38</v>
      </c>
      <c r="D47" s="93">
        <f>'240 кГЦ '!P41</f>
        <v>14.175000000000001</v>
      </c>
      <c r="E47" s="96">
        <f>'240 кГЦ '!Y41</f>
        <v>17.155321760554234</v>
      </c>
      <c r="F47" s="126">
        <f t="shared" si="1"/>
        <v>17.155321760554234</v>
      </c>
      <c r="G47" s="116">
        <f>'240 кГЦ '!AA41</f>
        <v>18.191884964561474</v>
      </c>
      <c r="H47" s="109">
        <f>'240 кГЦ '!AB41</f>
        <v>243.17668595585607</v>
      </c>
      <c r="I47" s="51"/>
      <c r="J47" s="94">
        <f>'50 кГЦ новый для ХК.01'!AD41</f>
        <v>38</v>
      </c>
      <c r="K47" s="95">
        <f>'240 кГЦ '!AF41</f>
        <v>122</v>
      </c>
      <c r="L47" s="96">
        <f>'240 кГЦ '!AM41</f>
        <v>630.44491020767816</v>
      </c>
      <c r="M47" s="126">
        <f>'240 кГЦ '!AO41</f>
        <v>63.044491020767708</v>
      </c>
      <c r="N47" s="116">
        <f>'240 кГЦ '!AQ41</f>
        <v>66.853781252662486</v>
      </c>
      <c r="O47" s="109"/>
      <c r="P47" s="109"/>
      <c r="Q47" s="109"/>
      <c r="R47" s="51">
        <f t="shared" si="2"/>
        <v>291.87264361466578</v>
      </c>
      <c r="S47">
        <f t="shared" si="3"/>
        <v>17.084280599857454</v>
      </c>
      <c r="T47" s="136">
        <v>26</v>
      </c>
      <c r="U47" s="136">
        <v>10</v>
      </c>
      <c r="V47" s="136">
        <v>11.2</v>
      </c>
      <c r="W47" s="136">
        <v>24</v>
      </c>
      <c r="X47" s="136">
        <f t="shared" si="6"/>
        <v>291.2</v>
      </c>
      <c r="Y47" s="136">
        <f t="shared" si="7"/>
        <v>0.67264361466578748</v>
      </c>
      <c r="Z47" s="138">
        <f t="shared" si="4"/>
        <v>628.99199999999996</v>
      </c>
      <c r="AA47">
        <f t="shared" si="5"/>
        <v>1.5327981153263375</v>
      </c>
      <c r="AO47" s="145">
        <f t="shared" si="8"/>
        <v>5</v>
      </c>
      <c r="AP47">
        <v>56</v>
      </c>
      <c r="AQ47" s="145">
        <f t="shared" si="9"/>
        <v>59</v>
      </c>
      <c r="AR47">
        <v>4.5</v>
      </c>
      <c r="AS47" s="145">
        <f t="shared" si="10"/>
        <v>113</v>
      </c>
      <c r="AT47">
        <v>2.2999999999999998</v>
      </c>
      <c r="AU47" s="145">
        <f t="shared" si="11"/>
        <v>167</v>
      </c>
      <c r="AV47">
        <v>1.55</v>
      </c>
      <c r="AW47" s="145">
        <f t="shared" si="12"/>
        <v>221</v>
      </c>
      <c r="AX47">
        <v>1.17</v>
      </c>
    </row>
    <row r="48" spans="3:50">
      <c r="C48" s="92">
        <f>'50 кГЦ новый для ХК.01'!O42</f>
        <v>39</v>
      </c>
      <c r="D48" s="93">
        <f>'240 кГЦ '!P42</f>
        <v>14.55</v>
      </c>
      <c r="E48" s="96">
        <f>'240 кГЦ '!Y42</f>
        <v>17.698288702293524</v>
      </c>
      <c r="F48" s="126">
        <f t="shared" si="1"/>
        <v>17.698288702293524</v>
      </c>
      <c r="G48" s="116">
        <f>'240 кГЦ '!AA42</f>
        <v>18.767659192614296</v>
      </c>
      <c r="H48" s="109">
        <f>'240 кГЦ '!AB42</f>
        <v>257.51010061837087</v>
      </c>
      <c r="I48" s="51"/>
      <c r="J48" s="94">
        <f>'50 кГЦ новый для ХК.01'!AD42</f>
        <v>39</v>
      </c>
      <c r="K48" s="95">
        <f>'240 кГЦ '!AF42</f>
        <v>125</v>
      </c>
      <c r="L48" s="96">
        <f>'240 кГЦ '!AM42</f>
        <v>672.5695128692256</v>
      </c>
      <c r="M48" s="126">
        <f>'240 кГЦ '!AO42</f>
        <v>67.256951286922444</v>
      </c>
      <c r="N48" s="116">
        <f>'240 кГЦ '!AQ42</f>
        <v>71.320767861790216</v>
      </c>
      <c r="O48" s="109"/>
      <c r="P48" s="109"/>
      <c r="Q48" s="109"/>
      <c r="R48" s="51">
        <f t="shared" si="2"/>
        <v>311.37477447649331</v>
      </c>
      <c r="S48">
        <f t="shared" si="3"/>
        <v>17.645814644739225</v>
      </c>
      <c r="T48" s="136">
        <v>26</v>
      </c>
      <c r="U48" s="136">
        <v>10</v>
      </c>
      <c r="V48" s="136">
        <v>12</v>
      </c>
      <c r="W48" s="136">
        <v>23</v>
      </c>
      <c r="X48" s="136">
        <f t="shared" si="6"/>
        <v>312</v>
      </c>
      <c r="Y48" s="136">
        <f t="shared" si="7"/>
        <v>-0.62522552350668548</v>
      </c>
      <c r="Z48" s="138">
        <f t="shared" si="4"/>
        <v>673.92000000000007</v>
      </c>
      <c r="AA48">
        <f t="shared" si="5"/>
        <v>6.4309479654765784</v>
      </c>
      <c r="AO48" s="145">
        <f t="shared" si="8"/>
        <v>6</v>
      </c>
      <c r="AP48">
        <v>47</v>
      </c>
      <c r="AQ48" s="145">
        <f t="shared" si="9"/>
        <v>60</v>
      </c>
      <c r="AR48">
        <v>4.4000000000000004</v>
      </c>
      <c r="AS48" s="145">
        <f t="shared" si="10"/>
        <v>114</v>
      </c>
      <c r="AT48">
        <v>2.2799999999999998</v>
      </c>
      <c r="AU48" s="145">
        <f t="shared" si="11"/>
        <v>168</v>
      </c>
      <c r="AV48">
        <v>1.54</v>
      </c>
      <c r="AW48" s="145">
        <f t="shared" si="12"/>
        <v>222</v>
      </c>
      <c r="AX48">
        <v>1.1599999999999999</v>
      </c>
    </row>
    <row r="49" spans="3:50">
      <c r="C49" s="92">
        <f>'50 кГЦ новый для ХК.01'!O43</f>
        <v>40</v>
      </c>
      <c r="D49" s="93">
        <f>'240 кГЦ '!P43</f>
        <v>14.925000000000001</v>
      </c>
      <c r="E49" s="96">
        <f>'240 кГЦ '!Y43</f>
        <v>18.246312271254666</v>
      </c>
      <c r="F49" s="126">
        <f t="shared" si="1"/>
        <v>18.246312271254666</v>
      </c>
      <c r="G49" s="116">
        <f>'240 кГЦ '!AA43</f>
        <v>19.348795580701921</v>
      </c>
      <c r="H49" s="109">
        <f>'240 кГЦ '!AB43</f>
        <v>272.32621064847575</v>
      </c>
      <c r="I49" s="51"/>
      <c r="J49" s="94">
        <f>'50 кГЦ новый для ХК.01'!AD43</f>
        <v>40</v>
      </c>
      <c r="K49" s="95">
        <f>'240 кГЦ '!AF43</f>
        <v>128</v>
      </c>
      <c r="L49" s="96">
        <f>'240 кГЦ '!AM43</f>
        <v>717.09548108879085</v>
      </c>
      <c r="M49" s="126">
        <f>'240 кГЦ '!AO43</f>
        <v>71.709548108878963</v>
      </c>
      <c r="N49" s="116">
        <f>'240 кГЦ '!AQ43</f>
        <v>76.042400618621116</v>
      </c>
      <c r="O49" s="109"/>
      <c r="P49" s="109"/>
      <c r="Q49" s="109"/>
      <c r="R49" s="51">
        <f t="shared" si="2"/>
        <v>331.98864865221799</v>
      </c>
      <c r="S49">
        <f t="shared" si="3"/>
        <v>18.220555662553707</v>
      </c>
      <c r="T49" s="136">
        <v>32</v>
      </c>
      <c r="U49" s="136">
        <v>8</v>
      </c>
      <c r="V49" s="136">
        <v>10.3</v>
      </c>
      <c r="W49" s="136">
        <v>26</v>
      </c>
      <c r="X49" s="136">
        <f t="shared" si="6"/>
        <v>329.6</v>
      </c>
      <c r="Y49" s="136">
        <f t="shared" si="7"/>
        <v>2.3886486522179666</v>
      </c>
      <c r="Z49" s="138">
        <f t="shared" si="4"/>
        <v>711.93600000000015</v>
      </c>
      <c r="AA49">
        <f t="shared" si="5"/>
        <v>0.22842931571975689</v>
      </c>
      <c r="AO49" s="145">
        <f t="shared" si="8"/>
        <v>7</v>
      </c>
      <c r="AP49">
        <v>38</v>
      </c>
      <c r="AQ49" s="145">
        <f t="shared" si="9"/>
        <v>61</v>
      </c>
      <c r="AR49">
        <v>4.3</v>
      </c>
      <c r="AS49" s="145">
        <f t="shared" si="10"/>
        <v>115</v>
      </c>
      <c r="AT49">
        <v>2.2599999999999998</v>
      </c>
      <c r="AU49" s="145">
        <f t="shared" si="11"/>
        <v>169</v>
      </c>
      <c r="AV49">
        <v>1.53</v>
      </c>
      <c r="AW49" s="145">
        <f t="shared" si="12"/>
        <v>223</v>
      </c>
      <c r="AX49">
        <v>1.1599999999999999</v>
      </c>
    </row>
    <row r="50" spans="3:50">
      <c r="C50" s="92">
        <f>'50 кГЦ новый для ХК.01'!O44</f>
        <v>41</v>
      </c>
      <c r="D50" s="93">
        <f>'240 кГЦ '!P44</f>
        <v>15.3</v>
      </c>
      <c r="E50" s="96">
        <f>'240 кГЦ '!Y44</f>
        <v>18.799429743859786</v>
      </c>
      <c r="F50" s="126">
        <f t="shared" si="1"/>
        <v>18.799429743859786</v>
      </c>
      <c r="G50" s="116">
        <f>'240 кГЦ '!AA44</f>
        <v>19.93533365757191</v>
      </c>
      <c r="H50" s="109">
        <f>'240 кГЦ '!AB44</f>
        <v>287.63127508105504</v>
      </c>
      <c r="I50" s="51"/>
      <c r="J50" s="94">
        <f>'50 кГЦ новый для ХК.01'!AD44</f>
        <v>41</v>
      </c>
      <c r="K50" s="95">
        <f>'240 кГЦ '!AF44</f>
        <v>131</v>
      </c>
      <c r="L50" s="96">
        <f>'240 кГЦ '!AM44</f>
        <v>764.14920156896437</v>
      </c>
      <c r="M50" s="126">
        <f>'240 кГЦ '!AO44</f>
        <v>76.414920156896301</v>
      </c>
      <c r="N50" s="116">
        <f>'240 кГЦ '!AQ44</f>
        <v>81.032081850354999</v>
      </c>
      <c r="O50" s="109"/>
      <c r="P50" s="109"/>
      <c r="Q50" s="109"/>
      <c r="R50" s="51">
        <f t="shared" si="2"/>
        <v>353.77277850415015</v>
      </c>
      <c r="S50">
        <f t="shared" si="3"/>
        <v>18.808848409834933</v>
      </c>
      <c r="T50" s="136">
        <v>32</v>
      </c>
      <c r="U50" s="136">
        <v>8</v>
      </c>
      <c r="V50" s="136">
        <v>11</v>
      </c>
      <c r="W50" s="136">
        <v>25</v>
      </c>
      <c r="X50" s="136">
        <f t="shared" si="6"/>
        <v>352</v>
      </c>
      <c r="Y50" s="136">
        <f t="shared" si="7"/>
        <v>1.7727785041501534</v>
      </c>
      <c r="Z50" s="138">
        <f t="shared" si="4"/>
        <v>760.32</v>
      </c>
      <c r="AA50">
        <f t="shared" si="5"/>
        <v>1.9023954600967688E-2</v>
      </c>
      <c r="AO50" s="145">
        <f t="shared" si="8"/>
        <v>8</v>
      </c>
      <c r="AP50">
        <v>32</v>
      </c>
      <c r="AQ50" s="145">
        <f t="shared" si="9"/>
        <v>62</v>
      </c>
      <c r="AR50">
        <v>4.2</v>
      </c>
      <c r="AS50" s="145">
        <f t="shared" si="10"/>
        <v>116</v>
      </c>
      <c r="AT50">
        <v>2.2400000000000002</v>
      </c>
      <c r="AU50" s="145">
        <f t="shared" si="11"/>
        <v>170</v>
      </c>
      <c r="AV50">
        <v>1.52</v>
      </c>
      <c r="AW50" s="145">
        <f t="shared" si="12"/>
        <v>224</v>
      </c>
      <c r="AX50">
        <v>1.1499999999999999</v>
      </c>
    </row>
    <row r="51" spans="3:50">
      <c r="C51" s="92">
        <f>'50 кГЦ новый для ХК.01'!O45</f>
        <v>42</v>
      </c>
      <c r="D51" s="93">
        <f>'240 кГЦ '!P45</f>
        <v>15.675000000000001</v>
      </c>
      <c r="E51" s="96">
        <f>'240 кГЦ '!Y45</f>
        <v>19.357678644327116</v>
      </c>
      <c r="F51" s="126">
        <f t="shared" si="1"/>
        <v>19.357678644327116</v>
      </c>
      <c r="G51" s="116">
        <f>'240 кГЦ '!AA45</f>
        <v>20.527313214740325</v>
      </c>
      <c r="H51" s="109">
        <f>'240 кГЦ '!AB45</f>
        <v>303.43161274982776</v>
      </c>
      <c r="I51" s="51"/>
      <c r="J51" s="94">
        <f>'50 кГЦ новый для ХК.01'!AD45</f>
        <v>42</v>
      </c>
      <c r="K51" s="95">
        <f>'240 кГЦ '!AF45</f>
        <v>134</v>
      </c>
      <c r="L51" s="96">
        <f>'240 кГЦ '!AM45</f>
        <v>813.86339985149789</v>
      </c>
      <c r="M51" s="126">
        <f>'240 кГЦ '!AO45</f>
        <v>81.386339985149647</v>
      </c>
      <c r="N51" s="116">
        <f>'240 кГЦ '!AQ45</f>
        <v>86.303886068803294</v>
      </c>
      <c r="O51" s="109"/>
      <c r="P51" s="109"/>
      <c r="Q51" s="109"/>
      <c r="R51" s="51">
        <f t="shared" si="2"/>
        <v>376.78861104236012</v>
      </c>
      <c r="S51">
        <f t="shared" si="3"/>
        <v>19.411043533060248</v>
      </c>
      <c r="T51" s="136">
        <v>25</v>
      </c>
      <c r="U51" s="136">
        <v>11</v>
      </c>
      <c r="V51" s="136">
        <v>15</v>
      </c>
      <c r="W51" s="136">
        <v>18</v>
      </c>
      <c r="X51" s="136">
        <f t="shared" si="6"/>
        <v>375</v>
      </c>
      <c r="Y51" s="136">
        <f t="shared" si="7"/>
        <v>1.7886110423601167</v>
      </c>
      <c r="Z51" s="138">
        <f t="shared" si="4"/>
        <v>810</v>
      </c>
      <c r="AA51">
        <f t="shared" si="5"/>
        <v>1.4907143706003535E-2</v>
      </c>
      <c r="AO51" s="145">
        <f t="shared" si="8"/>
        <v>9</v>
      </c>
      <c r="AP51">
        <v>28</v>
      </c>
      <c r="AQ51" s="145">
        <f t="shared" si="9"/>
        <v>63</v>
      </c>
      <c r="AR51">
        <v>4.0999999999999996</v>
      </c>
      <c r="AS51" s="145">
        <f t="shared" si="10"/>
        <v>117</v>
      </c>
      <c r="AT51">
        <v>2.23</v>
      </c>
      <c r="AU51" s="145">
        <f t="shared" si="11"/>
        <v>171</v>
      </c>
      <c r="AV51">
        <v>1.51</v>
      </c>
      <c r="AW51" s="145">
        <f t="shared" si="12"/>
        <v>225</v>
      </c>
      <c r="AX51">
        <v>1.1499999999999999</v>
      </c>
    </row>
    <row r="52" spans="3:50">
      <c r="C52" s="92">
        <f>'50 кГЦ новый для ХК.01'!O46</f>
        <v>43</v>
      </c>
      <c r="D52" s="93">
        <f>'240 кГЦ '!P46</f>
        <v>16.05</v>
      </c>
      <c r="E52" s="96">
        <f>'240 кГЦ '!Y46</f>
        <v>19.921096746224546</v>
      </c>
      <c r="F52" s="126">
        <f t="shared" si="1"/>
        <v>19.921096746224546</v>
      </c>
      <c r="G52" s="116">
        <f>'240 кГЦ '!AA46</f>
        <v>21.124774308139163</v>
      </c>
      <c r="H52" s="109">
        <f>'240 кГЦ '!AB46</f>
        <v>319.73360277690392</v>
      </c>
      <c r="I52" s="51"/>
      <c r="J52" s="94">
        <f>'50 кГЦ новый для ХК.01'!AD46</f>
        <v>43</v>
      </c>
      <c r="K52" s="95">
        <f>'240 кГЦ '!AF46</f>
        <v>137</v>
      </c>
      <c r="L52" s="96">
        <f>'240 кГЦ '!AM46</f>
        <v>866.37744813466622</v>
      </c>
      <c r="M52" s="126">
        <f>'240 кГЦ '!AO46</f>
        <v>86.637744813466469</v>
      </c>
      <c r="N52" s="116">
        <f>'240 кГЦ '!AQ46</f>
        <v>91.872592612025358</v>
      </c>
      <c r="O52" s="109"/>
      <c r="P52" s="109"/>
      <c r="Q52" s="109"/>
      <c r="R52" s="51">
        <f t="shared" si="2"/>
        <v>401.10067043271584</v>
      </c>
      <c r="S52">
        <f t="shared" si="3"/>
        <v>20.027497857513701</v>
      </c>
      <c r="T52" s="136">
        <v>20</v>
      </c>
      <c r="U52" s="136">
        <v>14</v>
      </c>
      <c r="V52" s="136">
        <v>20</v>
      </c>
      <c r="W52" s="136">
        <v>14</v>
      </c>
      <c r="X52" s="136">
        <f t="shared" si="6"/>
        <v>400</v>
      </c>
      <c r="Y52" s="136">
        <f t="shared" si="7"/>
        <v>1.1006704327158445</v>
      </c>
      <c r="Z52" s="138">
        <f t="shared" si="4"/>
        <v>864</v>
      </c>
      <c r="AA52">
        <f t="shared" si="5"/>
        <v>0.65615738822405301</v>
      </c>
      <c r="AO52" s="145">
        <f t="shared" si="8"/>
        <v>10</v>
      </c>
      <c r="AP52">
        <v>26</v>
      </c>
      <c r="AQ52" s="145">
        <f t="shared" si="9"/>
        <v>64</v>
      </c>
      <c r="AR52">
        <v>4</v>
      </c>
      <c r="AS52" s="145">
        <f t="shared" si="10"/>
        <v>118</v>
      </c>
      <c r="AT52">
        <v>2.2000000000000002</v>
      </c>
      <c r="AU52" s="145">
        <f t="shared" si="11"/>
        <v>172</v>
      </c>
      <c r="AV52">
        <v>1.5</v>
      </c>
      <c r="AW52" s="145">
        <f t="shared" si="12"/>
        <v>226</v>
      </c>
      <c r="AX52">
        <v>1.1399999999999999</v>
      </c>
    </row>
    <row r="53" spans="3:50">
      <c r="C53" s="92">
        <f>'50 кГЦ новый для ХК.01'!O47</f>
        <v>44</v>
      </c>
      <c r="D53" s="93">
        <f>'240 кГЦ '!P47</f>
        <v>16.425000000000001</v>
      </c>
      <c r="E53" s="96">
        <f>'240 кГЦ '!Y47</f>
        <v>20.489722074032304</v>
      </c>
      <c r="F53" s="126">
        <f t="shared" si="1"/>
        <v>20.489722074032304</v>
      </c>
      <c r="G53" s="116">
        <f>'240 кГЦ '!AA47</f>
        <v>21.727757259773444</v>
      </c>
      <c r="H53" s="109">
        <f>'240 кГЦ '!AB47</f>
        <v>336.54368506598092</v>
      </c>
      <c r="I53" s="51"/>
      <c r="J53" s="94">
        <f>'50 кГЦ новый для ХК.01'!AD47</f>
        <v>44</v>
      </c>
      <c r="K53" s="95">
        <f>'240 кГЦ '!AF47</f>
        <v>140</v>
      </c>
      <c r="L53" s="96">
        <f>'240 кГЦ '!AM47</f>
        <v>921.83768769627</v>
      </c>
      <c r="M53" s="126">
        <f>'240 кГЦ '!AO47</f>
        <v>92.183768769626838</v>
      </c>
      <c r="N53" s="116">
        <f>'240 кГЦ '!AQ47</f>
        <v>97.753719834783809</v>
      </c>
      <c r="O53" s="109"/>
      <c r="P53" s="109"/>
      <c r="Q53" s="109"/>
      <c r="R53" s="51">
        <f t="shared" si="2"/>
        <v>426.77670726679162</v>
      </c>
      <c r="S53">
        <f t="shared" si="3"/>
        <v>20.658574666873598</v>
      </c>
      <c r="T53" s="136">
        <v>26</v>
      </c>
      <c r="U53" s="136">
        <v>10</v>
      </c>
      <c r="V53" s="136">
        <v>16.5</v>
      </c>
      <c r="W53" s="136">
        <v>16</v>
      </c>
      <c r="X53" s="136">
        <f t="shared" si="6"/>
        <v>429</v>
      </c>
      <c r="Y53" s="136">
        <f t="shared" si="7"/>
        <v>-2.2232927332083818</v>
      </c>
      <c r="Z53" s="138">
        <f t="shared" si="4"/>
        <v>926.6400000000001</v>
      </c>
      <c r="AA53">
        <f t="shared" si="5"/>
        <v>17.089944341950687</v>
      </c>
      <c r="AO53" s="145">
        <f t="shared" si="8"/>
        <v>11</v>
      </c>
      <c r="AP53">
        <v>25</v>
      </c>
      <c r="AQ53" s="145">
        <f t="shared" si="9"/>
        <v>65</v>
      </c>
      <c r="AR53">
        <v>3.97</v>
      </c>
      <c r="AS53" s="145">
        <f t="shared" si="10"/>
        <v>119</v>
      </c>
      <c r="AT53">
        <v>2.1800000000000002</v>
      </c>
      <c r="AU53" s="145">
        <f t="shared" si="11"/>
        <v>173</v>
      </c>
      <c r="AV53">
        <v>1.49</v>
      </c>
      <c r="AW53" s="145">
        <f t="shared" si="12"/>
        <v>227</v>
      </c>
      <c r="AX53">
        <v>1.1399999999999999</v>
      </c>
    </row>
    <row r="54" spans="3:50">
      <c r="C54" s="92">
        <f>'50 кГЦ новый для ХК.01'!O48</f>
        <v>45</v>
      </c>
      <c r="D54" s="93">
        <f>'240 кГЦ '!P48</f>
        <v>16.8</v>
      </c>
      <c r="E54" s="96">
        <f>'240 кГЦ '!Y48</f>
        <v>21.063592904715289</v>
      </c>
      <c r="F54" s="126">
        <f t="shared" si="1"/>
        <v>21.063592904715289</v>
      </c>
      <c r="G54" s="116">
        <f>'240 кГЦ '!AA48</f>
        <v>22.336302659388551</v>
      </c>
      <c r="H54" s="109">
        <f>'240 кГЦ '!AB48</f>
        <v>353.86836079921699</v>
      </c>
      <c r="I54" s="51"/>
      <c r="J54" s="94">
        <f>'50 кГЦ новый для ХК.01'!AD48</f>
        <v>45</v>
      </c>
      <c r="K54" s="95">
        <f>'240 кГЦ '!AF48</f>
        <v>143</v>
      </c>
      <c r="L54" s="96">
        <f>'240 кГЦ '!AM48</f>
        <v>980.39776660329335</v>
      </c>
      <c r="M54" s="126">
        <f>'240 кГЦ '!AO48</f>
        <v>98.039776660329167</v>
      </c>
      <c r="N54" s="116">
        <f>'240 кГЦ '!AQ48</f>
        <v>103.96356092002478</v>
      </c>
      <c r="O54" s="109"/>
      <c r="P54" s="109"/>
      <c r="Q54" s="109"/>
      <c r="R54" s="51">
        <f t="shared" si="2"/>
        <v>453.88785490893207</v>
      </c>
      <c r="S54">
        <f t="shared" si="3"/>
        <v>21.304643975174333</v>
      </c>
      <c r="T54" s="136">
        <v>24</v>
      </c>
      <c r="U54" s="136">
        <v>12</v>
      </c>
      <c r="V54" s="136">
        <v>19</v>
      </c>
      <c r="W54" s="136">
        <v>15</v>
      </c>
      <c r="X54" s="136">
        <f t="shared" si="6"/>
        <v>456</v>
      </c>
      <c r="Y54" s="136">
        <f t="shared" si="7"/>
        <v>-2.11214509106793</v>
      </c>
      <c r="Z54" s="138">
        <f t="shared" si="4"/>
        <v>984.96</v>
      </c>
      <c r="AA54">
        <f t="shared" si="5"/>
        <v>16.183329748527772</v>
      </c>
      <c r="AO54" s="145">
        <f t="shared" si="8"/>
        <v>12</v>
      </c>
      <c r="AP54">
        <v>24</v>
      </c>
      <c r="AQ54" s="145">
        <f t="shared" si="9"/>
        <v>66</v>
      </c>
      <c r="AR54">
        <v>3.95</v>
      </c>
      <c r="AS54" s="145">
        <f t="shared" si="10"/>
        <v>120</v>
      </c>
      <c r="AT54">
        <v>2.16</v>
      </c>
      <c r="AU54" s="145">
        <f t="shared" si="11"/>
        <v>174</v>
      </c>
      <c r="AV54">
        <v>1.49</v>
      </c>
      <c r="AW54" s="145">
        <f t="shared" si="12"/>
        <v>228</v>
      </c>
      <c r="AX54">
        <v>1.1299999999999999</v>
      </c>
    </row>
    <row r="55" spans="3:50">
      <c r="C55" s="92">
        <f>'50 кГЦ новый для ХК.01'!O49</f>
        <v>46</v>
      </c>
      <c r="D55" s="93">
        <f>'240 кГЦ '!P49</f>
        <v>17.175000000000001</v>
      </c>
      <c r="E55" s="96">
        <f>'240 кГЦ '!Y49</f>
        <v>21.642747769304677</v>
      </c>
      <c r="F55" s="126">
        <f t="shared" si="1"/>
        <v>21.642747769304677</v>
      </c>
      <c r="G55" s="116">
        <f>'240 кГЦ '!AA49</f>
        <v>22.950451366147398</v>
      </c>
      <c r="H55" s="109">
        <f>'240 кГЦ '!AB49</f>
        <v>371.71419293780792</v>
      </c>
      <c r="I55" s="51"/>
      <c r="J55" s="94">
        <f>'50 кГЦ новый для ХК.01'!AD49</f>
        <v>46</v>
      </c>
      <c r="K55" s="95">
        <f>'240 кГЦ '!AF49</f>
        <v>146</v>
      </c>
      <c r="L55" s="96">
        <f>'240 кГЦ '!AM49</f>
        <v>1042.2189934206547</v>
      </c>
      <c r="M55" s="126">
        <f>'240 кГЦ '!AO49</f>
        <v>104.22189934206529</v>
      </c>
      <c r="N55" s="116">
        <f>'240 кГЦ '!AQ49</f>
        <v>110.51922138694417</v>
      </c>
      <c r="O55" s="109"/>
      <c r="P55" s="109"/>
      <c r="Q55" s="109"/>
      <c r="R55" s="51">
        <f t="shared" si="2"/>
        <v>482.50879325030303</v>
      </c>
      <c r="S55">
        <f t="shared" si="3"/>
        <v>21.966082792575989</v>
      </c>
      <c r="T55" s="136">
        <v>24</v>
      </c>
      <c r="U55" s="136">
        <v>12</v>
      </c>
      <c r="V55" s="136">
        <v>20</v>
      </c>
      <c r="W55" s="136">
        <v>14</v>
      </c>
      <c r="X55" s="136">
        <f t="shared" si="6"/>
        <v>480</v>
      </c>
      <c r="Y55" s="136">
        <f t="shared" si="7"/>
        <v>2.5087932503030288</v>
      </c>
      <c r="Z55" s="138">
        <f t="shared" si="4"/>
        <v>1036.8000000000002</v>
      </c>
      <c r="AA55">
        <f t="shared" si="5"/>
        <v>0.3577085303020559</v>
      </c>
      <c r="AO55" s="145">
        <f t="shared" si="8"/>
        <v>13</v>
      </c>
      <c r="AP55">
        <v>22</v>
      </c>
      <c r="AQ55" s="145">
        <f t="shared" si="9"/>
        <v>67</v>
      </c>
      <c r="AR55">
        <v>3.9</v>
      </c>
      <c r="AS55" s="145">
        <f t="shared" si="10"/>
        <v>121</v>
      </c>
      <c r="AT55">
        <v>2.15</v>
      </c>
      <c r="AU55" s="145">
        <f t="shared" si="11"/>
        <v>175</v>
      </c>
      <c r="AV55">
        <v>1.48</v>
      </c>
      <c r="AW55" s="145">
        <f t="shared" si="12"/>
        <v>229</v>
      </c>
      <c r="AX55">
        <v>1.1299999999999999</v>
      </c>
    </row>
    <row r="56" spans="3:50">
      <c r="C56" s="92">
        <f>'50 кГЦ новый для ХК.01'!O50</f>
        <v>47</v>
      </c>
      <c r="D56" s="93">
        <f>'240 кГЦ '!P50</f>
        <v>17.55</v>
      </c>
      <c r="E56" s="96">
        <f>'240 кГЦ '!Y50</f>
        <v>22.2272254544893</v>
      </c>
      <c r="F56" s="126">
        <f t="shared" si="1"/>
        <v>22.2272254544893</v>
      </c>
      <c r="G56" s="116">
        <f>'240 кГЦ '!AA50</f>
        <v>23.570244510317977</v>
      </c>
      <c r="H56" s="109">
        <f>'240 кГЦ '!AB50</f>
        <v>390.08780672628762</v>
      </c>
      <c r="I56" s="51"/>
      <c r="J56" s="94">
        <f>'50 кГЦ новый для ХК.01'!AD50</f>
        <v>47</v>
      </c>
      <c r="K56" s="95">
        <f>'240 кГЦ '!AF50</f>
        <v>149</v>
      </c>
      <c r="L56" s="96">
        <f>'240 кГЦ '!AM50</f>
        <v>1107.4707076641273</v>
      </c>
      <c r="M56" s="126">
        <f>'240 кГЦ '!AO50</f>
        <v>110.74707076641253</v>
      </c>
      <c r="N56" s="116">
        <f>'240 кГЦ '!AQ50</f>
        <v>117.43865837463809</v>
      </c>
      <c r="O56" s="109"/>
      <c r="P56" s="109"/>
      <c r="Q56" s="109"/>
      <c r="R56" s="51">
        <f t="shared" si="2"/>
        <v>512.71792021487374</v>
      </c>
      <c r="S56">
        <f t="shared" si="3"/>
        <v>22.64327538619079</v>
      </c>
      <c r="T56" s="136">
        <v>26</v>
      </c>
      <c r="U56" s="136">
        <v>10</v>
      </c>
      <c r="V56" s="136">
        <v>20</v>
      </c>
      <c r="W56" s="136">
        <v>14</v>
      </c>
      <c r="X56" s="136">
        <f t="shared" si="6"/>
        <v>520</v>
      </c>
      <c r="Y56" s="136">
        <f t="shared" si="7"/>
        <v>-7.2820797851262569</v>
      </c>
      <c r="Z56" s="138">
        <f t="shared" si="4"/>
        <v>1123.2</v>
      </c>
      <c r="AA56">
        <f t="shared" si="5"/>
        <v>84.507307857870515</v>
      </c>
      <c r="AO56" s="145">
        <f t="shared" si="8"/>
        <v>14</v>
      </c>
      <c r="AP56">
        <v>20</v>
      </c>
      <c r="AQ56" s="145">
        <f t="shared" si="9"/>
        <v>68</v>
      </c>
      <c r="AR56">
        <v>3.85</v>
      </c>
      <c r="AS56" s="145">
        <f t="shared" si="10"/>
        <v>122</v>
      </c>
      <c r="AT56">
        <v>2.13</v>
      </c>
      <c r="AU56" s="145">
        <f t="shared" si="11"/>
        <v>176</v>
      </c>
      <c r="AV56">
        <v>1.48</v>
      </c>
      <c r="AW56" s="145">
        <f t="shared" si="12"/>
        <v>230</v>
      </c>
      <c r="AX56">
        <v>1.1200000000000001</v>
      </c>
    </row>
    <row r="57" spans="3:50">
      <c r="C57" s="92">
        <f>'50 кГЦ новый для ХК.01'!O51</f>
        <v>48</v>
      </c>
      <c r="D57" s="93">
        <f>'240 кГЦ '!P51</f>
        <v>17.925000000000001</v>
      </c>
      <c r="E57" s="96">
        <f>'240 кГЦ '!Y51</f>
        <v>22.81706500421646</v>
      </c>
      <c r="F57" s="126">
        <f t="shared" si="1"/>
        <v>22.81706500421646</v>
      </c>
      <c r="G57" s="116">
        <f>'240 кГЦ '!AA51</f>
        <v>24.195723494970874</v>
      </c>
      <c r="H57" s="109">
        <f>'240 кГЦ '!AB51</f>
        <v>408.99589020058033</v>
      </c>
      <c r="I57" s="51"/>
      <c r="J57" s="94">
        <f>'50 кГЦ новый для ХК.01'!AD51</f>
        <v>48</v>
      </c>
      <c r="K57" s="95">
        <f>'240 кГЦ '!AF51</f>
        <v>152</v>
      </c>
      <c r="L57" s="96">
        <f>'240 кГЦ '!AM51</f>
        <v>1176.3306677768617</v>
      </c>
      <c r="M57" s="126">
        <f>'240 кГЦ '!AO51</f>
        <v>117.63306677768597</v>
      </c>
      <c r="N57" s="116">
        <f>'240 кГЦ '!AQ51</f>
        <v>124.74072178399673</v>
      </c>
      <c r="O57" s="109"/>
      <c r="P57" s="109"/>
      <c r="Q57" s="109"/>
      <c r="R57" s="51">
        <f t="shared" si="2"/>
        <v>544.59753137817665</v>
      </c>
      <c r="S57">
        <f t="shared" si="3"/>
        <v>23.336613537061812</v>
      </c>
      <c r="T57" s="136">
        <v>28</v>
      </c>
      <c r="U57" s="136">
        <v>9</v>
      </c>
      <c r="V57" s="136">
        <v>19</v>
      </c>
      <c r="W57" s="136">
        <v>14</v>
      </c>
      <c r="X57" s="136">
        <f t="shared" si="6"/>
        <v>532</v>
      </c>
      <c r="Y57" s="146">
        <f t="shared" si="7"/>
        <v>12.597531378176654</v>
      </c>
      <c r="Z57" s="138">
        <f t="shared" si="4"/>
        <v>1149.1200000000001</v>
      </c>
      <c r="AA57">
        <f t="shared" si="5"/>
        <v>114.20823972496939</v>
      </c>
      <c r="AO57" s="145">
        <f t="shared" si="8"/>
        <v>15</v>
      </c>
      <c r="AP57">
        <v>19</v>
      </c>
      <c r="AQ57" s="145">
        <f t="shared" si="9"/>
        <v>69</v>
      </c>
      <c r="AR57">
        <v>3.8</v>
      </c>
      <c r="AS57" s="145">
        <f t="shared" si="10"/>
        <v>123</v>
      </c>
      <c r="AT57">
        <v>2.12</v>
      </c>
      <c r="AU57" s="145">
        <f t="shared" si="11"/>
        <v>177</v>
      </c>
      <c r="AV57">
        <v>1.48</v>
      </c>
      <c r="AW57" s="145">
        <f t="shared" si="12"/>
        <v>231</v>
      </c>
      <c r="AX57">
        <v>1.1200000000000001</v>
      </c>
    </row>
    <row r="58" spans="3:50">
      <c r="C58" s="92">
        <f>'50 кГЦ новый для ХК.01'!O52</f>
        <v>49</v>
      </c>
      <c r="D58" s="93">
        <f>'240 кГЦ '!P52</f>
        <v>18.3</v>
      </c>
      <c r="E58" s="96">
        <f>'240 кГЦ '!Y52</f>
        <v>23.412305721302328</v>
      </c>
      <c r="F58" s="126">
        <f t="shared" si="1"/>
        <v>23.412305721302328</v>
      </c>
      <c r="G58" s="116">
        <f>'240 кГЦ '!AA52</f>
        <v>24.826929997686996</v>
      </c>
      <c r="H58" s="109">
        <f>'240 кГЦ '!AB52</f>
        <v>428.44519469983288</v>
      </c>
      <c r="I58" s="51"/>
      <c r="J58" s="94">
        <f>'50 кГЦ новый для ХК.01'!AD52</f>
        <v>49</v>
      </c>
      <c r="K58" s="95">
        <f>'240 кГЦ '!AF52</f>
        <v>155</v>
      </c>
      <c r="L58" s="96">
        <f>'240 кГЦ '!AM52</f>
        <v>1248.9854574446588</v>
      </c>
      <c r="M58" s="126">
        <f>'240 кГЦ '!AO52</f>
        <v>124.89854574446566</v>
      </c>
      <c r="N58" s="116">
        <f>'240 кГЦ '!AQ52</f>
        <v>132.44519736428055</v>
      </c>
      <c r="O58" s="109"/>
      <c r="P58" s="109"/>
      <c r="Q58" s="109"/>
      <c r="R58" s="51">
        <f t="shared" si="2"/>
        <v>578.23400807623091</v>
      </c>
      <c r="S58">
        <f t="shared" si="3"/>
        <v>24.04649679425739</v>
      </c>
      <c r="T58" s="136">
        <v>24</v>
      </c>
      <c r="U58" s="136">
        <v>12</v>
      </c>
      <c r="V58" s="136">
        <v>24</v>
      </c>
      <c r="W58" s="136">
        <v>12</v>
      </c>
      <c r="X58" s="136">
        <f t="shared" si="6"/>
        <v>576</v>
      </c>
      <c r="Y58" s="136">
        <f t="shared" si="7"/>
        <v>2.2340080762309071</v>
      </c>
      <c r="Z58" s="138">
        <f t="shared" si="4"/>
        <v>1244.1600000000001</v>
      </c>
      <c r="AA58">
        <f t="shared" si="5"/>
        <v>0.10452432510776684</v>
      </c>
      <c r="AO58" s="145">
        <f t="shared" si="8"/>
        <v>16</v>
      </c>
      <c r="AP58">
        <v>16.5</v>
      </c>
      <c r="AQ58" s="145">
        <f t="shared" si="9"/>
        <v>70</v>
      </c>
      <c r="AR58">
        <v>3.75</v>
      </c>
      <c r="AS58" s="145">
        <f t="shared" si="10"/>
        <v>124</v>
      </c>
      <c r="AT58">
        <v>2.1</v>
      </c>
      <c r="AU58" s="145">
        <f t="shared" si="11"/>
        <v>178</v>
      </c>
      <c r="AV58">
        <v>1.47</v>
      </c>
      <c r="AW58" s="145">
        <f t="shared" si="12"/>
        <v>232</v>
      </c>
      <c r="AX58">
        <v>1.1100000000000001</v>
      </c>
    </row>
    <row r="59" spans="3:50">
      <c r="C59" s="92">
        <f>'50 кГЦ новый для ХК.01'!O53</f>
        <v>50</v>
      </c>
      <c r="D59" s="93">
        <f>'240 кГЦ '!P53</f>
        <v>18.675000000000001</v>
      </c>
      <c r="E59" s="96">
        <f>'240 кГЦ '!Y53</f>
        <v>24.012987169052387</v>
      </c>
      <c r="F59" s="126">
        <f t="shared" si="1"/>
        <v>24.012987169052387</v>
      </c>
      <c r="G59" s="116">
        <f>'240 кГЦ '!AA53</f>
        <v>25.463905972275903</v>
      </c>
      <c r="H59" s="109">
        <f>'240 кГЦ '!AB53</f>
        <v>448.44253538205362</v>
      </c>
      <c r="I59" s="51"/>
      <c r="J59" s="94">
        <f>'50 кГЦ новый для ХК.01'!AD53</f>
        <v>50</v>
      </c>
      <c r="K59" s="95">
        <f>'240 кГЦ '!AF53</f>
        <v>158</v>
      </c>
      <c r="L59" s="96">
        <f>'240 кГЦ '!AM53</f>
        <v>1325.6309111026385</v>
      </c>
      <c r="M59" s="126">
        <f>'240 кГЦ '!AO53</f>
        <v>132.56309111026363</v>
      </c>
      <c r="N59" s="116">
        <f>'240 кГЦ '!AQ53</f>
        <v>140.57285183479343</v>
      </c>
      <c r="O59" s="109"/>
      <c r="P59" s="109"/>
      <c r="Q59" s="109"/>
      <c r="R59" s="51">
        <f t="shared" si="2"/>
        <v>613.71801439936962</v>
      </c>
      <c r="S59">
        <f t="shared" si="3"/>
        <v>24.773332726933806</v>
      </c>
      <c r="T59" s="136">
        <v>26</v>
      </c>
      <c r="U59" s="136">
        <v>10</v>
      </c>
      <c r="V59" s="136">
        <v>24</v>
      </c>
      <c r="W59" s="136">
        <v>12</v>
      </c>
      <c r="X59" s="136">
        <f t="shared" si="6"/>
        <v>624</v>
      </c>
      <c r="Y59" s="136">
        <f t="shared" si="7"/>
        <v>-10.281985600630378</v>
      </c>
      <c r="Z59" s="138">
        <f t="shared" si="4"/>
        <v>1347.8400000000001</v>
      </c>
      <c r="AA59">
        <f t="shared" si="5"/>
        <v>148.66172497538608</v>
      </c>
      <c r="AO59" s="145">
        <f t="shared" si="8"/>
        <v>17</v>
      </c>
      <c r="AP59">
        <v>15.6</v>
      </c>
      <c r="AQ59" s="145">
        <f t="shared" si="9"/>
        <v>71</v>
      </c>
      <c r="AR59">
        <v>3.7</v>
      </c>
      <c r="AS59" s="145">
        <f t="shared" si="10"/>
        <v>125</v>
      </c>
      <c r="AT59">
        <v>2.08</v>
      </c>
      <c r="AU59" s="145">
        <f t="shared" si="11"/>
        <v>179</v>
      </c>
      <c r="AV59">
        <v>1.46</v>
      </c>
      <c r="AW59" s="145">
        <f t="shared" si="12"/>
        <v>233</v>
      </c>
      <c r="AX59">
        <v>1.1100000000000001</v>
      </c>
    </row>
    <row r="60" spans="3:50">
      <c r="C60" s="92">
        <f>'50 кГЦ новый для ХК.01'!O54</f>
        <v>51</v>
      </c>
      <c r="D60" s="93">
        <f>'240 кГЦ '!P54</f>
        <v>19.05</v>
      </c>
      <c r="E60" s="96">
        <f>'240 кГЦ '!Y54</f>
        <v>24.619149172891305</v>
      </c>
      <c r="F60" s="126">
        <f t="shared" si="1"/>
        <v>24.619149172891305</v>
      </c>
      <c r="G60" s="116">
        <f>'240 кГЦ '!AA54</f>
        <v>26.106693650504177</v>
      </c>
      <c r="H60" s="109">
        <f>'240 кГЦ '!AB54</f>
        <v>468.99479174357958</v>
      </c>
      <c r="I60" s="51"/>
      <c r="J60" s="94">
        <f>'50 кГЦ новый для ХК.01'!AD54</f>
        <v>51</v>
      </c>
      <c r="K60" s="95">
        <f>'240 кГЦ '!AF54</f>
        <v>161</v>
      </c>
      <c r="L60" s="96">
        <f>'240 кГЦ '!AM54</f>
        <v>1406.4725595249934</v>
      </c>
      <c r="M60" s="126">
        <f>'240 кГЦ '!AO54</f>
        <v>140.64725595249908</v>
      </c>
      <c r="N60" s="116">
        <f>'240 кГЦ '!AQ54</f>
        <v>149.14548013621362</v>
      </c>
      <c r="O60" s="109"/>
      <c r="P60" s="109"/>
      <c r="Q60" s="109"/>
      <c r="R60" s="51">
        <f t="shared" si="2"/>
        <v>651.14470348379314</v>
      </c>
      <c r="S60">
        <f t="shared" si="3"/>
        <v>25.517537175123174</v>
      </c>
      <c r="T60" s="136">
        <v>25</v>
      </c>
      <c r="U60" s="136">
        <v>11</v>
      </c>
      <c r="V60" s="136">
        <v>26</v>
      </c>
      <c r="W60" s="136">
        <v>10</v>
      </c>
      <c r="X60" s="136">
        <f t="shared" si="6"/>
        <v>650</v>
      </c>
      <c r="Y60" s="136">
        <f t="shared" si="7"/>
        <v>1.1447034837931369</v>
      </c>
      <c r="Z60" s="138">
        <f t="shared" si="4"/>
        <v>1404</v>
      </c>
      <c r="AA60">
        <f t="shared" si="5"/>
        <v>0.5867596354075636</v>
      </c>
      <c r="AO60" s="145">
        <f t="shared" si="8"/>
        <v>18</v>
      </c>
      <c r="AP60">
        <v>15</v>
      </c>
      <c r="AQ60" s="145">
        <f t="shared" si="9"/>
        <v>72</v>
      </c>
      <c r="AR60">
        <v>3.65</v>
      </c>
      <c r="AS60" s="145">
        <f t="shared" si="10"/>
        <v>126</v>
      </c>
      <c r="AT60">
        <v>2.06</v>
      </c>
      <c r="AU60" s="145">
        <f t="shared" si="11"/>
        <v>180</v>
      </c>
      <c r="AV60">
        <v>1.45</v>
      </c>
      <c r="AW60" s="145">
        <f t="shared" si="12"/>
        <v>234</v>
      </c>
      <c r="AX60">
        <v>1.1000000000000001</v>
      </c>
    </row>
    <row r="61" spans="3:50">
      <c r="C61" s="92">
        <f>'50 кГЦ новый для ХК.01'!O55</f>
        <v>52</v>
      </c>
      <c r="D61" s="93">
        <f>'240 кГЦ '!P55</f>
        <v>19.425000000000001</v>
      </c>
      <c r="E61" s="96">
        <f>'240 кГЦ '!Y55</f>
        <v>25.230831822002699</v>
      </c>
      <c r="F61" s="126">
        <f t="shared" si="1"/>
        <v>25.230831822002699</v>
      </c>
      <c r="G61" s="116">
        <f>'240 кГЦ '!AA55</f>
        <v>26.755335543834263</v>
      </c>
      <c r="H61" s="109">
        <f>'240 кГЦ '!AB55</f>
        <v>490.10890814240264</v>
      </c>
      <c r="I61" s="51"/>
      <c r="J61" s="94">
        <f>'50 кГЦ новый для ХК.01'!AD55</f>
        <v>52</v>
      </c>
      <c r="K61" s="95">
        <f>'240 кГЦ '!AF55</f>
        <v>164</v>
      </c>
      <c r="L61" s="96">
        <f>'240 кГЦ '!AM55</f>
        <v>1491.7260964305472</v>
      </c>
      <c r="M61" s="126">
        <f>'240 кГЦ '!AO55</f>
        <v>149.17260964305444</v>
      </c>
      <c r="N61" s="116">
        <f>'240 кГЦ '!AQ55</f>
        <v>158.1859549104839</v>
      </c>
      <c r="O61" s="109"/>
      <c r="P61" s="109"/>
      <c r="Q61" s="109"/>
      <c r="R61" s="51">
        <f t="shared" si="2"/>
        <v>690.61393353266067</v>
      </c>
      <c r="S61">
        <f t="shared" si="3"/>
        <v>26.279534499923333</v>
      </c>
      <c r="T61" s="136">
        <v>28</v>
      </c>
      <c r="U61" s="136">
        <v>9</v>
      </c>
      <c r="V61" s="136">
        <v>25</v>
      </c>
      <c r="W61" s="136">
        <v>11</v>
      </c>
      <c r="X61" s="136">
        <f t="shared" si="6"/>
        <v>700</v>
      </c>
      <c r="Y61" s="136">
        <f t="shared" si="7"/>
        <v>-9.386066467339333</v>
      </c>
      <c r="Z61" s="138">
        <f t="shared" si="4"/>
        <v>1512</v>
      </c>
      <c r="AA61">
        <f t="shared" si="5"/>
        <v>127.6170649427829</v>
      </c>
      <c r="AO61" s="145">
        <f t="shared" si="8"/>
        <v>19</v>
      </c>
      <c r="AP61">
        <v>14</v>
      </c>
      <c r="AQ61" s="145">
        <f t="shared" si="9"/>
        <v>73</v>
      </c>
      <c r="AR61">
        <v>3.6</v>
      </c>
      <c r="AS61" s="145">
        <f t="shared" si="10"/>
        <v>127</v>
      </c>
      <c r="AT61">
        <v>2.04</v>
      </c>
      <c r="AU61" s="145">
        <f t="shared" si="11"/>
        <v>181</v>
      </c>
      <c r="AV61">
        <v>1.44</v>
      </c>
      <c r="AW61" s="145">
        <f t="shared" si="12"/>
        <v>235</v>
      </c>
      <c r="AX61">
        <v>1.1000000000000001</v>
      </c>
    </row>
    <row r="62" spans="3:50">
      <c r="C62" s="92">
        <f>'50 кГЦ новый для ХК.01'!O56</f>
        <v>53</v>
      </c>
      <c r="D62" s="93">
        <f>'240 кГЦ '!P56</f>
        <v>19.8</v>
      </c>
      <c r="E62" s="96">
        <f>'240 кГЦ '!Y56</f>
        <v>25.848075470979051</v>
      </c>
      <c r="F62" s="126">
        <f t="shared" si="1"/>
        <v>25.848075470979051</v>
      </c>
      <c r="G62" s="116">
        <f>'240 кГЦ '!AA56</f>
        <v>27.409874445174065</v>
      </c>
      <c r="H62" s="109">
        <f>'240 кГЦ '!AB56</f>
        <v>511.79189432538533</v>
      </c>
      <c r="I62" s="51"/>
      <c r="J62" s="94">
        <f>'50 кГЦ новый для ХК.01'!AD56</f>
        <v>53</v>
      </c>
      <c r="K62" s="95">
        <f>'240 кГЦ '!AF56</f>
        <v>167</v>
      </c>
      <c r="L62" s="96">
        <f>'240 кГЦ '!AM56</f>
        <v>1581.6178670794441</v>
      </c>
      <c r="M62" s="126">
        <f>'240 кГЦ '!AO56</f>
        <v>158.16178670794412</v>
      </c>
      <c r="N62" s="116">
        <f>'240 кГЦ '!AQ56</f>
        <v>167.71827831269266</v>
      </c>
      <c r="O62" s="109"/>
      <c r="P62" s="109"/>
      <c r="Q62" s="109"/>
      <c r="R62" s="51">
        <f t="shared" si="2"/>
        <v>732.23049401826108</v>
      </c>
      <c r="S62">
        <f t="shared" si="3"/>
        <v>27.059757833695798</v>
      </c>
      <c r="T62" s="136">
        <v>28</v>
      </c>
      <c r="U62" s="136">
        <v>9</v>
      </c>
      <c r="V62" s="136">
        <v>26</v>
      </c>
      <c r="W62" s="136">
        <v>10</v>
      </c>
      <c r="X62" s="136">
        <f t="shared" si="6"/>
        <v>728</v>
      </c>
      <c r="Y62" s="136">
        <f t="shared" si="7"/>
        <v>4.2304940182610835</v>
      </c>
      <c r="Z62" s="138">
        <f t="shared" si="4"/>
        <v>1572.48</v>
      </c>
      <c r="AA62">
        <f t="shared" si="5"/>
        <v>5.3814171141900076</v>
      </c>
      <c r="AO62" s="145">
        <f t="shared" si="8"/>
        <v>20</v>
      </c>
      <c r="AP62">
        <v>13.5</v>
      </c>
      <c r="AQ62" s="145">
        <f t="shared" si="9"/>
        <v>74</v>
      </c>
      <c r="AR62">
        <v>3.55</v>
      </c>
      <c r="AS62" s="145">
        <f t="shared" si="10"/>
        <v>128</v>
      </c>
      <c r="AT62">
        <v>2.02</v>
      </c>
      <c r="AU62" s="145">
        <f t="shared" si="11"/>
        <v>182</v>
      </c>
      <c r="AV62">
        <v>1.43</v>
      </c>
      <c r="AW62" s="145">
        <f t="shared" si="12"/>
        <v>236</v>
      </c>
      <c r="AX62">
        <v>1.0900000000000001</v>
      </c>
    </row>
    <row r="63" spans="3:50">
      <c r="C63" s="92">
        <f>'50 кГЦ новый для ХК.01'!O57</f>
        <v>54</v>
      </c>
      <c r="D63" s="93">
        <f>'240 кГЦ '!P57</f>
        <v>20.175000000000001</v>
      </c>
      <c r="E63" s="96">
        <f>'240 кГЦ '!Y57</f>
        <v>26.470920741481081</v>
      </c>
      <c r="F63" s="126">
        <f t="shared" si="1"/>
        <v>26.470920741481081</v>
      </c>
      <c r="G63" s="116">
        <f>'240 кГЦ '!AA57</f>
        <v>28.07035343063659</v>
      </c>
      <c r="H63" s="109">
        <f>'240 кГЦ '!AB57</f>
        <v>534.05082595938143</v>
      </c>
      <c r="I63" s="51"/>
      <c r="J63" s="94">
        <f>'50 кГЦ новый для ХК.01'!AD57</f>
        <v>54</v>
      </c>
      <c r="K63" s="95">
        <f>'240 кГЦ '!AF57</f>
        <v>170</v>
      </c>
      <c r="L63" s="96">
        <f>'240 кГЦ '!AM57</f>
        <v>1676.3853798811529</v>
      </c>
      <c r="M63" s="126">
        <f>'240 кГЦ '!AO57</f>
        <v>167.63853798811499</v>
      </c>
      <c r="N63" s="116">
        <f>'240 кГЦ '!AQ57</f>
        <v>177.76763626312359</v>
      </c>
      <c r="O63" s="109"/>
      <c r="P63" s="109"/>
      <c r="Q63" s="109"/>
      <c r="R63" s="51">
        <f t="shared" si="2"/>
        <v>776.10434253757069</v>
      </c>
      <c r="S63">
        <f t="shared" si="3"/>
        <v>27.858649330819517</v>
      </c>
      <c r="T63" s="136">
        <v>28</v>
      </c>
      <c r="U63" s="136">
        <v>9</v>
      </c>
      <c r="V63" s="136">
        <v>28</v>
      </c>
      <c r="W63" s="136">
        <v>9</v>
      </c>
      <c r="X63" s="136">
        <f t="shared" si="6"/>
        <v>784</v>
      </c>
      <c r="Y63" s="136">
        <f t="shared" si="7"/>
        <v>-7.8956574624293125</v>
      </c>
      <c r="Z63" s="138">
        <f t="shared" si="4"/>
        <v>1693.44</v>
      </c>
      <c r="AA63">
        <f t="shared" si="5"/>
        <v>96.164761548155397</v>
      </c>
      <c r="AO63" s="145">
        <f t="shared" si="8"/>
        <v>21</v>
      </c>
      <c r="AP63">
        <v>13</v>
      </c>
      <c r="AQ63" s="145">
        <f t="shared" si="9"/>
        <v>75</v>
      </c>
      <c r="AR63">
        <v>3.5</v>
      </c>
      <c r="AS63" s="145">
        <f t="shared" si="10"/>
        <v>129</v>
      </c>
      <c r="AT63">
        <v>2.0099999999999998</v>
      </c>
      <c r="AU63" s="145">
        <f t="shared" si="11"/>
        <v>183</v>
      </c>
      <c r="AV63">
        <v>1.42</v>
      </c>
      <c r="AW63" s="145">
        <f t="shared" si="12"/>
        <v>237</v>
      </c>
      <c r="AX63">
        <v>1.0900000000000001</v>
      </c>
    </row>
    <row r="64" spans="3:50">
      <c r="C64" s="92">
        <f>'50 кГЦ новый для ХК.01'!O58</f>
        <v>55</v>
      </c>
      <c r="D64" s="93">
        <f>'240 кГЦ '!P58</f>
        <v>20.55</v>
      </c>
      <c r="E64" s="96">
        <f>'240 кГЦ '!Y58</f>
        <v>27.099408523907695</v>
      </c>
      <c r="F64" s="126">
        <f t="shared" si="1"/>
        <v>27.099408523907695</v>
      </c>
      <c r="G64" s="116">
        <f>'240 кГЦ '!AA58</f>
        <v>28.736815861310809</v>
      </c>
      <c r="H64" s="109">
        <f>'240 кГЦ '!AB58</f>
        <v>556.89284516630369</v>
      </c>
      <c r="I64" s="51"/>
      <c r="J64" s="94">
        <f>'50 кГЦ новый для ХК.01'!AD58</f>
        <v>55</v>
      </c>
      <c r="K64" s="95">
        <f>'240 кГЦ '!AF58</f>
        <v>173</v>
      </c>
      <c r="L64" s="96">
        <f>'240 кГЦ '!AM58</f>
        <v>1776.2778420805862</v>
      </c>
      <c r="M64" s="126">
        <f>'240 кГЦ '!AO58</f>
        <v>177.6277842080583</v>
      </c>
      <c r="N64" s="116">
        <f>'240 кГЦ '!AQ58</f>
        <v>188.3604552526067</v>
      </c>
      <c r="O64" s="109"/>
      <c r="P64" s="109"/>
      <c r="Q64" s="109"/>
      <c r="R64" s="51">
        <f t="shared" si="2"/>
        <v>822.35085281508611</v>
      </c>
      <c r="S64">
        <f t="shared" si="3"/>
        <v>28.67666041949596</v>
      </c>
      <c r="T64" s="136">
        <v>32</v>
      </c>
      <c r="U64" s="136">
        <v>8</v>
      </c>
      <c r="V64" s="136">
        <v>26</v>
      </c>
      <c r="W64" s="136">
        <v>10</v>
      </c>
      <c r="X64" s="136">
        <f t="shared" si="6"/>
        <v>832</v>
      </c>
      <c r="Y64" s="136">
        <f t="shared" si="7"/>
        <v>-9.6491471849138861</v>
      </c>
      <c r="Z64" s="138">
        <f t="shared" si="4"/>
        <v>1797.1200000000001</v>
      </c>
      <c r="AA64">
        <f t="shared" si="5"/>
        <v>133.63020234534901</v>
      </c>
      <c r="AO64" s="145">
        <f t="shared" si="8"/>
        <v>22</v>
      </c>
      <c r="AP64">
        <v>12.3</v>
      </c>
      <c r="AQ64" s="145">
        <f t="shared" si="9"/>
        <v>76</v>
      </c>
      <c r="AR64">
        <v>3.45</v>
      </c>
      <c r="AS64" s="145">
        <f t="shared" si="10"/>
        <v>130</v>
      </c>
      <c r="AT64">
        <v>2</v>
      </c>
      <c r="AU64" s="145">
        <f t="shared" si="11"/>
        <v>184</v>
      </c>
      <c r="AV64">
        <v>1.41</v>
      </c>
      <c r="AW64" s="145">
        <f t="shared" si="12"/>
        <v>238</v>
      </c>
      <c r="AX64">
        <v>1.08</v>
      </c>
    </row>
    <row r="65" spans="3:50">
      <c r="C65" s="92">
        <f>'50 кГЦ новый для ХК.01'!O59</f>
        <v>56</v>
      </c>
      <c r="D65" s="93">
        <f>'240 кГЦ '!P59</f>
        <v>20.925000000000001</v>
      </c>
      <c r="E65" s="96">
        <f>'240 кГЦ '!Y59</f>
        <v>27.733579979075426</v>
      </c>
      <c r="F65" s="126">
        <f t="shared" si="1"/>
        <v>27.733579979075426</v>
      </c>
      <c r="G65" s="116">
        <f>'240 кГЦ '!AA59</f>
        <v>29.409305385042554</v>
      </c>
      <c r="H65" s="109">
        <f>'240 кГЦ '!AB59</f>
        <v>580.32516106215405</v>
      </c>
      <c r="I65" s="51"/>
      <c r="J65" s="94">
        <f>'50 кГЦ новый для ХК.01'!AD59</f>
        <v>56</v>
      </c>
      <c r="K65" s="95">
        <f>'240 кГЦ '!AF59</f>
        <v>176</v>
      </c>
      <c r="L65" s="96">
        <f>'240 кГЦ '!AM59</f>
        <v>1881.5567206380656</v>
      </c>
      <c r="M65" s="126">
        <f>'240 кГЦ '!AO59</f>
        <v>188.15567206380624</v>
      </c>
      <c r="N65" s="116">
        <f>'240 кГЦ '!AQ59</f>
        <v>199.52446181947488</v>
      </c>
      <c r="O65" s="109"/>
      <c r="P65" s="109"/>
      <c r="Q65" s="109"/>
      <c r="R65" s="51">
        <f t="shared" si="2"/>
        <v>871.09107436947477</v>
      </c>
      <c r="S65">
        <f t="shared" si="3"/>
        <v>29.51425205505765</v>
      </c>
      <c r="T65" s="136">
        <v>38</v>
      </c>
      <c r="U65" s="136">
        <v>7</v>
      </c>
      <c r="V65" s="136">
        <v>22</v>
      </c>
      <c r="W65" s="136">
        <v>13</v>
      </c>
      <c r="X65" s="136">
        <f t="shared" si="6"/>
        <v>836</v>
      </c>
      <c r="Y65" s="146">
        <f t="shared" si="7"/>
        <v>35.091074369474768</v>
      </c>
      <c r="Z65" s="138">
        <f t="shared" si="4"/>
        <v>1805.7600000000002</v>
      </c>
      <c r="AA65">
        <f t="shared" si="5"/>
        <v>1100.93685463883</v>
      </c>
      <c r="AO65" s="145">
        <f t="shared" si="8"/>
        <v>23</v>
      </c>
      <c r="AP65">
        <v>12</v>
      </c>
      <c r="AQ65" s="145">
        <f t="shared" si="9"/>
        <v>77</v>
      </c>
      <c r="AR65">
        <v>3.4</v>
      </c>
      <c r="AS65" s="145">
        <f t="shared" si="10"/>
        <v>131</v>
      </c>
      <c r="AT65">
        <v>1.99</v>
      </c>
      <c r="AU65" s="145">
        <f t="shared" si="11"/>
        <v>185</v>
      </c>
      <c r="AV65">
        <v>1.4</v>
      </c>
      <c r="AW65" s="145">
        <f t="shared" si="12"/>
        <v>239</v>
      </c>
      <c r="AX65">
        <v>1.08</v>
      </c>
    </row>
    <row r="66" spans="3:50">
      <c r="C66" s="92">
        <f>'50 кГЦ новый для ХК.01'!O60</f>
        <v>57</v>
      </c>
      <c r="D66" s="93">
        <f>'240 кГЦ '!P60</f>
        <v>21.3</v>
      </c>
      <c r="E66" s="96">
        <f>'240 кГЦ '!Y60</f>
        <v>28.373476539908445</v>
      </c>
      <c r="F66" s="126">
        <f t="shared" si="1"/>
        <v>28.373476539908445</v>
      </c>
      <c r="G66" s="116">
        <f>'240 кГЦ '!AA60</f>
        <v>30.087865938226649</v>
      </c>
      <c r="H66" s="109">
        <f>'240 кГЦ '!AB60</f>
        <v>604.35505030005049</v>
      </c>
      <c r="I66" s="51"/>
      <c r="J66" s="94">
        <f>'50 кГЦ новый для ХК.01'!AD60</f>
        <v>57</v>
      </c>
      <c r="K66" s="95">
        <f>'240 кГЦ '!AF60</f>
        <v>179</v>
      </c>
      <c r="L66" s="96">
        <f>'240 кГЦ '!AM60</f>
        <v>1992.4963294698334</v>
      </c>
      <c r="M66" s="126">
        <f>'240 кГЦ '!AO60</f>
        <v>199.24963294698298</v>
      </c>
      <c r="N66" s="116">
        <f>'240 кГЦ '!AQ60</f>
        <v>211.28874482185805</v>
      </c>
      <c r="O66" s="109"/>
      <c r="P66" s="109"/>
      <c r="Q66" s="109"/>
      <c r="R66" s="51">
        <f t="shared" si="2"/>
        <v>922.45200438418203</v>
      </c>
      <c r="S66">
        <f t="shared" si="3"/>
        <v>30.371894975193463</v>
      </c>
      <c r="T66" s="136">
        <v>38</v>
      </c>
      <c r="U66" s="136">
        <v>7</v>
      </c>
      <c r="V66" s="136">
        <v>24</v>
      </c>
      <c r="W66" s="136">
        <v>12</v>
      </c>
      <c r="X66" s="136">
        <f t="shared" si="6"/>
        <v>912</v>
      </c>
      <c r="Y66" s="136">
        <f t="shared" si="7"/>
        <v>10.452004384182032</v>
      </c>
      <c r="Z66" s="138">
        <f t="shared" si="4"/>
        <v>1969.92</v>
      </c>
      <c r="AA66">
        <f t="shared" si="5"/>
        <v>72.953780534355587</v>
      </c>
      <c r="AO66" s="145">
        <f t="shared" si="8"/>
        <v>24</v>
      </c>
      <c r="AP66">
        <v>11.2</v>
      </c>
      <c r="AQ66" s="145">
        <f t="shared" si="9"/>
        <v>78</v>
      </c>
      <c r="AR66">
        <v>3.35</v>
      </c>
      <c r="AS66" s="145">
        <f t="shared" si="10"/>
        <v>132</v>
      </c>
      <c r="AT66">
        <v>1.97</v>
      </c>
      <c r="AU66" s="145">
        <f t="shared" si="11"/>
        <v>186</v>
      </c>
      <c r="AV66">
        <v>1.4</v>
      </c>
      <c r="AW66" s="145">
        <f t="shared" si="12"/>
        <v>240</v>
      </c>
      <c r="AX66">
        <v>1.07</v>
      </c>
    </row>
    <row r="67" spans="3:50">
      <c r="C67" s="92">
        <f>'50 кГЦ новый для ХК.01'!O61</f>
        <v>58</v>
      </c>
      <c r="D67" s="93">
        <f>'240 кГЦ '!P61</f>
        <v>21.675000000000001</v>
      </c>
      <c r="E67" s="96">
        <f>'240 кГЦ '!Y61</f>
        <v>29.019139913138478</v>
      </c>
      <c r="F67" s="126">
        <f t="shared" si="1"/>
        <v>29.019139913138478</v>
      </c>
      <c r="G67" s="116">
        <f>'240 кГЦ '!AA61</f>
        <v>30.772541747609544</v>
      </c>
      <c r="H67" s="109">
        <f>'240 кГЦ '!AB61</f>
        <v>628.98985761727681</v>
      </c>
      <c r="I67" s="51"/>
      <c r="J67" s="94">
        <f>'50 кГЦ новый для ХК.01'!AD61</f>
        <v>58</v>
      </c>
      <c r="K67" s="95">
        <f>'240 кГЦ '!AF61</f>
        <v>182</v>
      </c>
      <c r="L67" s="96">
        <f>'240 кГЦ '!AM61</f>
        <v>2109.3844442693444</v>
      </c>
      <c r="M67" s="126">
        <f>'240 кГЦ '!AO61</f>
        <v>210.93844442693407</v>
      </c>
      <c r="N67" s="116">
        <f>'240 кГЦ '!AQ61</f>
        <v>223.68382063469662</v>
      </c>
      <c r="O67" s="109"/>
      <c r="P67" s="109"/>
      <c r="Q67" s="109"/>
      <c r="R67" s="51">
        <f t="shared" si="2"/>
        <v>976.56687234691867</v>
      </c>
      <c r="S67">
        <f t="shared" si="3"/>
        <v>31.250069957472395</v>
      </c>
      <c r="T67" s="136">
        <v>47</v>
      </c>
      <c r="U67" s="136">
        <v>6</v>
      </c>
      <c r="V67" s="136">
        <v>20</v>
      </c>
      <c r="W67" s="136">
        <v>14</v>
      </c>
      <c r="X67" s="136">
        <f t="shared" si="6"/>
        <v>940</v>
      </c>
      <c r="Y67" s="146">
        <f t="shared" si="7"/>
        <v>36.566872346918672</v>
      </c>
      <c r="Z67" s="138">
        <f t="shared" si="4"/>
        <v>2030.4</v>
      </c>
      <c r="AA67">
        <f t="shared" si="5"/>
        <v>1201.049875792841</v>
      </c>
      <c r="AO67" s="145">
        <f t="shared" si="8"/>
        <v>25</v>
      </c>
      <c r="AP67">
        <v>11</v>
      </c>
      <c r="AQ67" s="145">
        <f t="shared" si="9"/>
        <v>79</v>
      </c>
      <c r="AR67">
        <v>3.3</v>
      </c>
      <c r="AS67" s="145">
        <f t="shared" si="10"/>
        <v>133</v>
      </c>
      <c r="AT67">
        <v>1.95</v>
      </c>
      <c r="AU67" s="145">
        <f t="shared" si="11"/>
        <v>187</v>
      </c>
      <c r="AV67">
        <v>1.39</v>
      </c>
      <c r="AW67" s="145">
        <f t="shared" si="12"/>
        <v>241</v>
      </c>
      <c r="AX67">
        <v>1.07</v>
      </c>
    </row>
    <row r="68" spans="3:50">
      <c r="C68" s="92">
        <f>'50 кГЦ новый для ХК.01'!O62</f>
        <v>59</v>
      </c>
      <c r="D68" s="93">
        <f>'240 кГЦ '!P62</f>
        <v>22.05</v>
      </c>
      <c r="E68" s="96">
        <f>'240 кГЦ '!Y62</f>
        <v>29.670612081015172</v>
      </c>
      <c r="F68" s="126">
        <f t="shared" si="1"/>
        <v>29.670612081015172</v>
      </c>
      <c r="G68" s="116">
        <f>'240 кГЦ '!AA62</f>
        <v>31.463377332103029</v>
      </c>
      <c r="H68" s="109">
        <f>'240 кГЦ '!AB62</f>
        <v>654.23699638638527</v>
      </c>
      <c r="I68" s="51"/>
      <c r="J68" s="94">
        <f>'50 кГЦ новый для ХК.01'!AD62</f>
        <v>59</v>
      </c>
      <c r="K68" s="95">
        <f>'240 кГЦ '!AF62</f>
        <v>185</v>
      </c>
      <c r="L68" s="96">
        <f>'240 кГЦ '!AM62</f>
        <v>2232.5229461852018</v>
      </c>
      <c r="M68" s="126">
        <f>'240 кГЦ '!AO62</f>
        <v>223.25229461851978</v>
      </c>
      <c r="N68" s="116">
        <f>'240 кГЦ '!AQ62</f>
        <v>236.74170140678729</v>
      </c>
      <c r="R68" s="51">
        <f t="shared" si="2"/>
        <v>1033.5754380487044</v>
      </c>
      <c r="S68">
        <f t="shared" si="3"/>
        <v>32.149268079517839</v>
      </c>
      <c r="T68" s="136">
        <v>32</v>
      </c>
      <c r="U68" s="136">
        <v>8</v>
      </c>
      <c r="V68" s="136">
        <v>32</v>
      </c>
      <c r="W68" s="136">
        <v>8</v>
      </c>
      <c r="X68" s="136">
        <f t="shared" si="6"/>
        <v>1024</v>
      </c>
      <c r="Y68" s="136">
        <f t="shared" si="7"/>
        <v>9.5754380487044273</v>
      </c>
      <c r="Z68" s="138">
        <f t="shared" si="4"/>
        <v>2211.84</v>
      </c>
      <c r="AA68">
        <f t="shared" si="5"/>
        <v>58.748119574062137</v>
      </c>
      <c r="AO68" s="145">
        <f t="shared" si="8"/>
        <v>26</v>
      </c>
      <c r="AP68">
        <v>10.3</v>
      </c>
      <c r="AQ68" s="145">
        <f t="shared" si="9"/>
        <v>80</v>
      </c>
      <c r="AR68">
        <v>3.25</v>
      </c>
      <c r="AS68" s="145">
        <f t="shared" si="10"/>
        <v>134</v>
      </c>
      <c r="AT68">
        <v>1.93</v>
      </c>
      <c r="AU68" s="145">
        <f t="shared" si="11"/>
        <v>188</v>
      </c>
      <c r="AV68">
        <v>1.38</v>
      </c>
      <c r="AW68" s="145">
        <f t="shared" si="12"/>
        <v>242</v>
      </c>
      <c r="AX68">
        <v>1.06</v>
      </c>
    </row>
    <row r="69" spans="3:50">
      <c r="C69" s="92">
        <f>'50 кГЦ новый для ХК.01'!O63</f>
        <v>60</v>
      </c>
      <c r="D69" s="93">
        <f>'240 кГЦ '!P63</f>
        <v>22.425000000000001</v>
      </c>
      <c r="E69" s="96">
        <f>'240 кГЦ '!Y63</f>
        <v>30.327935303026461</v>
      </c>
      <c r="F69" s="126">
        <f t="shared" si="1"/>
        <v>30.327935303026461</v>
      </c>
      <c r="G69" s="116">
        <f>'240 кГЦ '!AA63</f>
        <v>32.160417504608539</v>
      </c>
      <c r="H69" s="109">
        <f>'240 кГЦ '!AB63</f>
        <v>680.10394917036865</v>
      </c>
      <c r="I69" s="51"/>
      <c r="J69" s="94">
        <f>'50 кГЦ новый для ХК.01'!AD63</f>
        <v>60</v>
      </c>
      <c r="K69" s="95">
        <f>'240 кГЦ '!AF63</f>
        <v>188</v>
      </c>
      <c r="L69" s="96">
        <f>'240 кГЦ '!AM63</f>
        <v>2362.2284956899975</v>
      </c>
      <c r="M69" s="126">
        <f>'240 кГЦ '!AO63</f>
        <v>236.22284956899935</v>
      </c>
      <c r="N69" s="116">
        <f>'240 кГЦ '!AQ63</f>
        <v>250.49596651933084</v>
      </c>
      <c r="R69" s="51">
        <f t="shared" si="2"/>
        <v>1093.624303560184</v>
      </c>
      <c r="S69">
        <f t="shared" si="3"/>
        <v>33.069990982160611</v>
      </c>
      <c r="T69" s="136">
        <v>47</v>
      </c>
      <c r="U69" s="136">
        <v>6</v>
      </c>
      <c r="V69" s="136">
        <v>24</v>
      </c>
      <c r="W69" s="136">
        <v>12</v>
      </c>
      <c r="X69" s="136">
        <f t="shared" si="6"/>
        <v>1128</v>
      </c>
      <c r="Y69" s="146">
        <f t="shared" si="7"/>
        <v>-34.375696439816011</v>
      </c>
      <c r="Z69" s="138">
        <f t="shared" si="4"/>
        <v>2436.48</v>
      </c>
      <c r="AA69">
        <f t="shared" si="5"/>
        <v>1316.7029916297481</v>
      </c>
      <c r="AO69" s="145">
        <f t="shared" si="8"/>
        <v>27</v>
      </c>
      <c r="AP69">
        <v>10</v>
      </c>
      <c r="AQ69" s="145">
        <f t="shared" si="9"/>
        <v>81</v>
      </c>
      <c r="AR69">
        <v>3.2</v>
      </c>
      <c r="AS69" s="145">
        <f t="shared" si="10"/>
        <v>135</v>
      </c>
      <c r="AT69">
        <v>1.92</v>
      </c>
      <c r="AU69" s="145">
        <f t="shared" si="11"/>
        <v>189</v>
      </c>
      <c r="AV69">
        <v>1.37</v>
      </c>
      <c r="AW69" s="145">
        <f t="shared" si="12"/>
        <v>243</v>
      </c>
      <c r="AX69">
        <v>1.06</v>
      </c>
    </row>
    <row r="70" spans="3:50">
      <c r="C70" s="92">
        <f>'50 кГЦ новый для ХК.01'!O64</f>
        <v>61</v>
      </c>
      <c r="D70" s="93">
        <f>'240 кГЦ '!P64</f>
        <v>22.8</v>
      </c>
      <c r="E70" s="96">
        <f>'240 кГЦ '!Y64</f>
        <v>30.991152117629593</v>
      </c>
      <c r="F70" s="126">
        <f t="shared" si="1"/>
        <v>30.991152117629593</v>
      </c>
      <c r="G70" s="116">
        <f>'240 кГЦ '!AA64</f>
        <v>32.863707373852783</v>
      </c>
      <c r="H70" s="109">
        <f>'240 кГЦ '!AB64</f>
        <v>706.59826828195537</v>
      </c>
      <c r="I70" s="51"/>
      <c r="J70" s="94">
        <f>'50 кГЦ новый для ХК.01'!AD64</f>
        <v>61</v>
      </c>
      <c r="K70" s="95">
        <f>'240 кГЦ '!AF64</f>
        <v>191</v>
      </c>
      <c r="L70" s="96">
        <f>'240 кГЦ '!AM64</f>
        <v>2498.8332380353681</v>
      </c>
      <c r="M70" s="126">
        <f>'240 кГЦ '!AO64</f>
        <v>249.88332380353637</v>
      </c>
      <c r="N70" s="116">
        <f>'240 кГЦ '!AQ64</f>
        <v>264.98183739395728</v>
      </c>
      <c r="R70" s="51">
        <f t="shared" si="2"/>
        <v>1156.867239831189</v>
      </c>
      <c r="S70">
        <f t="shared" si="3"/>
        <v>34.012751135878275</v>
      </c>
      <c r="T70" s="136">
        <v>47</v>
      </c>
      <c r="U70" s="136">
        <v>6</v>
      </c>
      <c r="V70" s="136">
        <v>24</v>
      </c>
      <c r="W70" s="136">
        <v>12</v>
      </c>
      <c r="X70" s="136">
        <f t="shared" si="6"/>
        <v>1128</v>
      </c>
      <c r="Y70" s="146">
        <f t="shared" si="7"/>
        <v>28.867239831188954</v>
      </c>
      <c r="Z70" s="138">
        <f t="shared" si="4"/>
        <v>2436.48</v>
      </c>
      <c r="AA70">
        <f t="shared" si="5"/>
        <v>726.65472391395485</v>
      </c>
      <c r="AO70" s="145">
        <f t="shared" si="8"/>
        <v>28</v>
      </c>
      <c r="AP70">
        <v>9.5</v>
      </c>
      <c r="AQ70" s="145">
        <f t="shared" si="9"/>
        <v>82</v>
      </c>
      <c r="AR70">
        <v>3.15</v>
      </c>
      <c r="AS70" s="145">
        <f t="shared" si="10"/>
        <v>136</v>
      </c>
      <c r="AT70">
        <v>1.9</v>
      </c>
      <c r="AU70" s="145">
        <f t="shared" si="11"/>
        <v>190</v>
      </c>
      <c r="AV70">
        <v>1.36</v>
      </c>
      <c r="AW70" s="145">
        <f t="shared" si="12"/>
        <v>244</v>
      </c>
      <c r="AX70">
        <v>1.06</v>
      </c>
    </row>
    <row r="71" spans="3:50">
      <c r="C71" s="92">
        <f>'50 кГЦ новый для ХК.01'!O65</f>
        <v>62</v>
      </c>
      <c r="D71" s="93">
        <f>'240 кГЦ '!P65</f>
        <v>23.175000000000001</v>
      </c>
      <c r="E71" s="96">
        <f>'240 кГЦ '!Y65</f>
        <v>31.660305343992484</v>
      </c>
      <c r="F71" s="126">
        <f t="shared" si="1"/>
        <v>31.660305343992484</v>
      </c>
      <c r="G71" s="116">
        <f>'240 кГЦ '!AA65</f>
        <v>33.573292346234297</v>
      </c>
      <c r="H71" s="109">
        <f>'240 кГЦ '!AB65</f>
        <v>733.72757634702577</v>
      </c>
      <c r="I71" s="51"/>
      <c r="J71" s="94">
        <f>'50 кГЦ новый для ХК.01'!AD65</f>
        <v>62</v>
      </c>
      <c r="K71" s="95">
        <f>'240 кГЦ '!AF65</f>
        <v>194</v>
      </c>
      <c r="L71" s="96">
        <f>'240 кГЦ '!AM65</f>
        <v>2642.6855417521097</v>
      </c>
      <c r="M71" s="126">
        <f>'240 кГЦ '!AO65</f>
        <v>264.26855417521051</v>
      </c>
      <c r="N71" s="116">
        <f>'240 кГЦ '!AQ65</f>
        <v>280.23625580492109</v>
      </c>
      <c r="R71" s="51">
        <f t="shared" si="2"/>
        <v>1223.4655285889396</v>
      </c>
      <c r="S71">
        <f t="shared" si="3"/>
        <v>34.978072110808789</v>
      </c>
      <c r="T71" s="136">
        <v>38</v>
      </c>
      <c r="U71" s="136">
        <v>7</v>
      </c>
      <c r="V71" s="136">
        <v>32</v>
      </c>
      <c r="W71" s="136">
        <v>8</v>
      </c>
      <c r="X71" s="136">
        <f t="shared" si="6"/>
        <v>1216</v>
      </c>
      <c r="Y71" s="136">
        <f t="shared" si="7"/>
        <v>7.4655285889396055</v>
      </c>
      <c r="Z71" s="138">
        <f t="shared" si="4"/>
        <v>2626.5600000000004</v>
      </c>
      <c r="AA71">
        <f t="shared" si="5"/>
        <v>30.856055585818204</v>
      </c>
      <c r="AO71" s="145">
        <f t="shared" si="8"/>
        <v>29</v>
      </c>
      <c r="AP71">
        <v>9.3000000000000007</v>
      </c>
      <c r="AQ71" s="145">
        <f t="shared" si="9"/>
        <v>83</v>
      </c>
      <c r="AR71">
        <v>3.1</v>
      </c>
      <c r="AS71" s="145">
        <f t="shared" si="10"/>
        <v>137</v>
      </c>
      <c r="AT71">
        <v>1.89</v>
      </c>
      <c r="AU71" s="145">
        <f t="shared" si="11"/>
        <v>191</v>
      </c>
      <c r="AV71">
        <v>1.36</v>
      </c>
      <c r="AW71" s="145">
        <f t="shared" si="12"/>
        <v>245</v>
      </c>
      <c r="AX71">
        <v>1.05</v>
      </c>
    </row>
    <row r="72" spans="3:50">
      <c r="C72" s="92">
        <f>'50 кГЦ новый для ХК.01'!O66</f>
        <v>63</v>
      </c>
      <c r="D72" s="93">
        <f>'240 кГЦ '!P66</f>
        <v>23.55</v>
      </c>
      <c r="E72" s="96">
        <f>'240 кГЦ '!Y66</f>
        <v>32.335438083745352</v>
      </c>
      <c r="F72" s="126">
        <f t="shared" si="1"/>
        <v>32.335438083745352</v>
      </c>
      <c r="G72" s="116">
        <f>'240 кГЦ '!AA66</f>
        <v>34.28921812768094</v>
      </c>
      <c r="H72" s="109">
        <f>'240 кГЦ '!AB66</f>
        <v>761.49956687220345</v>
      </c>
      <c r="I72" s="51"/>
      <c r="J72" s="94">
        <f>'50 кГЦ новый для ХК.01'!AD66</f>
        <v>63</v>
      </c>
      <c r="K72" s="95">
        <f>'240 кГЦ '!AF66</f>
        <v>197</v>
      </c>
      <c r="L72" s="96">
        <f>'240 кГЦ '!AM66</f>
        <v>2794.1507717209961</v>
      </c>
      <c r="M72" s="126">
        <f>'240 кГЦ '!AO66</f>
        <v>279.41507717209913</v>
      </c>
      <c r="N72" s="116">
        <f>'240 кГЦ '!AQ66</f>
        <v>296.29796585725359</v>
      </c>
      <c r="R72" s="51">
        <f t="shared" si="2"/>
        <v>1293.5883202412017</v>
      </c>
      <c r="S72">
        <f t="shared" si="3"/>
        <v>35.966488850612059</v>
      </c>
      <c r="T72" s="136">
        <v>69</v>
      </c>
      <c r="U72" s="136">
        <v>4</v>
      </c>
      <c r="V72" s="136">
        <v>19</v>
      </c>
      <c r="W72" s="136">
        <v>15</v>
      </c>
      <c r="X72" s="136">
        <f t="shared" si="6"/>
        <v>1311</v>
      </c>
      <c r="Y72" s="136">
        <f t="shared" si="7"/>
        <v>-17.4116797587983</v>
      </c>
      <c r="Z72" s="138">
        <f t="shared" si="4"/>
        <v>2831.76</v>
      </c>
      <c r="AA72">
        <f t="shared" si="5"/>
        <v>373.35458587675555</v>
      </c>
      <c r="AO72" s="145">
        <f t="shared" si="8"/>
        <v>30</v>
      </c>
      <c r="AP72">
        <v>9</v>
      </c>
      <c r="AQ72" s="145">
        <f t="shared" si="9"/>
        <v>84</v>
      </c>
      <c r="AR72">
        <v>3.05</v>
      </c>
      <c r="AS72" s="145">
        <f t="shared" si="10"/>
        <v>138</v>
      </c>
      <c r="AT72">
        <v>1.88</v>
      </c>
      <c r="AU72" s="145">
        <f t="shared" si="11"/>
        <v>192</v>
      </c>
      <c r="AV72">
        <v>1.35</v>
      </c>
      <c r="AW72" s="145">
        <f t="shared" si="12"/>
        <v>246</v>
      </c>
      <c r="AX72">
        <v>1.05</v>
      </c>
    </row>
    <row r="73" spans="3:50">
      <c r="C73" s="92">
        <f>'50 кГЦ новый для ХК.01'!O67</f>
        <v>64</v>
      </c>
      <c r="D73" s="93">
        <f>'240 кГЦ '!P67</f>
        <v>23.925000000000001</v>
      </c>
      <c r="E73" s="96">
        <f>'240 кГЦ '!Y67</f>
        <v>33.016593722743259</v>
      </c>
      <c r="F73" s="126">
        <f t="shared" si="1"/>
        <v>33.016593722743259</v>
      </c>
      <c r="G73" s="116">
        <f>'240 кГЦ '!AA67</f>
        <v>35.011530725518917</v>
      </c>
      <c r="H73" s="109">
        <f>'240 кГЦ '!AB67</f>
        <v>789.92200481663235</v>
      </c>
      <c r="I73" s="51"/>
      <c r="J73" s="94">
        <f>'50 кГЦ новый для ХК.01'!AD67</f>
        <v>64</v>
      </c>
      <c r="K73" s="95">
        <f>'240 кГЦ '!AF67</f>
        <v>200</v>
      </c>
      <c r="L73" s="96">
        <f>'240 кГЦ '!AM67</f>
        <v>2953.6120984094296</v>
      </c>
      <c r="M73" s="126">
        <f>'240 кГЦ '!AO67</f>
        <v>295.36120984094242</v>
      </c>
      <c r="N73" s="116">
        <f>'240 кГЦ '!AQ67</f>
        <v>313.2075998000131</v>
      </c>
      <c r="R73" s="51">
        <f t="shared" si="2"/>
        <v>1367.413008522884</v>
      </c>
      <c r="S73">
        <f t="shared" si="3"/>
        <v>36.978547950438561</v>
      </c>
      <c r="T73" s="136">
        <v>69</v>
      </c>
      <c r="U73" s="136">
        <v>4</v>
      </c>
      <c r="V73" s="136">
        <v>20</v>
      </c>
      <c r="W73" s="136">
        <v>14</v>
      </c>
      <c r="X73" s="136">
        <f t="shared" si="6"/>
        <v>1380</v>
      </c>
      <c r="Y73" s="136">
        <f t="shared" si="7"/>
        <v>-12.586991477116044</v>
      </c>
      <c r="Z73" s="138">
        <f t="shared" si="4"/>
        <v>2980.8</v>
      </c>
      <c r="AA73">
        <f t="shared" si="5"/>
        <v>210.18322798499258</v>
      </c>
      <c r="AO73" s="145">
        <f t="shared" si="8"/>
        <v>31</v>
      </c>
      <c r="AP73">
        <v>8.5</v>
      </c>
      <c r="AQ73" s="145">
        <f t="shared" si="9"/>
        <v>85</v>
      </c>
      <c r="AR73">
        <v>3</v>
      </c>
      <c r="AS73" s="145">
        <f t="shared" si="10"/>
        <v>139</v>
      </c>
      <c r="AT73">
        <v>1.87</v>
      </c>
      <c r="AU73" s="145">
        <f t="shared" si="11"/>
        <v>193</v>
      </c>
      <c r="AV73">
        <v>1.34</v>
      </c>
      <c r="AW73" s="145">
        <f t="shared" si="12"/>
        <v>247</v>
      </c>
      <c r="AX73">
        <v>1.04</v>
      </c>
    </row>
    <row r="74" spans="3:50">
      <c r="C74" s="92">
        <f>'50 кГЦ новый для ХК.01'!O68</f>
        <v>65</v>
      </c>
      <c r="D74" s="93">
        <f>'240 кГЦ '!P68</f>
        <v>24.3</v>
      </c>
      <c r="E74" s="96">
        <f>'240 кГЦ '!Y68</f>
        <v>33.703815932838957</v>
      </c>
      <c r="F74" s="126">
        <f t="shared" si="1"/>
        <v>33.703815932838957</v>
      </c>
      <c r="G74" s="116">
        <f>'240 кГЦ '!AA68</f>
        <v>35.740276450352745</v>
      </c>
      <c r="H74" s="109">
        <f>'240 кГЦ '!AB68</f>
        <v>819.00272716798736</v>
      </c>
      <c r="I74" s="51"/>
      <c r="J74" s="94">
        <f>'50 кГЦ новый для ХК.01'!AD68</f>
        <v>65</v>
      </c>
      <c r="K74" s="95">
        <f>'240 кГЦ '!AF68</f>
        <v>203</v>
      </c>
      <c r="L74" s="96">
        <f>'240 кГЦ '!AM68</f>
        <v>3121.4713449418591</v>
      </c>
      <c r="M74" s="126">
        <f>'240 кГЦ '!AO68</f>
        <v>312.14713449418537</v>
      </c>
      <c r="N74" s="116">
        <f>'240 кГЦ '!AQ68</f>
        <v>331.00776785152215</v>
      </c>
      <c r="R74" s="51">
        <f t="shared" si="2"/>
        <v>1445.125622658268</v>
      </c>
      <c r="S74">
        <f t="shared" si="3"/>
        <v>38.01480793925267</v>
      </c>
      <c r="T74" s="136">
        <v>38</v>
      </c>
      <c r="U74" s="136">
        <v>7</v>
      </c>
      <c r="V74" s="136">
        <v>38</v>
      </c>
      <c r="W74" s="136">
        <v>7</v>
      </c>
      <c r="X74" s="136">
        <f t="shared" si="6"/>
        <v>1444</v>
      </c>
      <c r="Y74" s="136">
        <f t="shared" ref="Y74:Y95" si="13">R74-X74</f>
        <v>1.1256226582679574</v>
      </c>
      <c r="Z74" s="138">
        <f t="shared" si="4"/>
        <v>3119.0400000000004</v>
      </c>
      <c r="AA74">
        <f t="shared" si="5"/>
        <v>0.6163556285716103</v>
      </c>
      <c r="AO74" s="145">
        <f t="shared" si="8"/>
        <v>32</v>
      </c>
      <c r="AP74">
        <v>8.1</v>
      </c>
      <c r="AQ74" s="145">
        <f t="shared" si="9"/>
        <v>86</v>
      </c>
      <c r="AR74">
        <v>2.95</v>
      </c>
      <c r="AS74" s="145">
        <f t="shared" si="10"/>
        <v>140</v>
      </c>
      <c r="AT74">
        <v>1.85</v>
      </c>
      <c r="AU74" s="145">
        <f t="shared" si="11"/>
        <v>194</v>
      </c>
      <c r="AV74">
        <v>1.34</v>
      </c>
      <c r="AW74" s="145">
        <f t="shared" si="12"/>
        <v>248</v>
      </c>
      <c r="AX74">
        <v>1.04</v>
      </c>
    </row>
    <row r="75" spans="3:50">
      <c r="C75" s="92">
        <f>'50 кГЦ новый для ХК.01'!O69</f>
        <v>66</v>
      </c>
      <c r="D75" s="93">
        <f>'240 кГЦ '!P69</f>
        <v>24.675000000000001</v>
      </c>
      <c r="E75" s="96">
        <f>'240 кГЦ '!Y69</f>
        <v>34.397148673666479</v>
      </c>
      <c r="F75" s="126">
        <f t="shared" ref="F75:F94" si="14">E75</f>
        <v>34.397148673666479</v>
      </c>
      <c r="G75" s="116">
        <f>'240 кГЦ '!AA69</f>
        <v>36.475501917956613</v>
      </c>
      <c r="H75" s="109">
        <f>'240 кГЦ '!AB69</f>
        <v>848.74964352272059</v>
      </c>
      <c r="I75" s="51"/>
      <c r="J75" s="94">
        <f>'50 кГЦ новый для ХК.01'!AD69</f>
        <v>66</v>
      </c>
      <c r="K75" s="95">
        <f>'240 кГЦ '!AF69</f>
        <v>206</v>
      </c>
      <c r="L75" s="96">
        <f>'240 кГЦ '!AM69</f>
        <v>3298.1498737480292</v>
      </c>
      <c r="M75" s="126">
        <f>'240 кГЦ '!AO69</f>
        <v>329.81498737480234</v>
      </c>
      <c r="N75" s="116">
        <f>'240 кГЦ '!AQ69</f>
        <v>349.74315222152046</v>
      </c>
      <c r="R75" s="51">
        <f t="shared" ref="R75:R95" si="15">L75/$R$7</f>
        <v>1526.9212378463096</v>
      </c>
      <c r="S75">
        <f t="shared" ref="S75:S95" si="16">POWER(R75,0.5)</f>
        <v>39.075839566749039</v>
      </c>
      <c r="T75" s="136">
        <v>69</v>
      </c>
      <c r="U75" s="136">
        <v>4</v>
      </c>
      <c r="V75" s="136">
        <v>22</v>
      </c>
      <c r="W75" s="136">
        <v>13</v>
      </c>
      <c r="X75" s="136">
        <f t="shared" si="6"/>
        <v>1518</v>
      </c>
      <c r="Y75" s="136">
        <f t="shared" si="13"/>
        <v>8.9212378463096229</v>
      </c>
      <c r="Z75" s="138">
        <f t="shared" ref="Z75:Z95" si="17">X75*$R$7</f>
        <v>3278.88</v>
      </c>
      <c r="AA75">
        <f t="shared" ref="AA75:AA95" si="18">POWER(($Y$96-Y75),2)</f>
        <v>49.147558776345768</v>
      </c>
      <c r="AO75" s="145">
        <f t="shared" si="8"/>
        <v>33</v>
      </c>
      <c r="AP75">
        <v>7.8</v>
      </c>
      <c r="AQ75" s="145">
        <f t="shared" si="9"/>
        <v>87</v>
      </c>
      <c r="AR75">
        <v>2.9</v>
      </c>
      <c r="AS75" s="145">
        <f t="shared" si="10"/>
        <v>141</v>
      </c>
      <c r="AT75">
        <v>1.83</v>
      </c>
      <c r="AU75" s="145">
        <f t="shared" si="11"/>
        <v>195</v>
      </c>
      <c r="AV75">
        <v>1.33</v>
      </c>
      <c r="AW75" s="145">
        <f t="shared" si="12"/>
        <v>249</v>
      </c>
      <c r="AX75">
        <v>1.03</v>
      </c>
    </row>
    <row r="76" spans="3:50">
      <c r="C76" s="92">
        <f>'50 кГЦ новый для ХК.01'!O70</f>
        <v>67</v>
      </c>
      <c r="D76" s="93">
        <f>'240 кГЦ '!P70</f>
        <v>25.05</v>
      </c>
      <c r="E76" s="96">
        <f>'240 кГЦ '!Y70</f>
        <v>35.096636194435533</v>
      </c>
      <c r="F76" s="126">
        <f t="shared" si="14"/>
        <v>35.096636194435533</v>
      </c>
      <c r="G76" s="116">
        <f>'240 кГЦ '!AA70</f>
        <v>37.217254051177221</v>
      </c>
      <c r="H76" s="109">
        <f>'240 кГЦ '!AB70</f>
        <v>879.17073667061027</v>
      </c>
      <c r="I76" s="51"/>
      <c r="J76" s="94">
        <f>'50 кГЦ новый для ХК.01'!AD70</f>
        <v>67</v>
      </c>
      <c r="K76" s="95">
        <f>'240 кГЦ '!AF70</f>
        <v>209</v>
      </c>
      <c r="L76" s="96">
        <f>'240 кГЦ '!AM70</f>
        <v>3484.0895146124544</v>
      </c>
      <c r="M76" s="126">
        <f>'240 кГЦ '!AO70</f>
        <v>348.40895146124484</v>
      </c>
      <c r="N76" s="116">
        <f>'240 кГЦ '!AQ70</f>
        <v>369.46060552359319</v>
      </c>
      <c r="R76" s="51">
        <f t="shared" si="15"/>
        <v>1613.0044049131732</v>
      </c>
      <c r="S76">
        <f t="shared" si="16"/>
        <v>40.16222609509056</v>
      </c>
      <c r="T76" s="136">
        <v>79</v>
      </c>
      <c r="U76" s="136">
        <v>3</v>
      </c>
      <c r="V76" s="136">
        <v>20</v>
      </c>
      <c r="W76" s="136">
        <v>14</v>
      </c>
      <c r="X76" s="136">
        <f t="shared" si="6"/>
        <v>1580</v>
      </c>
      <c r="Y76" s="146">
        <f t="shared" si="13"/>
        <v>33.004404913173175</v>
      </c>
      <c r="Z76" s="138">
        <f t="shared" si="17"/>
        <v>3412.8</v>
      </c>
      <c r="AA76">
        <f t="shared" si="18"/>
        <v>966.81812101011178</v>
      </c>
      <c r="AO76" s="145">
        <f t="shared" si="8"/>
        <v>34</v>
      </c>
      <c r="AP76">
        <v>7.6</v>
      </c>
      <c r="AQ76" s="145">
        <f t="shared" si="9"/>
        <v>88</v>
      </c>
      <c r="AR76">
        <v>2.88</v>
      </c>
      <c r="AS76" s="145">
        <f t="shared" si="10"/>
        <v>142</v>
      </c>
      <c r="AT76">
        <v>1.82</v>
      </c>
      <c r="AU76" s="145">
        <f t="shared" si="11"/>
        <v>196</v>
      </c>
      <c r="AV76">
        <v>1.32</v>
      </c>
      <c r="AW76" s="145">
        <f t="shared" si="12"/>
        <v>250</v>
      </c>
      <c r="AX76">
        <v>1.03</v>
      </c>
    </row>
    <row r="77" spans="3:50">
      <c r="C77" s="92">
        <f>'50 кГЦ новый для ХК.01'!O71</f>
        <v>68</v>
      </c>
      <c r="D77" s="93">
        <f>'240 кГЦ '!P71</f>
        <v>25.425000000000001</v>
      </c>
      <c r="E77" s="96">
        <f>'240 кГЦ '!Y71</f>
        <v>35.802323035736656</v>
      </c>
      <c r="F77" s="126">
        <f t="shared" si="14"/>
        <v>35.802323035736656</v>
      </c>
      <c r="G77" s="116">
        <f>'240 кГЦ '!AA71</f>
        <v>37.965580081847953</v>
      </c>
      <c r="H77" s="109">
        <f>'240 кГЦ '!AB71</f>
        <v>910.27406318360534</v>
      </c>
      <c r="I77" s="51"/>
      <c r="J77" s="94">
        <f>'50 кГЦ новый для ХК.01'!AD71</f>
        <v>68</v>
      </c>
      <c r="K77" s="95">
        <f>'240 кГЦ '!AF71</f>
        <v>212</v>
      </c>
      <c r="L77" s="96">
        <f>'240 кГЦ '!AM71</f>
        <v>3679.7535360317406</v>
      </c>
      <c r="M77" s="126">
        <f>'240 кГЦ '!AO71</f>
        <v>367.9753536031734</v>
      </c>
      <c r="N77" s="116">
        <f>'240 кГЦ '!AQ71</f>
        <v>390.20925378006302</v>
      </c>
      <c r="R77" s="51">
        <f t="shared" si="15"/>
        <v>1703.5896000146947</v>
      </c>
      <c r="S77">
        <f t="shared" si="16"/>
        <v>41.274563595690445</v>
      </c>
      <c r="T77" s="136">
        <v>69</v>
      </c>
      <c r="U77" s="136">
        <v>4</v>
      </c>
      <c r="V77" s="136">
        <v>25</v>
      </c>
      <c r="W77" s="136">
        <v>11</v>
      </c>
      <c r="X77" s="136">
        <f t="shared" ref="X77:X95" si="19">T77*V77</f>
        <v>1725</v>
      </c>
      <c r="Y77" s="136">
        <f t="shared" si="13"/>
        <v>-21.410399985305276</v>
      </c>
      <c r="Z77" s="138">
        <f t="shared" si="17"/>
        <v>3726.0000000000005</v>
      </c>
      <c r="AA77">
        <f t="shared" si="18"/>
        <v>543.87397769731956</v>
      </c>
      <c r="AO77" s="145">
        <f t="shared" si="8"/>
        <v>35</v>
      </c>
      <c r="AP77">
        <v>7.5</v>
      </c>
      <c r="AQ77" s="145">
        <f t="shared" si="9"/>
        <v>89</v>
      </c>
      <c r="AR77">
        <v>2.85</v>
      </c>
      <c r="AS77" s="145">
        <f t="shared" si="10"/>
        <v>143</v>
      </c>
      <c r="AT77">
        <v>1.81</v>
      </c>
      <c r="AU77" s="145">
        <f t="shared" si="11"/>
        <v>197</v>
      </c>
      <c r="AV77">
        <v>1.31</v>
      </c>
      <c r="AW77" s="145">
        <f t="shared" si="12"/>
        <v>251</v>
      </c>
      <c r="AX77">
        <v>1.02</v>
      </c>
    </row>
    <row r="78" spans="3:50">
      <c r="C78" s="92">
        <f>'50 кГЦ новый для ХК.01'!O72</f>
        <v>69</v>
      </c>
      <c r="D78" s="93">
        <f>'240 кГЦ '!P72</f>
        <v>25.8</v>
      </c>
      <c r="E78" s="96">
        <f>'240 кГЦ '!Y72</f>
        <v>36.514254031357119</v>
      </c>
      <c r="F78" s="126">
        <f t="shared" si="14"/>
        <v>36.514254031357119</v>
      </c>
      <c r="G78" s="116">
        <f>'240 кГЦ '!AA72</f>
        <v>38.72052755271455</v>
      </c>
      <c r="H78" s="109">
        <f>'240 кГЦ '!AB72</f>
        <v>942.0677540090137</v>
      </c>
      <c r="I78" s="51"/>
      <c r="J78" s="94">
        <f>'50 кГЦ новый для ХК.01'!AD72</f>
        <v>69</v>
      </c>
      <c r="K78" s="95">
        <f>'240 кГЦ '!AF72</f>
        <v>215</v>
      </c>
      <c r="L78" s="96">
        <f>'240 кГЦ '!AM72</f>
        <v>3885.6276618731549</v>
      </c>
      <c r="M78" s="126">
        <f>'240 кГЦ '!AO72</f>
        <v>388.56276618731482</v>
      </c>
      <c r="N78" s="116">
        <f>'240 кГЦ '!AQ72</f>
        <v>412.04060423073452</v>
      </c>
      <c r="R78" s="51">
        <f t="shared" si="15"/>
        <v>1798.9016953116457</v>
      </c>
      <c r="S78">
        <f t="shared" si="16"/>
        <v>42.413461251254247</v>
      </c>
      <c r="T78" s="136">
        <v>56</v>
      </c>
      <c r="U78" s="136">
        <v>5</v>
      </c>
      <c r="V78" s="136">
        <v>32</v>
      </c>
      <c r="W78" s="136">
        <v>8</v>
      </c>
      <c r="X78" s="136">
        <f t="shared" si="19"/>
        <v>1792</v>
      </c>
      <c r="Y78" s="136">
        <f t="shared" si="13"/>
        <v>6.9016953116456534</v>
      </c>
      <c r="Z78" s="138">
        <f t="shared" si="17"/>
        <v>3870.7200000000003</v>
      </c>
      <c r="AA78">
        <f t="shared" si="18"/>
        <v>24.90997573867099</v>
      </c>
      <c r="AO78" s="145">
        <f t="shared" si="8"/>
        <v>36</v>
      </c>
      <c r="AP78">
        <v>7.4</v>
      </c>
      <c r="AQ78" s="145">
        <f t="shared" si="9"/>
        <v>90</v>
      </c>
      <c r="AR78">
        <v>2.82</v>
      </c>
      <c r="AS78" s="145">
        <f t="shared" si="10"/>
        <v>144</v>
      </c>
      <c r="AT78">
        <v>1.8</v>
      </c>
      <c r="AU78" s="145">
        <f t="shared" si="11"/>
        <v>198</v>
      </c>
      <c r="AV78">
        <v>1.31</v>
      </c>
      <c r="AW78" s="145">
        <f t="shared" si="12"/>
        <v>252</v>
      </c>
      <c r="AX78">
        <v>1.02</v>
      </c>
    </row>
    <row r="79" spans="3:50">
      <c r="C79" s="119">
        <f>'50 кГЦ новый для ХК.01'!O73</f>
        <v>70</v>
      </c>
      <c r="D79" s="93">
        <f>'240 кГЦ '!P73</f>
        <v>26.175000000000001</v>
      </c>
      <c r="E79" s="96">
        <f>'240 кГЦ '!Y73</f>
        <v>37.232474310107904</v>
      </c>
      <c r="F79" s="126">
        <f t="shared" si="14"/>
        <v>37.232474310107904</v>
      </c>
      <c r="G79" s="116">
        <f>'240 кГЦ '!AA73</f>
        <v>39.482144319372473</v>
      </c>
      <c r="H79" s="109">
        <f>'240 кГЦ '!AB73</f>
        <v>974.56001506707537</v>
      </c>
      <c r="I79" s="24"/>
      <c r="J79" s="121">
        <f>'50 кГЦ новый для ХК.01'!AD73</f>
        <v>70</v>
      </c>
      <c r="K79" s="95">
        <f>'240 кГЦ '!AF73</f>
        <v>218</v>
      </c>
      <c r="L79" s="96">
        <f>'240 кГЦ '!AM73</f>
        <v>4102.2211354185256</v>
      </c>
      <c r="M79" s="126">
        <f>'240 кГЦ '!AO73</f>
        <v>410.22211354185185</v>
      </c>
      <c r="N79" s="116">
        <f>'240 кГЦ '!AQ73</f>
        <v>435.00865816646467</v>
      </c>
      <c r="R79" s="51">
        <f t="shared" si="15"/>
        <v>1899.1764515826505</v>
      </c>
      <c r="S79">
        <f t="shared" si="16"/>
        <v>43.579541663292545</v>
      </c>
      <c r="T79" s="136">
        <v>79</v>
      </c>
      <c r="U79" s="136">
        <v>3</v>
      </c>
      <c r="V79" s="136">
        <v>24</v>
      </c>
      <c r="W79" s="136">
        <v>12</v>
      </c>
      <c r="X79" s="136">
        <f t="shared" si="19"/>
        <v>1896</v>
      </c>
      <c r="Y79" s="136">
        <f t="shared" si="13"/>
        <v>3.1764515826505431</v>
      </c>
      <c r="Z79" s="138">
        <f t="shared" si="17"/>
        <v>4095.36</v>
      </c>
      <c r="AA79">
        <f t="shared" si="18"/>
        <v>1.6021122425825853</v>
      </c>
      <c r="AO79" s="145">
        <f t="shared" si="8"/>
        <v>37</v>
      </c>
      <c r="AP79">
        <v>7.2</v>
      </c>
      <c r="AQ79" s="145">
        <f t="shared" si="9"/>
        <v>91</v>
      </c>
      <c r="AR79">
        <v>2.8</v>
      </c>
      <c r="AS79" s="145">
        <f t="shared" si="10"/>
        <v>145</v>
      </c>
      <c r="AT79">
        <v>1.79</v>
      </c>
      <c r="AU79" s="145">
        <f t="shared" si="11"/>
        <v>199</v>
      </c>
      <c r="AV79">
        <v>1.3</v>
      </c>
      <c r="AW79" s="145">
        <f t="shared" si="12"/>
        <v>253</v>
      </c>
      <c r="AX79">
        <v>1.02</v>
      </c>
    </row>
    <row r="80" spans="3:50">
      <c r="C80" s="119">
        <f>'50 кГЦ новый для ХК.01'!O74</f>
        <v>71</v>
      </c>
      <c r="D80" s="93">
        <f>'240 кГЦ '!P74</f>
        <v>26.55</v>
      </c>
      <c r="E80" s="96">
        <f>'240 кГЦ '!Y74</f>
        <v>37.957029297661585</v>
      </c>
      <c r="F80" s="126">
        <f t="shared" si="14"/>
        <v>37.957029297661585</v>
      </c>
      <c r="G80" s="116">
        <f>'240 кГЦ '!AA74</f>
        <v>40.250478552215796</v>
      </c>
      <c r="H80" s="109">
        <f>'240 кГЦ '!AB74</f>
        <v>1007.7591278529158</v>
      </c>
      <c r="I80" s="24"/>
      <c r="J80" s="121">
        <f>'50 кГЦ новый для ХК.01'!AD74</f>
        <v>71</v>
      </c>
      <c r="K80" s="95">
        <f>'240 кГЦ '!AF74</f>
        <v>221</v>
      </c>
      <c r="L80" s="96">
        <f>'240 кГЦ '!AM74</f>
        <v>4330.0678329725906</v>
      </c>
      <c r="M80" s="126">
        <f>'240 кГЦ '!AO74</f>
        <v>433.00678329725832</v>
      </c>
      <c r="N80" s="116">
        <f>'240 кГЦ '!AQ74</f>
        <v>459.17002901868273</v>
      </c>
      <c r="R80" s="51">
        <f t="shared" si="15"/>
        <v>2004.6610337836066</v>
      </c>
      <c r="S80">
        <f t="shared" si="16"/>
        <v>44.773441165311461</v>
      </c>
      <c r="T80" s="136">
        <v>69</v>
      </c>
      <c r="U80" s="136">
        <v>4</v>
      </c>
      <c r="V80" s="136">
        <v>28</v>
      </c>
      <c r="W80" s="136">
        <v>9</v>
      </c>
      <c r="X80" s="136">
        <f t="shared" si="19"/>
        <v>1932</v>
      </c>
      <c r="Y80" s="146">
        <f t="shared" si="13"/>
        <v>72.661033783606626</v>
      </c>
      <c r="Z80" s="138">
        <f t="shared" si="17"/>
        <v>4173.12</v>
      </c>
      <c r="AA80">
        <f t="shared" si="18"/>
        <v>5005.6089017547911</v>
      </c>
      <c r="AO80" s="145">
        <f t="shared" si="8"/>
        <v>38</v>
      </c>
      <c r="AP80">
        <v>7</v>
      </c>
      <c r="AQ80" s="145">
        <f t="shared" si="9"/>
        <v>92</v>
      </c>
      <c r="AR80">
        <v>2.79</v>
      </c>
      <c r="AS80" s="145">
        <f t="shared" si="10"/>
        <v>146</v>
      </c>
      <c r="AT80">
        <v>1.78</v>
      </c>
      <c r="AU80" s="145">
        <f t="shared" si="11"/>
        <v>200</v>
      </c>
      <c r="AV80">
        <v>1.29</v>
      </c>
      <c r="AW80" s="145">
        <f t="shared" si="12"/>
        <v>254</v>
      </c>
      <c r="AX80">
        <v>1.01</v>
      </c>
    </row>
    <row r="81" spans="3:50">
      <c r="C81" s="119">
        <f>'50 кГЦ новый для ХК.01'!O75</f>
        <v>72</v>
      </c>
      <c r="D81" s="93">
        <f>'240 кГЦ '!P75</f>
        <v>26.925000000000001</v>
      </c>
      <c r="E81" s="96">
        <f>'240 кГЦ '!Y75</f>
        <v>38.687964718401219</v>
      </c>
      <c r="F81" s="126">
        <f t="shared" si="14"/>
        <v>38.687964718401219</v>
      </c>
      <c r="G81" s="116">
        <f>'240 кГЦ '!AA75</f>
        <v>41.025578738397854</v>
      </c>
      <c r="H81" s="109">
        <f>'240 кГЦ '!AB75</f>
        <v>1041.6734500429534</v>
      </c>
      <c r="I81" s="24"/>
      <c r="J81" s="147">
        <f>'50 кГЦ новый для ХК.01'!AD75</f>
        <v>72</v>
      </c>
      <c r="K81" s="148">
        <f>'240 кГЦ '!AF75</f>
        <v>224</v>
      </c>
      <c r="L81" s="149">
        <f>'240 кГЦ '!AM75</f>
        <v>4569.7274293136425</v>
      </c>
      <c r="M81" s="150">
        <f>'240 кГЦ '!AO75</f>
        <v>456.97274293136343</v>
      </c>
      <c r="N81" s="151">
        <f>'240 кГЦ '!AQ75</f>
        <v>484.58406594636313</v>
      </c>
      <c r="O81" s="152"/>
      <c r="P81" s="152"/>
      <c r="Q81" s="152"/>
      <c r="R81" s="153">
        <f t="shared" si="15"/>
        <v>2115.6145506081675</v>
      </c>
      <c r="S81" s="153">
        <f t="shared" si="16"/>
        <v>45.995810141883226</v>
      </c>
      <c r="T81" s="45">
        <v>56</v>
      </c>
      <c r="U81" s="45">
        <v>5</v>
      </c>
      <c r="V81" s="45">
        <v>38</v>
      </c>
      <c r="W81" s="45">
        <v>7</v>
      </c>
      <c r="X81" s="45">
        <f t="shared" si="19"/>
        <v>2128</v>
      </c>
      <c r="Y81" s="45">
        <f t="shared" si="13"/>
        <v>-12.385449391832481</v>
      </c>
      <c r="Z81" s="45">
        <f t="shared" si="17"/>
        <v>4596.4800000000005</v>
      </c>
      <c r="AA81">
        <f t="shared" si="18"/>
        <v>204.38005489216997</v>
      </c>
      <c r="AO81" s="145">
        <f t="shared" si="8"/>
        <v>39</v>
      </c>
      <c r="AP81">
        <v>6.9</v>
      </c>
      <c r="AQ81" s="145">
        <f t="shared" si="9"/>
        <v>93</v>
      </c>
      <c r="AR81">
        <v>2.78</v>
      </c>
      <c r="AS81" s="145">
        <f t="shared" si="10"/>
        <v>147</v>
      </c>
      <c r="AT81">
        <v>1.77</v>
      </c>
      <c r="AU81" s="145">
        <f t="shared" si="11"/>
        <v>201</v>
      </c>
      <c r="AV81">
        <v>1.29</v>
      </c>
      <c r="AW81" s="145">
        <f t="shared" si="12"/>
        <v>255</v>
      </c>
      <c r="AX81">
        <v>1.01</v>
      </c>
    </row>
    <row r="82" spans="3:50">
      <c r="C82" s="119">
        <f>'50 кГЦ новый для ХК.01'!O76</f>
        <v>73</v>
      </c>
      <c r="D82" s="93">
        <f>'240 кГЦ '!P76</f>
        <v>27.3</v>
      </c>
      <c r="E82" s="96">
        <f>'240 кГЦ '!Y76</f>
        <v>39.425326597280453</v>
      </c>
      <c r="F82" s="126">
        <f t="shared" si="14"/>
        <v>39.425326597280453</v>
      </c>
      <c r="G82" s="116">
        <f>'240 кГЦ '!AA76</f>
        <v>41.807493683803727</v>
      </c>
      <c r="H82" s="109">
        <f>'240 кГЦ '!AB76</f>
        <v>1076.3114161057563</v>
      </c>
      <c r="I82" s="24"/>
      <c r="J82" s="121">
        <f>'50 кГЦ новый для ХК.01'!AD76</f>
        <v>73</v>
      </c>
      <c r="K82" s="95">
        <f>'240 кГЦ '!AF76</f>
        <v>227</v>
      </c>
      <c r="L82" s="96">
        <f>'240 кГЦ '!AM76</f>
        <v>4821.7866173686134</v>
      </c>
      <c r="M82" s="126">
        <f>'240 кГЦ '!AO76</f>
        <v>482.17866173686048</v>
      </c>
      <c r="N82" s="116" t="e">
        <f>'240 кГЦ '!AQ76</f>
        <v>#VALUE!</v>
      </c>
      <c r="R82" s="51">
        <f t="shared" si="15"/>
        <v>2232.3086191521356</v>
      </c>
      <c r="S82">
        <f t="shared" si="16"/>
        <v>47.247313353799662</v>
      </c>
      <c r="T82" s="136">
        <v>47</v>
      </c>
      <c r="U82" s="136">
        <v>6</v>
      </c>
      <c r="V82" s="136">
        <v>47</v>
      </c>
      <c r="W82" s="136">
        <v>6</v>
      </c>
      <c r="X82" s="136">
        <f t="shared" si="19"/>
        <v>2209</v>
      </c>
      <c r="Y82" s="136">
        <f t="shared" si="13"/>
        <v>23.308619152135634</v>
      </c>
      <c r="Z82" s="138">
        <f t="shared" si="17"/>
        <v>4771.4400000000005</v>
      </c>
      <c r="AA82">
        <f t="shared" si="18"/>
        <v>457.87069339594689</v>
      </c>
      <c r="AO82" s="145">
        <f t="shared" si="8"/>
        <v>40</v>
      </c>
      <c r="AP82">
        <v>6.7</v>
      </c>
      <c r="AQ82" s="145">
        <f t="shared" si="9"/>
        <v>94</v>
      </c>
      <c r="AR82">
        <v>2.76</v>
      </c>
      <c r="AS82" s="145">
        <f t="shared" si="10"/>
        <v>148</v>
      </c>
      <c r="AT82">
        <v>1.75</v>
      </c>
      <c r="AU82" s="145">
        <f t="shared" si="11"/>
        <v>202</v>
      </c>
      <c r="AV82">
        <v>1.28</v>
      </c>
      <c r="AW82" s="145">
        <f t="shared" si="12"/>
        <v>256</v>
      </c>
      <c r="AX82">
        <v>1</v>
      </c>
    </row>
    <row r="83" spans="3:50">
      <c r="C83" s="119">
        <f>'50 кГЦ новый для ХК.01'!O77</f>
        <v>74</v>
      </c>
      <c r="D83" s="93">
        <f>'240 кГЦ '!P77</f>
        <v>27.675000000000001</v>
      </c>
      <c r="E83" s="96">
        <f>'240 кГЦ '!Y77</f>
        <v>40.169161261694711</v>
      </c>
      <c r="F83" s="126">
        <f t="shared" si="14"/>
        <v>40.169161261694711</v>
      </c>
      <c r="G83" s="116">
        <f>'240 кГЦ '!AA77</f>
        <v>42.596272515034478</v>
      </c>
      <c r="H83" s="109">
        <f>'240 кГЦ '!AB77</f>
        <v>1111.6815379174025</v>
      </c>
      <c r="I83" s="24"/>
      <c r="J83" s="121">
        <f>'50 кГЦ новый для ХК.01'!AD77</f>
        <v>74</v>
      </c>
      <c r="K83" s="95">
        <f>'240 кГЦ '!AF77</f>
        <v>230</v>
      </c>
      <c r="L83" s="96">
        <f>'240 кГЦ '!AM77</f>
        <v>5086.8603846020251</v>
      </c>
      <c r="M83" s="126">
        <f>'240 кГЦ '!AO77</f>
        <v>508.68603846020164</v>
      </c>
      <c r="N83" s="116">
        <f>'240 кГЦ '!AQ77</f>
        <v>539.42199533816779</v>
      </c>
      <c r="R83" s="51">
        <f t="shared" si="15"/>
        <v>2355.0279558342709</v>
      </c>
      <c r="S83">
        <f t="shared" si="16"/>
        <v>48.528630269504525</v>
      </c>
      <c r="T83" s="136">
        <v>47</v>
      </c>
      <c r="U83" s="136">
        <v>6</v>
      </c>
      <c r="V83" s="136">
        <v>47</v>
      </c>
      <c r="W83" s="136">
        <v>6</v>
      </c>
      <c r="X83" s="136">
        <f t="shared" si="19"/>
        <v>2209</v>
      </c>
      <c r="Y83" s="136">
        <f t="shared" si="13"/>
        <v>146.02795583427087</v>
      </c>
      <c r="Z83" s="138">
        <f t="shared" si="17"/>
        <v>4771.4400000000005</v>
      </c>
      <c r="AA83">
        <f t="shared" si="18"/>
        <v>20769.781741077215</v>
      </c>
      <c r="AO83" s="145">
        <f t="shared" si="8"/>
        <v>41</v>
      </c>
      <c r="AP83">
        <v>6.5</v>
      </c>
      <c r="AQ83" s="145">
        <f t="shared" si="9"/>
        <v>95</v>
      </c>
      <c r="AR83">
        <v>2.74</v>
      </c>
      <c r="AS83" s="145">
        <f t="shared" si="10"/>
        <v>149</v>
      </c>
      <c r="AT83">
        <v>1.74</v>
      </c>
      <c r="AU83" s="145">
        <f t="shared" si="11"/>
        <v>203</v>
      </c>
      <c r="AV83">
        <v>1.27</v>
      </c>
      <c r="AW83" s="145" t="s">
        <v>7</v>
      </c>
    </row>
    <row r="84" spans="3:50">
      <c r="C84" s="119">
        <f>'50 кГЦ новый для ХК.01'!O78</f>
        <v>75</v>
      </c>
      <c r="D84" s="93">
        <f>'240 кГЦ '!P78</f>
        <v>28.05</v>
      </c>
      <c r="E84" s="96">
        <f>'240 кГЦ '!Y78</f>
        <v>40.919515343363607</v>
      </c>
      <c r="F84" s="126">
        <f t="shared" si="14"/>
        <v>40.919515343363607</v>
      </c>
      <c r="G84" s="116">
        <f>'240 кГЦ '!AA78</f>
        <v>43.391964681403309</v>
      </c>
      <c r="H84" s="109">
        <f>'240 кГЦ '!AB78</f>
        <v>1147.7924053813499</v>
      </c>
      <c r="I84" s="24"/>
      <c r="J84" s="121">
        <f>'50 кГЦ новый для ХК.01'!AD78</f>
        <v>75</v>
      </c>
      <c r="K84" s="95">
        <f>'240 кГЦ '!AF78</f>
        <v>233</v>
      </c>
      <c r="L84" s="96">
        <f>'240 кГЦ '!AM78</f>
        <v>5365.5933487222646</v>
      </c>
      <c r="M84" s="126">
        <f>'240 кГЦ '!AO78</f>
        <v>536.55933487222558</v>
      </c>
      <c r="N84" s="116">
        <f>'240 кГЦ '!AQ78</f>
        <v>568.97945913791978</v>
      </c>
      <c r="R84" s="51">
        <f t="shared" si="15"/>
        <v>2484.0709947788259</v>
      </c>
      <c r="S84">
        <f t="shared" si="16"/>
        <v>49.840455403003951</v>
      </c>
      <c r="T84" s="136">
        <v>79</v>
      </c>
      <c r="U84" s="136">
        <v>3</v>
      </c>
      <c r="V84" s="136">
        <v>32</v>
      </c>
      <c r="W84" s="136">
        <v>8</v>
      </c>
      <c r="X84" s="136">
        <f t="shared" si="19"/>
        <v>2528</v>
      </c>
      <c r="Y84" s="136">
        <f t="shared" si="13"/>
        <v>-43.929005221174066</v>
      </c>
      <c r="Z84" s="138">
        <f t="shared" si="17"/>
        <v>5460.4800000000005</v>
      </c>
      <c r="AA84">
        <f t="shared" si="18"/>
        <v>2101.2791117094707</v>
      </c>
      <c r="AO84" s="145">
        <f t="shared" si="8"/>
        <v>42</v>
      </c>
      <c r="AP84">
        <v>6.4</v>
      </c>
      <c r="AQ84" s="145">
        <f t="shared" si="9"/>
        <v>96</v>
      </c>
      <c r="AR84">
        <v>2.72</v>
      </c>
      <c r="AS84" s="145">
        <f t="shared" si="10"/>
        <v>150</v>
      </c>
      <c r="AT84">
        <v>1.73</v>
      </c>
      <c r="AU84" s="145">
        <f t="shared" si="11"/>
        <v>204</v>
      </c>
      <c r="AV84">
        <v>1.27</v>
      </c>
    </row>
    <row r="85" spans="3:50">
      <c r="C85" s="119">
        <f>'50 кГЦ новый для ХК.01'!O79</f>
        <v>76</v>
      </c>
      <c r="D85" s="93">
        <f>'240 кГЦ '!P79</f>
        <v>28.425000000000001</v>
      </c>
      <c r="E85" s="96">
        <f>'240 кГЦ '!Y79</f>
        <v>41.676435780224899</v>
      </c>
      <c r="F85" s="126">
        <f t="shared" si="14"/>
        <v>41.676435780224899</v>
      </c>
      <c r="G85" s="116">
        <f>'240 кГЦ '!AA79</f>
        <v>44.19461995694396</v>
      </c>
      <c r="H85" s="109">
        <f>'240 кГЦ '!AB79</f>
        <v>1184.652687052893</v>
      </c>
      <c r="I85" s="24"/>
      <c r="J85" s="121">
        <f>'50 кГЦ новый для ХК.01'!AD79</f>
        <v>76</v>
      </c>
      <c r="K85" s="95">
        <f>'240 кГЦ '!AF79</f>
        <v>236</v>
      </c>
      <c r="L85" s="96">
        <f>'240 кГЦ '!AM79</f>
        <v>5658.6611554264955</v>
      </c>
      <c r="M85" s="126">
        <f>'240 кГЦ '!AO79</f>
        <v>565.86611554264857</v>
      </c>
      <c r="N85" s="116">
        <f>'240 кГЦ '!AQ79</f>
        <v>600.05702154562982</v>
      </c>
      <c r="R85" s="51">
        <f t="shared" si="15"/>
        <v>2619.7505349196736</v>
      </c>
      <c r="S85">
        <f t="shared" si="16"/>
        <v>51.183498658451178</v>
      </c>
      <c r="T85" s="136">
        <v>69</v>
      </c>
      <c r="U85" s="136">
        <v>4</v>
      </c>
      <c r="V85" s="136">
        <v>38</v>
      </c>
      <c r="W85" s="136">
        <v>7</v>
      </c>
      <c r="X85" s="136">
        <f t="shared" si="19"/>
        <v>2622</v>
      </c>
      <c r="Y85" s="136">
        <f t="shared" si="13"/>
        <v>-2.2494650803264449</v>
      </c>
      <c r="Z85" s="138">
        <f t="shared" si="17"/>
        <v>5663.52</v>
      </c>
      <c r="AA85">
        <f t="shared" si="18"/>
        <v>17.3070222258694</v>
      </c>
      <c r="AO85" s="145">
        <f t="shared" si="8"/>
        <v>43</v>
      </c>
      <c r="AP85">
        <v>6.3</v>
      </c>
      <c r="AQ85" s="145">
        <f t="shared" si="9"/>
        <v>97</v>
      </c>
      <c r="AR85">
        <v>2.71</v>
      </c>
      <c r="AS85" s="145">
        <f t="shared" si="10"/>
        <v>151</v>
      </c>
      <c r="AT85">
        <v>1.71</v>
      </c>
      <c r="AU85" s="145">
        <f t="shared" si="11"/>
        <v>205</v>
      </c>
      <c r="AV85">
        <v>1.26</v>
      </c>
    </row>
    <row r="86" spans="3:50">
      <c r="C86" s="119">
        <f>'50 кГЦ новый для ХК.01'!O80</f>
        <v>77</v>
      </c>
      <c r="D86" s="93">
        <f>'240 кГЦ '!P80</f>
        <v>28.8</v>
      </c>
      <c r="E86" s="96">
        <f>'240 кГЦ '!Y80</f>
        <v>42.439969818339364</v>
      </c>
      <c r="F86" s="126">
        <f t="shared" si="14"/>
        <v>42.439969818339364</v>
      </c>
      <c r="G86" s="116">
        <f>'240 кГЦ '!AA80</f>
        <v>45.004288442430685</v>
      </c>
      <c r="H86" s="109">
        <f>'240 кГЦ '!AB80</f>
        <v>1222.2711307681736</v>
      </c>
      <c r="I86" s="24"/>
      <c r="J86" s="121">
        <f>'50 кГЦ новый для ХК.01'!AD80</f>
        <v>77</v>
      </c>
      <c r="K86" s="95">
        <f>'240 кГЦ '!AF80</f>
        <v>239</v>
      </c>
      <c r="L86" s="96">
        <f>'240 кГЦ '!AM80</f>
        <v>5966.7719410288473</v>
      </c>
      <c r="M86" s="126">
        <f>'240 кГЦ '!AO80</f>
        <v>596.67719410288373</v>
      </c>
      <c r="N86" s="116">
        <f>'240 кГЦ '!AQ80</f>
        <v>632.72977491191568</v>
      </c>
      <c r="R86" s="51">
        <f t="shared" si="15"/>
        <v>2762.3944171429848</v>
      </c>
      <c r="S86">
        <f t="shared" si="16"/>
        <v>52.55848568160031</v>
      </c>
      <c r="T86" s="136">
        <v>56</v>
      </c>
      <c r="U86" s="136">
        <v>5</v>
      </c>
      <c r="V86" s="136">
        <v>47</v>
      </c>
      <c r="W86" s="136">
        <v>6</v>
      </c>
      <c r="X86" s="136">
        <f t="shared" si="19"/>
        <v>2632</v>
      </c>
      <c r="Y86" s="146">
        <f t="shared" si="13"/>
        <v>130.39441714298482</v>
      </c>
      <c r="Z86" s="138">
        <f t="shared" si="17"/>
        <v>5685.1200000000008</v>
      </c>
      <c r="AA86">
        <f t="shared" si="18"/>
        <v>16508.064065879174</v>
      </c>
      <c r="AO86" s="145">
        <f t="shared" si="8"/>
        <v>44</v>
      </c>
      <c r="AP86">
        <v>6.1</v>
      </c>
      <c r="AQ86" s="145">
        <f t="shared" si="9"/>
        <v>98</v>
      </c>
      <c r="AR86">
        <v>2.7</v>
      </c>
      <c r="AS86" s="145">
        <f t="shared" si="10"/>
        <v>152</v>
      </c>
      <c r="AT86">
        <v>1.7</v>
      </c>
      <c r="AU86" s="145">
        <f t="shared" si="11"/>
        <v>206</v>
      </c>
      <c r="AV86">
        <v>1.26</v>
      </c>
    </row>
    <row r="87" spans="3:50">
      <c r="C87" s="119">
        <f>'50 кГЦ новый для ХК.01'!O81</f>
        <v>78</v>
      </c>
      <c r="D87" s="93">
        <f>'240 кГЦ '!P81</f>
        <v>29.175000000000001</v>
      </c>
      <c r="E87" s="96">
        <f>'240 кГЦ '!Y81</f>
        <v>43.210165013807696</v>
      </c>
      <c r="F87" s="126">
        <f t="shared" si="14"/>
        <v>43.210165013807696</v>
      </c>
      <c r="G87" s="116">
        <f>'240 кГЦ '!AA81</f>
        <v>45.821020567410962</v>
      </c>
      <c r="H87" s="109">
        <f>'240 кГЦ '!AB81</f>
        <v>1260.6565642778405</v>
      </c>
      <c r="I87" s="24"/>
      <c r="J87" s="121">
        <f>'50 кГЦ новый для ХК.01'!AD81</f>
        <v>78</v>
      </c>
      <c r="K87" s="95">
        <f>'240 кГЦ '!AF81</f>
        <v>242</v>
      </c>
      <c r="L87" s="96">
        <f>'240 кГЦ '!AM81</f>
        <v>6290.6678629461976</v>
      </c>
      <c r="M87" s="126">
        <f>'240 кГЦ '!AO81</f>
        <v>629.06678629461862</v>
      </c>
      <c r="N87" s="116">
        <f>'240 кГЦ '!AQ81</f>
        <v>667.07641926083988</v>
      </c>
      <c r="R87" s="51">
        <f t="shared" si="15"/>
        <v>2912.3462328454616</v>
      </c>
      <c r="S87">
        <f t="shared" si="16"/>
        <v>53.966158218326619</v>
      </c>
      <c r="T87" s="136">
        <v>79</v>
      </c>
      <c r="U87" s="136">
        <v>3</v>
      </c>
      <c r="V87" s="136">
        <v>38</v>
      </c>
      <c r="W87" s="136">
        <v>7</v>
      </c>
      <c r="X87" s="136">
        <f t="shared" si="19"/>
        <v>3002</v>
      </c>
      <c r="Y87" s="146">
        <f t="shared" si="13"/>
        <v>-89.6537671545384</v>
      </c>
      <c r="Z87" s="138">
        <f t="shared" si="17"/>
        <v>6484.3200000000006</v>
      </c>
      <c r="AA87">
        <f t="shared" si="18"/>
        <v>8384.0527178387892</v>
      </c>
      <c r="AO87" s="145">
        <f t="shared" si="8"/>
        <v>45</v>
      </c>
      <c r="AP87">
        <v>6</v>
      </c>
      <c r="AQ87" s="145">
        <f t="shared" si="9"/>
        <v>99</v>
      </c>
      <c r="AR87">
        <v>2.69</v>
      </c>
      <c r="AS87" s="145">
        <f t="shared" si="10"/>
        <v>153</v>
      </c>
      <c r="AT87">
        <v>1.69</v>
      </c>
      <c r="AU87" s="145">
        <f t="shared" si="11"/>
        <v>207</v>
      </c>
      <c r="AV87">
        <v>1.25</v>
      </c>
    </row>
    <row r="88" spans="3:50">
      <c r="C88" s="119">
        <f>'50 кГЦ новый для ХК.01'!O82</f>
        <v>79</v>
      </c>
      <c r="D88" s="93">
        <f>'240 кГЦ '!P82</f>
        <v>29.55</v>
      </c>
      <c r="E88" s="96">
        <f>'240 кГЦ '!Y82</f>
        <v>43.987069234698232</v>
      </c>
      <c r="F88" s="126">
        <f t="shared" si="14"/>
        <v>43.987069234698232</v>
      </c>
      <c r="G88" s="116">
        <f>'240 кГЦ '!AA82</f>
        <v>46.644867092249697</v>
      </c>
      <c r="H88" s="109">
        <f>'240 кГЦ '!AB82</f>
        <v>1299.8178958853334</v>
      </c>
      <c r="I88" s="24"/>
      <c r="J88" s="121">
        <f>'50 кГЦ новый для ХК.01'!AD82</f>
        <v>79</v>
      </c>
      <c r="K88" s="95">
        <f>'240 кГЦ '!AF82</f>
        <v>245</v>
      </c>
      <c r="L88" s="96">
        <f>'240 кГЦ '!AM82</f>
        <v>6631.1267011502114</v>
      </c>
      <c r="M88" s="126">
        <f>'240 кГЦ '!AO82</f>
        <v>663.11267011502002</v>
      </c>
      <c r="N88" s="116">
        <f>'240 кГЦ '!AQ82</f>
        <v>703.17943211144438</v>
      </c>
      <c r="R88" s="51">
        <f t="shared" si="15"/>
        <v>3069.9660653473197</v>
      </c>
      <c r="S88">
        <f t="shared" si="16"/>
        <v>55.407274480408432</v>
      </c>
      <c r="T88" s="136">
        <v>79</v>
      </c>
      <c r="U88" s="136">
        <v>3</v>
      </c>
      <c r="V88" s="136">
        <v>38</v>
      </c>
      <c r="W88" s="136">
        <v>7</v>
      </c>
      <c r="X88" s="136">
        <f t="shared" si="19"/>
        <v>3002</v>
      </c>
      <c r="Y88" s="146">
        <f t="shared" si="13"/>
        <v>67.966065347319727</v>
      </c>
      <c r="Z88" s="138">
        <f t="shared" si="17"/>
        <v>6484.3200000000006</v>
      </c>
      <c r="AA88">
        <f t="shared" si="18"/>
        <v>4363.3105174256389</v>
      </c>
      <c r="AO88" s="145">
        <f t="shared" si="8"/>
        <v>46</v>
      </c>
      <c r="AP88">
        <v>5.8</v>
      </c>
      <c r="AQ88" s="145">
        <f t="shared" si="9"/>
        <v>100</v>
      </c>
      <c r="AR88">
        <v>2.68</v>
      </c>
      <c r="AS88" s="145">
        <f t="shared" si="10"/>
        <v>154</v>
      </c>
      <c r="AT88">
        <v>1.68</v>
      </c>
      <c r="AU88" s="145">
        <f t="shared" si="11"/>
        <v>208</v>
      </c>
      <c r="AV88">
        <v>1.24</v>
      </c>
    </row>
    <row r="89" spans="3:50">
      <c r="C89" s="119">
        <f>'50 кГЦ новый для ХК.01'!O83</f>
        <v>80</v>
      </c>
      <c r="D89" s="93">
        <f>'240 кГЦ '!P83</f>
        <v>29.925000000000001</v>
      </c>
      <c r="E89" s="96">
        <f>'240 кГЦ '!Y83</f>
        <v>44.770730662987077</v>
      </c>
      <c r="F89" s="126">
        <f t="shared" si="14"/>
        <v>44.770730662987077</v>
      </c>
      <c r="G89" s="116">
        <f>'240 кГЦ '!AA83</f>
        <v>47.475879110186575</v>
      </c>
      <c r="H89" s="109">
        <f>'240 кГЦ '!AB83</f>
        <v>1339.7641150898878</v>
      </c>
      <c r="I89" s="24"/>
      <c r="J89" s="121">
        <f>'50 кГЦ новый для ХК.01'!AD83</f>
        <v>80</v>
      </c>
      <c r="K89" s="95">
        <f>'240 кГЦ '!AF83</f>
        <v>248</v>
      </c>
      <c r="L89" s="96">
        <f>'240 кГЦ '!AM83</f>
        <v>6988.9635338358012</v>
      </c>
      <c r="M89" s="126">
        <f>'240 кГЦ '!AO83</f>
        <v>698.89635338357891</v>
      </c>
      <c r="N89" s="116">
        <f>'240 кГЦ '!AQ83</f>
        <v>741.1252461693731</v>
      </c>
      <c r="R89" s="51">
        <f t="shared" si="15"/>
        <v>3235.6312656647224</v>
      </c>
      <c r="S89">
        <f t="shared" si="16"/>
        <v>56.88260951876876</v>
      </c>
      <c r="T89" s="136">
        <v>69</v>
      </c>
      <c r="U89" s="136">
        <v>4</v>
      </c>
      <c r="V89" s="136">
        <v>47</v>
      </c>
      <c r="W89" s="136">
        <v>6</v>
      </c>
      <c r="X89" s="136">
        <f t="shared" si="19"/>
        <v>3243</v>
      </c>
      <c r="Y89" s="136">
        <f t="shared" si="13"/>
        <v>-7.3687343352776224</v>
      </c>
      <c r="Z89" s="138">
        <f t="shared" si="17"/>
        <v>7004.88</v>
      </c>
      <c r="AA89">
        <f t="shared" si="18"/>
        <v>86.108010277805519</v>
      </c>
      <c r="AO89" s="145">
        <f t="shared" si="8"/>
        <v>47</v>
      </c>
      <c r="AP89">
        <v>5.7</v>
      </c>
      <c r="AQ89" s="145">
        <f t="shared" si="9"/>
        <v>101</v>
      </c>
      <c r="AR89">
        <v>2.64</v>
      </c>
      <c r="AS89" s="145">
        <f t="shared" si="10"/>
        <v>155</v>
      </c>
      <c r="AT89">
        <v>1.67</v>
      </c>
      <c r="AU89" s="145">
        <f t="shared" si="11"/>
        <v>209</v>
      </c>
      <c r="AV89">
        <v>1.24</v>
      </c>
    </row>
    <row r="90" spans="3:50">
      <c r="C90" s="119">
        <f>'50 кГЦ новый для ХК.01'!O84</f>
        <v>81</v>
      </c>
      <c r="D90" s="93">
        <f>'240 кГЦ '!P84</f>
        <v>30.3</v>
      </c>
      <c r="E90" s="96">
        <f>'240 кГЦ '!Y84</f>
        <v>45.561197796508871</v>
      </c>
      <c r="F90" s="126">
        <f t="shared" si="14"/>
        <v>45.561197796508871</v>
      </c>
      <c r="G90" s="116">
        <f>'240 кГЦ '!AA84</f>
        <v>48.314108049404709</v>
      </c>
      <c r="H90" s="109">
        <f>'240 кГЦ '!AB84</f>
        <v>1380.5042932342212</v>
      </c>
      <c r="I90" s="24"/>
      <c r="J90" s="121">
        <f>'50 кГЦ новый для ХК.01'!AD84</f>
        <v>81</v>
      </c>
      <c r="K90" s="95">
        <f>'240 кГЦ '!AF84</f>
        <v>251</v>
      </c>
      <c r="L90" s="96">
        <f>'240 кГЦ '!AM84</f>
        <v>7365.032490703099</v>
      </c>
      <c r="M90" s="126">
        <f>'240 кГЦ '!AO84</f>
        <v>736.50324907030858</v>
      </c>
      <c r="N90" s="116">
        <f>'240 кГЦ '!AQ84</f>
        <v>781.00443524878244</v>
      </c>
      <c r="R90" s="51">
        <f t="shared" si="15"/>
        <v>3409.7372642143973</v>
      </c>
      <c r="S90">
        <f t="shared" si="16"/>
        <v>58.392955604374038</v>
      </c>
      <c r="T90" s="136">
        <v>69</v>
      </c>
      <c r="U90" s="136">
        <v>4</v>
      </c>
      <c r="V90" s="136">
        <v>47</v>
      </c>
      <c r="W90" s="136">
        <v>6</v>
      </c>
      <c r="X90" s="136">
        <f t="shared" si="19"/>
        <v>3243</v>
      </c>
      <c r="Y90" s="146">
        <f t="shared" si="13"/>
        <v>166.73726421439733</v>
      </c>
      <c r="Z90" s="138">
        <f t="shared" si="17"/>
        <v>7004.88</v>
      </c>
      <c r="AA90">
        <f t="shared" si="18"/>
        <v>27167.794340020031</v>
      </c>
      <c r="AO90" s="145">
        <f t="shared" si="8"/>
        <v>48</v>
      </c>
      <c r="AP90">
        <v>5.6</v>
      </c>
      <c r="AQ90" s="145">
        <f t="shared" si="9"/>
        <v>102</v>
      </c>
      <c r="AR90">
        <v>2.6</v>
      </c>
      <c r="AS90" s="145">
        <f t="shared" si="10"/>
        <v>156</v>
      </c>
      <c r="AT90">
        <v>1.66</v>
      </c>
      <c r="AU90" s="145">
        <f t="shared" si="11"/>
        <v>210</v>
      </c>
      <c r="AV90">
        <v>1.23</v>
      </c>
    </row>
    <row r="91" spans="3:50">
      <c r="C91" s="119">
        <f>'50 кГЦ новый для ХК.01'!O85</f>
        <v>82</v>
      </c>
      <c r="D91" s="93">
        <f>'240 кГЦ '!P85</f>
        <v>30.675000000000001</v>
      </c>
      <c r="E91" s="96">
        <f>'240 кГЦ '!Y85</f>
        <v>46.35851945092044</v>
      </c>
      <c r="F91" s="126">
        <f t="shared" si="14"/>
        <v>46.35851945092044</v>
      </c>
      <c r="G91" s="116">
        <f>'240 кГЦ '!AA85</f>
        <v>49.159605675112921</v>
      </c>
      <c r="H91" s="109">
        <f>'240 кГЦ '!AB85</f>
        <v>1422.0475841569855</v>
      </c>
      <c r="I91" s="24"/>
      <c r="J91" s="121">
        <f>'50 кГЦ новый для ХК.01'!AD85</f>
        <v>82</v>
      </c>
      <c r="K91" s="95">
        <f>'240 кГЦ '!AF85</f>
        <v>254</v>
      </c>
      <c r="L91" s="96">
        <f>'240 кГЦ '!AM85</f>
        <v>7760.2285874043791</v>
      </c>
      <c r="M91" s="126">
        <f>'240 кГЦ '!AO85</f>
        <v>776.0228587404365</v>
      </c>
      <c r="N91" s="116">
        <f>'240 кГЦ '!AQ85</f>
        <v>822.91190880118245</v>
      </c>
      <c r="R91" s="51">
        <f t="shared" si="15"/>
        <v>3592.6984200946199</v>
      </c>
      <c r="S91">
        <f t="shared" si="16"/>
        <v>59.939122616990481</v>
      </c>
      <c r="T91" s="136">
        <v>79</v>
      </c>
      <c r="U91" s="136">
        <v>3</v>
      </c>
      <c r="V91" s="136">
        <v>47</v>
      </c>
      <c r="W91" s="136">
        <v>6</v>
      </c>
      <c r="X91" s="136">
        <f t="shared" si="19"/>
        <v>3713</v>
      </c>
      <c r="Y91" s="136">
        <f t="shared" si="13"/>
        <v>-120.30157990538009</v>
      </c>
      <c r="Z91" s="138">
        <f t="shared" si="17"/>
        <v>8020.0800000000008</v>
      </c>
      <c r="AA91">
        <f t="shared" si="18"/>
        <v>14935.842791209656</v>
      </c>
      <c r="AO91" s="145">
        <f t="shared" si="8"/>
        <v>49</v>
      </c>
      <c r="AP91">
        <v>5.5</v>
      </c>
      <c r="AQ91" s="145">
        <f t="shared" si="9"/>
        <v>103</v>
      </c>
      <c r="AR91">
        <v>2.57</v>
      </c>
      <c r="AS91" s="145">
        <f t="shared" si="10"/>
        <v>157</v>
      </c>
      <c r="AT91">
        <v>1.65</v>
      </c>
      <c r="AU91" s="145">
        <f t="shared" si="11"/>
        <v>211</v>
      </c>
      <c r="AV91">
        <v>1.23</v>
      </c>
    </row>
    <row r="92" spans="3:50">
      <c r="C92" s="119">
        <f>'50 кГЦ новый для ХК.01'!O86</f>
        <v>83</v>
      </c>
      <c r="D92" s="93">
        <f>'240 кГЦ '!P86</f>
        <v>31.05</v>
      </c>
      <c r="E92" s="96">
        <f>'240 кГЦ '!Y86</f>
        <v>47.162744761674972</v>
      </c>
      <c r="F92" s="126">
        <f t="shared" si="14"/>
        <v>47.162744761674972</v>
      </c>
      <c r="G92" s="116">
        <f>'240 кГЦ '!AA86</f>
        <v>50.012424091639232</v>
      </c>
      <c r="H92" s="109">
        <f>'240 кГЦ '!AB86</f>
        <v>1464.4032248500087</v>
      </c>
      <c r="I92" s="24"/>
      <c r="J92" s="121">
        <f>'50 кГЦ новый для ХК.01'!AD86</f>
        <v>83</v>
      </c>
      <c r="K92" s="95">
        <f>'240 кГЦ '!AF86</f>
        <v>257</v>
      </c>
      <c r="L92" s="96">
        <f>'240 кГЦ '!AM86</f>
        <v>8175.4896448678155</v>
      </c>
      <c r="M92" s="126">
        <f>'240 кГЦ '!AO86</f>
        <v>817.54896448678016</v>
      </c>
      <c r="N92" s="116">
        <f>'240 кГЦ '!AQ86</f>
        <v>866.9471154447981</v>
      </c>
      <c r="R92" s="51">
        <f t="shared" si="15"/>
        <v>3784.9489096610255</v>
      </c>
      <c r="S92">
        <f t="shared" si="16"/>
        <v>61.52193844199828</v>
      </c>
      <c r="T92" s="136">
        <v>69</v>
      </c>
      <c r="U92" s="136">
        <v>4</v>
      </c>
      <c r="V92" s="136">
        <v>56</v>
      </c>
      <c r="W92" s="136">
        <v>5</v>
      </c>
      <c r="X92" s="136">
        <f t="shared" si="19"/>
        <v>3864</v>
      </c>
      <c r="Y92" s="136">
        <f t="shared" si="13"/>
        <v>-79.051090338974518</v>
      </c>
      <c r="Z92" s="138">
        <f t="shared" si="17"/>
        <v>8346.24</v>
      </c>
      <c r="AA92">
        <f t="shared" si="18"/>
        <v>6554.8124432414179</v>
      </c>
      <c r="AO92" s="145">
        <f>AO91+1</f>
        <v>50</v>
      </c>
      <c r="AP92">
        <v>5.4</v>
      </c>
      <c r="AQ92" s="145">
        <f t="shared" si="9"/>
        <v>104</v>
      </c>
      <c r="AR92">
        <v>2.5299999999999998</v>
      </c>
      <c r="AS92" s="145">
        <f t="shared" si="10"/>
        <v>158</v>
      </c>
      <c r="AT92">
        <v>1.63</v>
      </c>
      <c r="AU92" s="145">
        <f t="shared" si="11"/>
        <v>212</v>
      </c>
      <c r="AV92">
        <v>1.22</v>
      </c>
    </row>
    <row r="93" spans="3:50">
      <c r="C93" s="119">
        <f>'50 кГЦ новый для ХК.01'!O87</f>
        <v>84</v>
      </c>
      <c r="D93" s="93">
        <f>'240 кГЦ '!P87</f>
        <v>31.425000000000001</v>
      </c>
      <c r="E93" s="96">
        <f>'240 кГЦ '!Y87</f>
        <v>47.973923186009173</v>
      </c>
      <c r="F93" s="126">
        <f t="shared" si="14"/>
        <v>47.973923186009173</v>
      </c>
      <c r="G93" s="116">
        <f>'240 кГЦ '!AA87</f>
        <v>50.872615744538038</v>
      </c>
      <c r="H93" s="109">
        <f>'240 кГЦ '!AB87</f>
        <v>1507.580536120339</v>
      </c>
      <c r="I93" s="24"/>
      <c r="J93" s="121">
        <f>'50 кГЦ новый для ХК.01'!AD87</f>
        <v>84</v>
      </c>
      <c r="K93" s="95">
        <f>'240 кГЦ '!AF87</f>
        <v>260</v>
      </c>
      <c r="L93" s="96">
        <f>'240 кГЦ '!AM87</f>
        <v>8611.7982973786275</v>
      </c>
      <c r="M93" s="126">
        <f>'240 кГЦ '!AO87</f>
        <v>861.17982973786127</v>
      </c>
      <c r="N93" s="116">
        <f>'240 кГЦ '!AQ87</f>
        <v>913.21425590595959</v>
      </c>
      <c r="R93" s="51">
        <f t="shared" si="15"/>
        <v>3986.9436561938087</v>
      </c>
      <c r="S93">
        <f t="shared" si="16"/>
        <v>63.142249375468154</v>
      </c>
      <c r="T93" s="136">
        <v>69</v>
      </c>
      <c r="U93" s="136">
        <v>4</v>
      </c>
      <c r="V93" s="136">
        <v>56</v>
      </c>
      <c r="W93" s="136">
        <v>5</v>
      </c>
      <c r="X93" s="136">
        <f t="shared" si="19"/>
        <v>3864</v>
      </c>
      <c r="Y93" s="146">
        <f t="shared" si="13"/>
        <v>122.94365619380869</v>
      </c>
      <c r="Z93" s="138">
        <f t="shared" si="17"/>
        <v>8346.24</v>
      </c>
      <c r="AA93">
        <f t="shared" si="18"/>
        <v>14648.975067287856</v>
      </c>
      <c r="AO93" s="145">
        <f t="shared" si="8"/>
        <v>51</v>
      </c>
      <c r="AP93">
        <v>5.3</v>
      </c>
      <c r="AQ93" s="145">
        <f t="shared" si="9"/>
        <v>105</v>
      </c>
      <c r="AR93">
        <v>2.5</v>
      </c>
      <c r="AS93" s="145">
        <f t="shared" si="10"/>
        <v>159</v>
      </c>
      <c r="AT93">
        <v>1.62</v>
      </c>
      <c r="AU93" s="145">
        <f t="shared" si="11"/>
        <v>213</v>
      </c>
      <c r="AV93">
        <v>1.21</v>
      </c>
    </row>
    <row r="94" spans="3:50">
      <c r="C94" s="119">
        <f>'50 кГЦ новый для ХК.01'!O88</f>
        <v>85</v>
      </c>
      <c r="D94" s="93">
        <f>'240 кГЦ '!P88</f>
        <v>31.8</v>
      </c>
      <c r="E94" s="96">
        <f>'240 кГЦ '!Y88</f>
        <v>48.792104504941491</v>
      </c>
      <c r="F94" s="126">
        <f t="shared" si="14"/>
        <v>48.792104504941491</v>
      </c>
      <c r="G94" s="116">
        <f>'240 кГЦ '!AA88</f>
        <v>51.740233422709117</v>
      </c>
      <c r="H94" s="109">
        <f>'240 кГЦ '!AB88</f>
        <v>1551.5889232571406</v>
      </c>
      <c r="I94" s="24"/>
      <c r="J94" s="121">
        <f>'50 кГЦ новый для ХК.01'!AD88</f>
        <v>85</v>
      </c>
      <c r="K94" s="95">
        <f>'240 кГЦ '!AF88</f>
        <v>263</v>
      </c>
      <c r="L94" s="96">
        <f>'240 кГЦ '!AM88</f>
        <v>9070.1840934733609</v>
      </c>
      <c r="M94" s="126">
        <f>'240 кГЦ '!AO88</f>
        <v>907.01840934733445</v>
      </c>
      <c r="N94" s="116">
        <f>'240 кГЦ '!AQ88</f>
        <v>961.8225058026045</v>
      </c>
      <c r="R94" s="51">
        <f t="shared" si="15"/>
        <v>4199.1593025339635</v>
      </c>
      <c r="S94">
        <f t="shared" si="16"/>
        <v>64.800920537705039</v>
      </c>
      <c r="T94" s="136">
        <v>79</v>
      </c>
      <c r="U94" s="136">
        <v>4</v>
      </c>
      <c r="V94" s="136">
        <v>56</v>
      </c>
      <c r="W94" s="136">
        <v>5</v>
      </c>
      <c r="X94" s="136">
        <f t="shared" si="19"/>
        <v>4424</v>
      </c>
      <c r="Y94" s="136">
        <f t="shared" si="13"/>
        <v>-224.84069746603654</v>
      </c>
      <c r="Z94" s="138">
        <f t="shared" si="17"/>
        <v>9555.84</v>
      </c>
      <c r="AA94">
        <f t="shared" si="18"/>
        <v>51416.19890886249</v>
      </c>
      <c r="AO94" s="145">
        <f t="shared" si="8"/>
        <v>52</v>
      </c>
      <c r="AP94">
        <v>5.2</v>
      </c>
      <c r="AQ94" s="145">
        <f t="shared" si="9"/>
        <v>106</v>
      </c>
      <c r="AR94">
        <v>2.4700000000000002</v>
      </c>
      <c r="AS94" s="145">
        <f t="shared" si="10"/>
        <v>160</v>
      </c>
      <c r="AT94">
        <v>1.61</v>
      </c>
      <c r="AU94" s="145">
        <f t="shared" si="11"/>
        <v>214</v>
      </c>
      <c r="AV94">
        <v>1.21</v>
      </c>
    </row>
    <row r="95" spans="3:50">
      <c r="C95" s="21"/>
      <c r="D95" s="21"/>
      <c r="E95" s="21"/>
      <c r="F95" s="21"/>
      <c r="G95" s="21"/>
      <c r="I95" s="112"/>
      <c r="J95" s="121">
        <f>'50 кГЦ новый для ХК.01'!AD89</f>
        <v>86</v>
      </c>
      <c r="K95" s="95">
        <f>'240 кГЦ '!AF89</f>
        <v>266</v>
      </c>
      <c r="L95" s="96">
        <f>'240 кГЦ '!AM89</f>
        <v>9551.7256938865885</v>
      </c>
      <c r="M95" s="126">
        <f>'240 кГЦ '!AO89</f>
        <v>955.17256938865717</v>
      </c>
      <c r="N95" s="116">
        <f>'240 кГЦ '!AQ89</f>
        <v>1012.8862487194571</v>
      </c>
      <c r="R95" s="51">
        <f t="shared" si="15"/>
        <v>4422.0952286511983</v>
      </c>
      <c r="S95">
        <f t="shared" si="16"/>
        <v>66.498836295466091</v>
      </c>
      <c r="T95" s="136">
        <v>79</v>
      </c>
      <c r="U95" s="136">
        <v>3</v>
      </c>
      <c r="V95" s="136">
        <v>56</v>
      </c>
      <c r="W95" s="136">
        <v>5</v>
      </c>
      <c r="X95" s="136">
        <f t="shared" si="19"/>
        <v>4424</v>
      </c>
      <c r="Y95" s="136">
        <f t="shared" si="13"/>
        <v>-1.9047713488016598</v>
      </c>
      <c r="Z95" s="138">
        <f t="shared" si="17"/>
        <v>9555.84</v>
      </c>
      <c r="AA95">
        <f t="shared" si="18"/>
        <v>14.557866306243787</v>
      </c>
      <c r="AO95" s="145">
        <f>AO94+1</f>
        <v>53</v>
      </c>
      <c r="AP95">
        <v>5.0999999999999996</v>
      </c>
      <c r="AQ95" s="145">
        <f t="shared" si="9"/>
        <v>107</v>
      </c>
      <c r="AR95">
        <v>2.44</v>
      </c>
      <c r="AS95" s="145">
        <f t="shared" si="10"/>
        <v>161</v>
      </c>
      <c r="AT95">
        <v>1.6</v>
      </c>
      <c r="AU95" s="145">
        <f t="shared" si="11"/>
        <v>215</v>
      </c>
      <c r="AV95">
        <v>1.2</v>
      </c>
    </row>
    <row r="96" spans="3:50">
      <c r="Y96" s="138">
        <f>AVERAGE(Y10:Y81)</f>
        <v>1.9107058567708997</v>
      </c>
      <c r="AA96">
        <f>SUM(AA10:AA81)</f>
        <v>12783.414500903351</v>
      </c>
      <c r="AB96">
        <f>POWER(AA96/J81,0.5)</f>
        <v>13.324692252493401</v>
      </c>
      <c r="AC96">
        <f>AB96/Y96</f>
        <v>6.9737014754391256</v>
      </c>
      <c r="AO96" s="145">
        <f>AO95+1</f>
        <v>54</v>
      </c>
      <c r="AP96">
        <v>5</v>
      </c>
      <c r="AQ96" s="145">
        <f t="shared" si="9"/>
        <v>108</v>
      </c>
      <c r="AR96">
        <v>2.42</v>
      </c>
      <c r="AS96" s="145">
        <f t="shared" si="10"/>
        <v>162</v>
      </c>
      <c r="AT96">
        <v>1.59</v>
      </c>
      <c r="AU96" s="145">
        <f t="shared" si="11"/>
        <v>216</v>
      </c>
      <c r="AV96">
        <v>1.2</v>
      </c>
    </row>
  </sheetData>
  <mergeCells count="8">
    <mergeCell ref="D7:G7"/>
    <mergeCell ref="K7:N7"/>
    <mergeCell ref="C8:G8"/>
    <mergeCell ref="J8:N8"/>
    <mergeCell ref="D5:G5"/>
    <mergeCell ref="K5:N5"/>
    <mergeCell ref="D6:G6"/>
    <mergeCell ref="K6:N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C258"/>
  <sheetViews>
    <sheetView topLeftCell="A136" zoomScale="70" zoomScaleNormal="70" workbookViewId="0">
      <selection activeCell="F258" sqref="F258"/>
    </sheetView>
  </sheetViews>
  <sheetFormatPr defaultRowHeight="14.4"/>
  <sheetData>
    <row r="3" spans="2:3">
      <c r="B3" s="145">
        <v>0</v>
      </c>
      <c r="C3">
        <v>205</v>
      </c>
    </row>
    <row r="4" spans="2:3">
      <c r="B4" s="145">
        <v>1</v>
      </c>
      <c r="C4">
        <v>125</v>
      </c>
    </row>
    <row r="5" spans="2:3">
      <c r="B5" s="145">
        <v>2</v>
      </c>
      <c r="C5">
        <v>79</v>
      </c>
    </row>
    <row r="6" spans="2:3">
      <c r="B6" s="145">
        <v>3</v>
      </c>
      <c r="C6">
        <v>69</v>
      </c>
    </row>
    <row r="7" spans="2:3">
      <c r="B7" s="145">
        <v>4</v>
      </c>
      <c r="C7">
        <v>56</v>
      </c>
    </row>
    <row r="8" spans="2:3">
      <c r="B8" s="145">
        <v>5</v>
      </c>
      <c r="C8">
        <v>47</v>
      </c>
    </row>
    <row r="9" spans="2:3">
      <c r="B9" s="145">
        <v>6</v>
      </c>
      <c r="C9">
        <v>38</v>
      </c>
    </row>
    <row r="10" spans="2:3">
      <c r="B10" s="145">
        <v>7</v>
      </c>
      <c r="C10">
        <v>32</v>
      </c>
    </row>
    <row r="11" spans="2:3">
      <c r="B11" s="145">
        <v>8</v>
      </c>
      <c r="C11">
        <v>28</v>
      </c>
    </row>
    <row r="12" spans="2:3">
      <c r="B12" s="145">
        <v>9</v>
      </c>
      <c r="C12">
        <v>26</v>
      </c>
    </row>
    <row r="13" spans="2:3">
      <c r="B13" s="145">
        <v>10</v>
      </c>
      <c r="C13">
        <v>25</v>
      </c>
    </row>
    <row r="14" spans="2:3">
      <c r="B14" s="145">
        <v>11</v>
      </c>
      <c r="C14">
        <v>24</v>
      </c>
    </row>
    <row r="15" spans="2:3">
      <c r="B15" s="145">
        <v>12</v>
      </c>
      <c r="C15">
        <v>22</v>
      </c>
    </row>
    <row r="16" spans="2:3">
      <c r="B16" s="145">
        <v>13</v>
      </c>
      <c r="C16">
        <v>20</v>
      </c>
    </row>
    <row r="17" spans="2:3">
      <c r="B17" s="145">
        <v>14</v>
      </c>
      <c r="C17">
        <v>19</v>
      </c>
    </row>
    <row r="18" spans="2:3">
      <c r="B18" s="145">
        <v>15</v>
      </c>
      <c r="C18">
        <v>16.5</v>
      </c>
    </row>
    <row r="19" spans="2:3">
      <c r="B19" s="145">
        <v>16</v>
      </c>
      <c r="C19">
        <v>15.6</v>
      </c>
    </row>
    <row r="20" spans="2:3">
      <c r="B20" s="145">
        <v>17</v>
      </c>
      <c r="C20">
        <v>15</v>
      </c>
    </row>
    <row r="21" spans="2:3">
      <c r="B21" s="145">
        <v>18</v>
      </c>
      <c r="C21">
        <v>14</v>
      </c>
    </row>
    <row r="22" spans="2:3">
      <c r="B22" s="145">
        <v>19</v>
      </c>
      <c r="C22">
        <v>13.5</v>
      </c>
    </row>
    <row r="23" spans="2:3">
      <c r="B23" s="145">
        <v>20</v>
      </c>
      <c r="C23">
        <v>13</v>
      </c>
    </row>
    <row r="24" spans="2:3">
      <c r="B24" s="145">
        <v>21</v>
      </c>
      <c r="C24">
        <v>12.3</v>
      </c>
    </row>
    <row r="25" spans="2:3">
      <c r="B25" s="145">
        <v>22</v>
      </c>
      <c r="C25">
        <v>12</v>
      </c>
    </row>
    <row r="26" spans="2:3">
      <c r="B26" s="145">
        <v>23</v>
      </c>
      <c r="C26">
        <v>11.2</v>
      </c>
    </row>
    <row r="27" spans="2:3">
      <c r="B27" s="145">
        <v>24</v>
      </c>
      <c r="C27">
        <v>11</v>
      </c>
    </row>
    <row r="28" spans="2:3">
      <c r="B28" s="145">
        <v>25</v>
      </c>
      <c r="C28">
        <v>10.3</v>
      </c>
    </row>
    <row r="29" spans="2:3">
      <c r="B29" s="145">
        <v>26</v>
      </c>
      <c r="C29">
        <v>10</v>
      </c>
    </row>
    <row r="30" spans="2:3">
      <c r="B30" s="145">
        <v>27</v>
      </c>
      <c r="C30">
        <v>9.5</v>
      </c>
    </row>
    <row r="31" spans="2:3">
      <c r="B31" s="145">
        <v>28</v>
      </c>
      <c r="C31">
        <v>9.3000000000000007</v>
      </c>
    </row>
    <row r="32" spans="2:3">
      <c r="B32" s="145">
        <v>29</v>
      </c>
      <c r="C32">
        <v>9</v>
      </c>
    </row>
    <row r="33" spans="2:3">
      <c r="B33" s="145">
        <v>30</v>
      </c>
      <c r="C33">
        <v>8.5</v>
      </c>
    </row>
    <row r="34" spans="2:3">
      <c r="B34" s="145">
        <v>31</v>
      </c>
      <c r="C34">
        <v>8.1</v>
      </c>
    </row>
    <row r="35" spans="2:3">
      <c r="B35" s="145">
        <v>32</v>
      </c>
      <c r="C35">
        <v>7.8</v>
      </c>
    </row>
    <row r="36" spans="2:3">
      <c r="B36" s="145">
        <v>33</v>
      </c>
      <c r="C36">
        <v>7.6</v>
      </c>
    </row>
    <row r="37" spans="2:3">
      <c r="B37" s="145">
        <v>34</v>
      </c>
      <c r="C37">
        <v>7.5</v>
      </c>
    </row>
    <row r="38" spans="2:3">
      <c r="B38" s="145">
        <v>35</v>
      </c>
      <c r="C38">
        <v>7.4</v>
      </c>
    </row>
    <row r="39" spans="2:3">
      <c r="B39" s="145">
        <v>36</v>
      </c>
      <c r="C39">
        <v>7.2</v>
      </c>
    </row>
    <row r="40" spans="2:3">
      <c r="B40" s="145">
        <v>37</v>
      </c>
      <c r="C40">
        <v>7</v>
      </c>
    </row>
    <row r="41" spans="2:3">
      <c r="B41" s="145">
        <v>38</v>
      </c>
      <c r="C41">
        <v>6.9</v>
      </c>
    </row>
    <row r="42" spans="2:3">
      <c r="B42" s="145">
        <v>39</v>
      </c>
      <c r="C42">
        <v>6.7</v>
      </c>
    </row>
    <row r="43" spans="2:3">
      <c r="B43" s="145">
        <v>40</v>
      </c>
      <c r="C43">
        <v>6.5</v>
      </c>
    </row>
    <row r="44" spans="2:3">
      <c r="B44" s="145">
        <v>41</v>
      </c>
      <c r="C44">
        <v>6.4</v>
      </c>
    </row>
    <row r="45" spans="2:3">
      <c r="B45" s="145">
        <v>42</v>
      </c>
      <c r="C45">
        <v>6.3</v>
      </c>
    </row>
    <row r="46" spans="2:3">
      <c r="B46" s="145">
        <v>43</v>
      </c>
      <c r="C46">
        <v>6.1</v>
      </c>
    </row>
    <row r="47" spans="2:3">
      <c r="B47" s="145">
        <v>44</v>
      </c>
      <c r="C47">
        <v>6</v>
      </c>
    </row>
    <row r="48" spans="2:3">
      <c r="B48" s="145">
        <v>45</v>
      </c>
      <c r="C48">
        <v>5.8</v>
      </c>
    </row>
    <row r="49" spans="2:3">
      <c r="B49" s="145">
        <v>46</v>
      </c>
      <c r="C49">
        <v>5.7</v>
      </c>
    </row>
    <row r="50" spans="2:3">
      <c r="B50" s="145">
        <v>47</v>
      </c>
      <c r="C50">
        <v>5.6</v>
      </c>
    </row>
    <row r="51" spans="2:3">
      <c r="B51" s="145">
        <v>48</v>
      </c>
      <c r="C51">
        <v>5.5</v>
      </c>
    </row>
    <row r="52" spans="2:3">
      <c r="B52" s="145">
        <v>49</v>
      </c>
      <c r="C52">
        <v>5.4</v>
      </c>
    </row>
    <row r="53" spans="2:3">
      <c r="B53" s="145">
        <v>50</v>
      </c>
      <c r="C53">
        <v>5.3</v>
      </c>
    </row>
    <row r="54" spans="2:3">
      <c r="B54" s="145">
        <v>51</v>
      </c>
      <c r="C54">
        <v>5.2</v>
      </c>
    </row>
    <row r="55" spans="2:3">
      <c r="B55" s="145">
        <v>52</v>
      </c>
      <c r="C55">
        <v>5.0999999999999996</v>
      </c>
    </row>
    <row r="56" spans="2:3">
      <c r="B56" s="145">
        <v>53</v>
      </c>
      <c r="C56">
        <v>5</v>
      </c>
    </row>
    <row r="57" spans="2:3">
      <c r="B57" s="145">
        <v>54</v>
      </c>
      <c r="C57">
        <v>4.9000000000000004</v>
      </c>
    </row>
    <row r="58" spans="2:3">
      <c r="B58" s="145">
        <v>55</v>
      </c>
      <c r="C58">
        <v>4.8</v>
      </c>
    </row>
    <row r="59" spans="2:3">
      <c r="B59" s="145">
        <v>56</v>
      </c>
      <c r="C59">
        <v>4.7</v>
      </c>
    </row>
    <row r="60" spans="2:3">
      <c r="B60" s="145">
        <v>57</v>
      </c>
      <c r="C60">
        <v>4.5999999999999996</v>
      </c>
    </row>
    <row r="61" spans="2:3">
      <c r="B61" s="145">
        <v>58</v>
      </c>
      <c r="C61">
        <v>4.5</v>
      </c>
    </row>
    <row r="62" spans="2:3">
      <c r="B62" s="145">
        <v>59</v>
      </c>
      <c r="C62">
        <v>4.4000000000000004</v>
      </c>
    </row>
    <row r="63" spans="2:3">
      <c r="B63" s="145">
        <v>60</v>
      </c>
      <c r="C63">
        <v>4.3</v>
      </c>
    </row>
    <row r="64" spans="2:3">
      <c r="B64" s="145">
        <v>61</v>
      </c>
      <c r="C64">
        <v>4.2</v>
      </c>
    </row>
    <row r="65" spans="2:3">
      <c r="B65" s="145">
        <v>62</v>
      </c>
      <c r="C65">
        <v>4.0999999999999996</v>
      </c>
    </row>
    <row r="66" spans="2:3">
      <c r="B66" s="145">
        <v>63</v>
      </c>
      <c r="C66">
        <v>4</v>
      </c>
    </row>
    <row r="67" spans="2:3">
      <c r="B67" s="145">
        <v>64</v>
      </c>
      <c r="C67">
        <v>3.97</v>
      </c>
    </row>
    <row r="68" spans="2:3">
      <c r="B68" s="145">
        <v>65</v>
      </c>
      <c r="C68">
        <v>3.95</v>
      </c>
    </row>
    <row r="69" spans="2:3">
      <c r="B69" s="145">
        <v>66</v>
      </c>
      <c r="C69">
        <v>3.9</v>
      </c>
    </row>
    <row r="70" spans="2:3">
      <c r="B70" s="145">
        <v>67</v>
      </c>
      <c r="C70">
        <v>3.85</v>
      </c>
    </row>
    <row r="71" spans="2:3">
      <c r="B71" s="145">
        <v>68</v>
      </c>
      <c r="C71">
        <v>3.8</v>
      </c>
    </row>
    <row r="72" spans="2:3">
      <c r="B72" s="145">
        <v>69</v>
      </c>
      <c r="C72">
        <v>3.75</v>
      </c>
    </row>
    <row r="73" spans="2:3">
      <c r="B73" s="145">
        <v>70</v>
      </c>
      <c r="C73">
        <v>3.7</v>
      </c>
    </row>
    <row r="74" spans="2:3">
      <c r="B74" s="145">
        <v>71</v>
      </c>
      <c r="C74">
        <v>3.65</v>
      </c>
    </row>
    <row r="75" spans="2:3">
      <c r="B75" s="145">
        <v>72</v>
      </c>
      <c r="C75">
        <v>3.6</v>
      </c>
    </row>
    <row r="76" spans="2:3">
      <c r="B76" s="145">
        <v>73</v>
      </c>
      <c r="C76">
        <v>3.55</v>
      </c>
    </row>
    <row r="77" spans="2:3">
      <c r="B77" s="145">
        <v>74</v>
      </c>
      <c r="C77">
        <v>3.5</v>
      </c>
    </row>
    <row r="78" spans="2:3">
      <c r="B78" s="145">
        <v>75</v>
      </c>
      <c r="C78">
        <v>3.45</v>
      </c>
    </row>
    <row r="79" spans="2:3">
      <c r="B79" s="145">
        <v>76</v>
      </c>
      <c r="C79">
        <v>3.4</v>
      </c>
    </row>
    <row r="80" spans="2:3">
      <c r="B80" s="145">
        <v>77</v>
      </c>
      <c r="C80">
        <v>3.35</v>
      </c>
    </row>
    <row r="81" spans="2:3">
      <c r="B81" s="145">
        <v>78</v>
      </c>
      <c r="C81">
        <v>3.3</v>
      </c>
    </row>
    <row r="82" spans="2:3">
      <c r="B82" s="145">
        <v>79</v>
      </c>
      <c r="C82">
        <v>3.25</v>
      </c>
    </row>
    <row r="83" spans="2:3">
      <c r="B83" s="145">
        <v>80</v>
      </c>
      <c r="C83">
        <v>3.2</v>
      </c>
    </row>
    <row r="84" spans="2:3">
      <c r="B84" s="145">
        <v>81</v>
      </c>
      <c r="C84">
        <v>3.15</v>
      </c>
    </row>
    <row r="85" spans="2:3">
      <c r="B85" s="145">
        <v>82</v>
      </c>
      <c r="C85">
        <v>3.1</v>
      </c>
    </row>
    <row r="86" spans="2:3">
      <c r="B86" s="145">
        <v>83</v>
      </c>
      <c r="C86">
        <v>3.05</v>
      </c>
    </row>
    <row r="87" spans="2:3">
      <c r="B87" s="145">
        <v>84</v>
      </c>
      <c r="C87">
        <v>3</v>
      </c>
    </row>
    <row r="88" spans="2:3">
      <c r="B88" s="145">
        <v>85</v>
      </c>
      <c r="C88">
        <v>2.95</v>
      </c>
    </row>
    <row r="89" spans="2:3">
      <c r="B89" s="145">
        <v>86</v>
      </c>
      <c r="C89">
        <v>2.9</v>
      </c>
    </row>
    <row r="90" spans="2:3">
      <c r="B90" s="145">
        <v>87</v>
      </c>
      <c r="C90">
        <v>2.88</v>
      </c>
    </row>
    <row r="91" spans="2:3">
      <c r="B91" s="145">
        <v>88</v>
      </c>
      <c r="C91">
        <v>2.85</v>
      </c>
    </row>
    <row r="92" spans="2:3">
      <c r="B92" s="145">
        <v>89</v>
      </c>
      <c r="C92">
        <v>2.82</v>
      </c>
    </row>
    <row r="93" spans="2:3">
      <c r="B93" s="145">
        <v>90</v>
      </c>
      <c r="C93">
        <v>2.8</v>
      </c>
    </row>
    <row r="94" spans="2:3">
      <c r="B94" s="145">
        <v>91</v>
      </c>
      <c r="C94">
        <v>2.79</v>
      </c>
    </row>
    <row r="95" spans="2:3">
      <c r="B95" s="145">
        <v>92</v>
      </c>
      <c r="C95">
        <v>2.78</v>
      </c>
    </row>
    <row r="96" spans="2:3">
      <c r="B96" s="145">
        <v>93</v>
      </c>
      <c r="C96">
        <v>2.76</v>
      </c>
    </row>
    <row r="97" spans="2:3">
      <c r="B97" s="145">
        <v>94</v>
      </c>
      <c r="C97">
        <v>2.74</v>
      </c>
    </row>
    <row r="98" spans="2:3">
      <c r="B98" s="145">
        <v>95</v>
      </c>
      <c r="C98">
        <v>2.72</v>
      </c>
    </row>
    <row r="99" spans="2:3">
      <c r="B99" s="145">
        <v>96</v>
      </c>
      <c r="C99">
        <v>2.71</v>
      </c>
    </row>
    <row r="100" spans="2:3">
      <c r="B100" s="145">
        <v>97</v>
      </c>
      <c r="C100">
        <v>2.7</v>
      </c>
    </row>
    <row r="101" spans="2:3">
      <c r="B101" s="145">
        <v>98</v>
      </c>
      <c r="C101">
        <v>2.69</v>
      </c>
    </row>
    <row r="102" spans="2:3">
      <c r="B102" s="145">
        <v>99</v>
      </c>
      <c r="C102">
        <v>2.68</v>
      </c>
    </row>
    <row r="103" spans="2:3">
      <c r="B103" s="145">
        <v>100</v>
      </c>
      <c r="C103">
        <v>2.64</v>
      </c>
    </row>
    <row r="104" spans="2:3">
      <c r="B104" s="145">
        <v>101</v>
      </c>
      <c r="C104">
        <v>2.6</v>
      </c>
    </row>
    <row r="105" spans="2:3">
      <c r="B105" s="145">
        <v>102</v>
      </c>
      <c r="C105">
        <v>2.57</v>
      </c>
    </row>
    <row r="106" spans="2:3">
      <c r="B106" s="145">
        <v>103</v>
      </c>
      <c r="C106">
        <v>2.5299999999999998</v>
      </c>
    </row>
    <row r="107" spans="2:3">
      <c r="B107" s="145">
        <v>104</v>
      </c>
      <c r="C107">
        <v>2.5</v>
      </c>
    </row>
    <row r="108" spans="2:3">
      <c r="B108" s="145">
        <v>105</v>
      </c>
      <c r="C108">
        <v>2.4700000000000002</v>
      </c>
    </row>
    <row r="109" spans="2:3">
      <c r="B109" s="145">
        <v>106</v>
      </c>
      <c r="C109">
        <v>2.44</v>
      </c>
    </row>
    <row r="110" spans="2:3">
      <c r="B110" s="145">
        <v>107</v>
      </c>
      <c r="C110">
        <v>2.42</v>
      </c>
    </row>
    <row r="111" spans="2:3">
      <c r="B111" s="145">
        <v>108</v>
      </c>
      <c r="C111">
        <v>2.4</v>
      </c>
    </row>
    <row r="112" spans="2:3">
      <c r="B112" s="145">
        <v>109</v>
      </c>
      <c r="C112">
        <v>2.38</v>
      </c>
    </row>
    <row r="113" spans="2:3">
      <c r="B113" s="145">
        <v>110</v>
      </c>
      <c r="C113">
        <v>2.35</v>
      </c>
    </row>
    <row r="114" spans="2:3">
      <c r="B114" s="145">
        <v>111</v>
      </c>
      <c r="C114">
        <v>2.3199999999999998</v>
      </c>
    </row>
    <row r="115" spans="2:3">
      <c r="B115" s="145">
        <v>112</v>
      </c>
      <c r="C115">
        <v>2.2999999999999998</v>
      </c>
    </row>
    <row r="116" spans="2:3">
      <c r="B116" s="145">
        <v>113</v>
      </c>
      <c r="C116">
        <v>2.2799999999999998</v>
      </c>
    </row>
    <row r="117" spans="2:3">
      <c r="B117" s="145">
        <v>114</v>
      </c>
      <c r="C117">
        <v>2.2599999999999998</v>
      </c>
    </row>
    <row r="118" spans="2:3">
      <c r="B118" s="145">
        <v>115</v>
      </c>
      <c r="C118">
        <v>2.2400000000000002</v>
      </c>
    </row>
    <row r="119" spans="2:3">
      <c r="B119" s="145">
        <v>116</v>
      </c>
      <c r="C119">
        <v>2.23</v>
      </c>
    </row>
    <row r="120" spans="2:3">
      <c r="B120" s="145">
        <v>117</v>
      </c>
      <c r="C120">
        <v>2.2000000000000002</v>
      </c>
    </row>
    <row r="121" spans="2:3">
      <c r="B121" s="145">
        <v>118</v>
      </c>
      <c r="C121">
        <v>2.1800000000000002</v>
      </c>
    </row>
    <row r="122" spans="2:3">
      <c r="B122" s="145">
        <v>119</v>
      </c>
      <c r="C122">
        <v>2.16</v>
      </c>
    </row>
    <row r="123" spans="2:3">
      <c r="B123" s="145">
        <v>120</v>
      </c>
      <c r="C123">
        <v>2.15</v>
      </c>
    </row>
    <row r="124" spans="2:3">
      <c r="B124" s="145">
        <v>121</v>
      </c>
      <c r="C124">
        <v>2.13</v>
      </c>
    </row>
    <row r="125" spans="2:3">
      <c r="B125" s="145">
        <v>122</v>
      </c>
      <c r="C125">
        <v>2.12</v>
      </c>
    </row>
    <row r="126" spans="2:3">
      <c r="B126" s="145">
        <v>123</v>
      </c>
      <c r="C126">
        <v>2.1</v>
      </c>
    </row>
    <row r="127" spans="2:3">
      <c r="B127" s="145">
        <v>124</v>
      </c>
      <c r="C127">
        <v>2.08</v>
      </c>
    </row>
    <row r="128" spans="2:3">
      <c r="B128" s="145">
        <v>125</v>
      </c>
      <c r="C128">
        <v>2.06</v>
      </c>
    </row>
    <row r="129" spans="2:3">
      <c r="B129" s="145">
        <v>126</v>
      </c>
      <c r="C129">
        <v>2.04</v>
      </c>
    </row>
    <row r="130" spans="2:3">
      <c r="B130" s="145">
        <v>127</v>
      </c>
      <c r="C130">
        <v>2.02</v>
      </c>
    </row>
    <row r="131" spans="2:3">
      <c r="B131" s="145">
        <v>128</v>
      </c>
      <c r="C131">
        <v>2.0099999999999998</v>
      </c>
    </row>
    <row r="132" spans="2:3">
      <c r="B132" s="145">
        <v>129</v>
      </c>
      <c r="C132">
        <v>2</v>
      </c>
    </row>
    <row r="133" spans="2:3">
      <c r="B133" s="145">
        <v>130</v>
      </c>
      <c r="C133">
        <v>1.99</v>
      </c>
    </row>
    <row r="134" spans="2:3">
      <c r="B134" s="145">
        <v>131</v>
      </c>
      <c r="C134">
        <v>1.97</v>
      </c>
    </row>
    <row r="135" spans="2:3">
      <c r="B135" s="145">
        <v>132</v>
      </c>
      <c r="C135">
        <v>1.95</v>
      </c>
    </row>
    <row r="136" spans="2:3">
      <c r="B136" s="145">
        <v>133</v>
      </c>
      <c r="C136">
        <v>1.93</v>
      </c>
    </row>
    <row r="137" spans="2:3">
      <c r="B137" s="145">
        <v>134</v>
      </c>
      <c r="C137">
        <v>1.92</v>
      </c>
    </row>
    <row r="138" spans="2:3">
      <c r="B138" s="145">
        <v>135</v>
      </c>
      <c r="C138">
        <v>1.9</v>
      </c>
    </row>
    <row r="139" spans="2:3">
      <c r="B139" s="145">
        <v>136</v>
      </c>
      <c r="C139">
        <v>1.89</v>
      </c>
    </row>
    <row r="140" spans="2:3">
      <c r="B140" s="145">
        <v>137</v>
      </c>
      <c r="C140">
        <v>1.88</v>
      </c>
    </row>
    <row r="141" spans="2:3">
      <c r="B141" s="145">
        <v>138</v>
      </c>
      <c r="C141">
        <v>1.87</v>
      </c>
    </row>
    <row r="142" spans="2:3">
      <c r="B142" s="145">
        <v>139</v>
      </c>
      <c r="C142">
        <v>1.85</v>
      </c>
    </row>
    <row r="143" spans="2:3">
      <c r="B143" s="145">
        <v>140</v>
      </c>
      <c r="C143">
        <v>1.83</v>
      </c>
    </row>
    <row r="144" spans="2:3">
      <c r="B144" s="145">
        <v>141</v>
      </c>
      <c r="C144">
        <v>1.82</v>
      </c>
    </row>
    <row r="145" spans="2:3">
      <c r="B145" s="145">
        <v>142</v>
      </c>
      <c r="C145">
        <v>1.81</v>
      </c>
    </row>
    <row r="146" spans="2:3">
      <c r="B146" s="145">
        <v>143</v>
      </c>
      <c r="C146">
        <v>1.8</v>
      </c>
    </row>
    <row r="147" spans="2:3">
      <c r="B147" s="145">
        <v>144</v>
      </c>
      <c r="C147">
        <v>1.79</v>
      </c>
    </row>
    <row r="148" spans="2:3">
      <c r="B148" s="145">
        <v>145</v>
      </c>
      <c r="C148">
        <v>1.78</v>
      </c>
    </row>
    <row r="149" spans="2:3">
      <c r="B149" s="145">
        <v>146</v>
      </c>
      <c r="C149">
        <v>1.77</v>
      </c>
    </row>
    <row r="150" spans="2:3">
      <c r="B150" s="145">
        <v>147</v>
      </c>
      <c r="C150">
        <v>1.75</v>
      </c>
    </row>
    <row r="151" spans="2:3">
      <c r="B151" s="145">
        <v>148</v>
      </c>
      <c r="C151">
        <v>1.74</v>
      </c>
    </row>
    <row r="152" spans="2:3">
      <c r="B152" s="145">
        <v>149</v>
      </c>
      <c r="C152">
        <v>1.73</v>
      </c>
    </row>
    <row r="153" spans="2:3">
      <c r="B153" s="145">
        <v>150</v>
      </c>
      <c r="C153">
        <v>1.71</v>
      </c>
    </row>
    <row r="154" spans="2:3">
      <c r="B154" s="145">
        <v>151</v>
      </c>
      <c r="C154">
        <v>1.7</v>
      </c>
    </row>
    <row r="155" spans="2:3">
      <c r="B155" s="145">
        <v>152</v>
      </c>
      <c r="C155">
        <v>1.69</v>
      </c>
    </row>
    <row r="156" spans="2:3">
      <c r="B156" s="145">
        <v>153</v>
      </c>
      <c r="C156">
        <v>1.68</v>
      </c>
    </row>
    <row r="157" spans="2:3">
      <c r="B157" s="145">
        <v>154</v>
      </c>
      <c r="C157">
        <v>1.67</v>
      </c>
    </row>
    <row r="158" spans="2:3">
      <c r="B158" s="145">
        <v>155</v>
      </c>
      <c r="C158">
        <v>1.66</v>
      </c>
    </row>
    <row r="159" spans="2:3">
      <c r="B159" s="145">
        <v>156</v>
      </c>
      <c r="C159">
        <v>1.65</v>
      </c>
    </row>
    <row r="160" spans="2:3">
      <c r="B160" s="145">
        <v>157</v>
      </c>
      <c r="C160">
        <v>1.63</v>
      </c>
    </row>
    <row r="161" spans="2:3">
      <c r="B161" s="145">
        <v>158</v>
      </c>
      <c r="C161">
        <v>1.62</v>
      </c>
    </row>
    <row r="162" spans="2:3">
      <c r="B162" s="145">
        <v>159</v>
      </c>
      <c r="C162">
        <v>1.61</v>
      </c>
    </row>
    <row r="163" spans="2:3">
      <c r="B163" s="145">
        <v>160</v>
      </c>
      <c r="C163">
        <v>1.6</v>
      </c>
    </row>
    <row r="164" spans="2:3">
      <c r="B164" s="145">
        <v>161</v>
      </c>
      <c r="C164">
        <v>1.59</v>
      </c>
    </row>
    <row r="165" spans="2:3">
      <c r="B165" s="145">
        <v>162</v>
      </c>
      <c r="C165">
        <v>1.58</v>
      </c>
    </row>
    <row r="166" spans="2:3">
      <c r="B166" s="145">
        <v>163</v>
      </c>
      <c r="C166">
        <v>1.57</v>
      </c>
    </row>
    <row r="167" spans="2:3">
      <c r="B167" s="145">
        <v>164</v>
      </c>
      <c r="C167">
        <v>1.56</v>
      </c>
    </row>
    <row r="168" spans="2:3">
      <c r="B168" s="145">
        <v>165</v>
      </c>
      <c r="C168">
        <v>1.55</v>
      </c>
    </row>
    <row r="169" spans="2:3">
      <c r="B169" s="145">
        <v>166</v>
      </c>
      <c r="C169">
        <v>1.55</v>
      </c>
    </row>
    <row r="170" spans="2:3">
      <c r="B170" s="145">
        <v>167</v>
      </c>
      <c r="C170">
        <v>1.54</v>
      </c>
    </row>
    <row r="171" spans="2:3">
      <c r="B171" s="145">
        <v>168</v>
      </c>
      <c r="C171">
        <v>1.53</v>
      </c>
    </row>
    <row r="172" spans="2:3">
      <c r="B172" s="145">
        <v>169</v>
      </c>
      <c r="C172">
        <v>1.52</v>
      </c>
    </row>
    <row r="173" spans="2:3">
      <c r="B173" s="145">
        <v>170</v>
      </c>
      <c r="C173">
        <v>1.51</v>
      </c>
    </row>
    <row r="174" spans="2:3">
      <c r="B174" s="145">
        <v>171</v>
      </c>
      <c r="C174">
        <v>1.5</v>
      </c>
    </row>
    <row r="175" spans="2:3">
      <c r="B175" s="145">
        <v>172</v>
      </c>
      <c r="C175">
        <v>1.49</v>
      </c>
    </row>
    <row r="176" spans="2:3">
      <c r="B176" s="145">
        <v>173</v>
      </c>
      <c r="C176">
        <v>1.49</v>
      </c>
    </row>
    <row r="177" spans="2:3">
      <c r="B177" s="145">
        <v>174</v>
      </c>
      <c r="C177">
        <v>1.48</v>
      </c>
    </row>
    <row r="178" spans="2:3">
      <c r="B178" s="145">
        <v>175</v>
      </c>
      <c r="C178">
        <v>1.48</v>
      </c>
    </row>
    <row r="179" spans="2:3">
      <c r="B179" s="145">
        <v>176</v>
      </c>
      <c r="C179">
        <v>1.48</v>
      </c>
    </row>
    <row r="180" spans="2:3">
      <c r="B180" s="145">
        <v>177</v>
      </c>
      <c r="C180">
        <v>1.47</v>
      </c>
    </row>
    <row r="181" spans="2:3">
      <c r="B181" s="145">
        <v>178</v>
      </c>
      <c r="C181">
        <v>1.46</v>
      </c>
    </row>
    <row r="182" spans="2:3">
      <c r="B182" s="145">
        <v>179</v>
      </c>
      <c r="C182">
        <v>1.45</v>
      </c>
    </row>
    <row r="183" spans="2:3">
      <c r="B183" s="145">
        <v>180</v>
      </c>
      <c r="C183">
        <v>1.44</v>
      </c>
    </row>
    <row r="184" spans="2:3">
      <c r="B184" s="145">
        <v>181</v>
      </c>
      <c r="C184">
        <v>1.43</v>
      </c>
    </row>
    <row r="185" spans="2:3">
      <c r="B185" s="145">
        <v>182</v>
      </c>
      <c r="C185">
        <v>1.42</v>
      </c>
    </row>
    <row r="186" spans="2:3">
      <c r="B186" s="145">
        <v>183</v>
      </c>
      <c r="C186">
        <v>1.41</v>
      </c>
    </row>
    <row r="187" spans="2:3">
      <c r="B187" s="145">
        <v>184</v>
      </c>
      <c r="C187">
        <v>1.4</v>
      </c>
    </row>
    <row r="188" spans="2:3">
      <c r="B188" s="145">
        <v>185</v>
      </c>
      <c r="C188">
        <v>1.4</v>
      </c>
    </row>
    <row r="189" spans="2:3">
      <c r="B189" s="145">
        <v>186</v>
      </c>
      <c r="C189">
        <v>1.39</v>
      </c>
    </row>
    <row r="190" spans="2:3">
      <c r="B190" s="145">
        <v>187</v>
      </c>
      <c r="C190">
        <v>1.38</v>
      </c>
    </row>
    <row r="191" spans="2:3">
      <c r="B191" s="145">
        <v>188</v>
      </c>
      <c r="C191">
        <v>1.37</v>
      </c>
    </row>
    <row r="192" spans="2:3">
      <c r="B192" s="145">
        <v>189</v>
      </c>
      <c r="C192">
        <v>1.36</v>
      </c>
    </row>
    <row r="193" spans="2:3">
      <c r="B193" s="145">
        <v>190</v>
      </c>
      <c r="C193">
        <v>1.36</v>
      </c>
    </row>
    <row r="194" spans="2:3">
      <c r="B194" s="145">
        <v>191</v>
      </c>
      <c r="C194">
        <v>1.35</v>
      </c>
    </row>
    <row r="195" spans="2:3">
      <c r="B195" s="145">
        <v>192</v>
      </c>
      <c r="C195">
        <v>1.34</v>
      </c>
    </row>
    <row r="196" spans="2:3">
      <c r="B196" s="145">
        <v>193</v>
      </c>
      <c r="C196">
        <v>1.34</v>
      </c>
    </row>
    <row r="197" spans="2:3">
      <c r="B197" s="145">
        <v>194</v>
      </c>
      <c r="C197">
        <v>1.33</v>
      </c>
    </row>
    <row r="198" spans="2:3">
      <c r="B198" s="145">
        <v>195</v>
      </c>
      <c r="C198">
        <v>1.32</v>
      </c>
    </row>
    <row r="199" spans="2:3">
      <c r="B199" s="145">
        <v>196</v>
      </c>
      <c r="C199">
        <v>1.31</v>
      </c>
    </row>
    <row r="200" spans="2:3">
      <c r="B200" s="145">
        <v>197</v>
      </c>
      <c r="C200">
        <v>1.31</v>
      </c>
    </row>
    <row r="201" spans="2:3">
      <c r="B201" s="145">
        <v>198</v>
      </c>
      <c r="C201">
        <v>1.3</v>
      </c>
    </row>
    <row r="202" spans="2:3">
      <c r="B202" s="145">
        <v>199</v>
      </c>
      <c r="C202">
        <v>1.29</v>
      </c>
    </row>
    <row r="203" spans="2:3">
      <c r="B203" s="145">
        <v>200</v>
      </c>
      <c r="C203">
        <v>1.29</v>
      </c>
    </row>
    <row r="204" spans="2:3">
      <c r="B204" s="145">
        <v>201</v>
      </c>
      <c r="C204">
        <v>1.28</v>
      </c>
    </row>
    <row r="205" spans="2:3">
      <c r="B205" s="145">
        <v>202</v>
      </c>
      <c r="C205">
        <v>1.27</v>
      </c>
    </row>
    <row r="206" spans="2:3">
      <c r="B206" s="145">
        <v>203</v>
      </c>
      <c r="C206">
        <v>1.27</v>
      </c>
    </row>
    <row r="207" spans="2:3">
      <c r="B207" s="145">
        <v>204</v>
      </c>
      <c r="C207">
        <v>1.26</v>
      </c>
    </row>
    <row r="208" spans="2:3">
      <c r="B208" s="145">
        <v>205</v>
      </c>
      <c r="C208">
        <v>1.26</v>
      </c>
    </row>
    <row r="209" spans="2:3">
      <c r="B209" s="145">
        <v>206</v>
      </c>
      <c r="C209">
        <v>1.25</v>
      </c>
    </row>
    <row r="210" spans="2:3">
      <c r="B210" s="145">
        <v>207</v>
      </c>
      <c r="C210">
        <v>1.24</v>
      </c>
    </row>
    <row r="211" spans="2:3">
      <c r="B211" s="145">
        <v>208</v>
      </c>
      <c r="C211">
        <v>1.24</v>
      </c>
    </row>
    <row r="212" spans="2:3">
      <c r="B212" s="145">
        <v>209</v>
      </c>
      <c r="C212">
        <v>1.23</v>
      </c>
    </row>
    <row r="213" spans="2:3">
      <c r="B213" s="145">
        <v>210</v>
      </c>
      <c r="C213">
        <v>1.23</v>
      </c>
    </row>
    <row r="214" spans="2:3">
      <c r="B214" s="145">
        <v>211</v>
      </c>
      <c r="C214">
        <v>1.22</v>
      </c>
    </row>
    <row r="215" spans="2:3">
      <c r="B215" s="145">
        <v>212</v>
      </c>
      <c r="C215">
        <v>1.21</v>
      </c>
    </row>
    <row r="216" spans="2:3">
      <c r="B216" s="145">
        <v>213</v>
      </c>
      <c r="C216">
        <v>1.21</v>
      </c>
    </row>
    <row r="217" spans="2:3">
      <c r="B217" s="145">
        <v>214</v>
      </c>
      <c r="C217">
        <v>1.2</v>
      </c>
    </row>
    <row r="218" spans="2:3">
      <c r="B218" s="145">
        <v>215</v>
      </c>
      <c r="C218">
        <v>1.2</v>
      </c>
    </row>
    <row r="219" spans="2:3">
      <c r="B219" s="145">
        <v>216</v>
      </c>
      <c r="C219">
        <v>1.19</v>
      </c>
    </row>
    <row r="220" spans="2:3">
      <c r="B220" s="145">
        <v>217</v>
      </c>
      <c r="C220">
        <v>1.19</v>
      </c>
    </row>
    <row r="221" spans="2:3">
      <c r="B221" s="145">
        <v>218</v>
      </c>
      <c r="C221">
        <v>1.18</v>
      </c>
    </row>
    <row r="222" spans="2:3">
      <c r="B222" s="145">
        <v>219</v>
      </c>
      <c r="C222">
        <v>1.17</v>
      </c>
    </row>
    <row r="223" spans="2:3">
      <c r="B223" s="145">
        <v>220</v>
      </c>
      <c r="C223">
        <v>1.17</v>
      </c>
    </row>
    <row r="224" spans="2:3">
      <c r="B224" s="145">
        <v>221</v>
      </c>
      <c r="C224">
        <v>1.1599999999999999</v>
      </c>
    </row>
    <row r="225" spans="2:3">
      <c r="B225" s="145">
        <v>222</v>
      </c>
      <c r="C225">
        <v>1.1599999999999999</v>
      </c>
    </row>
    <row r="226" spans="2:3">
      <c r="B226" s="145">
        <v>223</v>
      </c>
      <c r="C226">
        <v>1.1499999999999999</v>
      </c>
    </row>
    <row r="227" spans="2:3">
      <c r="B227" s="145">
        <v>224</v>
      </c>
      <c r="C227">
        <v>1.1499999999999999</v>
      </c>
    </row>
    <row r="228" spans="2:3">
      <c r="B228" s="145">
        <v>225</v>
      </c>
      <c r="C228">
        <v>1.1399999999999999</v>
      </c>
    </row>
    <row r="229" spans="2:3">
      <c r="B229" s="145">
        <v>226</v>
      </c>
      <c r="C229">
        <v>1.1399999999999999</v>
      </c>
    </row>
    <row r="230" spans="2:3">
      <c r="B230" s="145">
        <v>227</v>
      </c>
      <c r="C230">
        <v>1.1299999999999999</v>
      </c>
    </row>
    <row r="231" spans="2:3">
      <c r="B231" s="145">
        <v>228</v>
      </c>
      <c r="C231">
        <v>1.1299999999999999</v>
      </c>
    </row>
    <row r="232" spans="2:3">
      <c r="B232" s="145">
        <v>229</v>
      </c>
      <c r="C232">
        <v>1.1200000000000001</v>
      </c>
    </row>
    <row r="233" spans="2:3">
      <c r="B233" s="145">
        <v>230</v>
      </c>
      <c r="C233">
        <v>1.1200000000000001</v>
      </c>
    </row>
    <row r="234" spans="2:3">
      <c r="B234" s="145">
        <v>231</v>
      </c>
      <c r="C234">
        <v>1.1100000000000001</v>
      </c>
    </row>
    <row r="235" spans="2:3">
      <c r="B235" s="145">
        <v>232</v>
      </c>
      <c r="C235">
        <v>1.1100000000000001</v>
      </c>
    </row>
    <row r="236" spans="2:3">
      <c r="B236" s="145">
        <v>233</v>
      </c>
      <c r="C236">
        <v>1.1000000000000001</v>
      </c>
    </row>
    <row r="237" spans="2:3">
      <c r="B237" s="145">
        <v>234</v>
      </c>
      <c r="C237">
        <v>1.1000000000000001</v>
      </c>
    </row>
    <row r="238" spans="2:3">
      <c r="B238" s="145">
        <v>235</v>
      </c>
      <c r="C238">
        <v>1.0900000000000001</v>
      </c>
    </row>
    <row r="239" spans="2:3">
      <c r="B239" s="145">
        <v>236</v>
      </c>
      <c r="C239">
        <v>1.0900000000000001</v>
      </c>
    </row>
    <row r="240" spans="2:3">
      <c r="B240" s="145">
        <v>237</v>
      </c>
      <c r="C240">
        <v>1.08</v>
      </c>
    </row>
    <row r="241" spans="2:3">
      <c r="B241" s="145">
        <v>238</v>
      </c>
      <c r="C241">
        <v>1.08</v>
      </c>
    </row>
    <row r="242" spans="2:3">
      <c r="B242" s="145">
        <v>239</v>
      </c>
      <c r="C242">
        <v>1.07</v>
      </c>
    </row>
    <row r="243" spans="2:3">
      <c r="B243" s="145">
        <v>240</v>
      </c>
      <c r="C243">
        <v>1.07</v>
      </c>
    </row>
    <row r="244" spans="2:3">
      <c r="B244" s="145">
        <v>241</v>
      </c>
      <c r="C244">
        <v>1.06</v>
      </c>
    </row>
    <row r="245" spans="2:3">
      <c r="B245" s="145">
        <v>242</v>
      </c>
      <c r="C245">
        <v>1.06</v>
      </c>
    </row>
    <row r="246" spans="2:3">
      <c r="B246" s="145">
        <v>243</v>
      </c>
      <c r="C246">
        <v>1.06</v>
      </c>
    </row>
    <row r="247" spans="2:3">
      <c r="B247" s="145">
        <v>244</v>
      </c>
      <c r="C247">
        <v>1.05</v>
      </c>
    </row>
    <row r="248" spans="2:3">
      <c r="B248" s="145">
        <v>245</v>
      </c>
      <c r="C248">
        <v>1.05</v>
      </c>
    </row>
    <row r="249" spans="2:3">
      <c r="B249" s="145">
        <v>246</v>
      </c>
      <c r="C249">
        <v>1.04</v>
      </c>
    </row>
    <row r="250" spans="2:3">
      <c r="B250" s="145">
        <v>247</v>
      </c>
      <c r="C250">
        <v>1.04</v>
      </c>
    </row>
    <row r="251" spans="2:3">
      <c r="B251" s="145">
        <v>248</v>
      </c>
      <c r="C251">
        <v>1.03</v>
      </c>
    </row>
    <row r="252" spans="2:3">
      <c r="B252" s="145">
        <v>249</v>
      </c>
      <c r="C252">
        <v>1.03</v>
      </c>
    </row>
    <row r="253" spans="2:3">
      <c r="B253" s="145">
        <v>250</v>
      </c>
      <c r="C253">
        <v>1.02</v>
      </c>
    </row>
    <row r="254" spans="2:3">
      <c r="B254" s="145">
        <v>251</v>
      </c>
      <c r="C254">
        <v>1.02</v>
      </c>
    </row>
    <row r="255" spans="2:3">
      <c r="B255" s="145">
        <v>252</v>
      </c>
      <c r="C255">
        <v>1.02</v>
      </c>
    </row>
    <row r="256" spans="2:3">
      <c r="B256" s="145">
        <v>253</v>
      </c>
      <c r="C256">
        <v>1.01</v>
      </c>
    </row>
    <row r="257" spans="2:3">
      <c r="B257" s="145">
        <v>254</v>
      </c>
      <c r="C257">
        <v>1.01</v>
      </c>
    </row>
    <row r="258" spans="2:3">
      <c r="B258" s="145">
        <v>255</v>
      </c>
      <c r="C25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BL91"/>
  <sheetViews>
    <sheetView zoomScale="50" zoomScaleNormal="50" workbookViewId="0">
      <selection activeCell="Q105" sqref="Q105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118" customWidth="1"/>
    <col min="13" max="13" width="4.109375" customWidth="1"/>
    <col min="14" max="14" width="6.88671875" customWidth="1"/>
    <col min="22" max="22" width="10.5546875" customWidth="1"/>
    <col min="23" max="23" width="7.88671875" customWidth="1"/>
    <col min="24" max="25" width="10.77734375" style="71" customWidth="1"/>
    <col min="26" max="26" width="13" style="71" customWidth="1"/>
    <col min="27" max="27" width="7.109375" style="87" customWidth="1"/>
    <col min="28" max="28" width="7" style="87" customWidth="1"/>
    <col min="32" max="32" width="7.21875" customWidth="1"/>
    <col min="39" max="39" width="10.77734375" customWidth="1"/>
    <col min="40" max="40" width="10.77734375" style="71" customWidth="1"/>
    <col min="41" max="42" width="10.77734375" customWidth="1"/>
    <col min="43" max="45" width="12.33203125" customWidth="1"/>
    <col min="56" max="56" width="11.44140625" customWidth="1"/>
    <col min="57" max="57" width="12.33203125" customWidth="1"/>
    <col min="58" max="58" width="12.77734375" customWidth="1"/>
    <col min="59" max="59" width="11.44140625" customWidth="1"/>
    <col min="60" max="60" width="13" customWidth="1"/>
  </cols>
  <sheetData>
    <row r="3" spans="2:64" ht="15" thickBot="1">
      <c r="O3" s="53" t="s">
        <v>48</v>
      </c>
      <c r="P3" s="54" t="s">
        <v>11</v>
      </c>
      <c r="Q3" s="55" t="s">
        <v>105</v>
      </c>
      <c r="R3" s="53" t="s">
        <v>51</v>
      </c>
      <c r="S3" s="56" t="s">
        <v>52</v>
      </c>
      <c r="T3" s="56" t="s">
        <v>110</v>
      </c>
      <c r="U3" s="57" t="s">
        <v>18</v>
      </c>
      <c r="V3" s="58" t="s">
        <v>111</v>
      </c>
      <c r="W3" s="59" t="s">
        <v>109</v>
      </c>
      <c r="X3" s="58" t="s">
        <v>112</v>
      </c>
      <c r="Y3" s="13" t="s">
        <v>116</v>
      </c>
      <c r="Z3" s="13" t="s">
        <v>117</v>
      </c>
      <c r="AA3" s="13"/>
      <c r="AB3" s="13"/>
      <c r="AC3" s="13"/>
      <c r="AD3" s="58" t="str">
        <f>O3</f>
        <v>Шаг ВРУ</v>
      </c>
      <c r="AE3" s="77" t="s">
        <v>11</v>
      </c>
      <c r="AF3" s="58" t="s">
        <v>113</v>
      </c>
      <c r="AG3" s="53" t="s">
        <v>51</v>
      </c>
      <c r="AH3" s="56" t="s">
        <v>52</v>
      </c>
      <c r="AI3" s="56" t="s">
        <v>110</v>
      </c>
      <c r="AJ3" s="76" t="s">
        <v>18</v>
      </c>
      <c r="AK3" s="73" t="s">
        <v>111</v>
      </c>
      <c r="AL3" s="59" t="s">
        <v>109</v>
      </c>
      <c r="AM3" s="58" t="s">
        <v>112</v>
      </c>
      <c r="AN3" s="73" t="s">
        <v>114</v>
      </c>
      <c r="AO3" s="58" t="s">
        <v>115</v>
      </c>
      <c r="AP3" s="13" t="s">
        <v>116</v>
      </c>
      <c r="AQ3" s="13" t="s">
        <v>117</v>
      </c>
      <c r="AR3" s="13"/>
      <c r="AS3" s="13"/>
      <c r="AT3" s="13"/>
      <c r="AU3" s="89" t="s">
        <v>48</v>
      </c>
      <c r="AV3" s="79" t="s">
        <v>11</v>
      </c>
      <c r="AW3" s="80" t="s">
        <v>113</v>
      </c>
      <c r="AX3" s="81" t="s">
        <v>51</v>
      </c>
      <c r="AY3" s="82" t="s">
        <v>52</v>
      </c>
      <c r="AZ3" s="82" t="s">
        <v>110</v>
      </c>
      <c r="BA3" s="83" t="s">
        <v>18</v>
      </c>
      <c r="BB3" s="84" t="s">
        <v>111</v>
      </c>
      <c r="BC3" s="85" t="s">
        <v>109</v>
      </c>
      <c r="BD3" s="80" t="s">
        <v>112</v>
      </c>
      <c r="BE3" s="13" t="s">
        <v>114</v>
      </c>
      <c r="BF3" s="13" t="s">
        <v>115</v>
      </c>
      <c r="BG3" s="13" t="s">
        <v>116</v>
      </c>
      <c r="BH3" s="13" t="s">
        <v>117</v>
      </c>
      <c r="BI3" s="13"/>
      <c r="BJ3" s="13"/>
      <c r="BK3" s="13"/>
      <c r="BL3" s="13"/>
    </row>
    <row r="4" spans="2:64" ht="15" thickTop="1">
      <c r="B4" s="185" t="s">
        <v>55</v>
      </c>
      <c r="C4" s="185"/>
      <c r="D4" s="185"/>
      <c r="E4" s="185"/>
      <c r="G4" s="186" t="s">
        <v>77</v>
      </c>
      <c r="H4" s="186"/>
      <c r="I4" s="186"/>
      <c r="J4" s="186"/>
      <c r="K4" s="186"/>
      <c r="N4" s="20"/>
      <c r="O4" s="71">
        <v>1</v>
      </c>
      <c r="P4" s="44">
        <v>0.5</v>
      </c>
      <c r="Q4" s="48">
        <f>$D$14+20*LOG10(J26/1)</f>
        <v>193.89166084364533</v>
      </c>
      <c r="R4" s="19">
        <f>20*LOG(P4)</f>
        <v>-6.0205999132796242</v>
      </c>
      <c r="S4" s="19">
        <f>2*$J$6*(P4/1000)</f>
        <v>1.7526622684259634E-2</v>
      </c>
      <c r="T4" s="19">
        <f>R4+S4</f>
        <v>-6.0030732905953643</v>
      </c>
      <c r="U4" s="52">
        <f t="shared" ref="U4:U67" si="0">$Q$4-(R4+S4)+$Q$8+$Q$10</f>
        <v>164.83353536393915</v>
      </c>
      <c r="V4" s="50">
        <f>POWER(10,(U4+$D$16)*0.05)*1000</f>
        <v>139.56186203988918</v>
      </c>
      <c r="W4" s="60">
        <f>POWER(10,0.05*T4)</f>
        <v>0.50100993209453792</v>
      </c>
      <c r="X4" s="3">
        <f>V4*POWER(2,0.5)*W4</f>
        <v>98.884469621774841</v>
      </c>
      <c r="Y4" s="3">
        <f>W4*(50/$X$4)</f>
        <v>0.2533309497491672</v>
      </c>
      <c r="Z4" s="3">
        <f>V4*POWER(2,0.5)*Y4</f>
        <v>49.999999999999993</v>
      </c>
      <c r="AA4" s="3">
        <f>20*LOG10(Y4)</f>
        <v>-11.926234973697458</v>
      </c>
      <c r="AB4" s="3">
        <f>T4-AA4</f>
        <v>5.9231616831020935</v>
      </c>
      <c r="AD4" s="68">
        <v>1</v>
      </c>
      <c r="AE4" s="78">
        <v>10</v>
      </c>
      <c r="AF4" s="23">
        <f>$D$14+20*LOG10(J27/1)</f>
        <v>213.89166084364533</v>
      </c>
      <c r="AG4">
        <f>20*LOG(AE4)</f>
        <v>20</v>
      </c>
      <c r="AH4">
        <f>2*$J$6*(AE4/1000)</f>
        <v>0.35053245368519265</v>
      </c>
      <c r="AI4" s="17">
        <f>AG4+AH4</f>
        <v>20.350532453685194</v>
      </c>
      <c r="AJ4" s="23">
        <f t="shared" ref="AJ4:AJ41" si="1">$AF$4-(AG4+AH4)+$Q$8+$Q$10</f>
        <v>158.47992961965861</v>
      </c>
      <c r="AK4" s="75">
        <f>POWER(10,(AJ4+$D$16)*0.05)*1000</f>
        <v>67.156254763211905</v>
      </c>
      <c r="AL4" s="88">
        <f>POWER(10,0.05*AI4)</f>
        <v>10.411819311564019</v>
      </c>
      <c r="AM4">
        <f>AK4*POWER(2,0.5)*AL4</f>
        <v>988.84469621775031</v>
      </c>
      <c r="AN4" s="90">
        <f t="shared" ref="AN4:AN41" si="2">AL4*($X$4/$AM$4)</f>
        <v>1.0411819311563999</v>
      </c>
      <c r="AO4" s="22">
        <f>AK4*POWER(2,0.5)*AN4</f>
        <v>98.884469621774841</v>
      </c>
      <c r="AP4" s="22">
        <f>AL4*(50/AM4)</f>
        <v>0.52646382952694049</v>
      </c>
      <c r="AQ4" s="22">
        <f>AK4*POWER(2,0.5)*AP4</f>
        <v>50</v>
      </c>
      <c r="AR4" s="22">
        <f>20*LOG10(AP4)</f>
        <v>-5.5726292294169149</v>
      </c>
      <c r="AS4" s="22">
        <f>AI4-AR4</f>
        <v>25.923161683102109</v>
      </c>
      <c r="AU4" s="68">
        <v>1</v>
      </c>
      <c r="AV4" s="78">
        <v>50</v>
      </c>
      <c r="AW4" s="18">
        <f>$D$14+20*LOG10(J28/1)</f>
        <v>218.24133972792345</v>
      </c>
      <c r="AX4" s="68">
        <f>20*LOG(AV4)</f>
        <v>33.979400086720375</v>
      </c>
      <c r="AY4" s="68">
        <f>2*$J$6*(AV4/1000)</f>
        <v>1.7526622684259632</v>
      </c>
      <c r="AZ4" s="68">
        <f>AX4+AY4</f>
        <v>35.73206235514634</v>
      </c>
      <c r="BA4" s="18">
        <f t="shared" ref="BA4" si="3">$AW$4-(AX4+AY4)+$Q$8+$Q$10</f>
        <v>147.44807860247556</v>
      </c>
      <c r="BB4" s="74">
        <f>POWER(10,(BA4+$D$16)*0.05)*1000</f>
        <v>18.857925562185244</v>
      </c>
      <c r="BC4" s="86">
        <f>POWER(10,0.05*AZ4)</f>
        <v>61.179104779305234</v>
      </c>
      <c r="BD4" s="68">
        <f>BB4*POWER(2,0.5)*BC4</f>
        <v>1631.5937487592839</v>
      </c>
      <c r="BE4" s="3">
        <f t="shared" ref="BE4" si="4">BC4*($X$4/$BD$4)</f>
        <v>3.7078245320791074</v>
      </c>
      <c r="BF4" s="3">
        <f>BB4*POWER(2,0.5)*BE4</f>
        <v>98.884469621774841</v>
      </c>
      <c r="BG4" s="3">
        <f>BC4*(50/BD4)</f>
        <v>1.874826525470197</v>
      </c>
      <c r="BH4" s="3">
        <f>BB4*POWER(2,0.5)*BG4</f>
        <v>50</v>
      </c>
      <c r="BI4">
        <f>20*LOG10(BG4)</f>
        <v>5.4592217877661309</v>
      </c>
      <c r="BJ4">
        <f>AZ4-BI4</f>
        <v>30.272840567380207</v>
      </c>
      <c r="BL4" s="17"/>
    </row>
    <row r="5" spans="2:64">
      <c r="B5" s="187" t="s">
        <v>56</v>
      </c>
      <c r="C5" s="189" t="s">
        <v>8</v>
      </c>
      <c r="D5" s="69">
        <v>50</v>
      </c>
      <c r="E5" s="67" t="s">
        <v>9</v>
      </c>
      <c r="G5" s="191" t="s">
        <v>39</v>
      </c>
      <c r="H5" s="191"/>
      <c r="I5" s="16" t="s">
        <v>4</v>
      </c>
      <c r="J5" s="69">
        <f>D29/D6</f>
        <v>0.03</v>
      </c>
      <c r="K5" s="67" t="s">
        <v>5</v>
      </c>
      <c r="N5" s="20"/>
      <c r="O5" s="71">
        <f>1+O4</f>
        <v>2</v>
      </c>
      <c r="P5" s="44">
        <f t="shared" ref="P5:P68" si="5">P4+$J$45</f>
        <v>0.875</v>
      </c>
      <c r="Q5" s="49" t="s">
        <v>107</v>
      </c>
      <c r="R5" s="19">
        <f t="shared" ref="R5:R68" si="6">20*LOG(P5)</f>
        <v>-1.159838939553735</v>
      </c>
      <c r="S5" s="19">
        <f t="shared" ref="S5:S68" si="7">2*$J$6*(P5/1000)</f>
        <v>3.0671589697454357E-2</v>
      </c>
      <c r="T5" s="19">
        <f t="shared" ref="T5:T68" si="8">R5+S5</f>
        <v>-1.1291673498562806</v>
      </c>
      <c r="U5" s="52">
        <f t="shared" si="0"/>
        <v>159.95962942320008</v>
      </c>
      <c r="V5" s="50">
        <f t="shared" ref="V5:V68" si="9">POWER(10,(U5+$D$16)*0.05)*1000</f>
        <v>79.629036004081613</v>
      </c>
      <c r="W5" s="60">
        <f t="shared" ref="W5:W68" si="10">POWER(10,0.05*T5)</f>
        <v>0.8780952593725766</v>
      </c>
      <c r="X5" s="3">
        <f>V5*POWER(2,0.5)*W5</f>
        <v>98.88446962177504</v>
      </c>
      <c r="Y5" s="3">
        <f t="shared" ref="Y5:Y68" si="11">W5*(50/$X$4)</f>
        <v>0.44400059116017937</v>
      </c>
      <c r="Z5" s="3">
        <f t="shared" ref="Z5:Z68" si="12">V5*POWER(2,0.5)*Y5</f>
        <v>50.000000000000099</v>
      </c>
      <c r="AA5" s="3">
        <f t="shared" ref="AA5:AA19" si="13">20*LOG10(Y5)</f>
        <v>-7.0523290329583732</v>
      </c>
      <c r="AB5" s="3">
        <f t="shared" ref="AB5:AB19" si="14">T5-AA5</f>
        <v>5.9231616831020926</v>
      </c>
      <c r="AD5" s="68">
        <v>2</v>
      </c>
      <c r="AE5" s="78">
        <f>AE4+3</f>
        <v>13</v>
      </c>
      <c r="AG5">
        <f t="shared" ref="AG5:AG41" si="15">20*LOG(AE5)</f>
        <v>22.278867046136735</v>
      </c>
      <c r="AH5">
        <f t="shared" ref="AH5:AH41" si="16">2*$J$6*(AE5/1000)</f>
        <v>0.45569218979075038</v>
      </c>
      <c r="AI5" s="17">
        <f t="shared" ref="AI5:AI41" si="17">AG5+AH5</f>
        <v>22.734559235927485</v>
      </c>
      <c r="AJ5" s="23">
        <f t="shared" si="1"/>
        <v>156.0959028374163</v>
      </c>
      <c r="AK5" s="75">
        <f t="shared" ref="AK5:AK41" si="18">POWER(10,(AJ5+$D$16)*0.05)*1000</f>
        <v>51.036998896886111</v>
      </c>
      <c r="AL5" s="88">
        <f t="shared" ref="AL5:AL41" si="19">POWER(10,0.05*AI5)</f>
        <v>13.700233268978188</v>
      </c>
      <c r="AM5">
        <f t="shared" ref="AM5:AM41" si="20">AK5*POWER(2,0.5)*AL5</f>
        <v>988.84469621774952</v>
      </c>
      <c r="AN5" s="90">
        <f t="shared" si="2"/>
        <v>1.3700233268978161</v>
      </c>
      <c r="AO5" s="22">
        <f t="shared" ref="AO5:AO41" si="21">AK5*POWER(2,0.5)*AN5</f>
        <v>98.884469621774755</v>
      </c>
      <c r="AP5" s="22">
        <f t="shared" ref="AP5:AP41" si="22">AL5*(50/AM5)</f>
        <v>0.69273938169363014</v>
      </c>
      <c r="AQ5" s="22">
        <f t="shared" ref="AQ5:AQ41" si="23">AK5*POWER(2,0.5)*AP5</f>
        <v>49.999999999999993</v>
      </c>
      <c r="AR5" s="22">
        <f t="shared" ref="AR5:AR16" si="24">20*LOG10(AP5)</f>
        <v>-3.1886024471746124</v>
      </c>
      <c r="AS5" s="22">
        <f t="shared" ref="AS5:AS16" si="25">AI5-AR5</f>
        <v>25.923161683102098</v>
      </c>
      <c r="AU5" s="68">
        <f>AU4+1</f>
        <v>2</v>
      </c>
      <c r="AV5" s="78">
        <f>AV4+27</f>
        <v>77</v>
      </c>
      <c r="AW5" s="68"/>
      <c r="AX5" s="104">
        <f t="shared" ref="AX5:AX68" si="26">20*LOG(AV5)</f>
        <v>37.729814503449639</v>
      </c>
      <c r="AY5" s="104">
        <f t="shared" ref="AY5:AY68" si="27">2*$J$6*(AV5/1000)</f>
        <v>2.6990998933759833</v>
      </c>
      <c r="AZ5" s="104">
        <f t="shared" ref="AZ5:AZ68" si="28">AX5+AY5</f>
        <v>40.428914396825618</v>
      </c>
      <c r="BA5" s="18">
        <f t="shared" ref="BA5:BA68" si="29">$AW$4-(AX5+AY5)+$Q$8+$Q$10</f>
        <v>142.75122656079628</v>
      </c>
      <c r="BB5" s="74">
        <f t="shared" ref="BB5:BB68" si="30">POWER(10,(BA5+$D$16)*0.05)*1000</f>
        <v>10.981238272509007</v>
      </c>
      <c r="BC5" s="86">
        <f t="shared" ref="BC5:BC68" si="31">POWER(10,0.05*AZ5)</f>
        <v>105.06201352333181</v>
      </c>
      <c r="BD5" s="104">
        <f t="shared" ref="BD5:BD68" si="32">BB5*POWER(2,0.5)*BC5</f>
        <v>1631.5937487592846</v>
      </c>
      <c r="BE5" s="3">
        <f t="shared" ref="BE5:BE68" si="33">BC5*($X$4/$BD$4)</f>
        <v>6.3673947589898106</v>
      </c>
      <c r="BF5" s="3">
        <f t="shared" ref="BF5:BF68" si="34">BB5*POWER(2,0.5)*BE5</f>
        <v>98.884469621774883</v>
      </c>
      <c r="BG5" s="3">
        <f t="shared" ref="BG5:BG68" si="35">BC5*(50/BD5)</f>
        <v>3.2196131421569949</v>
      </c>
      <c r="BH5" s="3">
        <f t="shared" ref="BH5:BH68" si="36">BB5*POWER(2,0.5)*BG5</f>
        <v>50</v>
      </c>
      <c r="BI5">
        <f t="shared" ref="BI5:BI68" si="37">20*LOG10(BG5)</f>
        <v>10.156073829445409</v>
      </c>
      <c r="BJ5">
        <f t="shared" ref="BJ5:BJ68" si="38">AZ5-BI5</f>
        <v>30.272840567380207</v>
      </c>
      <c r="BL5" s="17"/>
    </row>
    <row r="6" spans="2:64">
      <c r="B6" s="188"/>
      <c r="C6" s="190"/>
      <c r="D6" s="69">
        <f>D5*1000</f>
        <v>50000</v>
      </c>
      <c r="E6" s="67" t="s">
        <v>21</v>
      </c>
      <c r="G6" s="192" t="s">
        <v>80</v>
      </c>
      <c r="H6" s="192"/>
      <c r="I6" s="193" t="s">
        <v>12</v>
      </c>
      <c r="J6" s="29">
        <f>((0.11*POWER(D5,2))/(1+POWER(D5,2))+((44*POWER(D5,2))/(4100+POWER(D5,2)))+((3*POWER(10,-4))*POWER(D5,2)))</f>
        <v>17.526622684259632</v>
      </c>
      <c r="K6" s="67" t="s">
        <v>78</v>
      </c>
      <c r="N6" s="20"/>
      <c r="O6" s="71">
        <f t="shared" ref="O6:O69" si="39">1+O5</f>
        <v>3</v>
      </c>
      <c r="P6" s="44">
        <f t="shared" si="5"/>
        <v>1.25</v>
      </c>
      <c r="Q6" s="49" t="s">
        <v>106</v>
      </c>
      <c r="R6" s="19">
        <f t="shared" si="6"/>
        <v>1.9382002601611283</v>
      </c>
      <c r="S6" s="19">
        <f t="shared" si="7"/>
        <v>4.3816556710649081E-2</v>
      </c>
      <c r="T6" s="19">
        <f t="shared" si="8"/>
        <v>1.9820168168717773</v>
      </c>
      <c r="U6" s="52">
        <f t="shared" si="0"/>
        <v>156.84844525647202</v>
      </c>
      <c r="V6" s="50">
        <f t="shared" si="9"/>
        <v>55.656033251265875</v>
      </c>
      <c r="W6" s="60">
        <f t="shared" si="10"/>
        <v>1.2563216409606748</v>
      </c>
      <c r="X6" s="3">
        <f t="shared" ref="X6:X69" si="40">V6*POWER(2,0.5)*W6</f>
        <v>98.88446962177494</v>
      </c>
      <c r="Y6" s="3">
        <f t="shared" si="11"/>
        <v>0.63524719592773471</v>
      </c>
      <c r="Z6" s="3">
        <f t="shared" si="12"/>
        <v>50.00000000000005</v>
      </c>
      <c r="AA6" s="3">
        <f t="shared" si="13"/>
        <v>-3.9411448662303155</v>
      </c>
      <c r="AB6" s="3">
        <f t="shared" si="14"/>
        <v>5.9231616831020926</v>
      </c>
      <c r="AD6" s="68">
        <v>3</v>
      </c>
      <c r="AE6" s="78">
        <f t="shared" ref="AE6:AE69" si="41">AE5+3</f>
        <v>16</v>
      </c>
      <c r="AG6">
        <f t="shared" si="15"/>
        <v>24.082399653118497</v>
      </c>
      <c r="AH6">
        <f t="shared" si="16"/>
        <v>0.56085192589630828</v>
      </c>
      <c r="AI6" s="17">
        <f t="shared" si="17"/>
        <v>24.643251579014805</v>
      </c>
      <c r="AJ6" s="23">
        <f t="shared" si="1"/>
        <v>154.18721049432898</v>
      </c>
      <c r="AK6" s="75">
        <f t="shared" si="18"/>
        <v>40.968542308890832</v>
      </c>
      <c r="AL6" s="88">
        <f t="shared" si="19"/>
        <v>17.067211836926404</v>
      </c>
      <c r="AM6">
        <f t="shared" si="20"/>
        <v>988.84469621774895</v>
      </c>
      <c r="AN6" s="90">
        <f t="shared" si="2"/>
        <v>1.7067211836926373</v>
      </c>
      <c r="AO6" s="22">
        <f t="shared" si="21"/>
        <v>98.884469621774713</v>
      </c>
      <c r="AP6" s="22">
        <f t="shared" si="22"/>
        <v>0.86298747933862163</v>
      </c>
      <c r="AQ6" s="22">
        <f t="shared" si="23"/>
        <v>50</v>
      </c>
      <c r="AR6" s="22">
        <f t="shared" si="24"/>
        <v>-1.2799101040872876</v>
      </c>
      <c r="AS6" s="22">
        <f t="shared" si="25"/>
        <v>25.923161683102094</v>
      </c>
      <c r="AU6" s="68">
        <f t="shared" ref="AU6:AU69" si="42">AU5+1</f>
        <v>3</v>
      </c>
      <c r="AV6" s="78">
        <f t="shared" ref="AV6:AV69" si="43">AV5+27</f>
        <v>104</v>
      </c>
      <c r="AW6" s="68"/>
      <c r="AX6" s="104">
        <f t="shared" si="26"/>
        <v>40.340666785975607</v>
      </c>
      <c r="AY6" s="104">
        <f t="shared" si="27"/>
        <v>3.645537518326003</v>
      </c>
      <c r="AZ6" s="104">
        <f t="shared" si="28"/>
        <v>43.986204304301609</v>
      </c>
      <c r="BA6" s="18">
        <f t="shared" si="29"/>
        <v>139.19393665332029</v>
      </c>
      <c r="BB6" s="74">
        <f t="shared" si="30"/>
        <v>7.2909953232031324</v>
      </c>
      <c r="BC6" s="86">
        <f t="shared" si="31"/>
        <v>158.23779233785226</v>
      </c>
      <c r="BD6" s="104">
        <f t="shared" si="32"/>
        <v>1631.5937487592832</v>
      </c>
      <c r="BE6" s="3">
        <f t="shared" si="33"/>
        <v>9.5901692325971126</v>
      </c>
      <c r="BF6" s="3">
        <f t="shared" si="34"/>
        <v>98.884469621774798</v>
      </c>
      <c r="BG6" s="3">
        <f t="shared" si="35"/>
        <v>4.8491786775409444</v>
      </c>
      <c r="BH6" s="3">
        <f t="shared" si="36"/>
        <v>50</v>
      </c>
      <c r="BI6">
        <f t="shared" si="37"/>
        <v>13.713363736921405</v>
      </c>
      <c r="BJ6">
        <f t="shared" si="38"/>
        <v>30.272840567380204</v>
      </c>
      <c r="BL6" s="17"/>
    </row>
    <row r="7" spans="2:64">
      <c r="B7" s="25" t="s">
        <v>57</v>
      </c>
      <c r="C7" s="67" t="s">
        <v>0</v>
      </c>
      <c r="D7" s="69">
        <v>80</v>
      </c>
      <c r="E7" s="67" t="s">
        <v>1</v>
      </c>
      <c r="G7" s="192"/>
      <c r="H7" s="192"/>
      <c r="I7" s="193"/>
      <c r="J7" s="29">
        <f>0.214*D5+0.00016*POWER(D5,2)</f>
        <v>11.1</v>
      </c>
      <c r="K7" s="67" t="s">
        <v>79</v>
      </c>
      <c r="N7" s="20"/>
      <c r="O7" s="71">
        <f t="shared" si="39"/>
        <v>4</v>
      </c>
      <c r="P7" s="44">
        <f t="shared" si="5"/>
        <v>1.625</v>
      </c>
      <c r="Q7" s="46" t="s">
        <v>75</v>
      </c>
      <c r="R7" s="19">
        <f t="shared" si="6"/>
        <v>4.2170673062978636</v>
      </c>
      <c r="S7" s="19">
        <f t="shared" si="7"/>
        <v>5.6961523723843797E-2</v>
      </c>
      <c r="T7" s="19">
        <f t="shared" si="8"/>
        <v>4.2740288300217077</v>
      </c>
      <c r="U7" s="52">
        <f t="shared" si="0"/>
        <v>154.55643324332209</v>
      </c>
      <c r="V7" s="50">
        <f t="shared" si="9"/>
        <v>42.747591360099321</v>
      </c>
      <c r="W7" s="60">
        <f t="shared" si="10"/>
        <v>1.6356916682060703</v>
      </c>
      <c r="X7" s="3">
        <f t="shared" si="40"/>
        <v>98.884469621774997</v>
      </c>
      <c r="Y7" s="3">
        <f t="shared" si="11"/>
        <v>0.82707207434213859</v>
      </c>
      <c r="Z7" s="3">
        <f t="shared" si="12"/>
        <v>50.000000000000078</v>
      </c>
      <c r="AA7" s="3">
        <f t="shared" si="13"/>
        <v>-1.6491328530803848</v>
      </c>
      <c r="AB7" s="3">
        <f t="shared" si="14"/>
        <v>5.9231616831020926</v>
      </c>
      <c r="AD7" s="68">
        <v>4</v>
      </c>
      <c r="AE7" s="78">
        <f t="shared" si="41"/>
        <v>19</v>
      </c>
      <c r="AG7">
        <f t="shared" si="15"/>
        <v>25.575072019056577</v>
      </c>
      <c r="AH7">
        <f t="shared" si="16"/>
        <v>0.66601166200186601</v>
      </c>
      <c r="AI7" s="17">
        <f t="shared" si="17"/>
        <v>26.241083681058445</v>
      </c>
      <c r="AJ7" s="23">
        <f t="shared" si="1"/>
        <v>152.58937839228534</v>
      </c>
      <c r="AK7" s="75">
        <f t="shared" si="18"/>
        <v>34.084655323041687</v>
      </c>
      <c r="AL7" s="88">
        <f t="shared" si="19"/>
        <v>20.514181047424007</v>
      </c>
      <c r="AM7">
        <f t="shared" si="20"/>
        <v>988.84469621774849</v>
      </c>
      <c r="AN7" s="90">
        <f t="shared" si="2"/>
        <v>2.0514181047423969</v>
      </c>
      <c r="AO7" s="22">
        <f t="shared" si="21"/>
        <v>98.88446962177467</v>
      </c>
      <c r="AP7" s="22">
        <f t="shared" si="22"/>
        <v>1.0372802284266225</v>
      </c>
      <c r="AQ7" s="22">
        <f t="shared" si="23"/>
        <v>50</v>
      </c>
      <c r="AR7" s="22">
        <f t="shared" si="24"/>
        <v>0.31792199795635551</v>
      </c>
      <c r="AS7" s="22">
        <f t="shared" si="25"/>
        <v>25.923161683102091</v>
      </c>
      <c r="AU7" s="68">
        <f t="shared" si="42"/>
        <v>4</v>
      </c>
      <c r="AV7" s="78">
        <f t="shared" si="43"/>
        <v>131</v>
      </c>
      <c r="AW7" s="68"/>
      <c r="AX7" s="104">
        <f t="shared" si="26"/>
        <v>42.345425913115292</v>
      </c>
      <c r="AY7" s="104">
        <f t="shared" si="27"/>
        <v>4.5919751432760236</v>
      </c>
      <c r="AZ7" s="104">
        <f t="shared" si="28"/>
        <v>46.937401056391316</v>
      </c>
      <c r="BA7" s="18">
        <f t="shared" si="29"/>
        <v>136.24273990123061</v>
      </c>
      <c r="BB7" s="74">
        <f t="shared" si="30"/>
        <v>5.1907125830054035</v>
      </c>
      <c r="BC7" s="86">
        <f t="shared" si="31"/>
        <v>222.26447437420603</v>
      </c>
      <c r="BD7" s="104">
        <f t="shared" si="32"/>
        <v>1631.5937487592889</v>
      </c>
      <c r="BE7" s="3">
        <f t="shared" si="33"/>
        <v>13.470574204497343</v>
      </c>
      <c r="BF7" s="3">
        <f t="shared" si="34"/>
        <v>98.884469621775139</v>
      </c>
      <c r="BG7" s="3">
        <f t="shared" si="35"/>
        <v>6.8112688756996755</v>
      </c>
      <c r="BH7" s="3">
        <f t="shared" si="36"/>
        <v>50</v>
      </c>
      <c r="BI7">
        <f t="shared" si="37"/>
        <v>16.664560489011087</v>
      </c>
      <c r="BJ7">
        <f t="shared" si="38"/>
        <v>30.272840567380229</v>
      </c>
      <c r="BL7" s="17"/>
    </row>
    <row r="8" spans="2:64">
      <c r="B8" s="25" t="s">
        <v>58</v>
      </c>
      <c r="C8" s="67" t="s">
        <v>30</v>
      </c>
      <c r="D8" s="69">
        <v>0.15</v>
      </c>
      <c r="E8" s="67" t="s">
        <v>5</v>
      </c>
      <c r="G8" s="191" t="s">
        <v>81</v>
      </c>
      <c r="H8" s="191"/>
      <c r="I8" s="16" t="s">
        <v>6</v>
      </c>
      <c r="J8" s="30">
        <f>POWER(PI()*D8/J5,2)</f>
        <v>246.74011002723395</v>
      </c>
      <c r="K8" s="67"/>
      <c r="N8" s="20"/>
      <c r="O8" s="71">
        <f t="shared" si="39"/>
        <v>5</v>
      </c>
      <c r="P8" s="11">
        <f t="shared" si="5"/>
        <v>2</v>
      </c>
      <c r="Q8" s="47">
        <f>D41</f>
        <v>-30</v>
      </c>
      <c r="R8" s="19">
        <f t="shared" si="6"/>
        <v>6.0205999132796242</v>
      </c>
      <c r="S8" s="19">
        <f t="shared" si="7"/>
        <v>7.0106490737038535E-2</v>
      </c>
      <c r="T8" s="19">
        <f t="shared" si="8"/>
        <v>6.0907064040166627</v>
      </c>
      <c r="U8" s="52">
        <f t="shared" si="0"/>
        <v>152.73975566932714</v>
      </c>
      <c r="V8" s="50">
        <f t="shared" si="9"/>
        <v>34.679894725428589</v>
      </c>
      <c r="W8" s="60">
        <f t="shared" si="10"/>
        <v>2.0162079376879709</v>
      </c>
      <c r="X8" s="3">
        <f t="shared" si="40"/>
        <v>98.884469621775096</v>
      </c>
      <c r="Y8" s="3">
        <f t="shared" si="11"/>
        <v>1.0194765393391927</v>
      </c>
      <c r="Z8" s="3">
        <f t="shared" si="12"/>
        <v>50.000000000000128</v>
      </c>
      <c r="AA8" s="3">
        <f t="shared" si="13"/>
        <v>0.16754472091457201</v>
      </c>
      <c r="AB8" s="3">
        <f t="shared" si="14"/>
        <v>5.9231616831020908</v>
      </c>
      <c r="AD8" s="68">
        <v>5</v>
      </c>
      <c r="AE8" s="78">
        <f t="shared" si="41"/>
        <v>22</v>
      </c>
      <c r="AG8">
        <f t="shared" si="15"/>
        <v>26.848453616444125</v>
      </c>
      <c r="AH8">
        <f t="shared" si="16"/>
        <v>0.77117139810742374</v>
      </c>
      <c r="AI8" s="17">
        <f t="shared" si="17"/>
        <v>27.619625014551549</v>
      </c>
      <c r="AJ8" s="23">
        <f t="shared" si="1"/>
        <v>151.21083705879224</v>
      </c>
      <c r="AK8" s="75">
        <f t="shared" si="18"/>
        <v>29.082506908521427</v>
      </c>
      <c r="AL8" s="88">
        <f t="shared" si="19"/>
        <v>24.042590015891811</v>
      </c>
      <c r="AM8">
        <f t="shared" si="20"/>
        <v>988.84469621774906</v>
      </c>
      <c r="AN8" s="90">
        <f t="shared" si="2"/>
        <v>2.4042590015891765</v>
      </c>
      <c r="AO8" s="22">
        <f t="shared" si="21"/>
        <v>98.884469621774713</v>
      </c>
      <c r="AP8" s="22">
        <f t="shared" si="22"/>
        <v>1.2156909021129796</v>
      </c>
      <c r="AQ8" s="22">
        <f t="shared" si="23"/>
        <v>50</v>
      </c>
      <c r="AR8" s="22">
        <f t="shared" si="24"/>
        <v>1.6964633314494548</v>
      </c>
      <c r="AS8" s="22">
        <f t="shared" si="25"/>
        <v>25.923161683102094</v>
      </c>
      <c r="AU8" s="68">
        <f t="shared" si="42"/>
        <v>5</v>
      </c>
      <c r="AV8" s="78">
        <f t="shared" si="43"/>
        <v>158</v>
      </c>
      <c r="AW8" s="68"/>
      <c r="AX8" s="104">
        <f t="shared" si="26"/>
        <v>43.973141739088454</v>
      </c>
      <c r="AY8" s="104">
        <f t="shared" si="27"/>
        <v>5.5384127682260438</v>
      </c>
      <c r="AZ8" s="104">
        <f t="shared" si="28"/>
        <v>49.5115545073145</v>
      </c>
      <c r="BA8" s="18">
        <f t="shared" si="29"/>
        <v>133.66858645030743</v>
      </c>
      <c r="BB8" s="74">
        <f t="shared" si="30"/>
        <v>3.8593957077497785</v>
      </c>
      <c r="BC8" s="86">
        <f t="shared" si="31"/>
        <v>298.93566020519432</v>
      </c>
      <c r="BD8" s="104">
        <f t="shared" si="32"/>
        <v>1631.5937487592889</v>
      </c>
      <c r="BE8" s="3">
        <f t="shared" si="33"/>
        <v>18.117312739708758</v>
      </c>
      <c r="BF8" s="3">
        <f t="shared" si="34"/>
        <v>98.884469621775153</v>
      </c>
      <c r="BG8" s="3">
        <f t="shared" si="35"/>
        <v>9.1608484168474416</v>
      </c>
      <c r="BH8" s="3">
        <f t="shared" si="36"/>
        <v>49.999999999999993</v>
      </c>
      <c r="BI8">
        <f t="shared" si="37"/>
        <v>19.238713939934268</v>
      </c>
      <c r="BJ8">
        <f t="shared" si="38"/>
        <v>30.272840567380232</v>
      </c>
      <c r="BL8" s="17"/>
    </row>
    <row r="9" spans="2:64">
      <c r="B9" s="25" t="s">
        <v>59</v>
      </c>
      <c r="C9" s="67" t="s">
        <v>60</v>
      </c>
      <c r="D9" s="69">
        <f>D8/2</f>
        <v>7.4999999999999997E-2</v>
      </c>
      <c r="E9" s="67" t="s">
        <v>5</v>
      </c>
      <c r="G9" s="194" t="s">
        <v>82</v>
      </c>
      <c r="H9" s="194"/>
      <c r="I9" s="16" t="s">
        <v>83</v>
      </c>
      <c r="J9" s="29">
        <f>10*LOG(J8)</f>
        <v>23.922397540603054</v>
      </c>
      <c r="K9" s="67" t="s">
        <v>10</v>
      </c>
      <c r="N9" s="20"/>
      <c r="O9" s="71">
        <f t="shared" si="39"/>
        <v>6</v>
      </c>
      <c r="P9" s="11">
        <f t="shared" si="5"/>
        <v>2.375</v>
      </c>
      <c r="Q9" s="46" t="s">
        <v>95</v>
      </c>
      <c r="R9" s="19">
        <f t="shared" si="6"/>
        <v>7.5132722792177074</v>
      </c>
      <c r="S9" s="19">
        <f t="shared" si="7"/>
        <v>8.3251457750233251E-2</v>
      </c>
      <c r="T9" s="19">
        <f t="shared" si="8"/>
        <v>7.5965237369679404</v>
      </c>
      <c r="U9" s="52">
        <f t="shared" si="0"/>
        <v>151.23393833637584</v>
      </c>
      <c r="V9" s="50">
        <f t="shared" si="9"/>
        <v>29.159958650771561</v>
      </c>
      <c r="W9" s="60">
        <f t="shared" si="10"/>
        <v>2.3978730512274584</v>
      </c>
      <c r="X9" s="3">
        <f t="shared" si="40"/>
        <v>98.884469621774798</v>
      </c>
      <c r="Y9" s="3">
        <f t="shared" si="11"/>
        <v>1.2124619065052025</v>
      </c>
      <c r="Z9" s="3">
        <f t="shared" si="12"/>
        <v>49.999999999999972</v>
      </c>
      <c r="AA9" s="3">
        <f t="shared" si="13"/>
        <v>1.6733620538658482</v>
      </c>
      <c r="AB9" s="3">
        <f t="shared" si="14"/>
        <v>5.9231616831020926</v>
      </c>
      <c r="AD9" s="68">
        <v>6</v>
      </c>
      <c r="AE9" s="78">
        <f t="shared" si="41"/>
        <v>25</v>
      </c>
      <c r="AG9">
        <f t="shared" si="15"/>
        <v>27.958800173440753</v>
      </c>
      <c r="AH9">
        <f t="shared" si="16"/>
        <v>0.87633113421298159</v>
      </c>
      <c r="AI9" s="17">
        <f t="shared" si="17"/>
        <v>28.835131307653736</v>
      </c>
      <c r="AJ9" s="23">
        <f t="shared" si="1"/>
        <v>149.99533076569006</v>
      </c>
      <c r="AK9" s="75">
        <f t="shared" si="18"/>
        <v>25.284625485880227</v>
      </c>
      <c r="AL9" s="88">
        <f t="shared" si="19"/>
        <v>27.653911291918838</v>
      </c>
      <c r="AM9">
        <f t="shared" si="20"/>
        <v>988.84469621774929</v>
      </c>
      <c r="AN9" s="90">
        <f t="shared" si="2"/>
        <v>2.7653911291918787</v>
      </c>
      <c r="AO9" s="22">
        <f t="shared" si="21"/>
        <v>98.884469621774741</v>
      </c>
      <c r="AP9" s="22">
        <f t="shared" si="22"/>
        <v>1.3982939584796685</v>
      </c>
      <c r="AQ9" s="22">
        <f t="shared" si="23"/>
        <v>50</v>
      </c>
      <c r="AR9" s="22">
        <f t="shared" si="24"/>
        <v>2.9119696245516407</v>
      </c>
      <c r="AS9" s="22">
        <f t="shared" si="25"/>
        <v>25.923161683102094</v>
      </c>
      <c r="AU9" s="68">
        <f t="shared" si="42"/>
        <v>6</v>
      </c>
      <c r="AV9" s="78">
        <f t="shared" si="43"/>
        <v>185</v>
      </c>
      <c r="AW9" s="68"/>
      <c r="AX9" s="104">
        <f t="shared" si="26"/>
        <v>45.343434568060275</v>
      </c>
      <c r="AY9" s="104">
        <f t="shared" si="27"/>
        <v>6.4848503931760639</v>
      </c>
      <c r="AZ9" s="104">
        <f t="shared" si="28"/>
        <v>51.828284961236335</v>
      </c>
      <c r="BA9" s="18">
        <f t="shared" si="29"/>
        <v>131.35185599638558</v>
      </c>
      <c r="BB9" s="74">
        <f t="shared" si="30"/>
        <v>2.9558526924583219</v>
      </c>
      <c r="BC9" s="86">
        <f t="shared" si="31"/>
        <v>390.31410693533354</v>
      </c>
      <c r="BD9" s="104">
        <f t="shared" si="32"/>
        <v>1631.5937487592857</v>
      </c>
      <c r="BE9" s="3">
        <f t="shared" si="33"/>
        <v>23.655400420323261</v>
      </c>
      <c r="BF9" s="3">
        <f t="shared" si="34"/>
        <v>98.884469621774954</v>
      </c>
      <c r="BG9" s="3">
        <f t="shared" si="35"/>
        <v>11.961130251698391</v>
      </c>
      <c r="BH9" s="3">
        <f t="shared" si="36"/>
        <v>50</v>
      </c>
      <c r="BI9">
        <f t="shared" si="37"/>
        <v>21.555444393856117</v>
      </c>
      <c r="BJ9">
        <f t="shared" si="38"/>
        <v>30.272840567380218</v>
      </c>
      <c r="BL9" s="17"/>
    </row>
    <row r="10" spans="2:64">
      <c r="B10" s="25" t="s">
        <v>62</v>
      </c>
      <c r="C10" s="16" t="s">
        <v>61</v>
      </c>
      <c r="D10" s="69">
        <v>15</v>
      </c>
      <c r="E10" s="67" t="s">
        <v>37</v>
      </c>
      <c r="G10" s="194" t="s">
        <v>94</v>
      </c>
      <c r="H10" s="194"/>
      <c r="I10" s="194"/>
      <c r="J10" s="194"/>
      <c r="K10" s="194"/>
      <c r="N10" s="20"/>
      <c r="O10" s="71">
        <f t="shared" si="39"/>
        <v>7</v>
      </c>
      <c r="P10" s="11">
        <f t="shared" si="5"/>
        <v>2.75</v>
      </c>
      <c r="Q10" s="48">
        <f>J12</f>
        <v>-5.0611987703015267</v>
      </c>
      <c r="R10" s="19">
        <f t="shared" si="6"/>
        <v>8.7866538766052535</v>
      </c>
      <c r="S10" s="19">
        <f t="shared" si="7"/>
        <v>9.6396424763427968E-2</v>
      </c>
      <c r="T10" s="19">
        <f t="shared" si="8"/>
        <v>8.8830503013686819</v>
      </c>
      <c r="U10" s="52">
        <f t="shared" si="0"/>
        <v>149.94741177197511</v>
      </c>
      <c r="V10" s="50">
        <f t="shared" si="9"/>
        <v>25.145517365132587</v>
      </c>
      <c r="W10" s="60">
        <f t="shared" si="10"/>
        <v>2.7806896158974119</v>
      </c>
      <c r="X10" s="3">
        <f t="shared" si="40"/>
        <v>98.884469621774983</v>
      </c>
      <c r="Y10" s="3">
        <f t="shared" si="11"/>
        <v>1.406029494081996</v>
      </c>
      <c r="Z10" s="3">
        <f t="shared" si="12"/>
        <v>50.000000000000064</v>
      </c>
      <c r="AA10" s="3">
        <f t="shared" si="13"/>
        <v>2.9598886182665893</v>
      </c>
      <c r="AB10" s="3">
        <f t="shared" si="14"/>
        <v>5.9231616831020926</v>
      </c>
      <c r="AD10" s="68">
        <v>7</v>
      </c>
      <c r="AE10" s="78">
        <f t="shared" si="41"/>
        <v>28</v>
      </c>
      <c r="AG10">
        <f t="shared" si="15"/>
        <v>28.943160626844385</v>
      </c>
      <c r="AH10">
        <f t="shared" si="16"/>
        <v>0.98149087031853943</v>
      </c>
      <c r="AI10" s="17">
        <f t="shared" si="17"/>
        <v>29.924651497162923</v>
      </c>
      <c r="AJ10" s="23">
        <f t="shared" si="1"/>
        <v>148.90581057618087</v>
      </c>
      <c r="AK10" s="75">
        <f t="shared" si="18"/>
        <v>22.303884929251605</v>
      </c>
      <c r="AL10" s="88">
        <f t="shared" si="19"/>
        <v>31.349641215145208</v>
      </c>
      <c r="AM10">
        <f t="shared" si="20"/>
        <v>988.84469621774952</v>
      </c>
      <c r="AN10" s="90">
        <f t="shared" si="2"/>
        <v>3.134964121514515</v>
      </c>
      <c r="AO10" s="22">
        <f t="shared" si="21"/>
        <v>98.88446962177477</v>
      </c>
      <c r="AP10" s="22">
        <f t="shared" si="22"/>
        <v>1.5851650585301733</v>
      </c>
      <c r="AQ10" s="22">
        <f t="shared" si="23"/>
        <v>50</v>
      </c>
      <c r="AR10" s="22">
        <f t="shared" si="24"/>
        <v>4.0014898140608226</v>
      </c>
      <c r="AS10" s="22">
        <f t="shared" si="25"/>
        <v>25.923161683102101</v>
      </c>
      <c r="AU10" s="68">
        <f t="shared" si="42"/>
        <v>7</v>
      </c>
      <c r="AV10" s="78">
        <f t="shared" si="43"/>
        <v>212</v>
      </c>
      <c r="AW10" s="68"/>
      <c r="AX10" s="104">
        <f t="shared" si="26"/>
        <v>46.526717218575023</v>
      </c>
      <c r="AY10" s="104">
        <f t="shared" si="27"/>
        <v>7.4312880181260841</v>
      </c>
      <c r="AZ10" s="104">
        <f t="shared" si="28"/>
        <v>53.958005236701105</v>
      </c>
      <c r="BA10" s="18">
        <f t="shared" si="29"/>
        <v>129.22213572092082</v>
      </c>
      <c r="BB10" s="74">
        <f t="shared" si="30"/>
        <v>2.3131125932531234</v>
      </c>
      <c r="BC10" s="86">
        <f t="shared" si="31"/>
        <v>498.76992899282664</v>
      </c>
      <c r="BD10" s="104">
        <f t="shared" si="32"/>
        <v>1631.5937487592892</v>
      </c>
      <c r="BE10" s="3">
        <f t="shared" si="33"/>
        <v>30.228480545019814</v>
      </c>
      <c r="BF10" s="3">
        <f t="shared" si="34"/>
        <v>98.884469621775168</v>
      </c>
      <c r="BG10" s="3">
        <f t="shared" si="35"/>
        <v>15.284746260277892</v>
      </c>
      <c r="BH10" s="3">
        <f t="shared" si="36"/>
        <v>50</v>
      </c>
      <c r="BI10">
        <f t="shared" si="37"/>
        <v>23.685164669320876</v>
      </c>
      <c r="BJ10">
        <f t="shared" si="38"/>
        <v>30.272840567380229</v>
      </c>
      <c r="BL10" s="17"/>
    </row>
    <row r="11" spans="2:64">
      <c r="B11" s="27" t="s">
        <v>84</v>
      </c>
      <c r="C11" s="16" t="s">
        <v>17</v>
      </c>
      <c r="D11" s="69">
        <v>0.4</v>
      </c>
      <c r="E11" s="67"/>
      <c r="G11" s="184" t="s">
        <v>93</v>
      </c>
      <c r="H11" s="184"/>
      <c r="I11" s="66" t="s">
        <v>90</v>
      </c>
      <c r="J11" s="29">
        <f>20*LOG(J5/(2*PI()*D9))+7.7</f>
        <v>-16.222397540603055</v>
      </c>
      <c r="K11" s="28" t="s">
        <v>104</v>
      </c>
      <c r="N11" s="20"/>
      <c r="O11" s="71">
        <f t="shared" si="39"/>
        <v>8</v>
      </c>
      <c r="P11" s="44">
        <f t="shared" si="5"/>
        <v>3.125</v>
      </c>
      <c r="Q11" s="47"/>
      <c r="R11" s="19">
        <f t="shared" si="6"/>
        <v>9.89700043360188</v>
      </c>
      <c r="S11" s="19">
        <f t="shared" si="7"/>
        <v>0.1095413917766227</v>
      </c>
      <c r="T11" s="19">
        <f t="shared" si="8"/>
        <v>10.006541825378502</v>
      </c>
      <c r="U11" s="52">
        <f t="shared" si="0"/>
        <v>148.8239202479653</v>
      </c>
      <c r="V11" s="50">
        <f t="shared" si="9"/>
        <v>22.094592667709925</v>
      </c>
      <c r="W11" s="60">
        <f t="shared" si="10"/>
        <v>3.1646602440324454</v>
      </c>
      <c r="X11" s="3">
        <f t="shared" si="40"/>
        <v>98.884469621775168</v>
      </c>
      <c r="Y11" s="3">
        <f t="shared" si="11"/>
        <v>1.6001806229719473</v>
      </c>
      <c r="Z11" s="3">
        <f t="shared" si="12"/>
        <v>50.000000000000163</v>
      </c>
      <c r="AA11" s="3">
        <f t="shared" si="13"/>
        <v>4.083380142276412</v>
      </c>
      <c r="AB11" s="3">
        <f t="shared" si="14"/>
        <v>5.9231616831020899</v>
      </c>
      <c r="AD11" s="68">
        <v>8</v>
      </c>
      <c r="AE11" s="78">
        <f t="shared" si="41"/>
        <v>31</v>
      </c>
      <c r="AG11">
        <f t="shared" si="15"/>
        <v>29.827233876685455</v>
      </c>
      <c r="AH11">
        <f t="shared" si="16"/>
        <v>1.0866506064240971</v>
      </c>
      <c r="AI11" s="17">
        <f t="shared" si="17"/>
        <v>30.913884483109552</v>
      </c>
      <c r="AJ11" s="23">
        <f t="shared" si="1"/>
        <v>147.91657759023425</v>
      </c>
      <c r="AK11" s="75">
        <f t="shared" si="18"/>
        <v>19.903014825411041</v>
      </c>
      <c r="AL11" s="88">
        <f t="shared" si="19"/>
        <v>35.13130027633806</v>
      </c>
      <c r="AM11">
        <f t="shared" si="20"/>
        <v>988.84469621775122</v>
      </c>
      <c r="AN11" s="90">
        <f t="shared" si="2"/>
        <v>3.5131300276337991</v>
      </c>
      <c r="AO11" s="22">
        <f t="shared" si="21"/>
        <v>98.88446962177494</v>
      </c>
      <c r="AP11" s="22">
        <f t="shared" si="22"/>
        <v>1.7763810844469492</v>
      </c>
      <c r="AQ11" s="22">
        <f t="shared" si="23"/>
        <v>50</v>
      </c>
      <c r="AR11" s="22">
        <f t="shared" si="24"/>
        <v>4.990722800007438</v>
      </c>
      <c r="AS11" s="22">
        <f t="shared" si="25"/>
        <v>25.923161683102116</v>
      </c>
      <c r="AU11" s="68">
        <f t="shared" si="42"/>
        <v>8</v>
      </c>
      <c r="AV11" s="78">
        <f t="shared" si="43"/>
        <v>239</v>
      </c>
      <c r="AW11" s="68"/>
      <c r="AX11" s="104">
        <f t="shared" si="26"/>
        <v>47.567958018962749</v>
      </c>
      <c r="AY11" s="104">
        <f t="shared" si="27"/>
        <v>8.3777256430761042</v>
      </c>
      <c r="AZ11" s="104">
        <f t="shared" si="28"/>
        <v>55.945683662038853</v>
      </c>
      <c r="BA11" s="18">
        <f t="shared" si="29"/>
        <v>127.23445729558307</v>
      </c>
      <c r="BB11" s="74">
        <f t="shared" si="30"/>
        <v>1.8399789381934197</v>
      </c>
      <c r="BC11" s="86">
        <f t="shared" si="31"/>
        <v>627.02402725437844</v>
      </c>
      <c r="BD11" s="104">
        <f t="shared" si="32"/>
        <v>1631.5937487592887</v>
      </c>
      <c r="BE11" s="3">
        <f t="shared" si="33"/>
        <v>38.001456197235079</v>
      </c>
      <c r="BF11" s="3">
        <f t="shared" si="34"/>
        <v>98.884469621775139</v>
      </c>
      <c r="BG11" s="3">
        <f t="shared" si="35"/>
        <v>19.215078132383926</v>
      </c>
      <c r="BH11" s="3">
        <f t="shared" si="36"/>
        <v>50</v>
      </c>
      <c r="BI11">
        <f t="shared" si="37"/>
        <v>25.672843094658621</v>
      </c>
      <c r="BJ11">
        <f t="shared" si="38"/>
        <v>30.272840567380232</v>
      </c>
      <c r="BL11" s="17"/>
    </row>
    <row r="12" spans="2:64">
      <c r="B12" s="195" t="s">
        <v>63</v>
      </c>
      <c r="C12" s="196"/>
      <c r="D12" s="196"/>
      <c r="E12" s="197"/>
      <c r="G12" s="184"/>
      <c r="H12" s="184"/>
      <c r="I12" s="66" t="s">
        <v>91</v>
      </c>
      <c r="J12" s="29">
        <f>10*LOG(J5/(2*PI()*D9))+6.9</f>
        <v>-5.0611987703015267</v>
      </c>
      <c r="K12" s="28" t="s">
        <v>104</v>
      </c>
      <c r="N12" s="20"/>
      <c r="O12" s="71">
        <f t="shared" si="39"/>
        <v>9</v>
      </c>
      <c r="P12" s="44">
        <f t="shared" si="5"/>
        <v>3.5</v>
      </c>
      <c r="Q12" s="47" t="s">
        <v>113</v>
      </c>
      <c r="R12" s="19">
        <f t="shared" si="6"/>
        <v>10.881360887005513</v>
      </c>
      <c r="S12" s="19">
        <f t="shared" si="7"/>
        <v>0.12268635878981743</v>
      </c>
      <c r="T12" s="19">
        <f t="shared" si="8"/>
        <v>11.004047245795331</v>
      </c>
      <c r="U12" s="52">
        <f t="shared" si="0"/>
        <v>147.82641482754846</v>
      </c>
      <c r="V12" s="50">
        <f t="shared" si="9"/>
        <v>19.697482729577622</v>
      </c>
      <c r="W12" s="60">
        <f t="shared" si="10"/>
        <v>3.5497875532388679</v>
      </c>
      <c r="X12" s="3">
        <f t="shared" si="40"/>
        <v>98.884469621774926</v>
      </c>
      <c r="Y12" s="3">
        <f t="shared" si="11"/>
        <v>1.7949166167430133</v>
      </c>
      <c r="Z12" s="3">
        <f t="shared" si="12"/>
        <v>50.000000000000036</v>
      </c>
      <c r="AA12" s="3">
        <f t="shared" si="13"/>
        <v>5.080885562693239</v>
      </c>
      <c r="AB12" s="3">
        <f t="shared" si="14"/>
        <v>5.9231616831020917</v>
      </c>
      <c r="AD12" s="68">
        <v>9</v>
      </c>
      <c r="AE12" s="78">
        <f t="shared" si="41"/>
        <v>34</v>
      </c>
      <c r="AG12">
        <f t="shared" si="15"/>
        <v>30.629578340845104</v>
      </c>
      <c r="AH12">
        <f t="shared" si="16"/>
        <v>1.1918103425296551</v>
      </c>
      <c r="AI12" s="17">
        <f t="shared" si="17"/>
        <v>31.82138868337476</v>
      </c>
      <c r="AJ12" s="23">
        <f t="shared" si="1"/>
        <v>147.00907338996905</v>
      </c>
      <c r="AK12" s="75">
        <f t="shared" si="18"/>
        <v>17.928487654568059</v>
      </c>
      <c r="AL12" s="88">
        <f t="shared" si="19"/>
        <v>39.000433483733758</v>
      </c>
      <c r="AM12">
        <f t="shared" si="20"/>
        <v>988.84469621775122</v>
      </c>
      <c r="AN12" s="90">
        <f t="shared" si="2"/>
        <v>3.9000433483733685</v>
      </c>
      <c r="AO12" s="22">
        <f t="shared" si="21"/>
        <v>98.88446962177494</v>
      </c>
      <c r="AP12" s="22">
        <f t="shared" si="22"/>
        <v>1.9720201581151811</v>
      </c>
      <c r="AQ12" s="22">
        <f t="shared" si="23"/>
        <v>50</v>
      </c>
      <c r="AR12" s="22">
        <f t="shared" si="24"/>
        <v>5.8982270002726489</v>
      </c>
      <c r="AS12" s="22">
        <f t="shared" si="25"/>
        <v>25.923161683102112</v>
      </c>
      <c r="AU12" s="68">
        <f t="shared" si="42"/>
        <v>9</v>
      </c>
      <c r="AV12" s="78">
        <f t="shared" si="43"/>
        <v>266</v>
      </c>
      <c r="AW12" s="68"/>
      <c r="AX12" s="104">
        <f t="shared" si="26"/>
        <v>48.497632732621341</v>
      </c>
      <c r="AY12" s="104">
        <f t="shared" si="27"/>
        <v>9.3241632680261244</v>
      </c>
      <c r="AZ12" s="104">
        <f t="shared" si="28"/>
        <v>57.821796000647467</v>
      </c>
      <c r="BA12" s="18">
        <f t="shared" si="29"/>
        <v>125.35834495697446</v>
      </c>
      <c r="BB12" s="74">
        <f t="shared" si="30"/>
        <v>1.4825427823777126</v>
      </c>
      <c r="BC12" s="86">
        <f t="shared" si="31"/>
        <v>778.19744401503499</v>
      </c>
      <c r="BD12" s="104">
        <f t="shared" si="32"/>
        <v>1631.5937487592903</v>
      </c>
      <c r="BE12" s="3">
        <f t="shared" si="33"/>
        <v>47.163481455456697</v>
      </c>
      <c r="BF12" s="3">
        <f t="shared" si="34"/>
        <v>98.884469621775239</v>
      </c>
      <c r="BG12" s="3">
        <f t="shared" si="35"/>
        <v>23.847769844877078</v>
      </c>
      <c r="BH12" s="3">
        <f t="shared" si="36"/>
        <v>50.000000000000007</v>
      </c>
      <c r="BI12">
        <f t="shared" si="37"/>
        <v>27.548955433267235</v>
      </c>
      <c r="BJ12">
        <f t="shared" si="38"/>
        <v>30.272840567380232</v>
      </c>
      <c r="BL12" s="17"/>
    </row>
    <row r="13" spans="2:64">
      <c r="B13" s="183" t="s">
        <v>64</v>
      </c>
      <c r="C13" s="67" t="s">
        <v>46</v>
      </c>
      <c r="D13" s="69">
        <v>350</v>
      </c>
      <c r="E13" s="67" t="s">
        <v>29</v>
      </c>
      <c r="G13" s="184" t="s">
        <v>92</v>
      </c>
      <c r="H13" s="184"/>
      <c r="I13" s="72" t="s">
        <v>13</v>
      </c>
      <c r="J13" s="35">
        <f>2*PI()*(1-COS(RADIANS(D10/2)))</f>
        <v>5.3753521316959159E-2</v>
      </c>
      <c r="K13" s="28" t="s">
        <v>14</v>
      </c>
      <c r="N13" s="20"/>
      <c r="O13" s="71">
        <f t="shared" si="39"/>
        <v>10</v>
      </c>
      <c r="P13" s="44">
        <f t="shared" si="5"/>
        <v>3.875</v>
      </c>
      <c r="Q13" s="48">
        <f>170.8+10*LOG10(J34)+J9</f>
        <v>194.72239754060305</v>
      </c>
      <c r="R13" s="19">
        <f t="shared" si="6"/>
        <v>11.765434136846583</v>
      </c>
      <c r="S13" s="19">
        <f t="shared" si="7"/>
        <v>0.13583132580301213</v>
      </c>
      <c r="T13" s="19">
        <f t="shared" si="8"/>
        <v>11.901265462649596</v>
      </c>
      <c r="U13" s="52">
        <f t="shared" si="0"/>
        <v>146.92919661069419</v>
      </c>
      <c r="V13" s="50">
        <f t="shared" si="9"/>
        <v>17.764370300842472</v>
      </c>
      <c r="W13" s="60">
        <f t="shared" si="10"/>
        <v>3.9360741664046568</v>
      </c>
      <c r="X13" s="3">
        <f t="shared" si="40"/>
        <v>98.884469621774883</v>
      </c>
      <c r="Y13" s="3">
        <f t="shared" si="11"/>
        <v>1.9902388016337773</v>
      </c>
      <c r="Z13" s="3">
        <f t="shared" si="12"/>
        <v>50.000000000000021</v>
      </c>
      <c r="AA13" s="3">
        <f t="shared" si="13"/>
        <v>5.9781037795475021</v>
      </c>
      <c r="AB13" s="3">
        <f t="shared" si="14"/>
        <v>5.9231616831020935</v>
      </c>
      <c r="AD13" s="68">
        <v>10</v>
      </c>
      <c r="AE13" s="78">
        <f t="shared" si="41"/>
        <v>37</v>
      </c>
      <c r="AG13">
        <f t="shared" si="15"/>
        <v>31.3640344813399</v>
      </c>
      <c r="AH13">
        <f t="shared" si="16"/>
        <v>1.2969700786352127</v>
      </c>
      <c r="AI13" s="17">
        <f t="shared" si="17"/>
        <v>32.661004559975112</v>
      </c>
      <c r="AJ13" s="23">
        <f t="shared" si="1"/>
        <v>146.16945751336868</v>
      </c>
      <c r="AK13" s="75">
        <f t="shared" si="18"/>
        <v>16.276568964339763</v>
      </c>
      <c r="AL13" s="88">
        <f t="shared" si="19"/>
        <v>42.958610734721638</v>
      </c>
      <c r="AM13">
        <f t="shared" si="20"/>
        <v>988.84469621775088</v>
      </c>
      <c r="AN13" s="90">
        <f t="shared" si="2"/>
        <v>4.2958610734721558</v>
      </c>
      <c r="AO13" s="22">
        <f t="shared" si="21"/>
        <v>98.884469621774898</v>
      </c>
      <c r="AP13" s="22">
        <f t="shared" si="22"/>
        <v>2.1721616599166063</v>
      </c>
      <c r="AQ13" s="22">
        <f t="shared" si="23"/>
        <v>50</v>
      </c>
      <c r="AR13" s="22">
        <f t="shared" si="24"/>
        <v>6.7378428768730068</v>
      </c>
      <c r="AS13" s="22">
        <f t="shared" si="25"/>
        <v>25.923161683102105</v>
      </c>
      <c r="AU13" s="68">
        <f t="shared" si="42"/>
        <v>10</v>
      </c>
      <c r="AV13" s="78">
        <f t="shared" si="43"/>
        <v>293</v>
      </c>
      <c r="AW13" s="68"/>
      <c r="AX13" s="104">
        <f t="shared" si="26"/>
        <v>49.337352407082193</v>
      </c>
      <c r="AY13" s="104">
        <f t="shared" si="27"/>
        <v>10.270600892976143</v>
      </c>
      <c r="AZ13" s="104">
        <f t="shared" si="28"/>
        <v>59.607953300058334</v>
      </c>
      <c r="BA13" s="18">
        <f t="shared" si="29"/>
        <v>123.57218765756357</v>
      </c>
      <c r="BB13" s="74">
        <f t="shared" si="30"/>
        <v>1.2069780437285518</v>
      </c>
      <c r="BC13" s="86">
        <f t="shared" si="31"/>
        <v>955.86743262144932</v>
      </c>
      <c r="BD13" s="104">
        <f t="shared" si="32"/>
        <v>1631.5937487592846</v>
      </c>
      <c r="BE13" s="3">
        <f t="shared" si="33"/>
        <v>57.931359552815145</v>
      </c>
      <c r="BF13" s="3">
        <f t="shared" si="34"/>
        <v>98.884469621774883</v>
      </c>
      <c r="BG13" s="3">
        <f t="shared" si="35"/>
        <v>29.292445909048165</v>
      </c>
      <c r="BH13" s="3">
        <f t="shared" si="36"/>
        <v>50</v>
      </c>
      <c r="BI13">
        <f t="shared" si="37"/>
        <v>29.33511273267812</v>
      </c>
      <c r="BJ13">
        <f t="shared" si="38"/>
        <v>30.272840567380214</v>
      </c>
      <c r="BL13" s="17"/>
    </row>
    <row r="14" spans="2:64">
      <c r="B14" s="183"/>
      <c r="C14" s="36" t="s">
        <v>47</v>
      </c>
      <c r="D14" s="43">
        <f>20*LOG10(D13*POWER(10,6))</f>
        <v>170.88136088700551</v>
      </c>
      <c r="E14" s="36" t="s">
        <v>103</v>
      </c>
      <c r="G14" s="184"/>
      <c r="H14" s="184"/>
      <c r="I14" s="72" t="s">
        <v>95</v>
      </c>
      <c r="J14" s="29">
        <f>10*LOG10(J13)</f>
        <v>-12.695930804647748</v>
      </c>
      <c r="K14" s="28" t="s">
        <v>104</v>
      </c>
      <c r="N14" s="20"/>
      <c r="O14" s="71">
        <f t="shared" si="39"/>
        <v>11</v>
      </c>
      <c r="P14" s="44">
        <f t="shared" si="5"/>
        <v>4.25</v>
      </c>
      <c r="Q14" s="47"/>
      <c r="R14" s="19">
        <f t="shared" si="6"/>
        <v>12.56777860100623</v>
      </c>
      <c r="S14" s="19">
        <f t="shared" si="7"/>
        <v>0.14897629281620689</v>
      </c>
      <c r="T14" s="19">
        <f t="shared" si="8"/>
        <v>12.716754893822436</v>
      </c>
      <c r="U14" s="52">
        <f t="shared" si="0"/>
        <v>146.11370717952136</v>
      </c>
      <c r="V14" s="50">
        <f t="shared" si="9"/>
        <v>16.172432455187945</v>
      </c>
      <c r="W14" s="60">
        <f t="shared" si="10"/>
        <v>4.3235227117094555</v>
      </c>
      <c r="X14" s="3">
        <f t="shared" si="40"/>
        <v>98.884469621774912</v>
      </c>
      <c r="Y14" s="3">
        <f t="shared" si="11"/>
        <v>2.1861485065585033</v>
      </c>
      <c r="Z14" s="3">
        <f t="shared" si="12"/>
        <v>50.000000000000036</v>
      </c>
      <c r="AA14" s="3">
        <f t="shared" si="13"/>
        <v>6.7935932107203456</v>
      </c>
      <c r="AB14" s="3">
        <f t="shared" si="14"/>
        <v>5.9231616831020908</v>
      </c>
      <c r="AD14" s="68">
        <v>11</v>
      </c>
      <c r="AE14" s="78">
        <f t="shared" si="41"/>
        <v>40</v>
      </c>
      <c r="AG14">
        <f t="shared" si="15"/>
        <v>32.041199826559243</v>
      </c>
      <c r="AH14">
        <f t="shared" si="16"/>
        <v>1.4021298147407706</v>
      </c>
      <c r="AI14" s="17">
        <f t="shared" si="17"/>
        <v>33.443329641300011</v>
      </c>
      <c r="AJ14" s="23">
        <f t="shared" si="1"/>
        <v>145.38713243204379</v>
      </c>
      <c r="AK14" s="75">
        <f t="shared" si="18"/>
        <v>14.874644965484674</v>
      </c>
      <c r="AL14" s="88">
        <f t="shared" si="19"/>
        <v>47.007427192944739</v>
      </c>
      <c r="AM14">
        <f t="shared" si="20"/>
        <v>988.84469621775042</v>
      </c>
      <c r="AN14" s="90">
        <f t="shared" si="2"/>
        <v>4.7007427192944649</v>
      </c>
      <c r="AO14" s="22">
        <f t="shared" si="21"/>
        <v>98.884469621774841</v>
      </c>
      <c r="AP14" s="22">
        <f t="shared" si="22"/>
        <v>2.376886247797267</v>
      </c>
      <c r="AQ14" s="22">
        <f t="shared" si="23"/>
        <v>50</v>
      </c>
      <c r="AR14" s="22">
        <f t="shared" si="24"/>
        <v>7.5201679581979066</v>
      </c>
      <c r="AS14" s="22">
        <f t="shared" si="25"/>
        <v>25.923161683102105</v>
      </c>
      <c r="AU14" s="68">
        <f t="shared" si="42"/>
        <v>11</v>
      </c>
      <c r="AV14" s="78">
        <f t="shared" si="43"/>
        <v>320</v>
      </c>
      <c r="AW14" s="68"/>
      <c r="AX14" s="104">
        <f t="shared" si="26"/>
        <v>50.102999566398118</v>
      </c>
      <c r="AY14" s="104">
        <f t="shared" si="27"/>
        <v>11.217038517926165</v>
      </c>
      <c r="AZ14" s="104">
        <f t="shared" si="28"/>
        <v>61.320038084324281</v>
      </c>
      <c r="BA14" s="18">
        <f t="shared" si="29"/>
        <v>121.86010287329765</v>
      </c>
      <c r="BB14" s="74">
        <f t="shared" si="30"/>
        <v>0.99104900686775699</v>
      </c>
      <c r="BC14" s="86">
        <f t="shared" si="31"/>
        <v>1164.1311336718009</v>
      </c>
      <c r="BD14" s="104">
        <f t="shared" si="32"/>
        <v>1631.5937487592905</v>
      </c>
      <c r="BE14" s="3">
        <f t="shared" si="33"/>
        <v>70.553402040715241</v>
      </c>
      <c r="BF14" s="3">
        <f t="shared" si="34"/>
        <v>98.884469621775224</v>
      </c>
      <c r="BG14" s="3">
        <f t="shared" si="35"/>
        <v>35.674662720332151</v>
      </c>
      <c r="BH14" s="3">
        <f t="shared" si="36"/>
        <v>50</v>
      </c>
      <c r="BI14">
        <f t="shared" si="37"/>
        <v>31.047197516944046</v>
      </c>
      <c r="BJ14">
        <f t="shared" si="38"/>
        <v>30.272840567380236</v>
      </c>
      <c r="BL14" s="17"/>
    </row>
    <row r="15" spans="2:64">
      <c r="B15" s="198" t="s">
        <v>65</v>
      </c>
      <c r="C15" s="67" t="s">
        <v>49</v>
      </c>
      <c r="D15" s="69">
        <v>800</v>
      </c>
      <c r="E15" s="67" t="s">
        <v>33</v>
      </c>
      <c r="G15" s="14"/>
      <c r="H15" s="14"/>
      <c r="I15" s="13"/>
      <c r="J15" s="42"/>
      <c r="K15" s="26"/>
      <c r="N15" s="20"/>
      <c r="O15" s="71">
        <f t="shared" si="39"/>
        <v>12</v>
      </c>
      <c r="P15" s="44">
        <f t="shared" si="5"/>
        <v>4.625</v>
      </c>
      <c r="Q15" s="47"/>
      <c r="R15" s="19">
        <f t="shared" si="6"/>
        <v>13.302234741501028</v>
      </c>
      <c r="S15" s="19">
        <f t="shared" si="7"/>
        <v>0.16212125982940159</v>
      </c>
      <c r="T15" s="19">
        <f t="shared" si="8"/>
        <v>13.46435600133043</v>
      </c>
      <c r="U15" s="52">
        <f t="shared" si="0"/>
        <v>145.36610607201337</v>
      </c>
      <c r="V15" s="50">
        <f t="shared" si="9"/>
        <v>14.838680728964738</v>
      </c>
      <c r="W15" s="60">
        <f t="shared" si="10"/>
        <v>4.7121358226345862</v>
      </c>
      <c r="X15" s="3">
        <f t="shared" si="40"/>
        <v>98.884469621774969</v>
      </c>
      <c r="Y15" s="3">
        <f t="shared" si="11"/>
        <v>2.382647063112199</v>
      </c>
      <c r="Z15" s="3">
        <f t="shared" si="12"/>
        <v>50.000000000000057</v>
      </c>
      <c r="AA15" s="3">
        <f t="shared" si="13"/>
        <v>7.5411943182283405</v>
      </c>
      <c r="AB15" s="3">
        <f t="shared" si="14"/>
        <v>5.923161683102089</v>
      </c>
      <c r="AD15" s="68">
        <v>12</v>
      </c>
      <c r="AE15" s="78">
        <f t="shared" si="41"/>
        <v>43</v>
      </c>
      <c r="AG15">
        <f t="shared" si="15"/>
        <v>32.669369111591728</v>
      </c>
      <c r="AH15">
        <f t="shared" si="16"/>
        <v>1.5072895508463282</v>
      </c>
      <c r="AI15" s="17">
        <f t="shared" si="17"/>
        <v>34.176658662438058</v>
      </c>
      <c r="AJ15" s="23">
        <f t="shared" si="1"/>
        <v>144.65380341090574</v>
      </c>
      <c r="AK15" s="75">
        <f t="shared" si="18"/>
        <v>13.670366482955473</v>
      </c>
      <c r="AL15" s="88">
        <f t="shared" si="19"/>
        <v>51.148503670894598</v>
      </c>
      <c r="AM15">
        <f t="shared" si="20"/>
        <v>988.84469621774986</v>
      </c>
      <c r="AN15" s="90">
        <f t="shared" si="2"/>
        <v>5.1148503670894501</v>
      </c>
      <c r="AO15" s="22">
        <f t="shared" si="21"/>
        <v>98.884469621774798</v>
      </c>
      <c r="AP15" s="22">
        <f t="shared" si="22"/>
        <v>2.5862758766130538</v>
      </c>
      <c r="AQ15" s="22">
        <f t="shared" si="23"/>
        <v>50</v>
      </c>
      <c r="AR15" s="22">
        <f t="shared" si="24"/>
        <v>8.2534969793359565</v>
      </c>
      <c r="AS15" s="22">
        <f t="shared" si="25"/>
        <v>25.923161683102101</v>
      </c>
      <c r="AU15" s="68">
        <f t="shared" si="42"/>
        <v>12</v>
      </c>
      <c r="AV15" s="78">
        <f t="shared" si="43"/>
        <v>347</v>
      </c>
      <c r="AW15" s="68"/>
      <c r="AX15" s="104">
        <f t="shared" si="26"/>
        <v>50.80658949581747</v>
      </c>
      <c r="AY15" s="104">
        <f t="shared" si="27"/>
        <v>12.163476142876183</v>
      </c>
      <c r="AZ15" s="104">
        <f t="shared" si="28"/>
        <v>62.970065638693654</v>
      </c>
      <c r="BA15" s="18">
        <f t="shared" si="29"/>
        <v>120.21007531892826</v>
      </c>
      <c r="BB15" s="74">
        <f t="shared" si="30"/>
        <v>0.81958453117268815</v>
      </c>
      <c r="BC15" s="86">
        <f t="shared" si="31"/>
        <v>1407.6778660506247</v>
      </c>
      <c r="BD15" s="104">
        <f t="shared" si="32"/>
        <v>1631.5937487592864</v>
      </c>
      <c r="BE15" s="3">
        <f t="shared" si="33"/>
        <v>85.313810063674282</v>
      </c>
      <c r="BF15" s="3">
        <f t="shared" si="34"/>
        <v>98.884469621774997</v>
      </c>
      <c r="BG15" s="3">
        <f t="shared" si="35"/>
        <v>43.138123908634299</v>
      </c>
      <c r="BH15" s="3">
        <f t="shared" si="36"/>
        <v>50</v>
      </c>
      <c r="BI15">
        <f t="shared" si="37"/>
        <v>32.69722507131344</v>
      </c>
      <c r="BJ15">
        <f t="shared" si="38"/>
        <v>30.272840567380214</v>
      </c>
      <c r="BL15" s="17"/>
    </row>
    <row r="16" spans="2:64">
      <c r="B16" s="199"/>
      <c r="C16" s="67" t="s">
        <v>49</v>
      </c>
      <c r="D16" s="29">
        <f>20*LOG10(D15*POWER(10,-12))</f>
        <v>-181.93820026016112</v>
      </c>
      <c r="E16" s="67" t="s">
        <v>102</v>
      </c>
      <c r="G16" s="14"/>
      <c r="H16" s="14"/>
      <c r="I16" s="13"/>
      <c r="J16" s="42"/>
      <c r="K16" s="26"/>
      <c r="N16" s="20"/>
      <c r="O16" s="71">
        <f t="shared" si="39"/>
        <v>13</v>
      </c>
      <c r="P16" s="44">
        <f t="shared" si="5"/>
        <v>5</v>
      </c>
      <c r="Q16" s="47"/>
      <c r="R16" s="19">
        <f t="shared" si="6"/>
        <v>13.979400086720377</v>
      </c>
      <c r="S16" s="19">
        <f t="shared" si="7"/>
        <v>0.17526622684259632</v>
      </c>
      <c r="T16" s="19">
        <f t="shared" si="8"/>
        <v>14.154666313562974</v>
      </c>
      <c r="U16" s="52">
        <f t="shared" si="0"/>
        <v>144.67579575978081</v>
      </c>
      <c r="V16" s="50">
        <f t="shared" si="9"/>
        <v>13.705023197690437</v>
      </c>
      <c r="W16" s="60">
        <f t="shared" si="10"/>
        <v>5.1019161379730713</v>
      </c>
      <c r="X16" s="3">
        <f t="shared" si="40"/>
        <v>98.884469621774855</v>
      </c>
      <c r="Y16" s="3">
        <f t="shared" si="11"/>
        <v>2.5797358055756838</v>
      </c>
      <c r="Z16" s="3">
        <f t="shared" si="12"/>
        <v>50</v>
      </c>
      <c r="AA16" s="3">
        <f t="shared" si="13"/>
        <v>8.2315046304608828</v>
      </c>
      <c r="AB16" s="3">
        <f t="shared" si="14"/>
        <v>5.9231616831020908</v>
      </c>
      <c r="AD16" s="68">
        <v>13</v>
      </c>
      <c r="AE16" s="78">
        <f t="shared" si="41"/>
        <v>46</v>
      </c>
      <c r="AG16">
        <f t="shared" si="15"/>
        <v>33.255156633631479</v>
      </c>
      <c r="AH16">
        <f t="shared" si="16"/>
        <v>1.6124492869518861</v>
      </c>
      <c r="AI16" s="17">
        <f t="shared" si="17"/>
        <v>34.867605920583365</v>
      </c>
      <c r="AJ16" s="23">
        <f t="shared" si="1"/>
        <v>143.96285615276042</v>
      </c>
      <c r="AK16" s="75">
        <f t="shared" si="18"/>
        <v>12.625040926146388</v>
      </c>
      <c r="AL16" s="88">
        <f t="shared" si="19"/>
        <v>55.383487018077254</v>
      </c>
      <c r="AM16">
        <f t="shared" si="20"/>
        <v>988.84469621774997</v>
      </c>
      <c r="AN16" s="90">
        <f t="shared" si="2"/>
        <v>5.5383487018077151</v>
      </c>
      <c r="AO16" s="22">
        <f t="shared" si="21"/>
        <v>98.884469621774812</v>
      </c>
      <c r="AP16" s="22">
        <f t="shared" si="22"/>
        <v>2.8004138177569522</v>
      </c>
      <c r="AQ16" s="22">
        <f t="shared" si="23"/>
        <v>50</v>
      </c>
      <c r="AR16" s="22">
        <f t="shared" si="24"/>
        <v>8.9444442374812638</v>
      </c>
      <c r="AS16" s="22">
        <f t="shared" si="25"/>
        <v>25.923161683102101</v>
      </c>
      <c r="AU16" s="68">
        <f t="shared" si="42"/>
        <v>13</v>
      </c>
      <c r="AV16" s="78">
        <f t="shared" si="43"/>
        <v>374</v>
      </c>
      <c r="AW16" s="68"/>
      <c r="AX16" s="104">
        <f t="shared" si="26"/>
        <v>51.457432044009607</v>
      </c>
      <c r="AY16" s="104">
        <f t="shared" si="27"/>
        <v>13.109913767826205</v>
      </c>
      <c r="AZ16" s="104">
        <f t="shared" si="28"/>
        <v>64.567345811835807</v>
      </c>
      <c r="BA16" s="18">
        <f t="shared" si="29"/>
        <v>118.61279514578609</v>
      </c>
      <c r="BB16" s="74">
        <f t="shared" si="30"/>
        <v>0.68191421587378753</v>
      </c>
      <c r="BC16" s="86">
        <f t="shared" si="31"/>
        <v>1691.8711724038972</v>
      </c>
      <c r="BD16" s="104">
        <f t="shared" si="32"/>
        <v>1631.593748759283</v>
      </c>
      <c r="BE16" s="3">
        <f t="shared" si="33"/>
        <v>102.53764681235747</v>
      </c>
      <c r="BF16" s="3">
        <f t="shared" si="34"/>
        <v>98.884469621774798</v>
      </c>
      <c r="BG16" s="3">
        <f t="shared" si="35"/>
        <v>51.847194612336892</v>
      </c>
      <c r="BH16" s="3">
        <f t="shared" si="36"/>
        <v>50</v>
      </c>
      <c r="BI16">
        <f t="shared" si="37"/>
        <v>34.294505244455607</v>
      </c>
      <c r="BJ16">
        <f t="shared" si="38"/>
        <v>30.2728405673802</v>
      </c>
      <c r="BL16" s="17"/>
    </row>
    <row r="17" spans="2:64">
      <c r="B17" s="195" t="s">
        <v>71</v>
      </c>
      <c r="C17" s="196"/>
      <c r="D17" s="196"/>
      <c r="E17" s="197"/>
      <c r="G17" s="191" t="s">
        <v>86</v>
      </c>
      <c r="H17" s="191"/>
      <c r="I17" s="191"/>
      <c r="J17" s="191"/>
      <c r="K17" s="191"/>
      <c r="N17" s="20"/>
      <c r="O17" s="71">
        <f t="shared" si="39"/>
        <v>14</v>
      </c>
      <c r="P17" s="44">
        <f t="shared" si="5"/>
        <v>5.375</v>
      </c>
      <c r="Q17" s="47"/>
      <c r="R17" s="19">
        <f t="shared" si="6"/>
        <v>14.607569371752859</v>
      </c>
      <c r="S17" s="19">
        <f t="shared" si="7"/>
        <v>0.18841119385579103</v>
      </c>
      <c r="T17" s="19">
        <f t="shared" si="8"/>
        <v>14.79598056560865</v>
      </c>
      <c r="U17" s="52">
        <f t="shared" si="0"/>
        <v>144.03448150773514</v>
      </c>
      <c r="V17" s="50">
        <f t="shared" si="9"/>
        <v>12.729579636805218</v>
      </c>
      <c r="W17" s="60">
        <f t="shared" si="10"/>
        <v>5.4928663018396948</v>
      </c>
      <c r="X17" s="3">
        <f t="shared" si="40"/>
        <v>98.884469621774855</v>
      </c>
      <c r="Y17" s="3">
        <f t="shared" si="11"/>
        <v>2.7774160709206748</v>
      </c>
      <c r="Z17" s="3">
        <f t="shared" si="12"/>
        <v>50</v>
      </c>
      <c r="AA17" s="3">
        <f t="shared" si="13"/>
        <v>8.8728188825065573</v>
      </c>
      <c r="AB17" s="3">
        <f t="shared" si="14"/>
        <v>5.9231616831020926</v>
      </c>
      <c r="AD17" s="68">
        <v>14</v>
      </c>
      <c r="AE17" s="78">
        <f t="shared" si="41"/>
        <v>49</v>
      </c>
      <c r="AG17">
        <f t="shared" si="15"/>
        <v>33.80392160057027</v>
      </c>
      <c r="AH17">
        <f t="shared" si="16"/>
        <v>1.7176090230574439</v>
      </c>
      <c r="AI17" s="17">
        <f t="shared" si="17"/>
        <v>35.521530623627712</v>
      </c>
      <c r="AJ17" s="23">
        <f t="shared" si="1"/>
        <v>143.30893144971608</v>
      </c>
      <c r="AK17" s="75">
        <f t="shared" si="18"/>
        <v>11.709451698679562</v>
      </c>
      <c r="AL17" s="88">
        <f t="shared" si="19"/>
        <v>59.714050514830788</v>
      </c>
      <c r="AM17">
        <f t="shared" si="20"/>
        <v>988.84469621774997</v>
      </c>
      <c r="AN17" s="90">
        <f t="shared" si="2"/>
        <v>5.9714050514830674</v>
      </c>
      <c r="AO17" s="22">
        <f t="shared" si="21"/>
        <v>98.884469621774812</v>
      </c>
      <c r="AP17" s="22">
        <f t="shared" si="22"/>
        <v>3.0193846790720595</v>
      </c>
      <c r="AQ17" s="22">
        <f t="shared" si="23"/>
        <v>49.999999999999993</v>
      </c>
      <c r="AR17" s="22">
        <f t="shared" ref="AR17:AR41" si="44">20*LOG10(AP17)</f>
        <v>9.5983689405256083</v>
      </c>
      <c r="AS17" s="22">
        <f t="shared" ref="AS17:AS41" si="45">AI17-AR17</f>
        <v>25.923161683102101</v>
      </c>
      <c r="AU17" s="68">
        <f t="shared" si="42"/>
        <v>14</v>
      </c>
      <c r="AV17" s="78">
        <f t="shared" si="43"/>
        <v>401</v>
      </c>
      <c r="AW17" s="68"/>
      <c r="AX17" s="104">
        <f t="shared" si="26"/>
        <v>52.062887452403643</v>
      </c>
      <c r="AY17" s="104">
        <f t="shared" si="27"/>
        <v>14.056351392776225</v>
      </c>
      <c r="AZ17" s="104">
        <f t="shared" si="28"/>
        <v>66.119238845179865</v>
      </c>
      <c r="BA17" s="18">
        <f t="shared" si="29"/>
        <v>117.06090211244205</v>
      </c>
      <c r="BB17" s="74">
        <f t="shared" si="30"/>
        <v>0.57034165644336532</v>
      </c>
      <c r="BC17" s="86">
        <f t="shared" si="31"/>
        <v>2022.8419068734731</v>
      </c>
      <c r="BD17" s="104">
        <f t="shared" si="32"/>
        <v>1631.5937487592876</v>
      </c>
      <c r="BE17" s="3">
        <f t="shared" si="33"/>
        <v>122.59647920445299</v>
      </c>
      <c r="BF17" s="3">
        <f t="shared" si="34"/>
        <v>98.884469621775068</v>
      </c>
      <c r="BG17" s="3">
        <f t="shared" si="35"/>
        <v>61.989754141056935</v>
      </c>
      <c r="BH17" s="3">
        <f t="shared" si="36"/>
        <v>50</v>
      </c>
      <c r="BI17">
        <f t="shared" si="37"/>
        <v>35.846398277799651</v>
      </c>
      <c r="BJ17">
        <f t="shared" si="38"/>
        <v>30.272840567380214</v>
      </c>
      <c r="BL17" s="17"/>
    </row>
    <row r="18" spans="2:64">
      <c r="B18" s="8">
        <v>1</v>
      </c>
      <c r="C18" s="64"/>
      <c r="D18" s="69">
        <v>20</v>
      </c>
      <c r="E18" s="67" t="s">
        <v>5</v>
      </c>
      <c r="G18" s="200">
        <v>1</v>
      </c>
      <c r="H18" s="200"/>
      <c r="I18" s="201" t="s">
        <v>87</v>
      </c>
      <c r="J18" s="30">
        <f>(2*D18/$D$29)*((1/COS(RADIANS($D$10/2)))-1)*POWER(10,6)</f>
        <v>230.10561547074224</v>
      </c>
      <c r="K18" s="65" t="s">
        <v>20</v>
      </c>
      <c r="N18" s="20"/>
      <c r="O18" s="71">
        <f t="shared" si="39"/>
        <v>15</v>
      </c>
      <c r="P18" s="44">
        <f t="shared" si="5"/>
        <v>5.75</v>
      </c>
      <c r="Q18" s="47"/>
      <c r="R18" s="19">
        <f t="shared" si="6"/>
        <v>15.193356893792609</v>
      </c>
      <c r="S18" s="19">
        <f t="shared" si="7"/>
        <v>0.20155616086898576</v>
      </c>
      <c r="T18" s="19">
        <f t="shared" si="8"/>
        <v>15.394913054661595</v>
      </c>
      <c r="U18" s="52">
        <f t="shared" si="0"/>
        <v>143.4355490186822</v>
      </c>
      <c r="V18" s="50">
        <f t="shared" si="9"/>
        <v>11.881395097783836</v>
      </c>
      <c r="W18" s="60">
        <f t="shared" si="10"/>
        <v>5.8849889636810646</v>
      </c>
      <c r="X18" s="3">
        <f t="shared" si="40"/>
        <v>98.884469621774898</v>
      </c>
      <c r="Y18" s="3">
        <f t="shared" si="11"/>
        <v>2.975689198814877</v>
      </c>
      <c r="Z18" s="3">
        <f t="shared" si="12"/>
        <v>50.000000000000028</v>
      </c>
      <c r="AA18" s="3">
        <f t="shared" si="13"/>
        <v>9.4717513715595061</v>
      </c>
      <c r="AB18" s="3">
        <f t="shared" si="14"/>
        <v>5.923161683102089</v>
      </c>
      <c r="AD18" s="68">
        <v>15</v>
      </c>
      <c r="AE18" s="78">
        <f t="shared" si="41"/>
        <v>52</v>
      </c>
      <c r="AG18">
        <f t="shared" si="15"/>
        <v>34.320066872695982</v>
      </c>
      <c r="AH18">
        <f t="shared" si="16"/>
        <v>1.8227687591630015</v>
      </c>
      <c r="AI18" s="17">
        <f t="shared" si="17"/>
        <v>36.142835631858986</v>
      </c>
      <c r="AJ18" s="23">
        <f t="shared" si="1"/>
        <v>142.68762644148481</v>
      </c>
      <c r="AK18" s="75">
        <f t="shared" si="18"/>
        <v>10.901124735608818</v>
      </c>
      <c r="AL18" s="88">
        <f t="shared" si="19"/>
        <v>64.141894271873198</v>
      </c>
      <c r="AM18">
        <f t="shared" si="20"/>
        <v>988.84469621774986</v>
      </c>
      <c r="AN18" s="90">
        <f t="shared" si="2"/>
        <v>6.4141894271873081</v>
      </c>
      <c r="AO18" s="22">
        <f t="shared" si="21"/>
        <v>98.884469621774812</v>
      </c>
      <c r="AP18" s="22">
        <f t="shared" si="22"/>
        <v>3.2432744250543437</v>
      </c>
      <c r="AQ18" s="22">
        <f t="shared" si="23"/>
        <v>50</v>
      </c>
      <c r="AR18" s="22">
        <f t="shared" si="44"/>
        <v>10.219673948756881</v>
      </c>
      <c r="AS18" s="22">
        <f t="shared" si="45"/>
        <v>25.923161683102105</v>
      </c>
      <c r="AU18" s="68">
        <f t="shared" si="42"/>
        <v>15</v>
      </c>
      <c r="AV18" s="78">
        <f t="shared" si="43"/>
        <v>428</v>
      </c>
      <c r="AW18" s="68"/>
      <c r="AX18" s="104">
        <f t="shared" si="26"/>
        <v>52.628875380263445</v>
      </c>
      <c r="AY18" s="104">
        <f t="shared" si="27"/>
        <v>15.002789017726245</v>
      </c>
      <c r="AZ18" s="104">
        <f t="shared" si="28"/>
        <v>67.631664397989695</v>
      </c>
      <c r="BA18" s="18">
        <f t="shared" si="29"/>
        <v>115.54847655963221</v>
      </c>
      <c r="BB18" s="74">
        <f t="shared" si="30"/>
        <v>0.47919669598559633</v>
      </c>
      <c r="BC18" s="86">
        <f t="shared" si="31"/>
        <v>2407.5938201459312</v>
      </c>
      <c r="BD18" s="104">
        <f t="shared" si="32"/>
        <v>1631.5937487592846</v>
      </c>
      <c r="BE18" s="3">
        <f t="shared" si="33"/>
        <v>145.91477697854137</v>
      </c>
      <c r="BF18" s="3">
        <f t="shared" si="34"/>
        <v>98.884469621774883</v>
      </c>
      <c r="BG18" s="3">
        <f t="shared" si="35"/>
        <v>73.780431617145553</v>
      </c>
      <c r="BH18" s="3">
        <f t="shared" si="36"/>
        <v>50</v>
      </c>
      <c r="BI18">
        <f t="shared" si="37"/>
        <v>37.358823830609488</v>
      </c>
      <c r="BJ18">
        <f t="shared" si="38"/>
        <v>30.272840567380207</v>
      </c>
      <c r="BL18" s="17"/>
    </row>
    <row r="19" spans="2:64">
      <c r="B19" s="8">
        <v>2</v>
      </c>
      <c r="C19" s="64"/>
      <c r="D19" s="69">
        <v>200</v>
      </c>
      <c r="E19" s="67" t="s">
        <v>5</v>
      </c>
      <c r="G19" s="200">
        <v>2</v>
      </c>
      <c r="H19" s="200"/>
      <c r="I19" s="201"/>
      <c r="J19" s="30">
        <f>(2*D19/$D$29)*((1/COS(RADIANS($D$10/2)))-1)*POWER(10,6)</f>
        <v>2301.0561547074221</v>
      </c>
      <c r="K19" s="65" t="s">
        <v>20</v>
      </c>
      <c r="N19" s="20"/>
      <c r="O19" s="71">
        <f t="shared" si="39"/>
        <v>16</v>
      </c>
      <c r="P19" s="44">
        <f t="shared" si="5"/>
        <v>6.125</v>
      </c>
      <c r="Q19" s="47"/>
      <c r="R19" s="19">
        <f t="shared" si="6"/>
        <v>15.742121860731402</v>
      </c>
      <c r="S19" s="19">
        <f t="shared" si="7"/>
        <v>0.21470112788218049</v>
      </c>
      <c r="T19" s="19">
        <f t="shared" si="8"/>
        <v>15.956822988613583</v>
      </c>
      <c r="U19" s="52">
        <f t="shared" si="0"/>
        <v>142.8736390847302</v>
      </c>
      <c r="V19" s="50">
        <f t="shared" si="9"/>
        <v>11.137095435880127</v>
      </c>
      <c r="W19" s="60">
        <f t="shared" si="10"/>
        <v>6.2782867782856924</v>
      </c>
      <c r="X19" s="3">
        <f t="shared" si="40"/>
        <v>98.884469621774826</v>
      </c>
      <c r="Y19" s="3">
        <f t="shared" si="11"/>
        <v>3.174556531627077</v>
      </c>
      <c r="Z19" s="3">
        <f t="shared" si="12"/>
        <v>49.999999999999993</v>
      </c>
      <c r="AA19" s="3">
        <f t="shared" si="13"/>
        <v>10.033661305511492</v>
      </c>
      <c r="AB19" s="3">
        <f t="shared" si="14"/>
        <v>5.9231616831020908</v>
      </c>
      <c r="AD19" s="68">
        <f>AD18+1</f>
        <v>16</v>
      </c>
      <c r="AE19" s="78">
        <f t="shared" si="41"/>
        <v>55</v>
      </c>
      <c r="AG19">
        <f t="shared" si="15"/>
        <v>34.807253789884875</v>
      </c>
      <c r="AH19">
        <f t="shared" si="16"/>
        <v>1.9279284952685596</v>
      </c>
      <c r="AI19" s="17">
        <f t="shared" si="17"/>
        <v>36.735182285153435</v>
      </c>
      <c r="AJ19" s="23">
        <f t="shared" si="1"/>
        <v>142.09527978819037</v>
      </c>
      <c r="AK19" s="75">
        <f t="shared" si="18"/>
        <v>10.182489628480898</v>
      </c>
      <c r="AL19" s="88">
        <f t="shared" si="19"/>
        <v>68.668745635662177</v>
      </c>
      <c r="AM19">
        <f t="shared" si="20"/>
        <v>988.84469621775065</v>
      </c>
      <c r="AN19" s="90">
        <f t="shared" si="2"/>
        <v>6.8668745635662045</v>
      </c>
      <c r="AO19" s="22">
        <f t="shared" si="21"/>
        <v>98.884469621774883</v>
      </c>
      <c r="AP19" s="22">
        <f t="shared" si="22"/>
        <v>3.4721703973492732</v>
      </c>
      <c r="AQ19" s="22">
        <f t="shared" si="23"/>
        <v>50</v>
      </c>
      <c r="AR19" s="22">
        <f t="shared" si="44"/>
        <v>10.812020602051327</v>
      </c>
      <c r="AS19" s="22">
        <f t="shared" si="45"/>
        <v>25.923161683102109</v>
      </c>
      <c r="AU19" s="68">
        <f t="shared" si="42"/>
        <v>16</v>
      </c>
      <c r="AV19" s="78">
        <f t="shared" si="43"/>
        <v>455</v>
      </c>
      <c r="AW19" s="68"/>
      <c r="AX19" s="104">
        <f t="shared" si="26"/>
        <v>53.160227933142252</v>
      </c>
      <c r="AY19" s="104">
        <f t="shared" si="27"/>
        <v>15.949226642676265</v>
      </c>
      <c r="AZ19" s="104">
        <f t="shared" si="28"/>
        <v>69.109454575818518</v>
      </c>
      <c r="BA19" s="18">
        <f t="shared" si="29"/>
        <v>114.0706863818034</v>
      </c>
      <c r="BB19" s="74">
        <f t="shared" si="30"/>
        <v>0.40422605769439413</v>
      </c>
      <c r="BC19" s="86">
        <f t="shared" si="31"/>
        <v>2854.1232855441203</v>
      </c>
      <c r="BD19" s="104">
        <f t="shared" si="32"/>
        <v>1631.5937487592862</v>
      </c>
      <c r="BE19" s="3">
        <f t="shared" si="33"/>
        <v>172.97716882085589</v>
      </c>
      <c r="BF19" s="3">
        <f t="shared" si="34"/>
        <v>98.884469621774983</v>
      </c>
      <c r="BG19" s="3">
        <f t="shared" si="35"/>
        <v>87.464274967787873</v>
      </c>
      <c r="BH19" s="3">
        <f t="shared" si="36"/>
        <v>50</v>
      </c>
      <c r="BI19">
        <f t="shared" si="37"/>
        <v>38.836614008438303</v>
      </c>
      <c r="BJ19">
        <f t="shared" si="38"/>
        <v>30.272840567380214</v>
      </c>
      <c r="BL19" s="17"/>
    </row>
    <row r="20" spans="2:64">
      <c r="B20" s="8">
        <v>3</v>
      </c>
      <c r="C20" s="64"/>
      <c r="D20" s="70">
        <v>2000</v>
      </c>
      <c r="E20" s="67" t="s">
        <v>5</v>
      </c>
      <c r="G20" s="200">
        <v>3</v>
      </c>
      <c r="H20" s="200"/>
      <c r="I20" s="201"/>
      <c r="J20" s="30">
        <f>(2*D20/$D$29)*((1/COS(RADIANS($D$10/2)))-1)*POWER(10,6)</f>
        <v>23010.561547074223</v>
      </c>
      <c r="K20" s="65" t="s">
        <v>20</v>
      </c>
      <c r="N20" s="20"/>
      <c r="O20" s="71">
        <f t="shared" si="39"/>
        <v>17</v>
      </c>
      <c r="P20" s="44">
        <f t="shared" si="5"/>
        <v>6.5</v>
      </c>
      <c r="Q20" s="47"/>
      <c r="R20" s="19">
        <f t="shared" si="6"/>
        <v>16.25826713285711</v>
      </c>
      <c r="S20" s="19">
        <f t="shared" si="7"/>
        <v>0.22784609489537519</v>
      </c>
      <c r="T20" s="19">
        <f t="shared" si="8"/>
        <v>16.486113227752487</v>
      </c>
      <c r="U20" s="52">
        <f t="shared" si="0"/>
        <v>142.3443488455913</v>
      </c>
      <c r="V20" s="50">
        <f t="shared" si="9"/>
        <v>10.478700539806043</v>
      </c>
      <c r="W20" s="60">
        <f t="shared" si="10"/>
        <v>6.6727624057941028</v>
      </c>
      <c r="X20" s="3">
        <f t="shared" si="40"/>
        <v>98.884469621774826</v>
      </c>
      <c r="Y20" s="3">
        <f t="shared" si="11"/>
        <v>3.3740194144322575</v>
      </c>
      <c r="Z20" s="3">
        <f t="shared" si="12"/>
        <v>49.999999999999993</v>
      </c>
      <c r="AA20" s="3">
        <f t="shared" ref="AA20:AA83" si="46">20*LOG10(Y20)</f>
        <v>10.562951544650394</v>
      </c>
      <c r="AB20" s="3">
        <f t="shared" ref="AB20:AB83" si="47">T20-AA20</f>
        <v>5.9231616831020926</v>
      </c>
      <c r="AD20" s="68">
        <f t="shared" ref="AD20:AD40" si="48">AD19+1</f>
        <v>17</v>
      </c>
      <c r="AE20" s="78">
        <f t="shared" si="41"/>
        <v>58</v>
      </c>
      <c r="AG20">
        <f t="shared" si="15"/>
        <v>35.268559871258745</v>
      </c>
      <c r="AH20">
        <f t="shared" si="16"/>
        <v>2.0330882313741174</v>
      </c>
      <c r="AI20" s="17">
        <f t="shared" si="17"/>
        <v>37.301648102632861</v>
      </c>
      <c r="AJ20" s="23">
        <f t="shared" si="1"/>
        <v>141.52881397071093</v>
      </c>
      <c r="AK20" s="75">
        <f t="shared" si="18"/>
        <v>9.5396114357535389</v>
      </c>
      <c r="AL20" s="88">
        <f t="shared" si="19"/>
        <v>73.29635959964962</v>
      </c>
      <c r="AM20">
        <f t="shared" si="20"/>
        <v>988.84469621774804</v>
      </c>
      <c r="AN20" s="90">
        <f t="shared" si="2"/>
        <v>7.3296359599649481</v>
      </c>
      <c r="AO20" s="22">
        <f t="shared" si="21"/>
        <v>98.884469621774613</v>
      </c>
      <c r="AP20" s="22">
        <f t="shared" si="22"/>
        <v>3.7061613355465393</v>
      </c>
      <c r="AQ20" s="22">
        <f t="shared" si="23"/>
        <v>50</v>
      </c>
      <c r="AR20" s="22">
        <f t="shared" si="44"/>
        <v>11.378486419530773</v>
      </c>
      <c r="AS20" s="22">
        <f t="shared" si="45"/>
        <v>25.923161683102087</v>
      </c>
      <c r="AU20" s="68">
        <f t="shared" si="42"/>
        <v>17</v>
      </c>
      <c r="AV20" s="78">
        <f t="shared" si="43"/>
        <v>482</v>
      </c>
      <c r="AW20" s="68"/>
      <c r="AX20" s="104">
        <f t="shared" si="26"/>
        <v>53.660940764776996</v>
      </c>
      <c r="AY20" s="104">
        <f t="shared" si="27"/>
        <v>16.895664267626284</v>
      </c>
      <c r="AZ20" s="104">
        <f t="shared" si="28"/>
        <v>70.556605032403283</v>
      </c>
      <c r="BA20" s="18">
        <f t="shared" si="29"/>
        <v>112.62353592521862</v>
      </c>
      <c r="BB20" s="74">
        <f t="shared" si="30"/>
        <v>0.34218958199249527</v>
      </c>
      <c r="BC20" s="86">
        <f t="shared" si="31"/>
        <v>3371.5550227200479</v>
      </c>
      <c r="BD20" s="104">
        <f t="shared" si="32"/>
        <v>1631.593748759286</v>
      </c>
      <c r="BE20" s="3">
        <f t="shared" si="33"/>
        <v>204.33666804363938</v>
      </c>
      <c r="BF20" s="3">
        <f t="shared" si="34"/>
        <v>98.884469621774954</v>
      </c>
      <c r="BG20" s="3">
        <f t="shared" si="35"/>
        <v>103.32091016173241</v>
      </c>
      <c r="BH20" s="3">
        <f t="shared" si="36"/>
        <v>50</v>
      </c>
      <c r="BI20">
        <f t="shared" si="37"/>
        <v>40.283764465023076</v>
      </c>
      <c r="BJ20">
        <f t="shared" si="38"/>
        <v>30.272840567380207</v>
      </c>
      <c r="BL20" s="17"/>
    </row>
    <row r="21" spans="2:64">
      <c r="B21" s="195" t="s">
        <v>44</v>
      </c>
      <c r="C21" s="196"/>
      <c r="D21" s="196"/>
      <c r="E21" s="197"/>
      <c r="G21" s="202" t="s">
        <v>85</v>
      </c>
      <c r="H21" s="203"/>
      <c r="I21" s="203"/>
      <c r="J21" s="203"/>
      <c r="K21" s="204"/>
      <c r="N21" s="20"/>
      <c r="O21" s="71">
        <f t="shared" si="39"/>
        <v>18</v>
      </c>
      <c r="P21" s="44">
        <f t="shared" si="5"/>
        <v>6.875</v>
      </c>
      <c r="Q21" s="47"/>
      <c r="R21" s="19">
        <f t="shared" si="6"/>
        <v>16.745454050046003</v>
      </c>
      <c r="S21" s="19">
        <f t="shared" si="7"/>
        <v>0.24099106190856995</v>
      </c>
      <c r="T21" s="19">
        <f t="shared" si="8"/>
        <v>16.986445111954573</v>
      </c>
      <c r="U21" s="52">
        <f t="shared" si="0"/>
        <v>141.84401696138923</v>
      </c>
      <c r="V21" s="50">
        <f t="shared" si="9"/>
        <v>9.8921532316975185</v>
      </c>
      <c r="W21" s="60">
        <f t="shared" si="10"/>
        <v>7.0684185117089564</v>
      </c>
      <c r="X21" s="3">
        <f t="shared" si="40"/>
        <v>98.884469621775082</v>
      </c>
      <c r="Y21" s="3">
        <f t="shared" si="11"/>
        <v>3.5740791950167146</v>
      </c>
      <c r="Z21" s="3">
        <f t="shared" si="12"/>
        <v>50.000000000000121</v>
      </c>
      <c r="AA21" s="3">
        <f t="shared" si="46"/>
        <v>11.063283428852483</v>
      </c>
      <c r="AB21" s="3">
        <f t="shared" si="47"/>
        <v>5.9231616831020908</v>
      </c>
      <c r="AD21" s="68">
        <f t="shared" si="48"/>
        <v>18</v>
      </c>
      <c r="AE21" s="78">
        <f t="shared" si="41"/>
        <v>61</v>
      </c>
      <c r="AG21">
        <f t="shared" si="15"/>
        <v>35.706596700215343</v>
      </c>
      <c r="AH21">
        <f t="shared" si="16"/>
        <v>2.1382479674796748</v>
      </c>
      <c r="AI21" s="17">
        <f t="shared" si="17"/>
        <v>37.844844667695014</v>
      </c>
      <c r="AJ21" s="23">
        <f t="shared" si="1"/>
        <v>140.98561740564878</v>
      </c>
      <c r="AK21" s="75">
        <f t="shared" si="18"/>
        <v>8.9612967131197152</v>
      </c>
      <c r="AL21" s="88">
        <f t="shared" si="19"/>
        <v>78.026519221513638</v>
      </c>
      <c r="AM21">
        <f t="shared" si="20"/>
        <v>988.84469621774974</v>
      </c>
      <c r="AN21" s="90">
        <f t="shared" si="2"/>
        <v>7.8026519221513491</v>
      </c>
      <c r="AO21" s="22">
        <f t="shared" si="21"/>
        <v>98.884469621774798</v>
      </c>
      <c r="AP21" s="22">
        <f t="shared" si="22"/>
        <v>3.945337398276934</v>
      </c>
      <c r="AQ21" s="22">
        <f t="shared" si="23"/>
        <v>50</v>
      </c>
      <c r="AR21" s="22">
        <f t="shared" si="44"/>
        <v>11.921682984592916</v>
      </c>
      <c r="AS21" s="22">
        <f t="shared" si="45"/>
        <v>25.923161683102098</v>
      </c>
      <c r="AU21" s="68">
        <f t="shared" si="42"/>
        <v>18</v>
      </c>
      <c r="AV21" s="78">
        <f t="shared" si="43"/>
        <v>509</v>
      </c>
      <c r="AW21" s="68"/>
      <c r="AX21" s="104">
        <f t="shared" si="26"/>
        <v>54.134355646735173</v>
      </c>
      <c r="AY21" s="104">
        <f t="shared" si="27"/>
        <v>17.842101892576306</v>
      </c>
      <c r="AZ21" s="104">
        <f t="shared" si="28"/>
        <v>71.976457539311482</v>
      </c>
      <c r="BA21" s="18">
        <f t="shared" si="29"/>
        <v>111.20368341831045</v>
      </c>
      <c r="BB21" s="74">
        <f t="shared" si="30"/>
        <v>0.29058564611491333</v>
      </c>
      <c r="BC21" s="86">
        <f t="shared" si="31"/>
        <v>3970.295915556112</v>
      </c>
      <c r="BD21" s="104">
        <f t="shared" si="32"/>
        <v>1631.5937487592903</v>
      </c>
      <c r="BE21" s="3">
        <f t="shared" si="33"/>
        <v>240.62399488218875</v>
      </c>
      <c r="BF21" s="3">
        <f t="shared" si="34"/>
        <v>98.884469621775239</v>
      </c>
      <c r="BG21" s="3">
        <f t="shared" si="35"/>
        <v>121.66925494092008</v>
      </c>
      <c r="BH21" s="3">
        <f t="shared" si="36"/>
        <v>50</v>
      </c>
      <c r="BI21">
        <f t="shared" si="37"/>
        <v>41.703616971931254</v>
      </c>
      <c r="BJ21">
        <f t="shared" si="38"/>
        <v>30.272840567380229</v>
      </c>
      <c r="BL21" s="17"/>
    </row>
    <row r="22" spans="2:64">
      <c r="B22" s="8">
        <v>1</v>
      </c>
      <c r="C22" s="205" t="s">
        <v>19</v>
      </c>
      <c r="D22" s="70">
        <v>240</v>
      </c>
      <c r="E22" s="67" t="s">
        <v>20</v>
      </c>
      <c r="G22" s="200">
        <v>1</v>
      </c>
      <c r="H22" s="200"/>
      <c r="I22" s="201" t="s">
        <v>11</v>
      </c>
      <c r="J22" s="31">
        <f>(4*$D$29*(D22/1000000))/POWER(RADIANS($D$10),2)</f>
        <v>21.009960640075164</v>
      </c>
      <c r="K22" s="67" t="s">
        <v>5</v>
      </c>
      <c r="N22" s="20"/>
      <c r="O22" s="71">
        <f t="shared" si="39"/>
        <v>19</v>
      </c>
      <c r="P22" s="44">
        <f t="shared" si="5"/>
        <v>7.25</v>
      </c>
      <c r="Q22" s="47"/>
      <c r="R22" s="19">
        <f t="shared" si="6"/>
        <v>17.206760131419873</v>
      </c>
      <c r="S22" s="19">
        <f t="shared" si="7"/>
        <v>0.25413602892176468</v>
      </c>
      <c r="T22" s="19">
        <f t="shared" si="8"/>
        <v>17.460896160341637</v>
      </c>
      <c r="U22" s="52">
        <f t="shared" si="0"/>
        <v>141.36956591300216</v>
      </c>
      <c r="V22" s="50">
        <f t="shared" si="9"/>
        <v>9.3663047153667485</v>
      </c>
      <c r="W22" s="60">
        <f t="shared" si="10"/>
        <v>7.4652577669051903</v>
      </c>
      <c r="X22" s="3">
        <f t="shared" si="40"/>
        <v>98.884469621775096</v>
      </c>
      <c r="Y22" s="3">
        <f t="shared" si="11"/>
        <v>3.7747372238831849</v>
      </c>
      <c r="Z22" s="3">
        <f t="shared" si="12"/>
        <v>50.000000000000128</v>
      </c>
      <c r="AA22" s="3">
        <f t="shared" si="46"/>
        <v>11.537734477239548</v>
      </c>
      <c r="AB22" s="3">
        <f t="shared" si="47"/>
        <v>5.923161683102089</v>
      </c>
      <c r="AD22" s="68">
        <f t="shared" si="48"/>
        <v>19</v>
      </c>
      <c r="AE22" s="78">
        <f t="shared" si="41"/>
        <v>64</v>
      </c>
      <c r="AG22">
        <f t="shared" si="15"/>
        <v>36.123599479677743</v>
      </c>
      <c r="AH22">
        <f t="shared" si="16"/>
        <v>2.2434077035852331</v>
      </c>
      <c r="AI22" s="17">
        <f t="shared" si="17"/>
        <v>38.367007183262977</v>
      </c>
      <c r="AJ22" s="23">
        <f t="shared" si="1"/>
        <v>140.46345489008081</v>
      </c>
      <c r="AK22" s="75">
        <f t="shared" si="18"/>
        <v>8.4384509728303829</v>
      </c>
      <c r="AL22" s="88">
        <f t="shared" si="19"/>
        <v>82.861036046452725</v>
      </c>
      <c r="AM22">
        <f t="shared" si="20"/>
        <v>988.84469621774986</v>
      </c>
      <c r="AN22" s="90">
        <f t="shared" si="2"/>
        <v>8.2861036046452572</v>
      </c>
      <c r="AO22" s="22">
        <f t="shared" si="21"/>
        <v>98.884469621774798</v>
      </c>
      <c r="AP22" s="22">
        <f t="shared" si="22"/>
        <v>4.1897901846159167</v>
      </c>
      <c r="AQ22" s="22">
        <f t="shared" si="23"/>
        <v>50</v>
      </c>
      <c r="AR22" s="22">
        <f t="shared" si="44"/>
        <v>12.443845500160879</v>
      </c>
      <c r="AS22" s="22">
        <f t="shared" si="45"/>
        <v>25.923161683102098</v>
      </c>
      <c r="AU22" s="68">
        <f t="shared" si="42"/>
        <v>19</v>
      </c>
      <c r="AV22" s="78">
        <f t="shared" si="43"/>
        <v>536</v>
      </c>
      <c r="AW22" s="68"/>
      <c r="AX22" s="104">
        <f t="shared" si="26"/>
        <v>54.583295793855406</v>
      </c>
      <c r="AY22" s="104">
        <f t="shared" si="27"/>
        <v>18.788539517526328</v>
      </c>
      <c r="AZ22" s="104">
        <f t="shared" si="28"/>
        <v>73.37183531138173</v>
      </c>
      <c r="BA22" s="18">
        <f t="shared" si="29"/>
        <v>109.80830564624017</v>
      </c>
      <c r="BB22" s="74">
        <f t="shared" si="30"/>
        <v>0.2474601485542787</v>
      </c>
      <c r="BC22" s="86">
        <f t="shared" si="31"/>
        <v>4662.2092915951325</v>
      </c>
      <c r="BD22" s="104">
        <f t="shared" si="32"/>
        <v>1631.5937487592844</v>
      </c>
      <c r="BE22" s="3">
        <f t="shared" si="33"/>
        <v>282.55813888455367</v>
      </c>
      <c r="BF22" s="3">
        <f t="shared" si="34"/>
        <v>98.884469621774869</v>
      </c>
      <c r="BG22" s="3">
        <f t="shared" si="35"/>
        <v>142.87285959327878</v>
      </c>
      <c r="BH22" s="3">
        <f t="shared" si="36"/>
        <v>49.999999999999993</v>
      </c>
      <c r="BI22">
        <f t="shared" si="37"/>
        <v>43.09899474400153</v>
      </c>
      <c r="BJ22">
        <f t="shared" si="38"/>
        <v>30.2728405673802</v>
      </c>
      <c r="BL22" s="17"/>
    </row>
    <row r="23" spans="2:64">
      <c r="B23" s="8">
        <v>2</v>
      </c>
      <c r="C23" s="205"/>
      <c r="D23" s="70">
        <v>2000</v>
      </c>
      <c r="E23" s="67" t="s">
        <v>20</v>
      </c>
      <c r="G23" s="200">
        <v>2</v>
      </c>
      <c r="H23" s="200"/>
      <c r="I23" s="201"/>
      <c r="J23" s="31">
        <f>(4*$D$29*(D23/1000000))/POWER(RADIANS($D$10),2)</f>
        <v>175.0830053339597</v>
      </c>
      <c r="K23" s="67" t="s">
        <v>5</v>
      </c>
      <c r="N23" s="20"/>
      <c r="O23" s="71">
        <f t="shared" si="39"/>
        <v>20</v>
      </c>
      <c r="P23" s="44">
        <f t="shared" si="5"/>
        <v>7.625</v>
      </c>
      <c r="Q23" s="47"/>
      <c r="R23" s="19">
        <f t="shared" si="6"/>
        <v>17.644796960376471</v>
      </c>
      <c r="S23" s="19">
        <f t="shared" si="7"/>
        <v>0.26728099593495935</v>
      </c>
      <c r="T23" s="19">
        <f t="shared" si="8"/>
        <v>17.912077956311432</v>
      </c>
      <c r="U23" s="52">
        <f t="shared" si="0"/>
        <v>140.91838411703236</v>
      </c>
      <c r="V23" s="50">
        <f t="shared" si="9"/>
        <v>8.8921994004802034</v>
      </c>
      <c r="W23" s="60">
        <f t="shared" si="10"/>
        <v>7.863282847640173</v>
      </c>
      <c r="X23" s="3">
        <f t="shared" si="40"/>
        <v>98.88446962177494</v>
      </c>
      <c r="Y23" s="3">
        <f t="shared" si="11"/>
        <v>3.9759948542559806</v>
      </c>
      <c r="Z23" s="3">
        <f t="shared" si="12"/>
        <v>50.000000000000043</v>
      </c>
      <c r="AA23" s="3">
        <f t="shared" si="46"/>
        <v>11.988916273209343</v>
      </c>
      <c r="AB23" s="3">
        <f t="shared" si="47"/>
        <v>5.923161683102089</v>
      </c>
      <c r="AD23" s="68">
        <f t="shared" si="48"/>
        <v>20</v>
      </c>
      <c r="AE23" s="78">
        <f t="shared" si="41"/>
        <v>67</v>
      </c>
      <c r="AG23">
        <f t="shared" si="15"/>
        <v>36.521496054016531</v>
      </c>
      <c r="AH23">
        <f t="shared" si="16"/>
        <v>2.348567439690791</v>
      </c>
      <c r="AI23" s="17">
        <f t="shared" si="17"/>
        <v>38.87006349370732</v>
      </c>
      <c r="AJ23" s="23">
        <f t="shared" si="1"/>
        <v>139.96039857963649</v>
      </c>
      <c r="AK23" s="75">
        <f t="shared" si="18"/>
        <v>7.9636087659121291</v>
      </c>
      <c r="AL23" s="88">
        <f t="shared" si="19"/>
        <v>87.801750536628376</v>
      </c>
      <c r="AM23">
        <f t="shared" si="20"/>
        <v>988.84469621775168</v>
      </c>
      <c r="AN23" s="90">
        <f t="shared" si="2"/>
        <v>8.7801750536628216</v>
      </c>
      <c r="AO23" s="22">
        <f t="shared" si="21"/>
        <v>98.884469621774983</v>
      </c>
      <c r="AP23" s="22">
        <f t="shared" si="22"/>
        <v>4.4396127557978886</v>
      </c>
      <c r="AQ23" s="22">
        <f t="shared" si="23"/>
        <v>49.999999999999993</v>
      </c>
      <c r="AR23" s="22">
        <f t="shared" si="44"/>
        <v>12.946901810605201</v>
      </c>
      <c r="AS23" s="22">
        <f t="shared" si="45"/>
        <v>25.923161683102119</v>
      </c>
      <c r="AU23" s="68">
        <f t="shared" si="42"/>
        <v>20</v>
      </c>
      <c r="AV23" s="78">
        <f t="shared" si="43"/>
        <v>563</v>
      </c>
      <c r="AW23" s="68"/>
      <c r="AX23" s="104">
        <f t="shared" si="26"/>
        <v>55.010167897026925</v>
      </c>
      <c r="AY23" s="104">
        <f t="shared" si="27"/>
        <v>19.734977142476342</v>
      </c>
      <c r="AZ23" s="104">
        <f t="shared" si="28"/>
        <v>74.745145039503271</v>
      </c>
      <c r="BA23" s="18">
        <f t="shared" si="29"/>
        <v>108.43499591811866</v>
      </c>
      <c r="BB23" s="74">
        <f t="shared" si="30"/>
        <v>0.21127094889767781</v>
      </c>
      <c r="BC23" s="86">
        <f t="shared" si="31"/>
        <v>5460.8123355759462</v>
      </c>
      <c r="BD23" s="104">
        <f t="shared" si="32"/>
        <v>1631.5937487592905</v>
      </c>
      <c r="BE23" s="3">
        <f t="shared" si="33"/>
        <v>330.95832336823935</v>
      </c>
      <c r="BF23" s="3">
        <f t="shared" si="34"/>
        <v>98.884469621775239</v>
      </c>
      <c r="BG23" s="3">
        <f t="shared" si="35"/>
        <v>167.34595666747623</v>
      </c>
      <c r="BH23" s="3">
        <f t="shared" si="36"/>
        <v>50.000000000000007</v>
      </c>
      <c r="BI23">
        <f t="shared" si="37"/>
        <v>44.472304472123049</v>
      </c>
      <c r="BJ23">
        <f t="shared" si="38"/>
        <v>30.272840567380221</v>
      </c>
      <c r="BL23" s="17"/>
    </row>
    <row r="24" spans="2:64">
      <c r="B24" s="8">
        <v>3</v>
      </c>
      <c r="C24" s="205"/>
      <c r="D24" s="70">
        <v>17000</v>
      </c>
      <c r="E24" s="67" t="s">
        <v>20</v>
      </c>
      <c r="G24" s="200">
        <v>3</v>
      </c>
      <c r="H24" s="200"/>
      <c r="I24" s="201"/>
      <c r="J24" s="31">
        <f>(4*$D$29*(D24/1000000))/POWER(RADIANS($D$10),2)</f>
        <v>1488.2055453386577</v>
      </c>
      <c r="K24" s="67" t="s">
        <v>5</v>
      </c>
      <c r="N24" s="20"/>
      <c r="O24" s="71">
        <f t="shared" si="39"/>
        <v>21</v>
      </c>
      <c r="P24" s="44">
        <f t="shared" si="5"/>
        <v>8</v>
      </c>
      <c r="Q24" s="47"/>
      <c r="R24" s="19">
        <f t="shared" si="6"/>
        <v>18.061799739838872</v>
      </c>
      <c r="S24" s="19">
        <f t="shared" si="7"/>
        <v>0.28042596294815414</v>
      </c>
      <c r="T24" s="19">
        <f t="shared" si="8"/>
        <v>18.342225702787026</v>
      </c>
      <c r="U24" s="52">
        <f t="shared" si="0"/>
        <v>140.48823637055676</v>
      </c>
      <c r="V24" s="50">
        <f t="shared" si="9"/>
        <v>8.4625608699364498</v>
      </c>
      <c r="W24" s="60">
        <f t="shared" si="10"/>
        <v>8.2624964355638664</v>
      </c>
      <c r="X24" s="3">
        <f t="shared" si="40"/>
        <v>98.884469621774869</v>
      </c>
      <c r="Y24" s="3">
        <f t="shared" si="11"/>
        <v>4.1778534420861293</v>
      </c>
      <c r="Z24" s="3">
        <f t="shared" si="12"/>
        <v>50.000000000000014</v>
      </c>
      <c r="AA24" s="3">
        <f t="shared" si="46"/>
        <v>12.419064019684935</v>
      </c>
      <c r="AB24" s="3">
        <f t="shared" si="47"/>
        <v>5.9231616831020908</v>
      </c>
      <c r="AD24" s="68">
        <f t="shared" si="48"/>
        <v>21</v>
      </c>
      <c r="AE24" s="78">
        <f t="shared" si="41"/>
        <v>70</v>
      </c>
      <c r="AG24">
        <f t="shared" si="15"/>
        <v>36.901960800285138</v>
      </c>
      <c r="AH24">
        <f t="shared" si="16"/>
        <v>2.4537271757963488</v>
      </c>
      <c r="AI24" s="17">
        <f t="shared" si="17"/>
        <v>39.355687976081484</v>
      </c>
      <c r="AJ24" s="23">
        <f t="shared" si="1"/>
        <v>139.4747740972623</v>
      </c>
      <c r="AK24" s="75">
        <f t="shared" si="18"/>
        <v>7.5305846004102301</v>
      </c>
      <c r="AL24" s="88">
        <f t="shared" si="19"/>
        <v>92.850532506843066</v>
      </c>
      <c r="AM24">
        <f t="shared" si="20"/>
        <v>988.84469621774906</v>
      </c>
      <c r="AN24" s="90">
        <f t="shared" si="2"/>
        <v>9.2850532506842889</v>
      </c>
      <c r="AO24" s="22">
        <f t="shared" si="21"/>
        <v>98.884469621774713</v>
      </c>
      <c r="AP24" s="22">
        <f t="shared" si="22"/>
        <v>4.6948996572459176</v>
      </c>
      <c r="AQ24" s="22">
        <f t="shared" si="23"/>
        <v>50.000000000000007</v>
      </c>
      <c r="AR24" s="22">
        <f t="shared" si="44"/>
        <v>13.432526292979393</v>
      </c>
      <c r="AS24" s="22">
        <f t="shared" si="45"/>
        <v>25.923161683102091</v>
      </c>
      <c r="AU24" s="68">
        <f t="shared" si="42"/>
        <v>21</v>
      </c>
      <c r="AV24" s="78">
        <f t="shared" si="43"/>
        <v>590</v>
      </c>
      <c r="AW24" s="68"/>
      <c r="AX24" s="104">
        <f t="shared" si="26"/>
        <v>55.417040232842886</v>
      </c>
      <c r="AY24" s="104">
        <f t="shared" si="27"/>
        <v>20.681414767426364</v>
      </c>
      <c r="AZ24" s="104">
        <f t="shared" si="28"/>
        <v>76.098455000269254</v>
      </c>
      <c r="BA24" s="18">
        <f t="shared" si="29"/>
        <v>107.08168595735265</v>
      </c>
      <c r="BB24" s="74">
        <f t="shared" si="30"/>
        <v>0.18078995008628002</v>
      </c>
      <c r="BC24" s="86">
        <f t="shared" si="31"/>
        <v>6381.4996538174501</v>
      </c>
      <c r="BD24" s="104">
        <f t="shared" si="32"/>
        <v>1631.5937487592844</v>
      </c>
      <c r="BE24" s="3">
        <f t="shared" si="33"/>
        <v>386.75755477681537</v>
      </c>
      <c r="BF24" s="3">
        <f t="shared" si="34"/>
        <v>98.884469621774869</v>
      </c>
      <c r="BG24" s="3">
        <f t="shared" si="35"/>
        <v>195.56031207738278</v>
      </c>
      <c r="BH24" s="3">
        <f t="shared" si="36"/>
        <v>50</v>
      </c>
      <c r="BI24">
        <f t="shared" si="37"/>
        <v>45.825614432889054</v>
      </c>
      <c r="BJ24">
        <f t="shared" si="38"/>
        <v>30.2728405673802</v>
      </c>
      <c r="BL24" s="17"/>
    </row>
    <row r="25" spans="2:64">
      <c r="B25" s="195" t="s">
        <v>66</v>
      </c>
      <c r="C25" s="196"/>
      <c r="D25" s="196"/>
      <c r="E25" s="197"/>
      <c r="G25" s="191" t="s">
        <v>38</v>
      </c>
      <c r="H25" s="191"/>
      <c r="I25" s="191"/>
      <c r="J25" s="191"/>
      <c r="K25" s="191"/>
      <c r="N25" s="20"/>
      <c r="O25" s="71">
        <f t="shared" si="39"/>
        <v>22</v>
      </c>
      <c r="P25" s="44">
        <f t="shared" si="5"/>
        <v>8.375</v>
      </c>
      <c r="Q25" s="47"/>
      <c r="R25" s="19">
        <f t="shared" si="6"/>
        <v>18.459696314177656</v>
      </c>
      <c r="S25" s="19">
        <f t="shared" si="7"/>
        <v>0.29357092996134887</v>
      </c>
      <c r="T25" s="19">
        <f t="shared" si="8"/>
        <v>18.753267244139003</v>
      </c>
      <c r="U25" s="52">
        <f t="shared" si="0"/>
        <v>140.07719482920479</v>
      </c>
      <c r="V25" s="50">
        <f t="shared" si="9"/>
        <v>8.0714159455603074</v>
      </c>
      <c r="W25" s="60">
        <f t="shared" si="10"/>
        <v>8.6629012177290683</v>
      </c>
      <c r="X25" s="3">
        <f t="shared" si="40"/>
        <v>98.88446962177494</v>
      </c>
      <c r="Y25" s="3">
        <f t="shared" si="11"/>
        <v>4.380314346056549</v>
      </c>
      <c r="Z25" s="3">
        <f t="shared" si="12"/>
        <v>50.000000000000043</v>
      </c>
      <c r="AA25" s="3">
        <f t="shared" si="46"/>
        <v>12.830105561036913</v>
      </c>
      <c r="AB25" s="3">
        <f t="shared" si="47"/>
        <v>5.9231616831020908</v>
      </c>
      <c r="AD25" s="68">
        <f t="shared" si="48"/>
        <v>22</v>
      </c>
      <c r="AE25" s="78">
        <f t="shared" si="41"/>
        <v>73</v>
      </c>
      <c r="AG25">
        <f t="shared" si="15"/>
        <v>37.266457202409114</v>
      </c>
      <c r="AH25">
        <f t="shared" si="16"/>
        <v>2.5588869119019062</v>
      </c>
      <c r="AI25" s="17">
        <f t="shared" si="17"/>
        <v>39.825344114311022</v>
      </c>
      <c r="AJ25" s="23">
        <f t="shared" si="1"/>
        <v>139.00511795903276</v>
      </c>
      <c r="AK25" s="75">
        <f t="shared" si="18"/>
        <v>7.1342099346091619</v>
      </c>
      <c r="AL25" s="88">
        <f t="shared" si="19"/>
        <v>98.009281566540693</v>
      </c>
      <c r="AM25">
        <f t="shared" si="20"/>
        <v>988.84469621774804</v>
      </c>
      <c r="AN25" s="90">
        <f t="shared" si="2"/>
        <v>9.8009281566540505</v>
      </c>
      <c r="AO25" s="22">
        <f t="shared" si="21"/>
        <v>98.884469621774613</v>
      </c>
      <c r="AP25" s="22">
        <f t="shared" si="22"/>
        <v>4.9557469409209736</v>
      </c>
      <c r="AQ25" s="22">
        <f t="shared" si="23"/>
        <v>49.999999999999993</v>
      </c>
      <c r="AR25" s="22">
        <f t="shared" si="44"/>
        <v>13.902182431208935</v>
      </c>
      <c r="AS25" s="22">
        <f t="shared" si="45"/>
        <v>25.923161683102087</v>
      </c>
      <c r="AU25" s="68">
        <f t="shared" si="42"/>
        <v>22</v>
      </c>
      <c r="AV25" s="78">
        <f t="shared" si="43"/>
        <v>617</v>
      </c>
      <c r="AW25" s="68"/>
      <c r="AX25" s="104">
        <f t="shared" si="26"/>
        <v>55.805703280664829</v>
      </c>
      <c r="AY25" s="104">
        <f t="shared" si="27"/>
        <v>21.627852392376386</v>
      </c>
      <c r="AZ25" s="104">
        <f t="shared" si="28"/>
        <v>77.433555673041212</v>
      </c>
      <c r="BA25" s="18">
        <f t="shared" si="29"/>
        <v>105.7465852845807</v>
      </c>
      <c r="BB25" s="74">
        <f t="shared" si="30"/>
        <v>0.15503125089410882</v>
      </c>
      <c r="BC25" s="86">
        <f t="shared" si="31"/>
        <v>7441.7963941817816</v>
      </c>
      <c r="BD25" s="104">
        <f t="shared" si="32"/>
        <v>1631.5937487592844</v>
      </c>
      <c r="BE25" s="3">
        <f t="shared" si="33"/>
        <v>451.01796328374462</v>
      </c>
      <c r="BF25" s="3">
        <f t="shared" si="34"/>
        <v>98.884469621774883</v>
      </c>
      <c r="BG25" s="3">
        <f t="shared" si="35"/>
        <v>228.05298193379201</v>
      </c>
      <c r="BH25" s="3">
        <f t="shared" si="36"/>
        <v>50</v>
      </c>
      <c r="BI25">
        <f t="shared" si="37"/>
        <v>47.160715105660998</v>
      </c>
      <c r="BJ25">
        <f t="shared" si="38"/>
        <v>30.272840567380214</v>
      </c>
      <c r="BL25" s="17"/>
    </row>
    <row r="26" spans="2:64">
      <c r="B26" s="8">
        <v>1</v>
      </c>
      <c r="C26" s="205" t="s">
        <v>67</v>
      </c>
      <c r="D26" s="69">
        <v>20</v>
      </c>
      <c r="E26" s="67" t="s">
        <v>2</v>
      </c>
      <c r="G26" s="200">
        <v>1</v>
      </c>
      <c r="H26" s="200"/>
      <c r="I26" s="189" t="s">
        <v>31</v>
      </c>
      <c r="J26" s="32">
        <f>D26/POWER(2,0.5)</f>
        <v>14.142135623730949</v>
      </c>
      <c r="K26" s="67" t="s">
        <v>2</v>
      </c>
      <c r="N26" s="20"/>
      <c r="O26" s="71">
        <f t="shared" si="39"/>
        <v>23</v>
      </c>
      <c r="P26" s="44">
        <f t="shared" si="5"/>
        <v>8.75</v>
      </c>
      <c r="Q26" s="47"/>
      <c r="R26" s="19">
        <f t="shared" si="6"/>
        <v>18.840161060446267</v>
      </c>
      <c r="S26" s="19">
        <f t="shared" si="7"/>
        <v>0.3067158969745436</v>
      </c>
      <c r="T26" s="19">
        <f t="shared" si="8"/>
        <v>19.146876957420812</v>
      </c>
      <c r="U26" s="52">
        <f t="shared" si="0"/>
        <v>139.68358511592299</v>
      </c>
      <c r="V26" s="50">
        <f t="shared" si="9"/>
        <v>7.7138154226186559</v>
      </c>
      <c r="W26" s="60">
        <f t="shared" si="10"/>
        <v>9.0644998866015829</v>
      </c>
      <c r="X26" s="3">
        <f t="shared" si="40"/>
        <v>98.884469621775139</v>
      </c>
      <c r="Y26" s="3">
        <f t="shared" si="11"/>
        <v>4.583378927587197</v>
      </c>
      <c r="Z26" s="3">
        <f t="shared" si="12"/>
        <v>50.000000000000149</v>
      </c>
      <c r="AA26" s="3">
        <f t="shared" si="46"/>
        <v>13.223715274318721</v>
      </c>
      <c r="AB26" s="3">
        <f t="shared" si="47"/>
        <v>5.9231616831020908</v>
      </c>
      <c r="AD26" s="68">
        <f t="shared" si="48"/>
        <v>23</v>
      </c>
      <c r="AE26" s="78">
        <f t="shared" si="41"/>
        <v>76</v>
      </c>
      <c r="AG26">
        <f t="shared" si="15"/>
        <v>37.616271845615827</v>
      </c>
      <c r="AH26">
        <f t="shared" si="16"/>
        <v>2.664046648007464</v>
      </c>
      <c r="AI26" s="17">
        <f t="shared" si="17"/>
        <v>40.280318493623291</v>
      </c>
      <c r="AJ26" s="23">
        <f t="shared" si="1"/>
        <v>138.5501435797205</v>
      </c>
      <c r="AK26" s="75">
        <f t="shared" si="18"/>
        <v>6.7701324613542138</v>
      </c>
      <c r="AL26" s="88">
        <f t="shared" si="19"/>
        <v>103.27992756822063</v>
      </c>
      <c r="AM26">
        <f t="shared" si="20"/>
        <v>988.84469621774974</v>
      </c>
      <c r="AN26" s="90">
        <f t="shared" si="2"/>
        <v>10.327992756822043</v>
      </c>
      <c r="AO26" s="22">
        <f t="shared" si="21"/>
        <v>98.884469621774784</v>
      </c>
      <c r="AP26" s="22">
        <f t="shared" si="22"/>
        <v>5.2222521879956441</v>
      </c>
      <c r="AQ26" s="22">
        <f t="shared" si="23"/>
        <v>50</v>
      </c>
      <c r="AR26" s="22">
        <f t="shared" si="44"/>
        <v>14.357156810521193</v>
      </c>
      <c r="AS26" s="22">
        <f t="shared" si="45"/>
        <v>25.923161683102098</v>
      </c>
      <c r="AU26" s="68">
        <f t="shared" si="42"/>
        <v>23</v>
      </c>
      <c r="AV26" s="78">
        <f t="shared" si="43"/>
        <v>644</v>
      </c>
      <c r="AW26" s="68"/>
      <c r="AX26" s="104">
        <f t="shared" si="26"/>
        <v>56.177717347196243</v>
      </c>
      <c r="AY26" s="104">
        <f t="shared" si="27"/>
        <v>22.574290017326405</v>
      </c>
      <c r="AZ26" s="104">
        <f t="shared" si="28"/>
        <v>78.752007364522655</v>
      </c>
      <c r="BA26" s="18">
        <f t="shared" si="29"/>
        <v>104.42813359309926</v>
      </c>
      <c r="BB26" s="74">
        <f t="shared" si="30"/>
        <v>0.13319768189134326</v>
      </c>
      <c r="BC26" s="86">
        <f t="shared" si="31"/>
        <v>8661.6447636860394</v>
      </c>
      <c r="BD26" s="104">
        <f t="shared" si="32"/>
        <v>1631.5937487592873</v>
      </c>
      <c r="BE26" s="3">
        <f t="shared" si="33"/>
        <v>524.94816749612392</v>
      </c>
      <c r="BF26" s="3">
        <f t="shared" si="34"/>
        <v>98.884469621775054</v>
      </c>
      <c r="BG26" s="3">
        <f t="shared" si="35"/>
        <v>265.43509284319742</v>
      </c>
      <c r="BH26" s="3">
        <f t="shared" si="36"/>
        <v>50</v>
      </c>
      <c r="BI26">
        <f t="shared" si="37"/>
        <v>48.47916679714244</v>
      </c>
      <c r="BJ26">
        <f t="shared" si="38"/>
        <v>30.272840567380214</v>
      </c>
      <c r="BL26" s="17"/>
    </row>
    <row r="27" spans="2:64">
      <c r="B27" s="8">
        <v>2</v>
      </c>
      <c r="C27" s="205"/>
      <c r="D27" s="69">
        <v>200</v>
      </c>
      <c r="E27" s="67" t="s">
        <v>2</v>
      </c>
      <c r="G27" s="200">
        <v>2</v>
      </c>
      <c r="H27" s="200"/>
      <c r="I27" s="206"/>
      <c r="J27" s="32">
        <f>D27/POWER(2,0.5)</f>
        <v>141.42135623730948</v>
      </c>
      <c r="K27" s="67" t="s">
        <v>2</v>
      </c>
      <c r="N27" s="20"/>
      <c r="O27" s="71">
        <f t="shared" si="39"/>
        <v>24</v>
      </c>
      <c r="P27" s="44">
        <f t="shared" si="5"/>
        <v>9.125</v>
      </c>
      <c r="Q27" s="47"/>
      <c r="R27" s="19">
        <f t="shared" si="6"/>
        <v>19.204657462570246</v>
      </c>
      <c r="S27" s="19">
        <f t="shared" si="7"/>
        <v>0.31986086398773828</v>
      </c>
      <c r="T27" s="19">
        <f t="shared" si="8"/>
        <v>19.524518326557985</v>
      </c>
      <c r="U27" s="52">
        <f t="shared" si="0"/>
        <v>139.3059437467858</v>
      </c>
      <c r="V27" s="50">
        <f t="shared" si="9"/>
        <v>7.3856236643185316</v>
      </c>
      <c r="W27" s="60">
        <f t="shared" si="10"/>
        <v>9.4672951400704495</v>
      </c>
      <c r="X27" s="3">
        <f t="shared" si="40"/>
        <v>98.884469621774841</v>
      </c>
      <c r="Y27" s="3">
        <f t="shared" si="11"/>
        <v>4.7870485508402343</v>
      </c>
      <c r="Z27" s="3">
        <f t="shared" si="12"/>
        <v>49.999999999999993</v>
      </c>
      <c r="AA27" s="3">
        <f t="shared" si="46"/>
        <v>13.601356643455894</v>
      </c>
      <c r="AB27" s="3">
        <f t="shared" si="47"/>
        <v>5.9231616831020908</v>
      </c>
      <c r="AD27" s="68">
        <f t="shared" si="48"/>
        <v>24</v>
      </c>
      <c r="AE27" s="78">
        <f t="shared" si="41"/>
        <v>79</v>
      </c>
      <c r="AG27">
        <f t="shared" si="15"/>
        <v>37.952541825808829</v>
      </c>
      <c r="AH27">
        <f t="shared" si="16"/>
        <v>2.7692063841130219</v>
      </c>
      <c r="AI27" s="17">
        <f t="shared" si="17"/>
        <v>40.721748209921849</v>
      </c>
      <c r="AJ27" s="23">
        <f t="shared" si="1"/>
        <v>138.10871386342194</v>
      </c>
      <c r="AK27" s="75">
        <f t="shared" si="18"/>
        <v>6.4346611250804999</v>
      </c>
      <c r="AL27" s="88">
        <f t="shared" si="19"/>
        <v>108.66443106235431</v>
      </c>
      <c r="AM27">
        <f t="shared" si="20"/>
        <v>988.84469621774804</v>
      </c>
      <c r="AN27" s="90">
        <f t="shared" si="2"/>
        <v>10.86644310623541</v>
      </c>
      <c r="AO27" s="22">
        <f t="shared" si="21"/>
        <v>98.884469621774613</v>
      </c>
      <c r="AP27" s="22">
        <f t="shared" si="22"/>
        <v>5.4945145318565736</v>
      </c>
      <c r="AQ27" s="22">
        <f t="shared" si="23"/>
        <v>50</v>
      </c>
      <c r="AR27" s="22">
        <f t="shared" si="44"/>
        <v>14.79858652681976</v>
      </c>
      <c r="AS27" s="22">
        <f t="shared" si="45"/>
        <v>25.923161683102087</v>
      </c>
      <c r="AU27" s="68">
        <f t="shared" si="42"/>
        <v>24</v>
      </c>
      <c r="AV27" s="78">
        <f t="shared" si="43"/>
        <v>671</v>
      </c>
      <c r="AW27" s="68"/>
      <c r="AX27" s="104">
        <f t="shared" si="26"/>
        <v>56.534450403379843</v>
      </c>
      <c r="AY27" s="104">
        <f t="shared" si="27"/>
        <v>23.520727642276427</v>
      </c>
      <c r="AZ27" s="104">
        <f t="shared" si="28"/>
        <v>80.055178045656277</v>
      </c>
      <c r="BA27" s="18">
        <f t="shared" si="29"/>
        <v>103.12496291196564</v>
      </c>
      <c r="BB27" s="74">
        <f t="shared" si="30"/>
        <v>0.11464051611233685</v>
      </c>
      <c r="BC27" s="86">
        <f t="shared" si="31"/>
        <v>10063.728278741721</v>
      </c>
      <c r="BD27" s="104">
        <f t="shared" si="32"/>
        <v>1631.5937487592848</v>
      </c>
      <c r="BE27" s="3">
        <f t="shared" si="33"/>
        <v>609.9229259843471</v>
      </c>
      <c r="BF27" s="3">
        <f t="shared" si="34"/>
        <v>98.884469621774898</v>
      </c>
      <c r="BG27" s="3">
        <f t="shared" si="35"/>
        <v>308.40177851853429</v>
      </c>
      <c r="BH27" s="3">
        <f t="shared" si="36"/>
        <v>50</v>
      </c>
      <c r="BI27">
        <f t="shared" si="37"/>
        <v>49.782337478276062</v>
      </c>
      <c r="BJ27">
        <f t="shared" si="38"/>
        <v>30.272840567380214</v>
      </c>
      <c r="BL27" s="17"/>
    </row>
    <row r="28" spans="2:64">
      <c r="B28" s="8">
        <v>3</v>
      </c>
      <c r="C28" s="205"/>
      <c r="D28" s="70">
        <v>330</v>
      </c>
      <c r="E28" s="67" t="s">
        <v>2</v>
      </c>
      <c r="G28" s="200">
        <v>3</v>
      </c>
      <c r="H28" s="200"/>
      <c r="I28" s="190"/>
      <c r="J28" s="32">
        <f>D28/POWER(2,0.5)</f>
        <v>233.34523779156066</v>
      </c>
      <c r="K28" s="67" t="s">
        <v>2</v>
      </c>
      <c r="N28" s="20"/>
      <c r="O28" s="71">
        <f t="shared" si="39"/>
        <v>25</v>
      </c>
      <c r="P28" s="44">
        <f t="shared" si="5"/>
        <v>9.5</v>
      </c>
      <c r="Q28" s="47"/>
      <c r="R28" s="19">
        <f t="shared" si="6"/>
        <v>19.554472105776956</v>
      </c>
      <c r="S28" s="19">
        <f t="shared" si="7"/>
        <v>0.33300583100093301</v>
      </c>
      <c r="T28" s="19">
        <f t="shared" si="8"/>
        <v>19.887477936777888</v>
      </c>
      <c r="U28" s="52">
        <f t="shared" si="0"/>
        <v>138.94298413656591</v>
      </c>
      <c r="V28" s="50">
        <f t="shared" si="9"/>
        <v>7.0833580291874227</v>
      </c>
      <c r="W28" s="60">
        <f t="shared" si="10"/>
        <v>9.8712896814582454</v>
      </c>
      <c r="X28" s="3">
        <f t="shared" si="40"/>
        <v>98.88446962177494</v>
      </c>
      <c r="Y28" s="3">
        <f t="shared" si="11"/>
        <v>4.9913245827252428</v>
      </c>
      <c r="Z28" s="3">
        <f t="shared" si="12"/>
        <v>50.00000000000005</v>
      </c>
      <c r="AA28" s="3">
        <f t="shared" si="46"/>
        <v>13.964316253675797</v>
      </c>
      <c r="AB28" s="3">
        <f t="shared" si="47"/>
        <v>5.9231616831020908</v>
      </c>
      <c r="AD28" s="68">
        <f t="shared" si="48"/>
        <v>25</v>
      </c>
      <c r="AE28" s="78">
        <f t="shared" si="41"/>
        <v>82</v>
      </c>
      <c r="AG28">
        <f t="shared" si="15"/>
        <v>38.276277047674334</v>
      </c>
      <c r="AH28">
        <f t="shared" si="16"/>
        <v>2.8743661202185797</v>
      </c>
      <c r="AI28" s="17">
        <f t="shared" si="17"/>
        <v>41.150643167892916</v>
      </c>
      <c r="AJ28" s="23">
        <f t="shared" si="1"/>
        <v>137.67981890545087</v>
      </c>
      <c r="AK28" s="75">
        <f t="shared" si="18"/>
        <v>6.1246451595142108</v>
      </c>
      <c r="AL28" s="88">
        <f t="shared" si="19"/>
        <v>114.1647837588982</v>
      </c>
      <c r="AM28">
        <f t="shared" si="20"/>
        <v>988.84469621774986</v>
      </c>
      <c r="AN28" s="90">
        <f t="shared" si="2"/>
        <v>11.416478375889797</v>
      </c>
      <c r="AO28" s="22">
        <f t="shared" si="21"/>
        <v>98.884469621774784</v>
      </c>
      <c r="AP28" s="22">
        <f t="shared" si="22"/>
        <v>5.7726346814403291</v>
      </c>
      <c r="AQ28" s="22">
        <f t="shared" si="23"/>
        <v>49.999999999999993</v>
      </c>
      <c r="AR28" s="22">
        <f t="shared" si="44"/>
        <v>15.227481484790818</v>
      </c>
      <c r="AS28" s="22">
        <f t="shared" si="45"/>
        <v>25.923161683102098</v>
      </c>
      <c r="AU28" s="68">
        <f t="shared" si="42"/>
        <v>25</v>
      </c>
      <c r="AV28" s="78">
        <f t="shared" si="43"/>
        <v>698</v>
      </c>
      <c r="AW28" s="68"/>
      <c r="AX28" s="104">
        <f t="shared" si="26"/>
        <v>56.877108452463219</v>
      </c>
      <c r="AY28" s="104">
        <f t="shared" si="27"/>
        <v>24.467165267226445</v>
      </c>
      <c r="AZ28" s="104">
        <f t="shared" si="28"/>
        <v>81.344273719689667</v>
      </c>
      <c r="BA28" s="18">
        <f t="shared" si="29"/>
        <v>101.83586723793223</v>
      </c>
      <c r="BB28" s="74">
        <f t="shared" si="30"/>
        <v>9.8828760583186209E-2</v>
      </c>
      <c r="BC28" s="86">
        <f t="shared" si="31"/>
        <v>11673.838638481819</v>
      </c>
      <c r="BD28" s="104">
        <f t="shared" si="32"/>
        <v>1631.5937487592819</v>
      </c>
      <c r="BE28" s="3">
        <f t="shared" si="33"/>
        <v>707.50537202920157</v>
      </c>
      <c r="BF28" s="3">
        <f t="shared" si="34"/>
        <v>98.884469621774713</v>
      </c>
      <c r="BG28" s="3">
        <f t="shared" si="35"/>
        <v>357.74342256946602</v>
      </c>
      <c r="BH28" s="3">
        <f t="shared" si="36"/>
        <v>50</v>
      </c>
      <c r="BI28">
        <f t="shared" si="37"/>
        <v>51.071433152309467</v>
      </c>
      <c r="BJ28">
        <f t="shared" si="38"/>
        <v>30.2728405673802</v>
      </c>
      <c r="BL28" s="17"/>
    </row>
    <row r="29" spans="2:64">
      <c r="B29" s="25" t="s">
        <v>41</v>
      </c>
      <c r="C29" s="67" t="s">
        <v>42</v>
      </c>
      <c r="D29" s="69">
        <v>1500</v>
      </c>
      <c r="E29" s="67" t="s">
        <v>43</v>
      </c>
      <c r="G29" s="191" t="s">
        <v>40</v>
      </c>
      <c r="H29" s="191"/>
      <c r="I29" s="191"/>
      <c r="J29" s="191"/>
      <c r="K29" s="191"/>
      <c r="N29" s="20"/>
      <c r="O29" s="71">
        <f t="shared" si="39"/>
        <v>26</v>
      </c>
      <c r="P29" s="44">
        <f t="shared" si="5"/>
        <v>9.875</v>
      </c>
      <c r="Q29" s="47"/>
      <c r="R29" s="19">
        <f t="shared" si="6"/>
        <v>19.890742085969958</v>
      </c>
      <c r="S29" s="19">
        <f t="shared" si="7"/>
        <v>0.34615079801412774</v>
      </c>
      <c r="T29" s="19">
        <f t="shared" si="8"/>
        <v>20.236892883984087</v>
      </c>
      <c r="U29" s="52">
        <f t="shared" si="0"/>
        <v>138.5935691893597</v>
      </c>
      <c r="V29" s="50">
        <f t="shared" si="9"/>
        <v>6.8040648846197964</v>
      </c>
      <c r="W29" s="60">
        <f t="shared" si="10"/>
        <v>10.276486219531302</v>
      </c>
      <c r="X29" s="3">
        <f t="shared" si="40"/>
        <v>98.884469621774883</v>
      </c>
      <c r="Y29" s="3">
        <f t="shared" si="11"/>
        <v>5.1962083929043841</v>
      </c>
      <c r="Z29" s="3">
        <f t="shared" si="12"/>
        <v>50.000000000000014</v>
      </c>
      <c r="AA29" s="3">
        <f t="shared" si="46"/>
        <v>14.313731200881996</v>
      </c>
      <c r="AB29" s="3">
        <f t="shared" si="47"/>
        <v>5.9231616831020908</v>
      </c>
      <c r="AD29" s="68">
        <f t="shared" si="48"/>
        <v>26</v>
      </c>
      <c r="AE29" s="78">
        <f t="shared" si="41"/>
        <v>85</v>
      </c>
      <c r="AG29">
        <f t="shared" si="15"/>
        <v>38.58837851428585</v>
      </c>
      <c r="AH29">
        <f t="shared" si="16"/>
        <v>2.9795258563241376</v>
      </c>
      <c r="AI29" s="17">
        <f t="shared" si="17"/>
        <v>41.567904370609988</v>
      </c>
      <c r="AJ29" s="23">
        <f t="shared" si="1"/>
        <v>137.2625577027338</v>
      </c>
      <c r="AK29" s="75">
        <f t="shared" si="18"/>
        <v>5.8373787409383802</v>
      </c>
      <c r="AL29" s="88">
        <f t="shared" si="19"/>
        <v>119.78300899549316</v>
      </c>
      <c r="AM29">
        <f t="shared" si="20"/>
        <v>988.84469621775008</v>
      </c>
      <c r="AN29" s="90">
        <f t="shared" si="2"/>
        <v>11.978300899549293</v>
      </c>
      <c r="AO29" s="22">
        <f t="shared" si="21"/>
        <v>98.884469621774812</v>
      </c>
      <c r="AP29" s="22">
        <f t="shared" si="22"/>
        <v>6.0567149449075952</v>
      </c>
      <c r="AQ29" s="22">
        <f t="shared" si="23"/>
        <v>50</v>
      </c>
      <c r="AR29" s="22">
        <f t="shared" si="44"/>
        <v>15.64474268750789</v>
      </c>
      <c r="AS29" s="22">
        <f t="shared" si="45"/>
        <v>25.923161683102098</v>
      </c>
      <c r="AU29" s="68">
        <f t="shared" si="42"/>
        <v>26</v>
      </c>
      <c r="AV29" s="78">
        <f t="shared" si="43"/>
        <v>725</v>
      </c>
      <c r="AW29" s="68"/>
      <c r="AX29" s="104">
        <f t="shared" si="26"/>
        <v>57.20676013141987</v>
      </c>
      <c r="AY29" s="104">
        <f t="shared" si="27"/>
        <v>25.413602892176467</v>
      </c>
      <c r="AZ29" s="104">
        <f t="shared" si="28"/>
        <v>82.62036302359634</v>
      </c>
      <c r="BA29" s="18">
        <f t="shared" si="29"/>
        <v>100.55977793402559</v>
      </c>
      <c r="BB29" s="74">
        <f t="shared" si="30"/>
        <v>8.5325508213837081E-2</v>
      </c>
      <c r="BC29" s="86">
        <f t="shared" si="31"/>
        <v>13521.290737559055</v>
      </c>
      <c r="BD29" s="104">
        <f t="shared" si="32"/>
        <v>1631.5937487592905</v>
      </c>
      <c r="BE29" s="3">
        <f t="shared" si="33"/>
        <v>819.47216591267045</v>
      </c>
      <c r="BF29" s="3">
        <f t="shared" si="34"/>
        <v>98.884469621775239</v>
      </c>
      <c r="BG29" s="3">
        <f t="shared" si="35"/>
        <v>414.35837652114759</v>
      </c>
      <c r="BH29" s="3">
        <f t="shared" si="36"/>
        <v>50</v>
      </c>
      <c r="BI29">
        <f t="shared" si="37"/>
        <v>52.347522456216112</v>
      </c>
      <c r="BJ29">
        <f t="shared" si="38"/>
        <v>30.272840567380229</v>
      </c>
      <c r="BL29" s="17"/>
    </row>
    <row r="30" spans="2:64">
      <c r="B30" s="25" t="s">
        <v>68</v>
      </c>
      <c r="C30" s="16" t="s">
        <v>69</v>
      </c>
      <c r="D30" s="69">
        <v>1000</v>
      </c>
      <c r="E30" s="67" t="s">
        <v>70</v>
      </c>
      <c r="G30" s="200">
        <v>1</v>
      </c>
      <c r="H30" s="200"/>
      <c r="I30" s="201" t="s">
        <v>88</v>
      </c>
      <c r="J30" s="33">
        <f>POWER(J26,2)/$D$7</f>
        <v>2.4999999999999996</v>
      </c>
      <c r="K30" s="28" t="s">
        <v>3</v>
      </c>
      <c r="O30" s="71">
        <f t="shared" si="39"/>
        <v>27</v>
      </c>
      <c r="P30" s="44">
        <f t="shared" si="5"/>
        <v>10.25</v>
      </c>
      <c r="Q30" s="47"/>
      <c r="R30" s="19">
        <f t="shared" si="6"/>
        <v>20.214477307835462</v>
      </c>
      <c r="S30" s="19">
        <f t="shared" si="7"/>
        <v>0.35929576502732247</v>
      </c>
      <c r="T30" s="19">
        <f t="shared" si="8"/>
        <v>20.573773072862785</v>
      </c>
      <c r="U30" s="52">
        <f t="shared" si="0"/>
        <v>138.256689000481</v>
      </c>
      <c r="V30" s="50">
        <f t="shared" si="9"/>
        <v>6.5452228369624983</v>
      </c>
      <c r="W30" s="60">
        <f t="shared" si="10"/>
        <v>10.682887468510003</v>
      </c>
      <c r="X30" s="3">
        <f t="shared" si="40"/>
        <v>98.884469621774883</v>
      </c>
      <c r="Y30" s="3">
        <f t="shared" si="11"/>
        <v>5.4017013537976135</v>
      </c>
      <c r="Z30" s="3">
        <f t="shared" si="12"/>
        <v>50.000000000000021</v>
      </c>
      <c r="AA30" s="3">
        <f t="shared" si="46"/>
        <v>14.650611389760694</v>
      </c>
      <c r="AB30" s="3">
        <f t="shared" si="47"/>
        <v>5.9231616831020908</v>
      </c>
      <c r="AD30" s="68">
        <f t="shared" si="48"/>
        <v>27</v>
      </c>
      <c r="AE30" s="78">
        <f t="shared" si="41"/>
        <v>88</v>
      </c>
      <c r="AG30">
        <f t="shared" si="15"/>
        <v>38.889653443003375</v>
      </c>
      <c r="AH30">
        <f t="shared" si="16"/>
        <v>3.084685592429695</v>
      </c>
      <c r="AI30" s="17">
        <f t="shared" si="17"/>
        <v>41.974339035433069</v>
      </c>
      <c r="AJ30" s="23">
        <f t="shared" si="1"/>
        <v>136.85612303791072</v>
      </c>
      <c r="AK30" s="75">
        <f t="shared" si="18"/>
        <v>5.5705251442180446</v>
      </c>
      <c r="AL30" s="88">
        <f t="shared" si="19"/>
        <v>125.52116221244961</v>
      </c>
      <c r="AM30">
        <f t="shared" si="20"/>
        <v>988.84469621774974</v>
      </c>
      <c r="AN30" s="90">
        <f t="shared" si="2"/>
        <v>12.552116221244937</v>
      </c>
      <c r="AO30" s="22">
        <f t="shared" si="21"/>
        <v>98.884469621774784</v>
      </c>
      <c r="AP30" s="22">
        <f t="shared" si="22"/>
        <v>6.3468592536602468</v>
      </c>
      <c r="AQ30" s="22">
        <f t="shared" si="23"/>
        <v>50</v>
      </c>
      <c r="AR30" s="22">
        <f t="shared" si="44"/>
        <v>16.051177352330971</v>
      </c>
      <c r="AS30" s="22">
        <f t="shared" si="45"/>
        <v>25.923161683102098</v>
      </c>
      <c r="AU30" s="68">
        <f t="shared" si="42"/>
        <v>27</v>
      </c>
      <c r="AV30" s="78">
        <f t="shared" si="43"/>
        <v>752</v>
      </c>
      <c r="AW30" s="68"/>
      <c r="AX30" s="104">
        <f t="shared" si="26"/>
        <v>57.524356811832845</v>
      </c>
      <c r="AY30" s="104">
        <f t="shared" si="27"/>
        <v>26.360040517126485</v>
      </c>
      <c r="AZ30" s="104">
        <f t="shared" si="28"/>
        <v>83.884397328959324</v>
      </c>
      <c r="BA30" s="18">
        <f t="shared" si="29"/>
        <v>99.295743628662592</v>
      </c>
      <c r="BB30" s="74">
        <f t="shared" si="30"/>
        <v>7.3769555807328205E-2</v>
      </c>
      <c r="BC30" s="86">
        <f t="shared" si="31"/>
        <v>15639.392040024479</v>
      </c>
      <c r="BD30" s="104">
        <f t="shared" si="32"/>
        <v>1631.5937487592848</v>
      </c>
      <c r="BE30" s="3">
        <f t="shared" si="33"/>
        <v>947.84194181966598</v>
      </c>
      <c r="BF30" s="3">
        <f t="shared" si="34"/>
        <v>98.884469621774898</v>
      </c>
      <c r="BG30" s="3">
        <f t="shared" si="35"/>
        <v>479.26734372196404</v>
      </c>
      <c r="BH30" s="3">
        <f t="shared" si="36"/>
        <v>50</v>
      </c>
      <c r="BI30">
        <f t="shared" si="37"/>
        <v>53.611556761579109</v>
      </c>
      <c r="BJ30">
        <f t="shared" si="38"/>
        <v>30.272840567380214</v>
      </c>
      <c r="BL30" s="17"/>
    </row>
    <row r="31" spans="2:64">
      <c r="B31" s="207" t="s">
        <v>72</v>
      </c>
      <c r="C31" s="207"/>
      <c r="D31" s="207"/>
      <c r="E31" s="207"/>
      <c r="G31" s="200">
        <v>2</v>
      </c>
      <c r="H31" s="200"/>
      <c r="I31" s="201"/>
      <c r="J31" s="33">
        <f>POWER(J27,2)/$D$7</f>
        <v>249.99999999999991</v>
      </c>
      <c r="K31" s="28" t="s">
        <v>3</v>
      </c>
      <c r="O31" s="71">
        <f t="shared" si="39"/>
        <v>28</v>
      </c>
      <c r="P31" s="44">
        <f t="shared" si="5"/>
        <v>10.625</v>
      </c>
      <c r="Q31" s="47"/>
      <c r="R31" s="19">
        <f t="shared" si="6"/>
        <v>20.526578774446982</v>
      </c>
      <c r="S31" s="19">
        <f t="shared" si="7"/>
        <v>0.3724407320405172</v>
      </c>
      <c r="T31" s="19">
        <f t="shared" si="8"/>
        <v>20.899019506487498</v>
      </c>
      <c r="U31" s="52">
        <f t="shared" si="0"/>
        <v>137.9314425668563</v>
      </c>
      <c r="V31" s="50">
        <f t="shared" si="9"/>
        <v>6.3046664540524375</v>
      </c>
      <c r="W31" s="60">
        <f t="shared" si="10"/>
        <v>11.090496148079124</v>
      </c>
      <c r="X31" s="3">
        <f t="shared" si="40"/>
        <v>98.884469621774954</v>
      </c>
      <c r="Y31" s="3">
        <f t="shared" si="11"/>
        <v>5.6078048405879004</v>
      </c>
      <c r="Z31" s="3">
        <f t="shared" si="12"/>
        <v>50.00000000000005</v>
      </c>
      <c r="AA31" s="3">
        <f t="shared" si="46"/>
        <v>14.975857823385404</v>
      </c>
      <c r="AB31" s="3">
        <f t="shared" si="47"/>
        <v>5.9231616831020943</v>
      </c>
      <c r="AD31" s="68">
        <f t="shared" si="48"/>
        <v>28</v>
      </c>
      <c r="AE31" s="78">
        <f t="shared" si="41"/>
        <v>91</v>
      </c>
      <c r="AG31">
        <f t="shared" si="15"/>
        <v>39.18082784642187</v>
      </c>
      <c r="AH31">
        <f t="shared" si="16"/>
        <v>3.1898453285352528</v>
      </c>
      <c r="AI31" s="17">
        <f t="shared" si="17"/>
        <v>42.370673174957126</v>
      </c>
      <c r="AJ31" s="23">
        <f t="shared" si="1"/>
        <v>136.45978889838668</v>
      </c>
      <c r="AK31" s="75">
        <f t="shared" si="18"/>
        <v>5.3220559009476975</v>
      </c>
      <c r="AL31" s="88">
        <f t="shared" si="19"/>
        <v>131.38133143460843</v>
      </c>
      <c r="AM31">
        <f t="shared" si="20"/>
        <v>988.84469621775065</v>
      </c>
      <c r="AN31" s="90">
        <f t="shared" si="2"/>
        <v>13.138133143460818</v>
      </c>
      <c r="AO31" s="22">
        <f t="shared" si="21"/>
        <v>98.884469621774883</v>
      </c>
      <c r="AP31" s="22">
        <f t="shared" si="22"/>
        <v>6.6431731867062229</v>
      </c>
      <c r="AQ31" s="22">
        <f t="shared" si="23"/>
        <v>50</v>
      </c>
      <c r="AR31" s="22">
        <f t="shared" si="44"/>
        <v>16.447511491855025</v>
      </c>
      <c r="AS31" s="22">
        <f t="shared" si="45"/>
        <v>25.923161683102101</v>
      </c>
      <c r="AU31" s="68">
        <f t="shared" si="42"/>
        <v>28</v>
      </c>
      <c r="AV31" s="78">
        <f t="shared" si="43"/>
        <v>779</v>
      </c>
      <c r="AW31" s="68"/>
      <c r="AX31" s="104">
        <f t="shared" si="26"/>
        <v>57.830749153451286</v>
      </c>
      <c r="AY31" s="104">
        <f t="shared" si="27"/>
        <v>27.306478142076507</v>
      </c>
      <c r="AZ31" s="104">
        <f t="shared" si="28"/>
        <v>85.137227295527794</v>
      </c>
      <c r="BA31" s="18">
        <f t="shared" si="29"/>
        <v>98.042913662094122</v>
      </c>
      <c r="BB31" s="74">
        <f t="shared" si="30"/>
        <v>6.3860993415101708E-2</v>
      </c>
      <c r="BC31" s="86">
        <f t="shared" si="31"/>
        <v>18065.973330387387</v>
      </c>
      <c r="BD31" s="104">
        <f t="shared" si="32"/>
        <v>1631.5937487592873</v>
      </c>
      <c r="BE31" s="3">
        <f t="shared" si="33"/>
        <v>1094.9074745689331</v>
      </c>
      <c r="BF31" s="3">
        <f t="shared" si="34"/>
        <v>98.88446962177504</v>
      </c>
      <c r="BG31" s="3">
        <f t="shared" si="35"/>
        <v>553.6296441477939</v>
      </c>
      <c r="BH31" s="3">
        <f t="shared" si="36"/>
        <v>49.999999999999993</v>
      </c>
      <c r="BI31">
        <f t="shared" si="37"/>
        <v>54.864386728147579</v>
      </c>
      <c r="BJ31">
        <f t="shared" si="38"/>
        <v>30.272840567380214</v>
      </c>
      <c r="BL31" s="17"/>
    </row>
    <row r="32" spans="2:64">
      <c r="B32" s="208" t="s">
        <v>16</v>
      </c>
      <c r="C32" s="209"/>
      <c r="D32" s="69">
        <v>0.5</v>
      </c>
      <c r="E32" s="67" t="s">
        <v>15</v>
      </c>
      <c r="G32" s="200">
        <v>3</v>
      </c>
      <c r="H32" s="200"/>
      <c r="I32" s="201"/>
      <c r="J32" s="33">
        <f>POWER(J28,2)/$D$7</f>
        <v>680.62499999999989</v>
      </c>
      <c r="K32" s="28" t="s">
        <v>3</v>
      </c>
      <c r="O32" s="71">
        <f t="shared" si="39"/>
        <v>29</v>
      </c>
      <c r="P32" s="44">
        <f t="shared" si="5"/>
        <v>11</v>
      </c>
      <c r="Q32" s="47"/>
      <c r="R32" s="19">
        <f t="shared" si="6"/>
        <v>20.827853703164504</v>
      </c>
      <c r="S32" s="19">
        <f t="shared" si="7"/>
        <v>0.38558569905371187</v>
      </c>
      <c r="T32" s="19">
        <f t="shared" si="8"/>
        <v>21.213439402218217</v>
      </c>
      <c r="U32" s="52">
        <f t="shared" si="0"/>
        <v>137.61702267112557</v>
      </c>
      <c r="V32" s="50">
        <f t="shared" si="9"/>
        <v>6.0805255899625452</v>
      </c>
      <c r="W32" s="60">
        <f t="shared" si="10"/>
        <v>11.499314983398145</v>
      </c>
      <c r="X32" s="3">
        <f t="shared" si="40"/>
        <v>98.884469621774841</v>
      </c>
      <c r="Y32" s="3">
        <f t="shared" si="11"/>
        <v>5.8145202312264512</v>
      </c>
      <c r="Z32" s="3">
        <f t="shared" si="12"/>
        <v>50</v>
      </c>
      <c r="AA32" s="3">
        <f t="shared" si="46"/>
        <v>15.290277719116126</v>
      </c>
      <c r="AB32" s="3">
        <f t="shared" si="47"/>
        <v>5.9231616831020908</v>
      </c>
      <c r="AD32" s="68">
        <f t="shared" si="48"/>
        <v>29</v>
      </c>
      <c r="AE32" s="78">
        <f t="shared" si="41"/>
        <v>94</v>
      </c>
      <c r="AG32">
        <f t="shared" si="15"/>
        <v>39.46255707199397</v>
      </c>
      <c r="AH32">
        <f t="shared" si="16"/>
        <v>3.2950050646408107</v>
      </c>
      <c r="AI32" s="17">
        <f t="shared" si="17"/>
        <v>42.757562136634782</v>
      </c>
      <c r="AJ32" s="23">
        <f t="shared" si="1"/>
        <v>136.07289993670901</v>
      </c>
      <c r="AK32" s="75">
        <f t="shared" si="18"/>
        <v>5.090201608182813</v>
      </c>
      <c r="AL32" s="88">
        <f t="shared" si="19"/>
        <v>137.36563776017931</v>
      </c>
      <c r="AM32">
        <f t="shared" si="20"/>
        <v>988.84469621774986</v>
      </c>
      <c r="AN32" s="90">
        <f t="shared" si="2"/>
        <v>13.736563776017904</v>
      </c>
      <c r="AO32" s="22">
        <f t="shared" si="21"/>
        <v>98.884469621774798</v>
      </c>
      <c r="AP32" s="22">
        <f t="shared" si="22"/>
        <v>6.9457639953772139</v>
      </c>
      <c r="AQ32" s="22">
        <f t="shared" si="23"/>
        <v>50</v>
      </c>
      <c r="AR32" s="22">
        <f t="shared" si="44"/>
        <v>16.834400453532684</v>
      </c>
      <c r="AS32" s="22">
        <f t="shared" si="45"/>
        <v>25.923161683102098</v>
      </c>
      <c r="AU32" s="68">
        <f t="shared" si="42"/>
        <v>29</v>
      </c>
      <c r="AV32" s="78">
        <f t="shared" si="43"/>
        <v>806</v>
      </c>
      <c r="AW32" s="68"/>
      <c r="AX32" s="104">
        <f t="shared" si="26"/>
        <v>58.126700836101818</v>
      </c>
      <c r="AY32" s="104">
        <f t="shared" si="27"/>
        <v>28.252915767026529</v>
      </c>
      <c r="AZ32" s="104">
        <f t="shared" si="28"/>
        <v>86.379616603128341</v>
      </c>
      <c r="BA32" s="18">
        <f t="shared" si="29"/>
        <v>96.800524354493575</v>
      </c>
      <c r="BB32" s="74">
        <f t="shared" si="30"/>
        <v>5.534981896053108E-2</v>
      </c>
      <c r="BC32" s="86">
        <f t="shared" si="31"/>
        <v>20843.988752916426</v>
      </c>
      <c r="BD32" s="104">
        <f t="shared" si="32"/>
        <v>1631.5937487592848</v>
      </c>
      <c r="BE32" s="3">
        <f t="shared" si="33"/>
        <v>1263.2720456312993</v>
      </c>
      <c r="BF32" s="3">
        <f t="shared" si="34"/>
        <v>98.884469621774898</v>
      </c>
      <c r="BG32" s="3">
        <f t="shared" si="35"/>
        <v>638.76160253638045</v>
      </c>
      <c r="BH32" s="3">
        <f t="shared" si="36"/>
        <v>50</v>
      </c>
      <c r="BI32">
        <f t="shared" si="37"/>
        <v>56.106776035748133</v>
      </c>
      <c r="BJ32">
        <f t="shared" si="38"/>
        <v>30.272840567380207</v>
      </c>
      <c r="BL32" s="17"/>
    </row>
    <row r="33" spans="2:64">
      <c r="B33" s="207" t="s">
        <v>45</v>
      </c>
      <c r="C33" s="207"/>
      <c r="D33" s="207"/>
      <c r="E33" s="207"/>
      <c r="G33" s="191" t="s">
        <v>89</v>
      </c>
      <c r="H33" s="191"/>
      <c r="I33" s="191"/>
      <c r="J33" s="191"/>
      <c r="K33" s="191"/>
      <c r="O33" s="71">
        <f t="shared" si="39"/>
        <v>30</v>
      </c>
      <c r="P33" s="44">
        <f t="shared" si="5"/>
        <v>11.375</v>
      </c>
      <c r="Q33" s="47"/>
      <c r="R33" s="19">
        <f t="shared" si="6"/>
        <v>21.119028106583002</v>
      </c>
      <c r="S33" s="19">
        <f t="shared" si="7"/>
        <v>0.3987306660669066</v>
      </c>
      <c r="T33" s="19">
        <f t="shared" si="8"/>
        <v>21.517758772649909</v>
      </c>
      <c r="U33" s="52">
        <f t="shared" si="0"/>
        <v>137.3127033006939</v>
      </c>
      <c r="V33" s="50">
        <f t="shared" si="9"/>
        <v>5.8711767114464459</v>
      </c>
      <c r="W33" s="60">
        <f t="shared" si="10"/>
        <v>11.909346705111545</v>
      </c>
      <c r="X33" s="3">
        <f t="shared" si="40"/>
        <v>98.884469621775153</v>
      </c>
      <c r="Y33" s="3">
        <f t="shared" si="11"/>
        <v>6.0218489064379064</v>
      </c>
      <c r="Z33" s="3">
        <f t="shared" si="12"/>
        <v>50.000000000000149</v>
      </c>
      <c r="AA33" s="3">
        <f t="shared" si="46"/>
        <v>15.594597089547822</v>
      </c>
      <c r="AB33" s="3">
        <f t="shared" si="47"/>
        <v>5.9231616831020872</v>
      </c>
      <c r="AD33" s="68">
        <f t="shared" si="48"/>
        <v>30</v>
      </c>
      <c r="AE33" s="78">
        <f t="shared" si="41"/>
        <v>97</v>
      </c>
      <c r="AG33">
        <f t="shared" si="15"/>
        <v>39.735434685324897</v>
      </c>
      <c r="AH33">
        <f t="shared" si="16"/>
        <v>3.4001648007463685</v>
      </c>
      <c r="AI33" s="17">
        <f t="shared" si="17"/>
        <v>43.135599486071264</v>
      </c>
      <c r="AJ33" s="23">
        <f t="shared" si="1"/>
        <v>135.69486258727252</v>
      </c>
      <c r="AK33" s="75">
        <f t="shared" si="18"/>
        <v>4.8734118654639769</v>
      </c>
      <c r="AL33" s="88">
        <f t="shared" si="19"/>
        <v>143.47623585665335</v>
      </c>
      <c r="AM33">
        <f t="shared" si="20"/>
        <v>988.84469621774986</v>
      </c>
      <c r="AN33" s="90">
        <f t="shared" si="2"/>
        <v>14.347623585665307</v>
      </c>
      <c r="AO33" s="22">
        <f t="shared" si="21"/>
        <v>98.884469621774798</v>
      </c>
      <c r="AP33" s="22">
        <f t="shared" si="22"/>
        <v>7.2547406284039457</v>
      </c>
      <c r="AQ33" s="22">
        <f t="shared" si="23"/>
        <v>50</v>
      </c>
      <c r="AR33" s="22">
        <f t="shared" si="44"/>
        <v>17.21243780296917</v>
      </c>
      <c r="AS33" s="22">
        <f t="shared" si="45"/>
        <v>25.923161683102094</v>
      </c>
      <c r="AU33" s="68">
        <f t="shared" si="42"/>
        <v>30</v>
      </c>
      <c r="AV33" s="78">
        <f t="shared" si="43"/>
        <v>833</v>
      </c>
      <c r="AW33" s="68"/>
      <c r="AX33" s="104">
        <f t="shared" si="26"/>
        <v>58.412900028135752</v>
      </c>
      <c r="AY33" s="104">
        <f t="shared" si="27"/>
        <v>29.199353391976544</v>
      </c>
      <c r="AZ33" s="104">
        <f t="shared" si="28"/>
        <v>87.612253420112296</v>
      </c>
      <c r="BA33" s="18">
        <f t="shared" si="29"/>
        <v>95.56788753750962</v>
      </c>
      <c r="BB33" s="74">
        <f t="shared" si="30"/>
        <v>4.8026878855870078E-2</v>
      </c>
      <c r="BC33" s="86">
        <f t="shared" si="31"/>
        <v>24022.194058281137</v>
      </c>
      <c r="BD33" s="104">
        <f t="shared" si="32"/>
        <v>1631.5937487592846</v>
      </c>
      <c r="BE33" s="3">
        <f t="shared" si="33"/>
        <v>1455.8905489867363</v>
      </c>
      <c r="BF33" s="3">
        <f t="shared" si="34"/>
        <v>98.884469621774869</v>
      </c>
      <c r="BG33" s="3">
        <f t="shared" si="35"/>
        <v>736.1573331764838</v>
      </c>
      <c r="BH33" s="3">
        <f t="shared" si="36"/>
        <v>50</v>
      </c>
      <c r="BI33">
        <f t="shared" si="37"/>
        <v>57.339412852732096</v>
      </c>
      <c r="BJ33">
        <f t="shared" si="38"/>
        <v>30.2728405673802</v>
      </c>
      <c r="BL33" s="17"/>
    </row>
    <row r="34" spans="2:64">
      <c r="B34" s="210" t="s">
        <v>73</v>
      </c>
      <c r="C34" s="211"/>
      <c r="D34" s="69">
        <v>3.2</v>
      </c>
      <c r="E34" s="67" t="s">
        <v>9</v>
      </c>
      <c r="G34" s="200">
        <v>1</v>
      </c>
      <c r="H34" s="200"/>
      <c r="I34" s="201" t="s">
        <v>32</v>
      </c>
      <c r="J34" s="34">
        <f>J30*$D$11</f>
        <v>0.99999999999999989</v>
      </c>
      <c r="K34" s="28" t="s">
        <v>3</v>
      </c>
      <c r="O34" s="71">
        <f t="shared" si="39"/>
        <v>31</v>
      </c>
      <c r="P34" s="44">
        <f t="shared" si="5"/>
        <v>11.75</v>
      </c>
      <c r="Q34" s="47"/>
      <c r="R34" s="19">
        <f t="shared" si="6"/>
        <v>21.400757332155102</v>
      </c>
      <c r="S34" s="19">
        <f t="shared" si="7"/>
        <v>0.41187563308010133</v>
      </c>
      <c r="T34" s="19">
        <f t="shared" si="8"/>
        <v>21.812632965235203</v>
      </c>
      <c r="U34" s="52">
        <f t="shared" si="0"/>
        <v>137.0178291081086</v>
      </c>
      <c r="V34" s="50">
        <f t="shared" si="9"/>
        <v>5.675203544850894</v>
      </c>
      <c r="W34" s="60">
        <f t="shared" si="10"/>
        <v>12.320594049359229</v>
      </c>
      <c r="X34" s="3">
        <f t="shared" si="40"/>
        <v>98.884469621775111</v>
      </c>
      <c r="Y34" s="3">
        <f t="shared" si="11"/>
        <v>6.2297922497256204</v>
      </c>
      <c r="Z34" s="3">
        <f t="shared" si="12"/>
        <v>50.000000000000135</v>
      </c>
      <c r="AA34" s="3">
        <f t="shared" si="46"/>
        <v>15.889471282133112</v>
      </c>
      <c r="AB34" s="3">
        <f t="shared" si="47"/>
        <v>5.9231616831020908</v>
      </c>
      <c r="AD34" s="68">
        <f t="shared" si="48"/>
        <v>31</v>
      </c>
      <c r="AE34" s="78">
        <f t="shared" si="41"/>
        <v>100</v>
      </c>
      <c r="AG34">
        <f t="shared" si="15"/>
        <v>40</v>
      </c>
      <c r="AH34">
        <f t="shared" si="16"/>
        <v>3.5053245368519264</v>
      </c>
      <c r="AI34" s="17">
        <f t="shared" si="17"/>
        <v>43.50532453685193</v>
      </c>
      <c r="AJ34" s="23">
        <f t="shared" si="1"/>
        <v>135.32513753649187</v>
      </c>
      <c r="AK34" s="75">
        <f t="shared" si="18"/>
        <v>4.6703224231918892</v>
      </c>
      <c r="AL34" s="88">
        <f t="shared" si="19"/>
        <v>149.71531446388832</v>
      </c>
      <c r="AM34">
        <f t="shared" si="20"/>
        <v>988.84469621775008</v>
      </c>
      <c r="AN34" s="90">
        <f t="shared" si="2"/>
        <v>14.971531446388804</v>
      </c>
      <c r="AO34" s="22">
        <f t="shared" si="21"/>
        <v>98.884469621774826</v>
      </c>
      <c r="AP34" s="22">
        <f t="shared" si="22"/>
        <v>7.5702137573542698</v>
      </c>
      <c r="AQ34" s="22">
        <f t="shared" si="23"/>
        <v>49.999999999999993</v>
      </c>
      <c r="AR34" s="22">
        <f t="shared" si="44"/>
        <v>17.582162853749825</v>
      </c>
      <c r="AS34" s="22">
        <f t="shared" si="45"/>
        <v>25.923161683102105</v>
      </c>
      <c r="AU34" s="68">
        <f t="shared" si="42"/>
        <v>31</v>
      </c>
      <c r="AV34" s="78">
        <f t="shared" si="43"/>
        <v>860</v>
      </c>
      <c r="AW34" s="68"/>
      <c r="AX34" s="104">
        <f t="shared" si="26"/>
        <v>58.68996902487136</v>
      </c>
      <c r="AY34" s="104">
        <f t="shared" si="27"/>
        <v>30.145791016926566</v>
      </c>
      <c r="AZ34" s="104">
        <f t="shared" si="28"/>
        <v>88.835760041797926</v>
      </c>
      <c r="BA34" s="18">
        <f t="shared" si="29"/>
        <v>94.34438091582399</v>
      </c>
      <c r="BB34" s="74">
        <f t="shared" si="30"/>
        <v>4.1716612256504443E-2</v>
      </c>
      <c r="BC34" s="86">
        <f t="shared" si="31"/>
        <v>27655.913111913444</v>
      </c>
      <c r="BD34" s="104">
        <f t="shared" si="32"/>
        <v>1631.5937487592848</v>
      </c>
      <c r="BE34" s="3">
        <f t="shared" si="33"/>
        <v>1676.1159461765733</v>
      </c>
      <c r="BF34" s="3">
        <f t="shared" si="34"/>
        <v>98.884469621774883</v>
      </c>
      <c r="BG34" s="3">
        <f t="shared" si="35"/>
        <v>847.51222946716575</v>
      </c>
      <c r="BH34" s="3">
        <f t="shared" si="36"/>
        <v>50</v>
      </c>
      <c r="BI34">
        <f t="shared" si="37"/>
        <v>58.562919474417718</v>
      </c>
      <c r="BJ34">
        <f t="shared" si="38"/>
        <v>30.272840567380207</v>
      </c>
      <c r="BL34" s="17"/>
    </row>
    <row r="35" spans="2:64">
      <c r="B35" s="212"/>
      <c r="C35" s="213"/>
      <c r="D35" s="69">
        <f>D34*1000</f>
        <v>3200</v>
      </c>
      <c r="E35" s="67" t="s">
        <v>21</v>
      </c>
      <c r="G35" s="200">
        <v>2</v>
      </c>
      <c r="H35" s="200"/>
      <c r="I35" s="201"/>
      <c r="J35" s="34">
        <f>J31*$D$11</f>
        <v>99.999999999999972</v>
      </c>
      <c r="K35" s="28" t="s">
        <v>3</v>
      </c>
      <c r="O35" s="71">
        <f t="shared" si="39"/>
        <v>32</v>
      </c>
      <c r="P35" s="44">
        <f t="shared" si="5"/>
        <v>12.125</v>
      </c>
      <c r="Q35" s="47"/>
      <c r="R35" s="19">
        <f t="shared" si="6"/>
        <v>21.673634945486025</v>
      </c>
      <c r="S35" s="19">
        <f t="shared" si="7"/>
        <v>0.42502060009329606</v>
      </c>
      <c r="T35" s="19">
        <f t="shared" si="8"/>
        <v>22.098655545579323</v>
      </c>
      <c r="U35" s="52">
        <f t="shared" si="0"/>
        <v>136.73180652776446</v>
      </c>
      <c r="V35" s="50">
        <f t="shared" si="9"/>
        <v>5.4913650256633204</v>
      </c>
      <c r="W35" s="60">
        <f t="shared" si="10"/>
        <v>12.733059757786917</v>
      </c>
      <c r="X35" s="3">
        <f t="shared" si="40"/>
        <v>98.884469621774841</v>
      </c>
      <c r="Y35" s="3">
        <f t="shared" si="11"/>
        <v>6.4383516473769076</v>
      </c>
      <c r="Z35" s="3">
        <f t="shared" si="12"/>
        <v>50</v>
      </c>
      <c r="AA35" s="3">
        <f t="shared" si="46"/>
        <v>16.175493862477232</v>
      </c>
      <c r="AB35" s="3">
        <f t="shared" si="47"/>
        <v>5.9231616831020908</v>
      </c>
      <c r="AD35" s="68">
        <f t="shared" si="48"/>
        <v>32</v>
      </c>
      <c r="AE35" s="78">
        <f t="shared" si="41"/>
        <v>103</v>
      </c>
      <c r="AG35">
        <f t="shared" si="15"/>
        <v>40.256744494103444</v>
      </c>
      <c r="AH35">
        <f t="shared" si="16"/>
        <v>3.6104842729574838</v>
      </c>
      <c r="AI35" s="17">
        <f t="shared" si="17"/>
        <v>43.867228767060929</v>
      </c>
      <c r="AJ35" s="23">
        <f t="shared" si="1"/>
        <v>134.96323330628286</v>
      </c>
      <c r="AK35" s="75">
        <f t="shared" si="18"/>
        <v>4.4797280720776724</v>
      </c>
      <c r="AL35" s="88">
        <f t="shared" si="19"/>
        <v>156.08509690447082</v>
      </c>
      <c r="AM35">
        <f t="shared" si="20"/>
        <v>988.84469621774883</v>
      </c>
      <c r="AN35" s="90">
        <f t="shared" si="2"/>
        <v>15.608509690447052</v>
      </c>
      <c r="AO35" s="22">
        <f t="shared" si="21"/>
        <v>98.884469621774699</v>
      </c>
      <c r="AP35" s="22">
        <f t="shared" si="22"/>
        <v>7.8922958024391345</v>
      </c>
      <c r="AQ35" s="22">
        <f t="shared" si="23"/>
        <v>49.999999999999993</v>
      </c>
      <c r="AR35" s="22">
        <f t="shared" si="44"/>
        <v>17.944067083958835</v>
      </c>
      <c r="AS35" s="22">
        <f t="shared" si="45"/>
        <v>25.923161683102094</v>
      </c>
      <c r="AU35" s="68">
        <f t="shared" si="42"/>
        <v>32</v>
      </c>
      <c r="AV35" s="78">
        <f t="shared" si="43"/>
        <v>887</v>
      </c>
      <c r="AW35" s="68"/>
      <c r="AX35" s="104">
        <f t="shared" si="26"/>
        <v>58.958472396634527</v>
      </c>
      <c r="AY35" s="104">
        <f t="shared" si="27"/>
        <v>31.092228641876588</v>
      </c>
      <c r="AZ35" s="104">
        <f t="shared" si="28"/>
        <v>90.050701038511107</v>
      </c>
      <c r="BA35" s="18">
        <f t="shared" si="29"/>
        <v>93.129439919110808</v>
      </c>
      <c r="BB35" s="74">
        <f t="shared" si="30"/>
        <v>3.6271204918129345E-2</v>
      </c>
      <c r="BC35" s="86">
        <f t="shared" si="31"/>
        <v>31807.903996942037</v>
      </c>
      <c r="BD35" s="104">
        <f t="shared" si="32"/>
        <v>1631.5937487592844</v>
      </c>
      <c r="BE35" s="3">
        <f t="shared" si="33"/>
        <v>1927.7517573904277</v>
      </c>
      <c r="BF35" s="3">
        <f t="shared" si="34"/>
        <v>98.884469621774869</v>
      </c>
      <c r="BG35" s="3">
        <f t="shared" si="35"/>
        <v>974.74950554112434</v>
      </c>
      <c r="BH35" s="3">
        <f t="shared" si="36"/>
        <v>50.000000000000007</v>
      </c>
      <c r="BI35">
        <f t="shared" si="37"/>
        <v>59.777860471130893</v>
      </c>
      <c r="BJ35">
        <f t="shared" si="38"/>
        <v>30.272840567380214</v>
      </c>
      <c r="BL35" s="17"/>
    </row>
    <row r="36" spans="2:64">
      <c r="B36" s="207" t="s">
        <v>48</v>
      </c>
      <c r="C36" s="207"/>
      <c r="D36" s="207"/>
      <c r="E36" s="207"/>
      <c r="G36" s="200">
        <v>3</v>
      </c>
      <c r="H36" s="200"/>
      <c r="I36" s="201"/>
      <c r="J36" s="34">
        <f>J32*$D$11</f>
        <v>272.24999999999994</v>
      </c>
      <c r="K36" s="28" t="s">
        <v>3</v>
      </c>
      <c r="O36" s="71">
        <f t="shared" si="39"/>
        <v>33</v>
      </c>
      <c r="P36" s="44">
        <f t="shared" si="5"/>
        <v>12.5</v>
      </c>
      <c r="Q36" s="47"/>
      <c r="R36" s="19">
        <f t="shared" si="6"/>
        <v>21.938200260161128</v>
      </c>
      <c r="S36" s="19">
        <f t="shared" si="7"/>
        <v>0.43816556710649079</v>
      </c>
      <c r="T36" s="19">
        <f t="shared" si="8"/>
        <v>22.37636582726762</v>
      </c>
      <c r="U36" s="52">
        <f t="shared" si="0"/>
        <v>136.45409624607618</v>
      </c>
      <c r="V36" s="50">
        <f t="shared" si="9"/>
        <v>5.3185690171406872</v>
      </c>
      <c r="W36" s="60">
        <f t="shared" si="10"/>
        <v>13.14674657755647</v>
      </c>
      <c r="X36" s="3">
        <f t="shared" si="40"/>
        <v>98.88446962177494</v>
      </c>
      <c r="Y36" s="3">
        <f t="shared" si="11"/>
        <v>6.6475284884682697</v>
      </c>
      <c r="Z36" s="3">
        <f t="shared" si="12"/>
        <v>50.000000000000043</v>
      </c>
      <c r="AA36" s="3">
        <f t="shared" si="46"/>
        <v>16.453204144165529</v>
      </c>
      <c r="AB36" s="3">
        <f t="shared" si="47"/>
        <v>5.9231616831020908</v>
      </c>
      <c r="AD36" s="68">
        <f t="shared" si="48"/>
        <v>33</v>
      </c>
      <c r="AE36" s="78">
        <f t="shared" si="41"/>
        <v>106</v>
      </c>
      <c r="AG36">
        <f t="shared" si="15"/>
        <v>40.506117305295405</v>
      </c>
      <c r="AH36">
        <f t="shared" si="16"/>
        <v>3.715644009063042</v>
      </c>
      <c r="AI36" s="17">
        <f t="shared" si="17"/>
        <v>44.221761314358446</v>
      </c>
      <c r="AJ36" s="23">
        <f t="shared" si="1"/>
        <v>134.60870075898535</v>
      </c>
      <c r="AK36" s="75">
        <f t="shared" si="18"/>
        <v>4.3005601362855232</v>
      </c>
      <c r="AL36" s="88">
        <f t="shared" si="19"/>
        <v>162.58784160145501</v>
      </c>
      <c r="AM36">
        <f t="shared" si="20"/>
        <v>988.84469621774986</v>
      </c>
      <c r="AN36" s="90">
        <f t="shared" si="2"/>
        <v>16.258784160145471</v>
      </c>
      <c r="AO36" s="22">
        <f t="shared" si="21"/>
        <v>98.884469621774798</v>
      </c>
      <c r="AP36" s="22">
        <f t="shared" si="22"/>
        <v>8.2211009586915029</v>
      </c>
      <c r="AQ36" s="22">
        <f t="shared" si="23"/>
        <v>50.000000000000007</v>
      </c>
      <c r="AR36" s="22">
        <f t="shared" si="44"/>
        <v>18.298599631256348</v>
      </c>
      <c r="AS36" s="22">
        <f t="shared" si="45"/>
        <v>25.923161683102098</v>
      </c>
      <c r="AU36" s="68">
        <f t="shared" si="42"/>
        <v>33</v>
      </c>
      <c r="AV36" s="78">
        <f t="shared" si="43"/>
        <v>914</v>
      </c>
      <c r="AW36" s="68"/>
      <c r="AX36" s="104">
        <f t="shared" si="26"/>
        <v>59.218923914676623</v>
      </c>
      <c r="AY36" s="104">
        <f t="shared" si="27"/>
        <v>32.03866626682661</v>
      </c>
      <c r="AZ36" s="104">
        <f t="shared" si="28"/>
        <v>91.257590181503232</v>
      </c>
      <c r="BA36" s="18">
        <f t="shared" si="29"/>
        <v>91.922550776118683</v>
      </c>
      <c r="BB36" s="74">
        <f t="shared" si="30"/>
        <v>3.156585271594077E-2</v>
      </c>
      <c r="BC36" s="86">
        <f t="shared" si="31"/>
        <v>36549.337484130359</v>
      </c>
      <c r="BD36" s="104">
        <f t="shared" si="32"/>
        <v>1631.5937487592873</v>
      </c>
      <c r="BE36" s="3">
        <f t="shared" si="33"/>
        <v>2215.1113626745687</v>
      </c>
      <c r="BF36" s="3">
        <f t="shared" si="34"/>
        <v>98.884469621775054</v>
      </c>
      <c r="BG36" s="3">
        <f t="shared" si="35"/>
        <v>1120.0501813617382</v>
      </c>
      <c r="BH36" s="3">
        <f t="shared" si="36"/>
        <v>50</v>
      </c>
      <c r="BI36">
        <f t="shared" si="37"/>
        <v>60.984749614123011</v>
      </c>
      <c r="BJ36">
        <f t="shared" si="38"/>
        <v>30.272840567380221</v>
      </c>
      <c r="BL36" s="17"/>
    </row>
    <row r="37" spans="2:64">
      <c r="B37" s="8">
        <v>1</v>
      </c>
      <c r="C37" s="201" t="s">
        <v>76</v>
      </c>
      <c r="D37" s="70">
        <v>500</v>
      </c>
      <c r="E37" s="67" t="s">
        <v>20</v>
      </c>
      <c r="G37" s="202" t="s">
        <v>96</v>
      </c>
      <c r="H37" s="203"/>
      <c r="I37" s="203"/>
      <c r="J37" s="203"/>
      <c r="K37" s="204"/>
      <c r="O37" s="71">
        <f t="shared" si="39"/>
        <v>34</v>
      </c>
      <c r="P37" s="44">
        <f t="shared" si="5"/>
        <v>12.875</v>
      </c>
      <c r="Q37" s="47"/>
      <c r="R37" s="19">
        <f t="shared" si="6"/>
        <v>22.194944754264576</v>
      </c>
      <c r="S37" s="19">
        <f t="shared" si="7"/>
        <v>0.45131053411968547</v>
      </c>
      <c r="T37" s="19">
        <f t="shared" si="8"/>
        <v>22.64625528838426</v>
      </c>
      <c r="U37" s="52">
        <f t="shared" si="0"/>
        <v>136.18420678495954</v>
      </c>
      <c r="V37" s="50">
        <f t="shared" si="9"/>
        <v>5.1558506217992219</v>
      </c>
      <c r="W37" s="60">
        <f t="shared" si="10"/>
        <v>13.561657261356387</v>
      </c>
      <c r="X37" s="3">
        <f t="shared" si="40"/>
        <v>98.884469621775011</v>
      </c>
      <c r="Y37" s="3">
        <f t="shared" si="11"/>
        <v>6.8573241648707004</v>
      </c>
      <c r="Z37" s="3">
        <f t="shared" si="12"/>
        <v>50.000000000000078</v>
      </c>
      <c r="AA37" s="3">
        <f t="shared" si="46"/>
        <v>16.72309360528217</v>
      </c>
      <c r="AB37" s="3">
        <f t="shared" si="47"/>
        <v>5.9231616831020908</v>
      </c>
      <c r="AD37" s="68">
        <f t="shared" si="48"/>
        <v>34</v>
      </c>
      <c r="AE37" s="78">
        <f t="shared" si="41"/>
        <v>109</v>
      </c>
      <c r="AG37">
        <f t="shared" si="15"/>
        <v>40.748529958812476</v>
      </c>
      <c r="AH37">
        <f t="shared" si="16"/>
        <v>3.8208037451685999</v>
      </c>
      <c r="AI37" s="17">
        <f t="shared" si="17"/>
        <v>44.569333703981073</v>
      </c>
      <c r="AJ37" s="23">
        <f t="shared" si="1"/>
        <v>134.26112836936272</v>
      </c>
      <c r="AK37" s="75">
        <f t="shared" si="18"/>
        <v>4.1318676833175081</v>
      </c>
      <c r="AL37" s="88">
        <f t="shared" si="19"/>
        <v>169.22584260358349</v>
      </c>
      <c r="AM37">
        <f t="shared" si="20"/>
        <v>988.84469621774883</v>
      </c>
      <c r="AN37" s="90">
        <f t="shared" si="2"/>
        <v>16.922584260358317</v>
      </c>
      <c r="AO37" s="22">
        <f t="shared" si="21"/>
        <v>98.884469621774699</v>
      </c>
      <c r="AP37" s="22">
        <f t="shared" si="22"/>
        <v>8.5567452225237535</v>
      </c>
      <c r="AQ37" s="22">
        <f t="shared" si="23"/>
        <v>50</v>
      </c>
      <c r="AR37" s="22">
        <f t="shared" si="44"/>
        <v>18.646172020878975</v>
      </c>
      <c r="AS37" s="22">
        <f t="shared" si="45"/>
        <v>25.923161683102098</v>
      </c>
      <c r="AU37" s="68">
        <f t="shared" si="42"/>
        <v>34</v>
      </c>
      <c r="AV37" s="78">
        <f t="shared" si="43"/>
        <v>941</v>
      </c>
      <c r="AW37" s="68"/>
      <c r="AX37" s="104">
        <f t="shared" si="26"/>
        <v>59.471792468545139</v>
      </c>
      <c r="AY37" s="104">
        <f t="shared" si="27"/>
        <v>32.985103891776625</v>
      </c>
      <c r="AZ37" s="104">
        <f t="shared" si="28"/>
        <v>92.456896360321764</v>
      </c>
      <c r="BA37" s="18">
        <f t="shared" si="29"/>
        <v>90.723244597300152</v>
      </c>
      <c r="BB37" s="74">
        <f t="shared" si="30"/>
        <v>2.7494904582443289E-2</v>
      </c>
      <c r="BC37" s="86">
        <f t="shared" si="31"/>
        <v>41960.902262085518</v>
      </c>
      <c r="BD37" s="104">
        <f t="shared" si="32"/>
        <v>1631.5937487592844</v>
      </c>
      <c r="BE37" s="3">
        <f t="shared" si="33"/>
        <v>2543.084985580942</v>
      </c>
      <c r="BF37" s="3">
        <f t="shared" si="34"/>
        <v>98.884469621774869</v>
      </c>
      <c r="BG37" s="3">
        <f t="shared" si="35"/>
        <v>1285.8869523738344</v>
      </c>
      <c r="BH37" s="3">
        <f t="shared" si="36"/>
        <v>50</v>
      </c>
      <c r="BI37">
        <f t="shared" si="37"/>
        <v>62.184055792941564</v>
      </c>
      <c r="BJ37">
        <f t="shared" si="38"/>
        <v>30.2728405673802</v>
      </c>
      <c r="BL37" s="17"/>
    </row>
    <row r="38" spans="2:64">
      <c r="B38" s="8">
        <v>2</v>
      </c>
      <c r="C38" s="201"/>
      <c r="D38" s="70">
        <v>4000</v>
      </c>
      <c r="E38" s="67" t="s">
        <v>20</v>
      </c>
      <c r="G38" s="214"/>
      <c r="H38" s="214"/>
      <c r="I38" s="214"/>
      <c r="J38" s="38">
        <f>20*LOG10(D32*1000000)</f>
        <v>113.97940008672037</v>
      </c>
      <c r="K38" s="28" t="s">
        <v>10</v>
      </c>
      <c r="O38" s="71">
        <f t="shared" si="39"/>
        <v>35</v>
      </c>
      <c r="P38" s="44">
        <f t="shared" si="5"/>
        <v>13.25</v>
      </c>
      <c r="Q38" s="47"/>
      <c r="R38" s="19">
        <f t="shared" si="6"/>
        <v>22.444317565456533</v>
      </c>
      <c r="S38" s="19">
        <f t="shared" si="7"/>
        <v>0.46445550113288026</v>
      </c>
      <c r="T38" s="19">
        <f t="shared" si="8"/>
        <v>22.908773066589415</v>
      </c>
      <c r="U38" s="52">
        <f t="shared" si="0"/>
        <v>135.92168900675438</v>
      </c>
      <c r="V38" s="50">
        <f t="shared" si="9"/>
        <v>5.002354175858895</v>
      </c>
      <c r="W38" s="60">
        <f t="shared" si="10"/>
        <v>13.977794567412202</v>
      </c>
      <c r="X38" s="3">
        <f t="shared" si="40"/>
        <v>98.884469621774926</v>
      </c>
      <c r="Y38" s="3">
        <f t="shared" si="11"/>
        <v>7.0677400712549421</v>
      </c>
      <c r="Z38" s="3">
        <f t="shared" si="12"/>
        <v>50.000000000000043</v>
      </c>
      <c r="AA38" s="3">
        <f t="shared" si="46"/>
        <v>16.985611383487324</v>
      </c>
      <c r="AB38" s="3">
        <f t="shared" si="47"/>
        <v>5.9231616831020908</v>
      </c>
      <c r="AD38" s="68">
        <f t="shared" si="48"/>
        <v>35</v>
      </c>
      <c r="AE38" s="78">
        <f t="shared" si="41"/>
        <v>112</v>
      </c>
      <c r="AG38">
        <f t="shared" si="15"/>
        <v>40.984360453403632</v>
      </c>
      <c r="AH38">
        <f t="shared" si="16"/>
        <v>3.9259634812741577</v>
      </c>
      <c r="AI38" s="17">
        <f t="shared" si="17"/>
        <v>44.910323934677791</v>
      </c>
      <c r="AJ38" s="23">
        <f t="shared" si="1"/>
        <v>133.920138138666</v>
      </c>
      <c r="AK38" s="75">
        <f t="shared" si="18"/>
        <v>3.9728017537513742</v>
      </c>
      <c r="AL38" s="88">
        <f t="shared" si="19"/>
        <v>176.00143011809601</v>
      </c>
      <c r="AM38">
        <f t="shared" si="20"/>
        <v>988.84469621774895</v>
      </c>
      <c r="AN38" s="90">
        <f t="shared" si="2"/>
        <v>17.600143011809568</v>
      </c>
      <c r="AO38" s="22">
        <f t="shared" si="21"/>
        <v>98.884469621774713</v>
      </c>
      <c r="AP38" s="22">
        <f t="shared" si="22"/>
        <v>8.8993464186685358</v>
      </c>
      <c r="AQ38" s="22">
        <f t="shared" si="23"/>
        <v>50</v>
      </c>
      <c r="AR38" s="22">
        <f t="shared" si="44"/>
        <v>18.987162251575693</v>
      </c>
      <c r="AS38" s="22">
        <f t="shared" si="45"/>
        <v>25.923161683102098</v>
      </c>
      <c r="AU38" s="68">
        <f t="shared" si="42"/>
        <v>35</v>
      </c>
      <c r="AV38" s="78">
        <f t="shared" si="43"/>
        <v>968</v>
      </c>
      <c r="AW38" s="68"/>
      <c r="AX38" s="104">
        <f t="shared" si="26"/>
        <v>59.717507146167875</v>
      </c>
      <c r="AY38" s="104">
        <f t="shared" si="27"/>
        <v>33.931541516726647</v>
      </c>
      <c r="AZ38" s="104">
        <f t="shared" si="28"/>
        <v>93.649048662894529</v>
      </c>
      <c r="BA38" s="18">
        <f t="shared" si="29"/>
        <v>89.531092294727387</v>
      </c>
      <c r="BB38" s="74">
        <f t="shared" si="30"/>
        <v>2.3968706736488224E-2</v>
      </c>
      <c r="BC38" s="86">
        <f t="shared" si="31"/>
        <v>48134.05314576059</v>
      </c>
      <c r="BD38" s="104">
        <f t="shared" si="32"/>
        <v>1631.5937487592901</v>
      </c>
      <c r="BE38" s="3">
        <f t="shared" si="33"/>
        <v>2917.2153421673102</v>
      </c>
      <c r="BF38" s="3">
        <f t="shared" si="34"/>
        <v>98.884469621775224</v>
      </c>
      <c r="BG38" s="3">
        <f t="shared" si="35"/>
        <v>1475.0624407075316</v>
      </c>
      <c r="BH38" s="3">
        <f t="shared" si="36"/>
        <v>50</v>
      </c>
      <c r="BI38">
        <f t="shared" si="37"/>
        <v>63.376208095514308</v>
      </c>
      <c r="BJ38">
        <f t="shared" si="38"/>
        <v>30.272840567380221</v>
      </c>
      <c r="BL38" s="17"/>
    </row>
    <row r="39" spans="2:64">
      <c r="B39" s="8">
        <v>3</v>
      </c>
      <c r="C39" s="201"/>
      <c r="D39" s="70">
        <v>36000</v>
      </c>
      <c r="E39" s="67" t="s">
        <v>20</v>
      </c>
      <c r="G39" s="191" t="s">
        <v>97</v>
      </c>
      <c r="H39" s="191"/>
      <c r="I39" s="191"/>
      <c r="J39" s="39">
        <f>D5</f>
        <v>50</v>
      </c>
      <c r="K39" s="37" t="s">
        <v>98</v>
      </c>
      <c r="O39" s="71">
        <f t="shared" si="39"/>
        <v>36</v>
      </c>
      <c r="P39" s="44">
        <f t="shared" si="5"/>
        <v>13.625</v>
      </c>
      <c r="Q39" s="47"/>
      <c r="R39" s="19">
        <f t="shared" si="6"/>
        <v>22.686730218973601</v>
      </c>
      <c r="S39" s="19">
        <f t="shared" si="7"/>
        <v>0.47760046814607499</v>
      </c>
      <c r="T39" s="19">
        <f t="shared" si="8"/>
        <v>23.164330687119676</v>
      </c>
      <c r="U39" s="52">
        <f t="shared" si="0"/>
        <v>135.66613138622412</v>
      </c>
      <c r="V39" s="50">
        <f t="shared" si="9"/>
        <v>4.8573182170823239</v>
      </c>
      <c r="W39" s="60">
        <f t="shared" si="10"/>
        <v>14.395161259496955</v>
      </c>
      <c r="X39" s="3">
        <f t="shared" si="40"/>
        <v>98.884469621775054</v>
      </c>
      <c r="Y39" s="3">
        <f t="shared" si="11"/>
        <v>7.2787776050967814</v>
      </c>
      <c r="Z39" s="3">
        <f t="shared" si="12"/>
        <v>50.000000000000099</v>
      </c>
      <c r="AA39" s="3">
        <f t="shared" si="46"/>
        <v>17.241169004017586</v>
      </c>
      <c r="AB39" s="3">
        <f t="shared" si="47"/>
        <v>5.9231616831020908</v>
      </c>
      <c r="AD39" s="68">
        <f t="shared" si="48"/>
        <v>36</v>
      </c>
      <c r="AE39" s="78">
        <f t="shared" si="41"/>
        <v>115</v>
      </c>
      <c r="AG39">
        <f t="shared" si="15"/>
        <v>41.213956807072236</v>
      </c>
      <c r="AH39">
        <f t="shared" si="16"/>
        <v>4.0311232173797151</v>
      </c>
      <c r="AI39" s="17">
        <f t="shared" si="17"/>
        <v>45.245080024451951</v>
      </c>
      <c r="AJ39" s="23">
        <f t="shared" si="1"/>
        <v>133.58538204889186</v>
      </c>
      <c r="AK39" s="75">
        <f t="shared" si="18"/>
        <v>3.8226020593796486</v>
      </c>
      <c r="AL39" s="88">
        <f t="shared" si="19"/>
        <v>182.91697105123114</v>
      </c>
      <c r="AM39">
        <f t="shared" si="20"/>
        <v>988.84469621775168</v>
      </c>
      <c r="AN39" s="90">
        <f t="shared" si="2"/>
        <v>18.291697105123081</v>
      </c>
      <c r="AO39" s="22">
        <f t="shared" si="21"/>
        <v>98.884469621774983</v>
      </c>
      <c r="AP39" s="22">
        <f t="shared" si="22"/>
        <v>9.2490242275087926</v>
      </c>
      <c r="AQ39" s="22">
        <f t="shared" si="23"/>
        <v>50</v>
      </c>
      <c r="AR39" s="22">
        <f t="shared" si="44"/>
        <v>19.321918341349832</v>
      </c>
      <c r="AS39" s="22">
        <f t="shared" si="45"/>
        <v>25.923161683102119</v>
      </c>
      <c r="AU39" s="68">
        <f t="shared" si="42"/>
        <v>36</v>
      </c>
      <c r="AV39" s="78">
        <f t="shared" si="43"/>
        <v>995</v>
      </c>
      <c r="AW39" s="68"/>
      <c r="AX39" s="104">
        <f t="shared" si="26"/>
        <v>59.95646161491451</v>
      </c>
      <c r="AY39" s="104">
        <f t="shared" si="27"/>
        <v>34.877979141676668</v>
      </c>
      <c r="AZ39" s="104">
        <f t="shared" si="28"/>
        <v>94.834440756591178</v>
      </c>
      <c r="BA39" s="18">
        <f t="shared" si="29"/>
        <v>88.345700201030738</v>
      </c>
      <c r="BB39" s="74">
        <f t="shared" si="30"/>
        <v>2.0911009390080646E-2</v>
      </c>
      <c r="BC39" s="86">
        <f t="shared" si="31"/>
        <v>55172.420535402132</v>
      </c>
      <c r="BD39" s="104">
        <f t="shared" si="32"/>
        <v>1631.5937487592876</v>
      </c>
      <c r="BE39" s="3">
        <f t="shared" si="33"/>
        <v>3343.7830627516464</v>
      </c>
      <c r="BF39" s="3">
        <f t="shared" si="34"/>
        <v>98.884469621775068</v>
      </c>
      <c r="BG39" s="3">
        <f t="shared" si="35"/>
        <v>1690.7523878832242</v>
      </c>
      <c r="BH39" s="3">
        <f t="shared" si="36"/>
        <v>50</v>
      </c>
      <c r="BI39">
        <f t="shared" si="37"/>
        <v>64.561600189210949</v>
      </c>
      <c r="BJ39">
        <f t="shared" si="38"/>
        <v>30.272840567380229</v>
      </c>
      <c r="BL39" s="17"/>
    </row>
    <row r="40" spans="2:64">
      <c r="B40" s="195" t="s">
        <v>74</v>
      </c>
      <c r="C40" s="196"/>
      <c r="D40" s="196"/>
      <c r="E40" s="197"/>
      <c r="G40" s="208"/>
      <c r="H40" s="215"/>
      <c r="I40" s="209"/>
      <c r="J40" s="38">
        <f>J38+20*LOG10(1/D5)</f>
        <v>80</v>
      </c>
      <c r="K40" s="28" t="s">
        <v>10</v>
      </c>
      <c r="O40" s="71">
        <f t="shared" si="39"/>
        <v>37</v>
      </c>
      <c r="P40" s="44">
        <f t="shared" si="5"/>
        <v>14</v>
      </c>
      <c r="Q40" s="47"/>
      <c r="R40" s="19">
        <f t="shared" si="6"/>
        <v>22.92256071356476</v>
      </c>
      <c r="S40" s="19">
        <f t="shared" si="7"/>
        <v>0.49074543515926972</v>
      </c>
      <c r="T40" s="19">
        <f t="shared" si="8"/>
        <v>23.413306148724029</v>
      </c>
      <c r="U40" s="52">
        <f t="shared" si="0"/>
        <v>135.41715592461978</v>
      </c>
      <c r="V40" s="50">
        <f t="shared" si="9"/>
        <v>4.7200628684966448</v>
      </c>
      <c r="W40" s="60">
        <f t="shared" si="10"/>
        <v>14.81376010694167</v>
      </c>
      <c r="X40" s="3">
        <f t="shared" si="40"/>
        <v>98.884469621775011</v>
      </c>
      <c r="Y40" s="3">
        <f t="shared" si="11"/>
        <v>7.4904381666823481</v>
      </c>
      <c r="Z40" s="3">
        <f t="shared" si="12"/>
        <v>50.000000000000078</v>
      </c>
      <c r="AA40" s="3">
        <f t="shared" si="46"/>
        <v>17.490144465621938</v>
      </c>
      <c r="AB40" s="3">
        <f t="shared" si="47"/>
        <v>5.9231616831020908</v>
      </c>
      <c r="AD40" s="68">
        <f t="shared" si="48"/>
        <v>37</v>
      </c>
      <c r="AE40" s="78">
        <f t="shared" si="41"/>
        <v>118</v>
      </c>
      <c r="AG40">
        <f t="shared" si="15"/>
        <v>41.437640146122511</v>
      </c>
      <c r="AH40">
        <f t="shared" si="16"/>
        <v>4.1362829534852725</v>
      </c>
      <c r="AI40" s="17">
        <f t="shared" si="17"/>
        <v>45.573923099607782</v>
      </c>
      <c r="AJ40" s="23">
        <f t="shared" si="1"/>
        <v>133.25653897373601</v>
      </c>
      <c r="AK40" s="75">
        <f t="shared" si="18"/>
        <v>3.6805857104581641</v>
      </c>
      <c r="AL40" s="88">
        <f t="shared" si="19"/>
        <v>189.97486955653125</v>
      </c>
      <c r="AM40">
        <f t="shared" si="20"/>
        <v>988.84469621775008</v>
      </c>
      <c r="AN40" s="90">
        <f t="shared" si="2"/>
        <v>18.997486955653088</v>
      </c>
      <c r="AO40" s="22">
        <f t="shared" si="21"/>
        <v>98.884469621774826</v>
      </c>
      <c r="AP40" s="22">
        <f t="shared" si="22"/>
        <v>9.6059002128023518</v>
      </c>
      <c r="AQ40" s="22">
        <f t="shared" si="23"/>
        <v>50</v>
      </c>
      <c r="AR40" s="22">
        <f t="shared" si="44"/>
        <v>19.650761416505677</v>
      </c>
      <c r="AS40" s="22">
        <f t="shared" si="45"/>
        <v>25.923161683102105</v>
      </c>
      <c r="AU40" s="68">
        <f t="shared" si="42"/>
        <v>37</v>
      </c>
      <c r="AV40" s="78">
        <f t="shared" si="43"/>
        <v>1022</v>
      </c>
      <c r="AW40" s="68"/>
      <c r="AX40" s="104">
        <f t="shared" si="26"/>
        <v>60.189017915973878</v>
      </c>
      <c r="AY40" s="104">
        <f t="shared" si="27"/>
        <v>35.82441676662669</v>
      </c>
      <c r="AZ40" s="104">
        <f t="shared" si="28"/>
        <v>96.013434682600575</v>
      </c>
      <c r="BA40" s="18">
        <f t="shared" si="29"/>
        <v>87.16670627502134</v>
      </c>
      <c r="BB40" s="74">
        <f t="shared" si="30"/>
        <v>1.8256827020947972E-2</v>
      </c>
      <c r="BC40" s="86">
        <f t="shared" si="31"/>
        <v>63193.401710247927</v>
      </c>
      <c r="BD40" s="104">
        <f t="shared" si="32"/>
        <v>1631.5937487592903</v>
      </c>
      <c r="BE40" s="3">
        <f t="shared" si="33"/>
        <v>3829.9031339544222</v>
      </c>
      <c r="BF40" s="3">
        <f t="shared" si="34"/>
        <v>98.884469621775224</v>
      </c>
      <c r="BG40" s="3">
        <f t="shared" si="35"/>
        <v>1936.5544198211708</v>
      </c>
      <c r="BH40" s="3">
        <f t="shared" si="36"/>
        <v>50</v>
      </c>
      <c r="BI40">
        <f t="shared" si="37"/>
        <v>65.740594115220347</v>
      </c>
      <c r="BJ40">
        <f t="shared" si="38"/>
        <v>30.272840567380229</v>
      </c>
      <c r="BL40" s="17"/>
    </row>
    <row r="41" spans="2:64">
      <c r="B41" s="208" t="s">
        <v>75</v>
      </c>
      <c r="C41" s="209"/>
      <c r="D41" s="69">
        <v>-30</v>
      </c>
      <c r="E41" s="67" t="s">
        <v>10</v>
      </c>
      <c r="G41" s="191" t="s">
        <v>97</v>
      </c>
      <c r="H41" s="191"/>
      <c r="I41" s="191"/>
      <c r="J41" s="39">
        <f>D5</f>
        <v>50</v>
      </c>
      <c r="K41" s="37" t="s">
        <v>99</v>
      </c>
      <c r="L41" s="117">
        <f>D34</f>
        <v>3.2</v>
      </c>
      <c r="M41" s="37" t="s">
        <v>9</v>
      </c>
      <c r="N41" s="63"/>
      <c r="O41" s="71">
        <f t="shared" si="39"/>
        <v>38</v>
      </c>
      <c r="P41" s="44">
        <f t="shared" si="5"/>
        <v>14.375</v>
      </c>
      <c r="Q41" s="47"/>
      <c r="R41" s="19">
        <f t="shared" si="6"/>
        <v>23.152157067233361</v>
      </c>
      <c r="S41" s="19">
        <f t="shared" si="7"/>
        <v>0.50389040217246439</v>
      </c>
      <c r="T41" s="19">
        <f t="shared" si="8"/>
        <v>23.656047469405827</v>
      </c>
      <c r="U41" s="52">
        <f t="shared" si="0"/>
        <v>135.17441460393798</v>
      </c>
      <c r="V41" s="50">
        <f t="shared" si="9"/>
        <v>4.5899791968372936</v>
      </c>
      <c r="W41" s="60">
        <f t="shared" si="10"/>
        <v>15.233593884645856</v>
      </c>
      <c r="X41" s="3">
        <f t="shared" si="40"/>
        <v>98.884469621775054</v>
      </c>
      <c r="Y41" s="3">
        <f t="shared" si="11"/>
        <v>7.7027231591134226</v>
      </c>
      <c r="Z41" s="3">
        <f t="shared" si="12"/>
        <v>50.000000000000107</v>
      </c>
      <c r="AA41" s="3">
        <f t="shared" si="46"/>
        <v>17.73288578630374</v>
      </c>
      <c r="AB41" s="3">
        <f t="shared" si="47"/>
        <v>5.9231616831020872</v>
      </c>
      <c r="AD41" s="71">
        <v>38</v>
      </c>
      <c r="AE41" s="78">
        <f t="shared" si="41"/>
        <v>121</v>
      </c>
      <c r="AG41">
        <f t="shared" si="15"/>
        <v>41.655707406329007</v>
      </c>
      <c r="AH41">
        <f t="shared" si="16"/>
        <v>4.2414426895908308</v>
      </c>
      <c r="AI41" s="17">
        <f t="shared" si="17"/>
        <v>45.897150095919841</v>
      </c>
      <c r="AJ41" s="23">
        <f t="shared" si="1"/>
        <v>132.93331197742395</v>
      </c>
      <c r="AK41" s="75">
        <f t="shared" si="18"/>
        <v>3.5461376199044987</v>
      </c>
      <c r="AL41" s="88">
        <f t="shared" si="19"/>
        <v>197.17756759106075</v>
      </c>
      <c r="AM41">
        <f t="shared" si="20"/>
        <v>988.84469621775008</v>
      </c>
      <c r="AN41" s="90">
        <f t="shared" si="2"/>
        <v>19.717756759106038</v>
      </c>
      <c r="AO41" s="22">
        <f t="shared" si="21"/>
        <v>98.884469621774826</v>
      </c>
      <c r="AP41" s="22">
        <f t="shared" si="22"/>
        <v>9.9700978498063844</v>
      </c>
      <c r="AQ41" s="22">
        <f t="shared" si="23"/>
        <v>50</v>
      </c>
      <c r="AR41" s="22">
        <f t="shared" si="44"/>
        <v>19.973988412817736</v>
      </c>
      <c r="AS41" s="22">
        <f t="shared" si="45"/>
        <v>25.923161683102105</v>
      </c>
      <c r="AU41" s="68">
        <f t="shared" si="42"/>
        <v>38</v>
      </c>
      <c r="AV41" s="78">
        <f t="shared" si="43"/>
        <v>1049</v>
      </c>
      <c r="AW41" s="68"/>
      <c r="AX41" s="104">
        <f t="shared" si="26"/>
        <v>60.415509763871157</v>
      </c>
      <c r="AY41" s="104">
        <f t="shared" si="27"/>
        <v>36.770854391576705</v>
      </c>
      <c r="AZ41" s="104">
        <f t="shared" si="28"/>
        <v>97.186364155447862</v>
      </c>
      <c r="BA41" s="18">
        <f t="shared" si="29"/>
        <v>85.993776802174054</v>
      </c>
      <c r="BB41" s="74">
        <f t="shared" si="30"/>
        <v>1.5950666217021556E-2</v>
      </c>
      <c r="BC41" s="86">
        <f t="shared" si="31"/>
        <v>72329.957143614709</v>
      </c>
      <c r="BD41" s="104">
        <f t="shared" si="32"/>
        <v>1631.5937487592873</v>
      </c>
      <c r="BE41" s="3">
        <f t="shared" si="33"/>
        <v>4383.6337662796823</v>
      </c>
      <c r="BF41" s="3">
        <f t="shared" si="34"/>
        <v>98.884469621775054</v>
      </c>
      <c r="BG41" s="3">
        <f t="shared" si="35"/>
        <v>2216.5430947077534</v>
      </c>
      <c r="BH41" s="3">
        <f t="shared" si="36"/>
        <v>50</v>
      </c>
      <c r="BI41">
        <f t="shared" si="37"/>
        <v>66.913523588067648</v>
      </c>
      <c r="BJ41">
        <f t="shared" si="38"/>
        <v>30.272840567380214</v>
      </c>
      <c r="BL41" s="17"/>
    </row>
    <row r="42" spans="2:64">
      <c r="G42" s="208"/>
      <c r="H42" s="215"/>
      <c r="I42" s="209"/>
      <c r="J42" s="40">
        <f>J40+10*LOG10(D35)</f>
        <v>115.05149978319906</v>
      </c>
      <c r="K42" s="28" t="s">
        <v>10</v>
      </c>
      <c r="O42" s="71">
        <f t="shared" si="39"/>
        <v>39</v>
      </c>
      <c r="P42" s="44">
        <f t="shared" si="5"/>
        <v>14.75</v>
      </c>
      <c r="Q42" s="47"/>
      <c r="R42" s="19">
        <f t="shared" si="6"/>
        <v>23.375840406283636</v>
      </c>
      <c r="S42" s="19">
        <f t="shared" si="7"/>
        <v>0.51703536918565907</v>
      </c>
      <c r="T42" s="19">
        <f t="shared" si="8"/>
        <v>23.892875775469296</v>
      </c>
      <c r="U42" s="52">
        <f t="shared" si="0"/>
        <v>134.9375862978745</v>
      </c>
      <c r="V42" s="50">
        <f t="shared" si="9"/>
        <v>4.4665201942799326</v>
      </c>
      <c r="W42" s="60">
        <f t="shared" si="10"/>
        <v>15.654665373087994</v>
      </c>
      <c r="X42" s="3">
        <f t="shared" si="40"/>
        <v>98.884469621775082</v>
      </c>
      <c r="Y42" s="3">
        <f t="shared" si="11"/>
        <v>7.9156339883127407</v>
      </c>
      <c r="Z42" s="3">
        <f t="shared" si="12"/>
        <v>50.000000000000121</v>
      </c>
      <c r="AA42" s="3">
        <f t="shared" si="46"/>
        <v>17.969714092367209</v>
      </c>
      <c r="AB42" s="3">
        <f t="shared" si="47"/>
        <v>5.9231616831020872</v>
      </c>
      <c r="AD42" s="103">
        <f>AD41+1</f>
        <v>39</v>
      </c>
      <c r="AE42" s="78">
        <f t="shared" si="41"/>
        <v>124</v>
      </c>
      <c r="AG42">
        <f t="shared" ref="AG42:AG61" si="49">20*LOG(AE42)</f>
        <v>41.868433703244705</v>
      </c>
      <c r="AH42">
        <f t="shared" ref="AH42:AH61" si="50">2*$J$6*(AE42/1000)</f>
        <v>4.3466024256963882</v>
      </c>
      <c r="AI42" s="17">
        <f t="shared" ref="AI42:AI61" si="51">AG42+AH42</f>
        <v>46.215036128941094</v>
      </c>
      <c r="AJ42" s="23">
        <f t="shared" ref="AJ42:AJ61" si="52">$AF$4-(AG42+AH42)+$Q$8+$Q$10</f>
        <v>132.61542594440272</v>
      </c>
      <c r="AK42" s="75">
        <f t="shared" ref="AK42:AK61" si="53">POWER(10,(AJ42+$D$16)*0.05)*1000</f>
        <v>3.4187023004464185</v>
      </c>
      <c r="AL42" s="88">
        <f t="shared" ref="AL42:AL61" si="54">POWER(10,0.05*AI42)</f>
        <v>204.52754547964554</v>
      </c>
      <c r="AM42">
        <f t="shared" ref="AM42:AM61" si="55">AK42*POWER(2,0.5)*AL42</f>
        <v>988.84469621775156</v>
      </c>
      <c r="AN42" s="90">
        <f t="shared" ref="AN42:AN61" si="56">AL42*($X$4/$AM$4)</f>
        <v>20.452754547964517</v>
      </c>
      <c r="AO42" s="22">
        <f t="shared" ref="AO42:AO61" si="57">AK42*POWER(2,0.5)*AN42</f>
        <v>98.884469621774969</v>
      </c>
      <c r="AP42" s="22">
        <f t="shared" ref="AP42:AP61" si="58">AL42*(50/AM42)</f>
        <v>10.341742553807808</v>
      </c>
      <c r="AQ42" s="22">
        <f t="shared" ref="AQ42:AQ61" si="59">AK42*POWER(2,0.5)*AP42</f>
        <v>50</v>
      </c>
      <c r="AR42" s="22">
        <f t="shared" ref="AR42:AR61" si="60">20*LOG10(AP42)</f>
        <v>20.291874445838975</v>
      </c>
      <c r="AS42" s="22">
        <f t="shared" ref="AS42:AS61" si="61">AI42-AR42</f>
        <v>25.923161683102119</v>
      </c>
      <c r="AU42" s="68">
        <f t="shared" si="42"/>
        <v>39</v>
      </c>
      <c r="AV42" s="78">
        <f t="shared" si="43"/>
        <v>1076</v>
      </c>
      <c r="AW42" s="68"/>
      <c r="AX42" s="104">
        <f t="shared" si="26"/>
        <v>60.63624542660741</v>
      </c>
      <c r="AY42" s="104">
        <f t="shared" si="27"/>
        <v>37.717292016526727</v>
      </c>
      <c r="AZ42" s="104">
        <f t="shared" si="28"/>
        <v>98.353537443134144</v>
      </c>
      <c r="BA42" s="18">
        <f t="shared" si="29"/>
        <v>84.826603514487772</v>
      </c>
      <c r="BB42" s="74">
        <f t="shared" si="30"/>
        <v>1.3945052791867626E-2</v>
      </c>
      <c r="BC42" s="86">
        <f t="shared" si="31"/>
        <v>82732.637954736681</v>
      </c>
      <c r="BD42" s="104">
        <f t="shared" si="32"/>
        <v>1631.5937487592903</v>
      </c>
      <c r="BE42" s="3">
        <f t="shared" si="33"/>
        <v>5014.0992699840444</v>
      </c>
      <c r="BF42" s="3">
        <f t="shared" si="34"/>
        <v>98.884469621775239</v>
      </c>
      <c r="BG42" s="3">
        <f t="shared" si="35"/>
        <v>2535.3320340203836</v>
      </c>
      <c r="BH42" s="3">
        <f t="shared" si="36"/>
        <v>50.000000000000007</v>
      </c>
      <c r="BI42">
        <f t="shared" si="37"/>
        <v>68.080696875753929</v>
      </c>
      <c r="BJ42">
        <f t="shared" si="38"/>
        <v>30.272840567380214</v>
      </c>
      <c r="BL42" s="17"/>
    </row>
    <row r="43" spans="2:64">
      <c r="G43" s="194" t="s">
        <v>100</v>
      </c>
      <c r="H43" s="194"/>
      <c r="I43" s="194"/>
      <c r="J43" s="34">
        <f>J42-J9</f>
        <v>91.129102242596005</v>
      </c>
      <c r="K43" s="41" t="s">
        <v>10</v>
      </c>
      <c r="O43" s="71">
        <f t="shared" si="39"/>
        <v>40</v>
      </c>
      <c r="P43" s="44">
        <f t="shared" si="5"/>
        <v>15.125</v>
      </c>
      <c r="Q43" s="47"/>
      <c r="R43" s="19">
        <f t="shared" si="6"/>
        <v>23.593907666490132</v>
      </c>
      <c r="S43" s="19">
        <f t="shared" si="7"/>
        <v>0.53018033619885385</v>
      </c>
      <c r="T43" s="19">
        <f t="shared" si="8"/>
        <v>24.124088002688985</v>
      </c>
      <c r="U43" s="52">
        <f t="shared" si="0"/>
        <v>134.70637407065482</v>
      </c>
      <c r="V43" s="50">
        <f t="shared" si="9"/>
        <v>4.3491931017329568</v>
      </c>
      <c r="W43" s="60">
        <f t="shared" si="10"/>
        <v>16.076977358336098</v>
      </c>
      <c r="X43" s="3">
        <f t="shared" si="40"/>
        <v>98.884469621775054</v>
      </c>
      <c r="Y43" s="3">
        <f t="shared" si="11"/>
        <v>8.1291720630293334</v>
      </c>
      <c r="Z43" s="3">
        <f t="shared" si="12"/>
        <v>50.000000000000107</v>
      </c>
      <c r="AA43" s="3">
        <f t="shared" si="46"/>
        <v>18.200926319586895</v>
      </c>
      <c r="AB43" s="3">
        <f t="shared" si="47"/>
        <v>5.9231616831020908</v>
      </c>
      <c r="AD43" s="103">
        <f t="shared" ref="AD43:AD89" si="62">AD42+1</f>
        <v>40</v>
      </c>
      <c r="AE43" s="78">
        <f t="shared" si="41"/>
        <v>127</v>
      </c>
      <c r="AG43">
        <f t="shared" si="49"/>
        <v>42.076074419119138</v>
      </c>
      <c r="AH43">
        <f t="shared" si="50"/>
        <v>4.4517621618019465</v>
      </c>
      <c r="AI43" s="17">
        <f t="shared" si="51"/>
        <v>46.527836580921083</v>
      </c>
      <c r="AJ43" s="23">
        <f t="shared" si="52"/>
        <v>132.30262549242272</v>
      </c>
      <c r="AK43" s="75">
        <f t="shared" si="53"/>
        <v>3.297776824389977</v>
      </c>
      <c r="AL43" s="88">
        <f t="shared" si="54"/>
        <v>212.02732248725309</v>
      </c>
      <c r="AM43">
        <f t="shared" si="55"/>
        <v>988.84469621775077</v>
      </c>
      <c r="AN43" s="90">
        <f t="shared" si="56"/>
        <v>21.202732248725269</v>
      </c>
      <c r="AO43" s="22">
        <f t="shared" si="57"/>
        <v>98.884469621774883</v>
      </c>
      <c r="AP43" s="22">
        <f t="shared" si="58"/>
        <v>10.720961709065138</v>
      </c>
      <c r="AQ43" s="22">
        <f t="shared" si="59"/>
        <v>50</v>
      </c>
      <c r="AR43" s="22">
        <f t="shared" si="60"/>
        <v>20.604674897818974</v>
      </c>
      <c r="AS43" s="22">
        <f t="shared" si="61"/>
        <v>25.923161683102109</v>
      </c>
      <c r="AU43" s="68">
        <f t="shared" si="42"/>
        <v>40</v>
      </c>
      <c r="AV43" s="78">
        <f t="shared" si="43"/>
        <v>1103</v>
      </c>
      <c r="AW43" s="68"/>
      <c r="AX43" s="104">
        <f t="shared" si="26"/>
        <v>60.851510248803812</v>
      </c>
      <c r="AY43" s="104">
        <f t="shared" si="27"/>
        <v>38.663729641476749</v>
      </c>
      <c r="AZ43" s="104">
        <f t="shared" si="28"/>
        <v>99.515239890280554</v>
      </c>
      <c r="BA43" s="18">
        <f t="shared" si="29"/>
        <v>83.664901067341361</v>
      </c>
      <c r="BB43" s="74">
        <f t="shared" si="30"/>
        <v>1.2199303621775551E-2</v>
      </c>
      <c r="BC43" s="86">
        <f t="shared" si="31"/>
        <v>94571.873908434849</v>
      </c>
      <c r="BD43" s="104">
        <f t="shared" si="32"/>
        <v>1631.5937487592844</v>
      </c>
      <c r="BE43" s="3">
        <f t="shared" si="33"/>
        <v>5731.6287217233275</v>
      </c>
      <c r="BF43" s="3">
        <f t="shared" si="34"/>
        <v>98.884469621774869</v>
      </c>
      <c r="BG43" s="3">
        <f t="shared" si="35"/>
        <v>2898.14403801039</v>
      </c>
      <c r="BH43" s="3">
        <f t="shared" si="36"/>
        <v>50</v>
      </c>
      <c r="BI43">
        <f t="shared" si="37"/>
        <v>69.24239932290034</v>
      </c>
      <c r="BJ43">
        <f t="shared" si="38"/>
        <v>30.272840567380214</v>
      </c>
      <c r="BL43" s="17"/>
    </row>
    <row r="44" spans="2:64">
      <c r="G44" s="191" t="s">
        <v>101</v>
      </c>
      <c r="H44" s="191"/>
      <c r="I44" s="191"/>
      <c r="J44" s="191"/>
      <c r="K44" s="191"/>
      <c r="O44" s="71">
        <f t="shared" si="39"/>
        <v>41</v>
      </c>
      <c r="P44" s="44">
        <f t="shared" si="5"/>
        <v>15.5</v>
      </c>
      <c r="Q44" s="47"/>
      <c r="R44" s="19">
        <f t="shared" si="6"/>
        <v>23.806633963405829</v>
      </c>
      <c r="S44" s="19">
        <f t="shared" si="7"/>
        <v>0.54332530321204853</v>
      </c>
      <c r="T44" s="19">
        <f t="shared" si="8"/>
        <v>24.349959266617876</v>
      </c>
      <c r="U44" s="52">
        <f t="shared" si="0"/>
        <v>134.48050280672592</v>
      </c>
      <c r="V44" s="50">
        <f t="shared" si="9"/>
        <v>4.2375528464907628</v>
      </c>
      <c r="W44" s="60">
        <f t="shared" si="10"/>
        <v>16.500532632058277</v>
      </c>
      <c r="X44" s="3">
        <f t="shared" si="40"/>
        <v>98.884469621775025</v>
      </c>
      <c r="Y44" s="3">
        <f t="shared" si="11"/>
        <v>8.3433387948438664</v>
      </c>
      <c r="Z44" s="3">
        <f t="shared" si="12"/>
        <v>50.000000000000092</v>
      </c>
      <c r="AA44" s="3">
        <f t="shared" si="46"/>
        <v>18.426797583515789</v>
      </c>
      <c r="AB44" s="3">
        <f t="shared" si="47"/>
        <v>5.9231616831020872</v>
      </c>
      <c r="AD44" s="103">
        <f t="shared" si="62"/>
        <v>41</v>
      </c>
      <c r="AE44" s="78">
        <f t="shared" si="41"/>
        <v>130</v>
      </c>
      <c r="AG44">
        <f t="shared" si="49"/>
        <v>42.278867046136739</v>
      </c>
      <c r="AH44">
        <f t="shared" si="50"/>
        <v>4.5569218979075048</v>
      </c>
      <c r="AI44" s="17">
        <f t="shared" si="51"/>
        <v>46.835788944044246</v>
      </c>
      <c r="AJ44" s="23">
        <f t="shared" si="52"/>
        <v>131.99467312929954</v>
      </c>
      <c r="AK44" s="75">
        <f t="shared" si="53"/>
        <v>3.1829047581994381</v>
      </c>
      <c r="AL44" s="88">
        <f t="shared" si="54"/>
        <v>219.67945739962019</v>
      </c>
      <c r="AM44">
        <f t="shared" si="55"/>
        <v>988.84469621774895</v>
      </c>
      <c r="AN44" s="90">
        <f t="shared" si="56"/>
        <v>21.967945739961976</v>
      </c>
      <c r="AO44" s="22">
        <f t="shared" si="57"/>
        <v>98.884469621774713</v>
      </c>
      <c r="AP44" s="22">
        <f t="shared" si="58"/>
        <v>11.107884698167284</v>
      </c>
      <c r="AQ44" s="22">
        <f t="shared" si="59"/>
        <v>50.000000000000007</v>
      </c>
      <c r="AR44" s="22">
        <f t="shared" si="60"/>
        <v>20.912627260942152</v>
      </c>
      <c r="AS44" s="22">
        <f t="shared" si="61"/>
        <v>25.923161683102094</v>
      </c>
      <c r="AU44" s="68">
        <f t="shared" si="42"/>
        <v>41</v>
      </c>
      <c r="AV44" s="78">
        <f t="shared" si="43"/>
        <v>1130</v>
      </c>
      <c r="AW44" s="68"/>
      <c r="AX44" s="104">
        <f t="shared" si="26"/>
        <v>61.061568869668392</v>
      </c>
      <c r="AY44" s="104">
        <f t="shared" si="27"/>
        <v>39.610167266426764</v>
      </c>
      <c r="AZ44" s="104">
        <f t="shared" si="28"/>
        <v>100.67173613609515</v>
      </c>
      <c r="BA44" s="18">
        <f t="shared" si="29"/>
        <v>82.508404821526767</v>
      </c>
      <c r="BB44" s="74">
        <f t="shared" si="30"/>
        <v>1.0678499411743123E-2</v>
      </c>
      <c r="BC44" s="86">
        <f t="shared" si="31"/>
        <v>108040.55508216226</v>
      </c>
      <c r="BD44" s="104">
        <f t="shared" si="32"/>
        <v>1631.5937487592846</v>
      </c>
      <c r="BE44" s="3">
        <f t="shared" si="33"/>
        <v>6547.9124292219594</v>
      </c>
      <c r="BF44" s="3">
        <f t="shared" si="34"/>
        <v>98.884469621774898</v>
      </c>
      <c r="BG44" s="3">
        <f t="shared" si="35"/>
        <v>3310.8902005882196</v>
      </c>
      <c r="BH44" s="3">
        <f t="shared" si="36"/>
        <v>50</v>
      </c>
      <c r="BI44">
        <f t="shared" si="37"/>
        <v>70.398895568714948</v>
      </c>
      <c r="BJ44">
        <f t="shared" si="38"/>
        <v>30.2728405673802</v>
      </c>
      <c r="BL44" s="17"/>
    </row>
    <row r="45" spans="2:64">
      <c r="G45" s="200">
        <v>1</v>
      </c>
      <c r="H45" s="200"/>
      <c r="I45" s="200"/>
      <c r="J45" s="70">
        <f>D29*(D37/1000000)/2</f>
        <v>0.375</v>
      </c>
      <c r="K45" s="65" t="s">
        <v>5</v>
      </c>
      <c r="O45" s="71">
        <f t="shared" si="39"/>
        <v>42</v>
      </c>
      <c r="P45" s="44">
        <f t="shared" si="5"/>
        <v>15.875</v>
      </c>
      <c r="Q45" s="47"/>
      <c r="R45" s="19">
        <f t="shared" si="6"/>
        <v>24.014274679280266</v>
      </c>
      <c r="S45" s="19">
        <f t="shared" si="7"/>
        <v>0.55647027022524331</v>
      </c>
      <c r="T45" s="19">
        <f t="shared" si="8"/>
        <v>24.57074494950551</v>
      </c>
      <c r="U45" s="52">
        <f t="shared" si="0"/>
        <v>134.2597171238383</v>
      </c>
      <c r="V45" s="50">
        <f t="shared" si="9"/>
        <v>4.1311964099834029</v>
      </c>
      <c r="W45" s="60">
        <f t="shared" si="10"/>
        <v>16.925333991533279</v>
      </c>
      <c r="X45" s="3">
        <f t="shared" si="40"/>
        <v>98.884469621775111</v>
      </c>
      <c r="Y45" s="3">
        <f t="shared" si="11"/>
        <v>8.5581355981739708</v>
      </c>
      <c r="Z45" s="3">
        <f t="shared" si="12"/>
        <v>50.000000000000135</v>
      </c>
      <c r="AA45" s="3">
        <f t="shared" si="46"/>
        <v>18.647583266403419</v>
      </c>
      <c r="AB45" s="3">
        <f t="shared" si="47"/>
        <v>5.9231616831020908</v>
      </c>
      <c r="AD45" s="103">
        <f t="shared" si="62"/>
        <v>42</v>
      </c>
      <c r="AE45" s="78">
        <f t="shared" si="41"/>
        <v>133</v>
      </c>
      <c r="AG45">
        <f t="shared" si="49"/>
        <v>42.477032819341716</v>
      </c>
      <c r="AH45">
        <f t="shared" si="50"/>
        <v>4.6620816340130622</v>
      </c>
      <c r="AI45" s="17">
        <f t="shared" si="51"/>
        <v>47.139114453354779</v>
      </c>
      <c r="AJ45" s="23">
        <f t="shared" si="52"/>
        <v>131.69134761998902</v>
      </c>
      <c r="AK45" s="75">
        <f t="shared" si="53"/>
        <v>3.0736709179710884</v>
      </c>
      <c r="AL45" s="88">
        <f t="shared" si="54"/>
        <v>227.48654911224932</v>
      </c>
      <c r="AM45">
        <f t="shared" si="55"/>
        <v>988.84469621774986</v>
      </c>
      <c r="AN45" s="90">
        <f t="shared" si="56"/>
        <v>22.748654911224889</v>
      </c>
      <c r="AO45" s="22">
        <f t="shared" si="57"/>
        <v>98.884469621774798</v>
      </c>
      <c r="AP45" s="22">
        <f t="shared" si="58"/>
        <v>11.502642931815622</v>
      </c>
      <c r="AQ45" s="22">
        <f t="shared" si="59"/>
        <v>50</v>
      </c>
      <c r="AR45" s="22">
        <f t="shared" si="60"/>
        <v>21.215952770252681</v>
      </c>
      <c r="AS45" s="22">
        <f t="shared" si="61"/>
        <v>25.923161683102098</v>
      </c>
      <c r="AU45" s="68">
        <f t="shared" si="42"/>
        <v>42</v>
      </c>
      <c r="AV45" s="78">
        <f t="shared" si="43"/>
        <v>1157</v>
      </c>
      <c r="AW45" s="68"/>
      <c r="AX45" s="104">
        <f t="shared" si="26"/>
        <v>61.266667179034997</v>
      </c>
      <c r="AY45" s="104">
        <f t="shared" si="27"/>
        <v>40.556604891376786</v>
      </c>
      <c r="AZ45" s="104">
        <f t="shared" si="28"/>
        <v>101.82327207041178</v>
      </c>
      <c r="BA45" s="18">
        <f t="shared" si="29"/>
        <v>81.35686888721014</v>
      </c>
      <c r="BB45" s="74">
        <f t="shared" si="30"/>
        <v>9.3526230617672727E-3</v>
      </c>
      <c r="BC45" s="86">
        <f t="shared" si="31"/>
        <v>123356.94449245396</v>
      </c>
      <c r="BD45" s="104">
        <f t="shared" si="32"/>
        <v>1631.5937487592846</v>
      </c>
      <c r="BE45" s="3">
        <f t="shared" si="33"/>
        <v>7476.1784540881226</v>
      </c>
      <c r="BF45" s="3">
        <f t="shared" si="34"/>
        <v>98.884469621774883</v>
      </c>
      <c r="BG45" s="3">
        <f t="shared" si="35"/>
        <v>3780.2591664211291</v>
      </c>
      <c r="BH45" s="3">
        <f t="shared" si="36"/>
        <v>50</v>
      </c>
      <c r="BI45">
        <f t="shared" si="37"/>
        <v>71.550431503031561</v>
      </c>
      <c r="BJ45">
        <f t="shared" si="38"/>
        <v>30.272840567380214</v>
      </c>
      <c r="BL45" s="17"/>
    </row>
    <row r="46" spans="2:64">
      <c r="G46" s="200">
        <v>2</v>
      </c>
      <c r="H46" s="200"/>
      <c r="I46" s="200"/>
      <c r="J46" s="70">
        <f>$D$29*(D38/1000000)/2</f>
        <v>3</v>
      </c>
      <c r="K46" s="65" t="s">
        <v>5</v>
      </c>
      <c r="O46" s="71">
        <f t="shared" si="39"/>
        <v>43</v>
      </c>
      <c r="P46" s="44">
        <f t="shared" si="5"/>
        <v>16.25</v>
      </c>
      <c r="Q46" s="47"/>
      <c r="R46" s="19">
        <f t="shared" si="6"/>
        <v>24.217067306297864</v>
      </c>
      <c r="S46" s="19">
        <f t="shared" si="7"/>
        <v>0.5696152372384381</v>
      </c>
      <c r="T46" s="19">
        <f t="shared" si="8"/>
        <v>24.786682543536301</v>
      </c>
      <c r="U46" s="52">
        <f t="shared" si="0"/>
        <v>134.04377952980749</v>
      </c>
      <c r="V46" s="50">
        <f t="shared" si="9"/>
        <v>4.0297579753762642</v>
      </c>
      <c r="W46" s="60">
        <f t="shared" si="10"/>
        <v>17.351384239661094</v>
      </c>
      <c r="X46" s="3">
        <f t="shared" si="40"/>
        <v>98.884469621775068</v>
      </c>
      <c r="Y46" s="3">
        <f t="shared" si="11"/>
        <v>8.7735638902796076</v>
      </c>
      <c r="Z46" s="3">
        <f t="shared" si="12"/>
        <v>50.000000000000107</v>
      </c>
      <c r="AA46" s="3">
        <f t="shared" si="46"/>
        <v>18.863520860434214</v>
      </c>
      <c r="AB46" s="3">
        <f t="shared" si="47"/>
        <v>5.9231616831020872</v>
      </c>
      <c r="AD46" s="103">
        <f t="shared" si="62"/>
        <v>43</v>
      </c>
      <c r="AE46" s="78">
        <f t="shared" si="41"/>
        <v>136</v>
      </c>
      <c r="AG46">
        <f t="shared" si="49"/>
        <v>42.67077816740435</v>
      </c>
      <c r="AH46">
        <f t="shared" si="50"/>
        <v>4.7672413701186205</v>
      </c>
      <c r="AI46" s="17">
        <f t="shared" si="51"/>
        <v>47.438019537522969</v>
      </c>
      <c r="AJ46" s="23">
        <f t="shared" si="52"/>
        <v>131.39244253582083</v>
      </c>
      <c r="AK46" s="75">
        <f t="shared" si="53"/>
        <v>2.9696968190451813</v>
      </c>
      <c r="AL46" s="88">
        <f t="shared" si="54"/>
        <v>235.45123722789197</v>
      </c>
      <c r="AM46">
        <f t="shared" si="55"/>
        <v>988.84469621775088</v>
      </c>
      <c r="AN46" s="90">
        <f t="shared" si="56"/>
        <v>23.545123722789153</v>
      </c>
      <c r="AO46" s="22">
        <f t="shared" si="57"/>
        <v>98.884469621774898</v>
      </c>
      <c r="AP46" s="22">
        <f t="shared" si="58"/>
        <v>11.905369879035275</v>
      </c>
      <c r="AQ46" s="22">
        <f t="shared" si="59"/>
        <v>50</v>
      </c>
      <c r="AR46" s="22">
        <f t="shared" si="60"/>
        <v>21.51485785442086</v>
      </c>
      <c r="AS46" s="22">
        <f t="shared" si="61"/>
        <v>25.923161683102109</v>
      </c>
      <c r="AU46" s="68">
        <f t="shared" si="42"/>
        <v>43</v>
      </c>
      <c r="AV46" s="78">
        <f t="shared" si="43"/>
        <v>1184</v>
      </c>
      <c r="AW46" s="68"/>
      <c r="AX46" s="104">
        <f t="shared" si="26"/>
        <v>61.467034047738018</v>
      </c>
      <c r="AY46" s="104">
        <f t="shared" si="27"/>
        <v>41.503042516326808</v>
      </c>
      <c r="AZ46" s="104">
        <f t="shared" si="28"/>
        <v>102.97007656406483</v>
      </c>
      <c r="BA46" s="18">
        <f t="shared" si="29"/>
        <v>80.21006439355709</v>
      </c>
      <c r="BB46" s="74">
        <f t="shared" si="30"/>
        <v>8.1958350027545694E-3</v>
      </c>
      <c r="BC46" s="86">
        <f t="shared" si="31"/>
        <v>140767.96366709642</v>
      </c>
      <c r="BD46" s="104">
        <f t="shared" si="32"/>
        <v>1631.5937487592878</v>
      </c>
      <c r="BE46" s="3">
        <f t="shared" si="33"/>
        <v>8531.3917373997883</v>
      </c>
      <c r="BF46" s="3">
        <f t="shared" si="34"/>
        <v>98.884469621775068</v>
      </c>
      <c r="BG46" s="3">
        <f t="shared" si="35"/>
        <v>4313.8178169087914</v>
      </c>
      <c r="BH46" s="3">
        <f t="shared" si="36"/>
        <v>50.000000000000007</v>
      </c>
      <c r="BI46">
        <f t="shared" si="37"/>
        <v>72.697235996684611</v>
      </c>
      <c r="BJ46">
        <f t="shared" si="38"/>
        <v>30.272840567380214</v>
      </c>
      <c r="BL46" s="17"/>
    </row>
    <row r="47" spans="2:64">
      <c r="G47" s="200">
        <v>3</v>
      </c>
      <c r="H47" s="200"/>
      <c r="I47" s="200"/>
      <c r="J47" s="70">
        <f>$D$29*(D39/1000000)/2</f>
        <v>26.999999999999996</v>
      </c>
      <c r="K47" s="65" t="s">
        <v>5</v>
      </c>
      <c r="O47" s="71">
        <f t="shared" si="39"/>
        <v>44</v>
      </c>
      <c r="P47" s="44">
        <f t="shared" si="5"/>
        <v>16.625</v>
      </c>
      <c r="Q47" s="47"/>
      <c r="R47" s="19">
        <f t="shared" si="6"/>
        <v>24.415233079502844</v>
      </c>
      <c r="S47" s="19">
        <f t="shared" si="7"/>
        <v>0.58276020425163277</v>
      </c>
      <c r="T47" s="19">
        <f t="shared" si="8"/>
        <v>24.997993283754475</v>
      </c>
      <c r="U47" s="52">
        <f t="shared" si="0"/>
        <v>133.83246878958931</v>
      </c>
      <c r="V47" s="50">
        <f t="shared" si="9"/>
        <v>3.9329047318856305</v>
      </c>
      <c r="W47" s="60">
        <f t="shared" si="10"/>
        <v>17.778686184973562</v>
      </c>
      <c r="X47" s="3">
        <f t="shared" si="40"/>
        <v>98.884469621774926</v>
      </c>
      <c r="Y47" s="3">
        <f t="shared" si="11"/>
        <v>8.9896250912684312</v>
      </c>
      <c r="Z47" s="3">
        <f t="shared" si="12"/>
        <v>50.000000000000043</v>
      </c>
      <c r="AA47" s="3">
        <f t="shared" si="46"/>
        <v>19.074831600652388</v>
      </c>
      <c r="AB47" s="3">
        <f t="shared" si="47"/>
        <v>5.9231616831020872</v>
      </c>
      <c r="AD47" s="103">
        <f t="shared" si="62"/>
        <v>44</v>
      </c>
      <c r="AE47" s="78">
        <f t="shared" si="41"/>
        <v>139</v>
      </c>
      <c r="AG47">
        <f t="shared" si="49"/>
        <v>42.860296005081899</v>
      </c>
      <c r="AH47">
        <f t="shared" si="50"/>
        <v>4.8724011062241779</v>
      </c>
      <c r="AI47" s="17">
        <f t="shared" si="51"/>
        <v>47.732697111306081</v>
      </c>
      <c r="AJ47" s="23">
        <f t="shared" si="52"/>
        <v>131.09776496203773</v>
      </c>
      <c r="AK47" s="75">
        <f t="shared" si="53"/>
        <v>2.8706367148862255</v>
      </c>
      <c r="AL47" s="88">
        <f t="shared" si="54"/>
        <v>243.57620266263348</v>
      </c>
      <c r="AM47">
        <f t="shared" si="55"/>
        <v>988.84469621775145</v>
      </c>
      <c r="AN47" s="90">
        <f t="shared" si="56"/>
        <v>24.3576202662633</v>
      </c>
      <c r="AO47" s="22">
        <f t="shared" si="57"/>
        <v>98.884469621774954</v>
      </c>
      <c r="AP47" s="22">
        <f t="shared" si="58"/>
        <v>12.316201097821132</v>
      </c>
      <c r="AQ47" s="22">
        <f t="shared" si="59"/>
        <v>50.000000000000007</v>
      </c>
      <c r="AR47" s="22">
        <f t="shared" si="60"/>
        <v>21.809535428203969</v>
      </c>
      <c r="AS47" s="22">
        <f t="shared" si="61"/>
        <v>25.923161683102112</v>
      </c>
      <c r="AU47" s="68">
        <f t="shared" si="42"/>
        <v>44</v>
      </c>
      <c r="AV47" s="78">
        <f t="shared" si="43"/>
        <v>1211</v>
      </c>
      <c r="AW47" s="68"/>
      <c r="AX47" s="104">
        <f t="shared" si="26"/>
        <v>61.662882862861046</v>
      </c>
      <c r="AY47" s="104">
        <f t="shared" si="27"/>
        <v>42.44948014127683</v>
      </c>
      <c r="AZ47" s="104">
        <f t="shared" si="28"/>
        <v>104.11236300413788</v>
      </c>
      <c r="BA47" s="18">
        <f t="shared" si="29"/>
        <v>79.06777795348404</v>
      </c>
      <c r="BB47" s="74">
        <f t="shared" si="30"/>
        <v>7.1858621997475444E-3</v>
      </c>
      <c r="BC47" s="86">
        <f t="shared" si="31"/>
        <v>160552.89843017093</v>
      </c>
      <c r="BD47" s="104">
        <f t="shared" si="32"/>
        <v>1631.5937487592873</v>
      </c>
      <c r="BE47" s="3">
        <f t="shared" si="33"/>
        <v>9730.4786927376372</v>
      </c>
      <c r="BF47" s="3">
        <f t="shared" si="34"/>
        <v>98.88446962177504</v>
      </c>
      <c r="BG47" s="3">
        <f t="shared" si="35"/>
        <v>4920.1248335334749</v>
      </c>
      <c r="BH47" s="3">
        <f t="shared" si="36"/>
        <v>50.000000000000007</v>
      </c>
      <c r="BI47">
        <f t="shared" si="37"/>
        <v>73.839522436757662</v>
      </c>
      <c r="BJ47">
        <f t="shared" si="38"/>
        <v>30.272840567380214</v>
      </c>
      <c r="BL47" s="17"/>
    </row>
    <row r="48" spans="2:64">
      <c r="O48" s="71">
        <f t="shared" si="39"/>
        <v>45</v>
      </c>
      <c r="P48" s="44">
        <f t="shared" si="5"/>
        <v>17</v>
      </c>
      <c r="Q48" s="47"/>
      <c r="R48" s="19">
        <f t="shared" si="6"/>
        <v>24.608978427565479</v>
      </c>
      <c r="S48" s="19">
        <f t="shared" si="7"/>
        <v>0.59590517126482756</v>
      </c>
      <c r="T48" s="19">
        <f t="shared" si="8"/>
        <v>25.204883598830307</v>
      </c>
      <c r="U48" s="52">
        <f t="shared" si="0"/>
        <v>133.62557847451347</v>
      </c>
      <c r="V48" s="50">
        <f t="shared" si="9"/>
        <v>3.8403332344053744</v>
      </c>
      <c r="W48" s="60">
        <f t="shared" si="10"/>
        <v>18.207242641645031</v>
      </c>
      <c r="X48" s="3">
        <f t="shared" si="40"/>
        <v>98.884469621774798</v>
      </c>
      <c r="Y48" s="3">
        <f t="shared" si="11"/>
        <v>9.2063206241011724</v>
      </c>
      <c r="Z48" s="3">
        <f t="shared" si="12"/>
        <v>49.999999999999979</v>
      </c>
      <c r="AA48" s="3">
        <f t="shared" si="46"/>
        <v>19.28172191572822</v>
      </c>
      <c r="AB48" s="3">
        <f t="shared" si="47"/>
        <v>5.9231616831020872</v>
      </c>
      <c r="AD48" s="103">
        <f t="shared" si="62"/>
        <v>45</v>
      </c>
      <c r="AE48" s="78">
        <f t="shared" si="41"/>
        <v>142</v>
      </c>
      <c r="AG48">
        <f t="shared" si="49"/>
        <v>43.045766887661124</v>
      </c>
      <c r="AH48">
        <f t="shared" si="50"/>
        <v>4.9775608423297353</v>
      </c>
      <c r="AI48" s="17">
        <f t="shared" si="51"/>
        <v>48.023327729990861</v>
      </c>
      <c r="AJ48" s="23">
        <f t="shared" si="52"/>
        <v>130.80713434335294</v>
      </c>
      <c r="AK48" s="75">
        <f t="shared" si="53"/>
        <v>2.7761741380860609</v>
      </c>
      <c r="AL48" s="88">
        <f t="shared" si="54"/>
        <v>251.86416826070439</v>
      </c>
      <c r="AM48">
        <f t="shared" si="55"/>
        <v>988.84469621775145</v>
      </c>
      <c r="AN48" s="90">
        <f t="shared" si="56"/>
        <v>25.186416826070392</v>
      </c>
      <c r="AO48" s="22">
        <f t="shared" si="57"/>
        <v>98.884469621774969</v>
      </c>
      <c r="AP48" s="22">
        <f t="shared" si="58"/>
        <v>12.735274266225215</v>
      </c>
      <c r="AQ48" s="22">
        <f t="shared" si="59"/>
        <v>50</v>
      </c>
      <c r="AR48" s="22">
        <f t="shared" si="60"/>
        <v>22.100166046888752</v>
      </c>
      <c r="AS48" s="22">
        <f t="shared" si="61"/>
        <v>25.923161683102109</v>
      </c>
      <c r="AU48" s="68">
        <f t="shared" si="42"/>
        <v>45</v>
      </c>
      <c r="AV48" s="78">
        <f t="shared" si="43"/>
        <v>1238</v>
      </c>
      <c r="AW48" s="68"/>
      <c r="AX48" s="104">
        <f t="shared" si="26"/>
        <v>61.854412893681989</v>
      </c>
      <c r="AY48" s="104">
        <f t="shared" si="27"/>
        <v>43.395917766226844</v>
      </c>
      <c r="AZ48" s="104">
        <f t="shared" si="28"/>
        <v>105.25033065990883</v>
      </c>
      <c r="BA48" s="18">
        <f t="shared" si="29"/>
        <v>77.92981029771309</v>
      </c>
      <c r="BB48" s="74">
        <f t="shared" si="30"/>
        <v>6.3034817802819307E-3</v>
      </c>
      <c r="BC48" s="86">
        <f t="shared" si="31"/>
        <v>183027.57810742318</v>
      </c>
      <c r="BD48" s="104">
        <f t="shared" si="32"/>
        <v>1631.5937487592844</v>
      </c>
      <c r="BE48" s="3">
        <f t="shared" si="33"/>
        <v>11092.580491358987</v>
      </c>
      <c r="BF48" s="3">
        <f t="shared" si="34"/>
        <v>98.884469621774869</v>
      </c>
      <c r="BG48" s="3">
        <f t="shared" si="35"/>
        <v>5608.8587691207804</v>
      </c>
      <c r="BH48" s="3">
        <f t="shared" si="36"/>
        <v>50</v>
      </c>
      <c r="BI48">
        <f t="shared" si="37"/>
        <v>74.977490092528612</v>
      </c>
      <c r="BJ48">
        <f t="shared" si="38"/>
        <v>30.272840567380214</v>
      </c>
      <c r="BL48" s="17"/>
    </row>
    <row r="49" spans="15:64">
      <c r="O49" s="71">
        <f t="shared" si="39"/>
        <v>46</v>
      </c>
      <c r="P49" s="44">
        <f t="shared" si="5"/>
        <v>17.375</v>
      </c>
      <c r="Q49" s="47"/>
      <c r="R49" s="19">
        <f t="shared" si="6"/>
        <v>24.798496265243028</v>
      </c>
      <c r="S49" s="19">
        <f t="shared" si="7"/>
        <v>0.60905013827802224</v>
      </c>
      <c r="T49" s="19">
        <f t="shared" si="8"/>
        <v>25.407546403521049</v>
      </c>
      <c r="U49" s="52">
        <f t="shared" si="0"/>
        <v>133.42291566982274</v>
      </c>
      <c r="V49" s="50">
        <f t="shared" si="9"/>
        <v>3.751766234548934</v>
      </c>
      <c r="W49" s="60">
        <f t="shared" si="10"/>
        <v>18.637056429502938</v>
      </c>
      <c r="X49" s="3">
        <f t="shared" si="40"/>
        <v>98.884469621774969</v>
      </c>
      <c r="Y49" s="3">
        <f t="shared" si="11"/>
        <v>9.423651914596995</v>
      </c>
      <c r="Z49" s="3">
        <f t="shared" si="12"/>
        <v>50.000000000000064</v>
      </c>
      <c r="AA49" s="3">
        <f t="shared" si="46"/>
        <v>19.484384720418962</v>
      </c>
      <c r="AB49" s="3">
        <f t="shared" si="47"/>
        <v>5.9231616831020872</v>
      </c>
      <c r="AD49" s="103">
        <f t="shared" si="62"/>
        <v>46</v>
      </c>
      <c r="AE49" s="78">
        <f t="shared" si="41"/>
        <v>145</v>
      </c>
      <c r="AG49">
        <f t="shared" si="49"/>
        <v>43.227360044699495</v>
      </c>
      <c r="AH49">
        <f t="shared" si="50"/>
        <v>5.0827205784352927</v>
      </c>
      <c r="AI49" s="17">
        <f t="shared" si="51"/>
        <v>48.310080623134787</v>
      </c>
      <c r="AJ49" s="23">
        <f t="shared" si="52"/>
        <v>130.52038145020902</v>
      </c>
      <c r="AK49" s="75">
        <f t="shared" si="53"/>
        <v>2.6860188707684269</v>
      </c>
      <c r="AL49" s="88">
        <f t="shared" si="54"/>
        <v>260.31789941814083</v>
      </c>
      <c r="AM49">
        <f t="shared" si="55"/>
        <v>988.84469621775145</v>
      </c>
      <c r="AN49" s="90">
        <f t="shared" si="56"/>
        <v>26.031789941814033</v>
      </c>
      <c r="AO49" s="22">
        <f t="shared" si="57"/>
        <v>98.884469621774954</v>
      </c>
      <c r="AP49" s="22">
        <f t="shared" si="58"/>
        <v>13.162729213891478</v>
      </c>
      <c r="AQ49" s="22">
        <f t="shared" si="59"/>
        <v>49.999999999999993</v>
      </c>
      <c r="AR49" s="22">
        <f t="shared" si="60"/>
        <v>22.386918940032675</v>
      </c>
      <c r="AS49" s="22">
        <f t="shared" si="61"/>
        <v>25.923161683102112</v>
      </c>
      <c r="AU49" s="68">
        <f t="shared" si="42"/>
        <v>46</v>
      </c>
      <c r="AV49" s="78">
        <f t="shared" si="43"/>
        <v>1265</v>
      </c>
      <c r="AW49" s="68"/>
      <c r="AX49" s="104">
        <f t="shared" si="26"/>
        <v>62.041810510236736</v>
      </c>
      <c r="AY49" s="104">
        <f t="shared" si="27"/>
        <v>44.342355391176866</v>
      </c>
      <c r="AZ49" s="104">
        <f t="shared" si="28"/>
        <v>106.38416590141361</v>
      </c>
      <c r="BA49" s="18">
        <f t="shared" si="29"/>
        <v>76.795975056208306</v>
      </c>
      <c r="BB49" s="74">
        <f t="shared" si="30"/>
        <v>5.5320836678151514E-3</v>
      </c>
      <c r="BC49" s="86">
        <f t="shared" si="31"/>
        <v>208549.08804098412</v>
      </c>
      <c r="BD49" s="104">
        <f t="shared" si="32"/>
        <v>1631.5937487592876</v>
      </c>
      <c r="BE49" s="3">
        <f t="shared" si="33"/>
        <v>12639.33866915056</v>
      </c>
      <c r="BF49" s="3">
        <f t="shared" si="34"/>
        <v>98.884469621775068</v>
      </c>
      <c r="BG49" s="3">
        <f t="shared" si="35"/>
        <v>6390.962462303225</v>
      </c>
      <c r="BH49" s="3">
        <f t="shared" si="36"/>
        <v>50</v>
      </c>
      <c r="BI49">
        <f t="shared" si="37"/>
        <v>76.111325334033396</v>
      </c>
      <c r="BJ49">
        <f t="shared" si="38"/>
        <v>30.272840567380214</v>
      </c>
      <c r="BL49" s="17"/>
    </row>
    <row r="50" spans="15:64">
      <c r="O50" s="71">
        <f t="shared" si="39"/>
        <v>47</v>
      </c>
      <c r="P50" s="44">
        <f t="shared" si="5"/>
        <v>17.75</v>
      </c>
      <c r="Q50" s="47"/>
      <c r="R50" s="19">
        <f t="shared" si="6"/>
        <v>24.983967147822259</v>
      </c>
      <c r="S50" s="19">
        <f t="shared" si="7"/>
        <v>0.62219510529121691</v>
      </c>
      <c r="T50" s="19">
        <f t="shared" si="8"/>
        <v>25.606162253113474</v>
      </c>
      <c r="U50" s="52">
        <f t="shared" si="0"/>
        <v>133.22429982023033</v>
      </c>
      <c r="V50" s="50">
        <f t="shared" si="9"/>
        <v>3.6669499133901202</v>
      </c>
      <c r="W50" s="60">
        <f t="shared" si="10"/>
        <v>19.068130374038574</v>
      </c>
      <c r="X50" s="3">
        <f t="shared" si="40"/>
        <v>98.884469621775025</v>
      </c>
      <c r="Y50" s="3">
        <f t="shared" si="11"/>
        <v>9.6416203914389396</v>
      </c>
      <c r="Z50" s="3">
        <f t="shared" si="12"/>
        <v>50.000000000000092</v>
      </c>
      <c r="AA50" s="3">
        <f t="shared" si="46"/>
        <v>19.683000570011387</v>
      </c>
      <c r="AB50" s="3">
        <f t="shared" si="47"/>
        <v>5.9231616831020872</v>
      </c>
      <c r="AD50" s="103">
        <f t="shared" si="62"/>
        <v>47</v>
      </c>
      <c r="AE50" s="78">
        <f t="shared" si="41"/>
        <v>148</v>
      </c>
      <c r="AG50">
        <f t="shared" si="49"/>
        <v>43.40523430789915</v>
      </c>
      <c r="AH50">
        <f t="shared" si="50"/>
        <v>5.187880314540851</v>
      </c>
      <c r="AI50" s="17">
        <f t="shared" si="51"/>
        <v>48.593114622439998</v>
      </c>
      <c r="AJ50" s="23">
        <f t="shared" si="52"/>
        <v>130.2373474509038</v>
      </c>
      <c r="AK50" s="75">
        <f t="shared" si="53"/>
        <v>2.5999042834663384</v>
      </c>
      <c r="AL50" s="88">
        <f t="shared" si="54"/>
        <v>268.94020471541563</v>
      </c>
      <c r="AM50">
        <f t="shared" si="55"/>
        <v>988.84469621775065</v>
      </c>
      <c r="AN50" s="90">
        <f t="shared" si="56"/>
        <v>26.894020471541513</v>
      </c>
      <c r="AO50" s="22">
        <f t="shared" si="57"/>
        <v>98.884469621774883</v>
      </c>
      <c r="AP50" s="22">
        <f t="shared" si="58"/>
        <v>13.598707954044235</v>
      </c>
      <c r="AQ50" s="22">
        <f t="shared" si="59"/>
        <v>50</v>
      </c>
      <c r="AR50" s="22">
        <f t="shared" si="60"/>
        <v>22.669952939337893</v>
      </c>
      <c r="AS50" s="22">
        <f t="shared" si="61"/>
        <v>25.923161683102105</v>
      </c>
      <c r="AU50" s="68">
        <f t="shared" si="42"/>
        <v>47</v>
      </c>
      <c r="AV50" s="78">
        <f t="shared" si="43"/>
        <v>1292</v>
      </c>
      <c r="AW50" s="68"/>
      <c r="AX50" s="104">
        <f t="shared" si="26"/>
        <v>62.22525027318131</v>
      </c>
      <c r="AY50" s="104">
        <f t="shared" si="27"/>
        <v>45.288793016126888</v>
      </c>
      <c r="AZ50" s="104">
        <f t="shared" si="28"/>
        <v>107.5140432893082</v>
      </c>
      <c r="BA50" s="18">
        <f t="shared" si="29"/>
        <v>75.666097668313711</v>
      </c>
      <c r="BB50" s="74">
        <f t="shared" si="30"/>
        <v>4.8572993614084039E-3</v>
      </c>
      <c r="BC50" s="86">
        <f t="shared" si="31"/>
        <v>237521.08281725191</v>
      </c>
      <c r="BD50" s="104">
        <f t="shared" si="32"/>
        <v>1631.5937487592848</v>
      </c>
      <c r="BE50" s="3">
        <f t="shared" si="33"/>
        <v>14395.217140439518</v>
      </c>
      <c r="BF50" s="3">
        <f t="shared" si="34"/>
        <v>98.884469621774883</v>
      </c>
      <c r="BG50" s="3">
        <f t="shared" si="35"/>
        <v>7278.8058607686635</v>
      </c>
      <c r="BH50" s="3">
        <f t="shared" si="36"/>
        <v>50</v>
      </c>
      <c r="BI50">
        <f t="shared" si="37"/>
        <v>77.241202721928005</v>
      </c>
      <c r="BJ50">
        <f t="shared" si="38"/>
        <v>30.2728405673802</v>
      </c>
      <c r="BL50" s="17"/>
    </row>
    <row r="51" spans="15:64">
      <c r="O51" s="71">
        <f t="shared" si="39"/>
        <v>48</v>
      </c>
      <c r="P51" s="44">
        <f t="shared" si="5"/>
        <v>18.125</v>
      </c>
      <c r="Q51" s="47"/>
      <c r="R51" s="19">
        <f t="shared" si="6"/>
        <v>25.165560304860627</v>
      </c>
      <c r="S51" s="19">
        <f t="shared" si="7"/>
        <v>0.63534007230441158</v>
      </c>
      <c r="T51" s="19">
        <f t="shared" si="8"/>
        <v>25.800900377165039</v>
      </c>
      <c r="U51" s="52">
        <f t="shared" si="0"/>
        <v>133.02956169617875</v>
      </c>
      <c r="V51" s="50">
        <f t="shared" si="9"/>
        <v>3.5856514577258674</v>
      </c>
      <c r="W51" s="60">
        <f t="shared" si="10"/>
        <v>19.500467306417661</v>
      </c>
      <c r="X51" s="3">
        <f t="shared" si="40"/>
        <v>98.884469621774784</v>
      </c>
      <c r="Y51" s="3">
        <f t="shared" si="11"/>
        <v>9.8602274861792658</v>
      </c>
      <c r="Z51" s="3">
        <f t="shared" si="12"/>
        <v>49.999999999999964</v>
      </c>
      <c r="AA51" s="3">
        <f t="shared" si="46"/>
        <v>19.877738694062948</v>
      </c>
      <c r="AB51" s="3">
        <f t="shared" si="47"/>
        <v>5.9231616831020908</v>
      </c>
      <c r="AD51" s="103">
        <f t="shared" si="62"/>
        <v>48</v>
      </c>
      <c r="AE51" s="78">
        <f t="shared" si="41"/>
        <v>151</v>
      </c>
      <c r="AG51">
        <f t="shared" si="49"/>
        <v>43.579538945863384</v>
      </c>
      <c r="AH51">
        <f t="shared" si="50"/>
        <v>5.2930400506464084</v>
      </c>
      <c r="AI51" s="17">
        <f t="shared" si="51"/>
        <v>48.872578996509795</v>
      </c>
      <c r="AJ51" s="23">
        <f t="shared" si="52"/>
        <v>129.95788307683401</v>
      </c>
      <c r="AK51" s="75">
        <f t="shared" si="53"/>
        <v>2.5175849912276087</v>
      </c>
      <c r="AL51" s="88">
        <f t="shared" si="54"/>
        <v>277.73393655916834</v>
      </c>
      <c r="AM51">
        <f t="shared" si="55"/>
        <v>988.84469621775065</v>
      </c>
      <c r="AN51" s="90">
        <f t="shared" si="56"/>
        <v>27.773393655916781</v>
      </c>
      <c r="AO51" s="22">
        <f t="shared" si="57"/>
        <v>98.884469621774883</v>
      </c>
      <c r="AP51" s="22">
        <f t="shared" si="58"/>
        <v>14.043354715936573</v>
      </c>
      <c r="AQ51" s="22">
        <f t="shared" si="59"/>
        <v>50</v>
      </c>
      <c r="AR51" s="22">
        <f t="shared" si="60"/>
        <v>22.94941731340769</v>
      </c>
      <c r="AS51" s="22">
        <f t="shared" si="61"/>
        <v>25.923161683102105</v>
      </c>
      <c r="AU51" s="68">
        <f t="shared" si="42"/>
        <v>48</v>
      </c>
      <c r="AV51" s="78">
        <f t="shared" si="43"/>
        <v>1319</v>
      </c>
      <c r="AW51" s="68"/>
      <c r="AX51" s="104">
        <f t="shared" si="26"/>
        <v>62.404895910927308</v>
      </c>
      <c r="AY51" s="104">
        <f t="shared" si="27"/>
        <v>46.23523064107691</v>
      </c>
      <c r="AZ51" s="104">
        <f t="shared" si="28"/>
        <v>108.64012655200422</v>
      </c>
      <c r="BA51" s="18">
        <f t="shared" si="29"/>
        <v>74.540014405617697</v>
      </c>
      <c r="BB51" s="74">
        <f t="shared" si="30"/>
        <v>4.2666862402284712E-3</v>
      </c>
      <c r="BC51" s="86">
        <f t="shared" si="31"/>
        <v>270399.77606309566</v>
      </c>
      <c r="BD51" s="104">
        <f t="shared" si="32"/>
        <v>1631.5937487592846</v>
      </c>
      <c r="BE51" s="3">
        <f t="shared" si="33"/>
        <v>16387.865215945203</v>
      </c>
      <c r="BF51" s="3">
        <f t="shared" si="34"/>
        <v>98.884469621774898</v>
      </c>
      <c r="BG51" s="3">
        <f t="shared" si="35"/>
        <v>8286.3695778656966</v>
      </c>
      <c r="BH51" s="3">
        <f t="shared" si="36"/>
        <v>50</v>
      </c>
      <c r="BI51">
        <f t="shared" si="37"/>
        <v>78.367285984624019</v>
      </c>
      <c r="BJ51">
        <f t="shared" si="38"/>
        <v>30.2728405673802</v>
      </c>
      <c r="BL51" s="17"/>
    </row>
    <row r="52" spans="15:64">
      <c r="O52" s="71">
        <f t="shared" si="39"/>
        <v>49</v>
      </c>
      <c r="P52" s="44">
        <f t="shared" si="5"/>
        <v>18.5</v>
      </c>
      <c r="Q52" s="47"/>
      <c r="R52" s="19">
        <f t="shared" si="6"/>
        <v>25.343434568060275</v>
      </c>
      <c r="S52" s="19">
        <f t="shared" si="7"/>
        <v>0.64848503931760637</v>
      </c>
      <c r="T52" s="19">
        <f t="shared" si="8"/>
        <v>25.991919607377881</v>
      </c>
      <c r="U52" s="52">
        <f t="shared" si="0"/>
        <v>132.83854246596593</v>
      </c>
      <c r="V52" s="50">
        <f t="shared" si="9"/>
        <v>3.5076569311177841</v>
      </c>
      <c r="W52" s="60">
        <f t="shared" si="10"/>
        <v>19.93407006349117</v>
      </c>
      <c r="X52" s="3">
        <f t="shared" si="40"/>
        <v>98.884469621775111</v>
      </c>
      <c r="Y52" s="3">
        <f t="shared" si="11"/>
        <v>10.07947463324493</v>
      </c>
      <c r="Z52" s="3">
        <f t="shared" si="12"/>
        <v>50.000000000000128</v>
      </c>
      <c r="AA52" s="3">
        <f t="shared" si="46"/>
        <v>20.06875792427579</v>
      </c>
      <c r="AB52" s="3">
        <f t="shared" si="47"/>
        <v>5.9231616831020908</v>
      </c>
      <c r="AD52" s="103">
        <f t="shared" si="62"/>
        <v>49</v>
      </c>
      <c r="AE52" s="78">
        <f t="shared" si="41"/>
        <v>154</v>
      </c>
      <c r="AG52">
        <f t="shared" si="49"/>
        <v>43.750414416729264</v>
      </c>
      <c r="AH52">
        <f t="shared" si="50"/>
        <v>5.3981997867519667</v>
      </c>
      <c r="AI52" s="17">
        <f t="shared" si="51"/>
        <v>49.14861420348123</v>
      </c>
      <c r="AJ52" s="23">
        <f t="shared" si="52"/>
        <v>129.68184786986257</v>
      </c>
      <c r="AK52" s="75">
        <f t="shared" si="53"/>
        <v>2.4388347836899982</v>
      </c>
      <c r="AL52" s="88">
        <f t="shared" si="54"/>
        <v>286.70199183316248</v>
      </c>
      <c r="AM52">
        <f t="shared" si="55"/>
        <v>988.84469621774974</v>
      </c>
      <c r="AN52" s="90">
        <f t="shared" si="56"/>
        <v>28.670199183316193</v>
      </c>
      <c r="AO52" s="22">
        <f t="shared" si="57"/>
        <v>98.884469621774784</v>
      </c>
      <c r="AP52" s="22">
        <f t="shared" si="58"/>
        <v>14.496815977765477</v>
      </c>
      <c r="AQ52" s="22">
        <f t="shared" si="59"/>
        <v>50</v>
      </c>
      <c r="AR52" s="22">
        <f t="shared" si="60"/>
        <v>23.225452520379136</v>
      </c>
      <c r="AS52" s="22">
        <f t="shared" si="61"/>
        <v>25.923161683102094</v>
      </c>
      <c r="AU52" s="68">
        <f t="shared" si="42"/>
        <v>49</v>
      </c>
      <c r="AV52" s="78">
        <f t="shared" si="43"/>
        <v>1346</v>
      </c>
      <c r="AW52" s="68"/>
      <c r="AX52" s="104">
        <f t="shared" si="26"/>
        <v>62.580901197759161</v>
      </c>
      <c r="AY52" s="104">
        <f t="shared" si="27"/>
        <v>47.181668266026932</v>
      </c>
      <c r="AZ52" s="104">
        <f t="shared" si="28"/>
        <v>109.76256946378609</v>
      </c>
      <c r="BA52" s="18">
        <f t="shared" si="29"/>
        <v>73.417571493835823</v>
      </c>
      <c r="BB52" s="74">
        <f t="shared" si="30"/>
        <v>3.7494585915788929E-3</v>
      </c>
      <c r="BC52" s="86">
        <f t="shared" si="31"/>
        <v>307700.69216938538</v>
      </c>
      <c r="BD52" s="104">
        <f t="shared" si="32"/>
        <v>1631.5937487592903</v>
      </c>
      <c r="BE52" s="3">
        <f t="shared" si="33"/>
        <v>18648.52679814458</v>
      </c>
      <c r="BF52" s="3">
        <f t="shared" si="34"/>
        <v>98.884469621775224</v>
      </c>
      <c r="BG52" s="3">
        <f t="shared" si="35"/>
        <v>9429.4517983833175</v>
      </c>
      <c r="BH52" s="3">
        <f t="shared" si="36"/>
        <v>49.999999999999993</v>
      </c>
      <c r="BI52">
        <f t="shared" si="37"/>
        <v>79.489728896405879</v>
      </c>
      <c r="BJ52">
        <f t="shared" si="38"/>
        <v>30.272840567380214</v>
      </c>
      <c r="BL52" s="17"/>
    </row>
    <row r="53" spans="15:64">
      <c r="O53" s="71">
        <f t="shared" si="39"/>
        <v>50</v>
      </c>
      <c r="P53" s="44">
        <f t="shared" si="5"/>
        <v>18.875</v>
      </c>
      <c r="Q53" s="47"/>
      <c r="R53" s="19">
        <f t="shared" si="6"/>
        <v>25.517739206024519</v>
      </c>
      <c r="S53" s="19">
        <f t="shared" si="7"/>
        <v>0.66163000633080105</v>
      </c>
      <c r="T53" s="19">
        <f t="shared" si="8"/>
        <v>26.179369212355319</v>
      </c>
      <c r="U53" s="52">
        <f t="shared" si="0"/>
        <v>132.65109286098848</v>
      </c>
      <c r="V53" s="50">
        <f t="shared" si="9"/>
        <v>3.4327693987167454</v>
      </c>
      <c r="W53" s="60">
        <f t="shared" si="10"/>
        <v>20.368941487805987</v>
      </c>
      <c r="X53" s="3">
        <f t="shared" si="40"/>
        <v>98.884469621775111</v>
      </c>
      <c r="Y53" s="3">
        <f t="shared" si="11"/>
        <v>10.299363269942971</v>
      </c>
      <c r="Z53" s="3">
        <f t="shared" si="12"/>
        <v>50.000000000000128</v>
      </c>
      <c r="AA53" s="3">
        <f t="shared" si="46"/>
        <v>20.256207529253235</v>
      </c>
      <c r="AB53" s="3">
        <f t="shared" si="47"/>
        <v>5.9231616831020837</v>
      </c>
      <c r="AD53" s="103">
        <f t="shared" si="62"/>
        <v>50</v>
      </c>
      <c r="AE53" s="78">
        <f t="shared" si="41"/>
        <v>157</v>
      </c>
      <c r="AG53">
        <f t="shared" si="49"/>
        <v>43.91799304818467</v>
      </c>
      <c r="AH53">
        <f t="shared" si="50"/>
        <v>5.5033595228575241</v>
      </c>
      <c r="AI53" s="17">
        <f t="shared" si="51"/>
        <v>49.421352571042192</v>
      </c>
      <c r="AJ53" s="23">
        <f t="shared" si="52"/>
        <v>129.40910950230159</v>
      </c>
      <c r="AK53" s="75">
        <f t="shared" si="53"/>
        <v>2.363444792480355</v>
      </c>
      <c r="AL53" s="88">
        <f t="shared" si="54"/>
        <v>295.8473125585956</v>
      </c>
      <c r="AM53">
        <f t="shared" si="55"/>
        <v>988.84469621774747</v>
      </c>
      <c r="AN53" s="90">
        <f t="shared" si="56"/>
        <v>29.584731255859506</v>
      </c>
      <c r="AO53" s="22">
        <f t="shared" si="57"/>
        <v>98.884469621774556</v>
      </c>
      <c r="AP53" s="22">
        <f t="shared" si="58"/>
        <v>14.959240500059721</v>
      </c>
      <c r="AQ53" s="22">
        <f t="shared" si="59"/>
        <v>49.999999999999993</v>
      </c>
      <c r="AR53" s="22">
        <f t="shared" si="60"/>
        <v>23.498190887940112</v>
      </c>
      <c r="AS53" s="22">
        <f t="shared" si="61"/>
        <v>25.92316168310208</v>
      </c>
      <c r="AU53" s="68">
        <f t="shared" si="42"/>
        <v>50</v>
      </c>
      <c r="AV53" s="78">
        <f t="shared" si="43"/>
        <v>1373</v>
      </c>
      <c r="AW53" s="68"/>
      <c r="AX53" s="104">
        <f t="shared" si="26"/>
        <v>62.753410744735099</v>
      </c>
      <c r="AY53" s="104">
        <f t="shared" si="27"/>
        <v>48.128105890976947</v>
      </c>
      <c r="AZ53" s="104">
        <f t="shared" si="28"/>
        <v>110.88151663571205</v>
      </c>
      <c r="BA53" s="18">
        <f t="shared" si="29"/>
        <v>72.29862432190987</v>
      </c>
      <c r="BB53" s="74">
        <f t="shared" si="30"/>
        <v>3.2962580474699982E-3</v>
      </c>
      <c r="BC53" s="86">
        <f t="shared" si="31"/>
        <v>350006.275987642</v>
      </c>
      <c r="BD53" s="104">
        <f t="shared" si="32"/>
        <v>1631.5937487592846</v>
      </c>
      <c r="BE53" s="3">
        <f t="shared" si="33"/>
        <v>21212.50157500862</v>
      </c>
      <c r="BF53" s="3">
        <f t="shared" si="34"/>
        <v>98.884469621774898</v>
      </c>
      <c r="BG53" s="3">
        <f t="shared" si="35"/>
        <v>10725.901476816696</v>
      </c>
      <c r="BH53" s="3">
        <f t="shared" si="36"/>
        <v>50</v>
      </c>
      <c r="BI53">
        <f t="shared" si="37"/>
        <v>80.608676068331846</v>
      </c>
      <c r="BJ53">
        <f t="shared" si="38"/>
        <v>30.2728405673802</v>
      </c>
      <c r="BL53" s="17"/>
    </row>
    <row r="54" spans="15:64">
      <c r="O54" s="71">
        <f t="shared" si="39"/>
        <v>51</v>
      </c>
      <c r="P54" s="44">
        <f t="shared" si="5"/>
        <v>19.25</v>
      </c>
      <c r="Q54" s="47"/>
      <c r="R54" s="19">
        <f t="shared" si="6"/>
        <v>25.688614676890392</v>
      </c>
      <c r="S54" s="19">
        <f t="shared" si="7"/>
        <v>0.67477497334399583</v>
      </c>
      <c r="T54" s="19">
        <f t="shared" si="8"/>
        <v>26.363389650234389</v>
      </c>
      <c r="U54" s="52">
        <f t="shared" si="0"/>
        <v>132.46707242310941</v>
      </c>
      <c r="V54" s="50">
        <f t="shared" si="9"/>
        <v>3.3608072712640138</v>
      </c>
      <c r="W54" s="60">
        <f t="shared" si="10"/>
        <v>20.805084427615625</v>
      </c>
      <c r="X54" s="3">
        <f t="shared" si="40"/>
        <v>98.884469621775068</v>
      </c>
      <c r="Y54" s="3">
        <f t="shared" si="11"/>
        <v>10.51989483646593</v>
      </c>
      <c r="Z54" s="3">
        <f t="shared" si="12"/>
        <v>50.000000000000114</v>
      </c>
      <c r="AA54" s="3">
        <f t="shared" si="46"/>
        <v>20.440227967132302</v>
      </c>
      <c r="AB54" s="3">
        <f t="shared" si="47"/>
        <v>5.9231616831020872</v>
      </c>
      <c r="AD54" s="103">
        <f t="shared" si="62"/>
        <v>51</v>
      </c>
      <c r="AE54" s="78">
        <f t="shared" si="41"/>
        <v>160</v>
      </c>
      <c r="AG54">
        <f t="shared" si="49"/>
        <v>44.082399653118493</v>
      </c>
      <c r="AH54">
        <f t="shared" si="50"/>
        <v>5.6085192589630823</v>
      </c>
      <c r="AI54" s="17">
        <f t="shared" si="51"/>
        <v>49.690918912081578</v>
      </c>
      <c r="AJ54" s="23">
        <f t="shared" si="52"/>
        <v>129.13954316126222</v>
      </c>
      <c r="AK54" s="75">
        <f t="shared" si="53"/>
        <v>2.2912218647887967</v>
      </c>
      <c r="AL54" s="88">
        <f t="shared" si="54"/>
        <v>305.17288656390213</v>
      </c>
      <c r="AM54">
        <f t="shared" si="55"/>
        <v>988.84469621775168</v>
      </c>
      <c r="AN54" s="90">
        <f t="shared" si="56"/>
        <v>30.517288656390154</v>
      </c>
      <c r="AO54" s="22">
        <f t="shared" si="57"/>
        <v>98.884469621774983</v>
      </c>
      <c r="AP54" s="22">
        <f t="shared" si="58"/>
        <v>15.430779359547707</v>
      </c>
      <c r="AQ54" s="22">
        <f t="shared" si="59"/>
        <v>49.999999999999993</v>
      </c>
      <c r="AR54" s="22">
        <f t="shared" si="60"/>
        <v>23.76775722897947</v>
      </c>
      <c r="AS54" s="22">
        <f t="shared" si="61"/>
        <v>25.923161683102109</v>
      </c>
      <c r="AU54" s="68">
        <f t="shared" si="42"/>
        <v>51</v>
      </c>
      <c r="AV54" s="78">
        <f t="shared" si="43"/>
        <v>1400</v>
      </c>
      <c r="AW54" s="68"/>
      <c r="AX54" s="104">
        <f t="shared" si="26"/>
        <v>62.922560713564764</v>
      </c>
      <c r="AY54" s="104">
        <f t="shared" si="27"/>
        <v>49.074543515926969</v>
      </c>
      <c r="AZ54" s="104">
        <f t="shared" si="28"/>
        <v>111.99710422949173</v>
      </c>
      <c r="BA54" s="18">
        <f t="shared" si="29"/>
        <v>71.18303672813019</v>
      </c>
      <c r="BB54" s="74">
        <f t="shared" si="30"/>
        <v>2.8989573327628327E-3</v>
      </c>
      <c r="BC54" s="86">
        <f t="shared" si="31"/>
        <v>397974.46856167947</v>
      </c>
      <c r="BD54" s="104">
        <f t="shared" si="32"/>
        <v>1631.5937487592873</v>
      </c>
      <c r="BE54" s="3">
        <f t="shared" si="33"/>
        <v>24119.664761313921</v>
      </c>
      <c r="BF54" s="3">
        <f t="shared" si="34"/>
        <v>98.88446962177504</v>
      </c>
      <c r="BG54" s="3">
        <f t="shared" si="35"/>
        <v>12195.881139662099</v>
      </c>
      <c r="BH54" s="3">
        <f t="shared" si="36"/>
        <v>50</v>
      </c>
      <c r="BI54">
        <f t="shared" si="37"/>
        <v>81.724263662111525</v>
      </c>
      <c r="BJ54">
        <f t="shared" si="38"/>
        <v>30.2728405673802</v>
      </c>
      <c r="BL54" s="17"/>
    </row>
    <row r="55" spans="15:64">
      <c r="O55" s="71">
        <f t="shared" si="39"/>
        <v>52</v>
      </c>
      <c r="P55" s="44">
        <f t="shared" si="5"/>
        <v>19.625</v>
      </c>
      <c r="Q55" s="47"/>
      <c r="R55" s="19">
        <f t="shared" si="6"/>
        <v>25.856193308345805</v>
      </c>
      <c r="S55" s="19">
        <f t="shared" si="7"/>
        <v>0.68791994035719051</v>
      </c>
      <c r="T55" s="19">
        <f t="shared" si="8"/>
        <v>26.544113248702995</v>
      </c>
      <c r="U55" s="52">
        <f t="shared" si="0"/>
        <v>132.28634882464081</v>
      </c>
      <c r="V55" s="50">
        <f t="shared" si="9"/>
        <v>3.2916028389519512</v>
      </c>
      <c r="W55" s="60">
        <f t="shared" si="10"/>
        <v>21.242501736891054</v>
      </c>
      <c r="X55" s="3">
        <f t="shared" si="40"/>
        <v>98.884469621775125</v>
      </c>
      <c r="Y55" s="3">
        <f t="shared" si="11"/>
        <v>10.741070775897326</v>
      </c>
      <c r="Z55" s="3">
        <f t="shared" si="12"/>
        <v>50.000000000000142</v>
      </c>
      <c r="AA55" s="3">
        <f t="shared" si="46"/>
        <v>20.620951565600905</v>
      </c>
      <c r="AB55" s="3">
        <f t="shared" si="47"/>
        <v>5.9231616831020908</v>
      </c>
      <c r="AD55" s="103">
        <f t="shared" si="62"/>
        <v>52</v>
      </c>
      <c r="AE55" s="78">
        <f t="shared" si="41"/>
        <v>163</v>
      </c>
      <c r="AG55">
        <f t="shared" si="49"/>
        <v>44.243752088079155</v>
      </c>
      <c r="AH55">
        <f t="shared" si="50"/>
        <v>5.7136789950686397</v>
      </c>
      <c r="AI55" s="17">
        <f t="shared" si="51"/>
        <v>49.957431083147796</v>
      </c>
      <c r="AJ55" s="23">
        <f t="shared" si="52"/>
        <v>128.87303099019601</v>
      </c>
      <c r="AK55" s="75">
        <f t="shared" si="53"/>
        <v>2.2219871165554448</v>
      </c>
      <c r="AL55" s="88">
        <f t="shared" si="54"/>
        <v>314.68174816416683</v>
      </c>
      <c r="AM55">
        <f t="shared" si="55"/>
        <v>988.84469621775168</v>
      </c>
      <c r="AN55" s="90">
        <f t="shared" si="56"/>
        <v>31.468174816416624</v>
      </c>
      <c r="AO55" s="22">
        <f t="shared" si="57"/>
        <v>98.884469621774983</v>
      </c>
      <c r="AP55" s="22">
        <f t="shared" si="58"/>
        <v>15.911585983511779</v>
      </c>
      <c r="AQ55" s="22">
        <f t="shared" si="59"/>
        <v>49.999999999999993</v>
      </c>
      <c r="AR55" s="22">
        <f t="shared" si="60"/>
        <v>24.034269400045684</v>
      </c>
      <c r="AS55" s="22">
        <f t="shared" si="61"/>
        <v>25.923161683102112</v>
      </c>
      <c r="AU55" s="68">
        <f t="shared" si="42"/>
        <v>52</v>
      </c>
      <c r="AV55" s="78">
        <f t="shared" si="43"/>
        <v>1427</v>
      </c>
      <c r="AW55" s="68"/>
      <c r="AX55" s="104">
        <f t="shared" si="26"/>
        <v>63.088479462292938</v>
      </c>
      <c r="AY55" s="104">
        <f t="shared" si="27"/>
        <v>50.020981140876991</v>
      </c>
      <c r="AZ55" s="104">
        <f t="shared" si="28"/>
        <v>113.10946060316994</v>
      </c>
      <c r="BA55" s="18">
        <f t="shared" si="29"/>
        <v>70.07068035445198</v>
      </c>
      <c r="BB55" s="74">
        <f t="shared" si="30"/>
        <v>2.5504922294759215E-3</v>
      </c>
      <c r="BC55" s="86">
        <f t="shared" si="31"/>
        <v>452348.37046585954</v>
      </c>
      <c r="BD55" s="104">
        <f t="shared" si="32"/>
        <v>1631.5937487592846</v>
      </c>
      <c r="BE55" s="3">
        <f t="shared" si="33"/>
        <v>27415.052755506655</v>
      </c>
      <c r="BF55" s="3">
        <f t="shared" si="34"/>
        <v>98.884469621774883</v>
      </c>
      <c r="BG55" s="3">
        <f t="shared" si="35"/>
        <v>13862.163017290288</v>
      </c>
      <c r="BH55" s="3">
        <f t="shared" si="36"/>
        <v>50</v>
      </c>
      <c r="BI55">
        <f t="shared" si="37"/>
        <v>82.836620035789736</v>
      </c>
      <c r="BJ55">
        <f t="shared" si="38"/>
        <v>30.2728405673802</v>
      </c>
      <c r="BL55" s="17"/>
    </row>
    <row r="56" spans="15:64">
      <c r="O56" s="11">
        <f t="shared" si="39"/>
        <v>53</v>
      </c>
      <c r="P56" s="44">
        <f t="shared" si="5"/>
        <v>20</v>
      </c>
      <c r="Q56" s="47"/>
      <c r="R56" s="10">
        <f t="shared" si="6"/>
        <v>26.020599913279625</v>
      </c>
      <c r="S56" s="10">
        <f t="shared" si="7"/>
        <v>0.70106490737038529</v>
      </c>
      <c r="T56" s="10">
        <f t="shared" si="8"/>
        <v>26.721664820650009</v>
      </c>
      <c r="U56" s="52">
        <f t="shared" si="0"/>
        <v>132.10879725269379</v>
      </c>
      <c r="V56" s="61">
        <f t="shared" si="9"/>
        <v>3.2250009702254432</v>
      </c>
      <c r="W56" s="60">
        <f t="shared" si="10"/>
        <v>21.681196275331491</v>
      </c>
      <c r="X56" s="62">
        <f t="shared" si="40"/>
        <v>98.884469621775096</v>
      </c>
      <c r="Y56" s="3">
        <f t="shared" si="11"/>
        <v>10.962892534217115</v>
      </c>
      <c r="Z56" s="3">
        <f t="shared" si="12"/>
        <v>50.000000000000128</v>
      </c>
      <c r="AA56" s="3">
        <f t="shared" si="46"/>
        <v>20.798503137547925</v>
      </c>
      <c r="AB56" s="3">
        <f t="shared" si="47"/>
        <v>5.9231616831020837</v>
      </c>
      <c r="AC56" s="51"/>
      <c r="AD56" s="103">
        <f t="shared" si="62"/>
        <v>53</v>
      </c>
      <c r="AE56" s="78">
        <f t="shared" si="41"/>
        <v>166</v>
      </c>
      <c r="AF56" s="51"/>
      <c r="AG56">
        <f t="shared" si="49"/>
        <v>44.4021617608011</v>
      </c>
      <c r="AH56">
        <f t="shared" si="50"/>
        <v>5.818838731174198</v>
      </c>
      <c r="AI56" s="17">
        <f t="shared" si="51"/>
        <v>50.221000491975296</v>
      </c>
      <c r="AJ56" s="23">
        <f t="shared" si="52"/>
        <v>128.60946158136849</v>
      </c>
      <c r="AK56" s="75">
        <f t="shared" si="53"/>
        <v>2.1555746425476174</v>
      </c>
      <c r="AL56" s="88">
        <f t="shared" si="54"/>
        <v>324.37697885030479</v>
      </c>
      <c r="AM56">
        <f t="shared" si="55"/>
        <v>988.84469621774895</v>
      </c>
      <c r="AN56" s="90">
        <f t="shared" si="56"/>
        <v>32.437697885030417</v>
      </c>
      <c r="AO56" s="22">
        <f t="shared" si="57"/>
        <v>98.884469621774699</v>
      </c>
      <c r="AP56" s="22">
        <f t="shared" si="58"/>
        <v>16.401816184635493</v>
      </c>
      <c r="AQ56" s="22">
        <f t="shared" si="59"/>
        <v>50.000000000000007</v>
      </c>
      <c r="AR56" s="22">
        <f t="shared" si="60"/>
        <v>24.297838808873205</v>
      </c>
      <c r="AS56" s="22">
        <f t="shared" si="61"/>
        <v>25.923161683102091</v>
      </c>
      <c r="AT56" s="51"/>
      <c r="AU56" s="68">
        <f t="shared" si="42"/>
        <v>53</v>
      </c>
      <c r="AV56" s="78">
        <f t="shared" si="43"/>
        <v>1454</v>
      </c>
      <c r="AW56" s="15"/>
      <c r="AX56" s="104">
        <f t="shared" si="26"/>
        <v>63.251288130460381</v>
      </c>
      <c r="AY56" s="104">
        <f t="shared" si="27"/>
        <v>50.967418765827006</v>
      </c>
      <c r="AZ56" s="104">
        <f t="shared" si="28"/>
        <v>114.21870689628739</v>
      </c>
      <c r="BA56" s="18">
        <f t="shared" si="29"/>
        <v>68.961434061334529</v>
      </c>
      <c r="BB56" s="74">
        <f t="shared" si="30"/>
        <v>2.2447174880416989E-3</v>
      </c>
      <c r="BC56" s="86">
        <f t="shared" si="31"/>
        <v>513967.12950981501</v>
      </c>
      <c r="BD56" s="104">
        <f t="shared" si="32"/>
        <v>1631.5937487592907</v>
      </c>
      <c r="BE56" s="3">
        <f t="shared" si="33"/>
        <v>31149.523000594869</v>
      </c>
      <c r="BF56" s="3">
        <f t="shared" si="34"/>
        <v>98.884469621775253</v>
      </c>
      <c r="BG56" s="3">
        <f t="shared" si="35"/>
        <v>15750.462696386583</v>
      </c>
      <c r="BH56" s="3">
        <f t="shared" si="36"/>
        <v>50</v>
      </c>
      <c r="BI56">
        <f t="shared" si="37"/>
        <v>83.945866328907158</v>
      </c>
      <c r="BJ56">
        <f t="shared" si="38"/>
        <v>30.272840567380229</v>
      </c>
      <c r="BK56" s="51"/>
      <c r="BL56" s="17"/>
    </row>
    <row r="57" spans="15:64">
      <c r="O57" s="71">
        <f t="shared" si="39"/>
        <v>54</v>
      </c>
      <c r="P57" s="44">
        <f t="shared" si="5"/>
        <v>20.375</v>
      </c>
      <c r="Q57" s="47"/>
      <c r="R57" s="19">
        <f t="shared" si="6"/>
        <v>26.181952348240284</v>
      </c>
      <c r="S57" s="19">
        <f t="shared" si="7"/>
        <v>0.71420987438357997</v>
      </c>
      <c r="T57" s="19">
        <f t="shared" si="8"/>
        <v>26.896162222623865</v>
      </c>
      <c r="U57" s="52">
        <f t="shared" si="0"/>
        <v>131.93429985071992</v>
      </c>
      <c r="V57" s="50">
        <f t="shared" si="9"/>
        <v>3.1608579542739985</v>
      </c>
      <c r="W57" s="60">
        <f t="shared" si="10"/>
        <v>22.121170908375142</v>
      </c>
      <c r="X57" s="3">
        <f t="shared" si="40"/>
        <v>98.884469621774841</v>
      </c>
      <c r="Y57" s="3">
        <f t="shared" si="11"/>
        <v>11.185361560307115</v>
      </c>
      <c r="Z57" s="3">
        <f t="shared" si="12"/>
        <v>49.999999999999993</v>
      </c>
      <c r="AA57" s="3">
        <f t="shared" si="46"/>
        <v>20.973000539521777</v>
      </c>
      <c r="AB57" s="3">
        <f t="shared" si="47"/>
        <v>5.9231616831020872</v>
      </c>
      <c r="AD57" s="103">
        <f t="shared" si="62"/>
        <v>54</v>
      </c>
      <c r="AE57" s="78">
        <f t="shared" si="41"/>
        <v>169</v>
      </c>
      <c r="AG57">
        <f t="shared" si="49"/>
        <v>44.557734092273471</v>
      </c>
      <c r="AH57">
        <f t="shared" si="50"/>
        <v>5.9239984672797563</v>
      </c>
      <c r="AI57" s="17">
        <f t="shared" si="51"/>
        <v>50.48173255955323</v>
      </c>
      <c r="AJ57" s="23">
        <f t="shared" si="52"/>
        <v>128.34872951379057</v>
      </c>
      <c r="AK57" s="75">
        <f t="shared" si="53"/>
        <v>2.0918303638320479</v>
      </c>
      <c r="AL57" s="88">
        <f t="shared" si="54"/>
        <v>334.26170798812586</v>
      </c>
      <c r="AM57">
        <f t="shared" si="55"/>
        <v>988.84469621775065</v>
      </c>
      <c r="AN57" s="90">
        <f t="shared" si="56"/>
        <v>33.426170798812521</v>
      </c>
      <c r="AO57" s="22">
        <f t="shared" si="57"/>
        <v>98.884469621774869</v>
      </c>
      <c r="AP57" s="22">
        <f t="shared" si="58"/>
        <v>16.901628196351222</v>
      </c>
      <c r="AQ57" s="22">
        <f t="shared" si="59"/>
        <v>50</v>
      </c>
      <c r="AR57" s="22">
        <f t="shared" si="60"/>
        <v>24.558570876451121</v>
      </c>
      <c r="AS57" s="22">
        <f t="shared" si="61"/>
        <v>25.923161683102109</v>
      </c>
      <c r="AU57" s="68">
        <f t="shared" si="42"/>
        <v>54</v>
      </c>
      <c r="AV57" s="78">
        <f t="shared" si="43"/>
        <v>1481</v>
      </c>
      <c r="AW57" s="68"/>
      <c r="AX57" s="104">
        <f t="shared" si="26"/>
        <v>63.411101170424175</v>
      </c>
      <c r="AY57" s="104">
        <f t="shared" si="27"/>
        <v>51.913856390777035</v>
      </c>
      <c r="AZ57" s="104">
        <f t="shared" si="28"/>
        <v>115.32495756120122</v>
      </c>
      <c r="BA57" s="18">
        <f t="shared" si="29"/>
        <v>67.855183396420699</v>
      </c>
      <c r="BB57" s="74">
        <f t="shared" si="30"/>
        <v>1.9762830999170587E-3</v>
      </c>
      <c r="BC57" s="86">
        <f t="shared" si="31"/>
        <v>583778.20664341643</v>
      </c>
      <c r="BD57" s="104">
        <f t="shared" si="32"/>
        <v>1631.5937487592876</v>
      </c>
      <c r="BE57" s="3">
        <f t="shared" si="33"/>
        <v>35380.497372328289</v>
      </c>
      <c r="BF57" s="3">
        <f t="shared" si="34"/>
        <v>98.884469621775068</v>
      </c>
      <c r="BG57" s="3">
        <f t="shared" si="35"/>
        <v>17889.815007177454</v>
      </c>
      <c r="BH57" s="3">
        <f t="shared" si="36"/>
        <v>50.000000000000007</v>
      </c>
      <c r="BI57">
        <f t="shared" si="37"/>
        <v>85.052116993821002</v>
      </c>
      <c r="BJ57">
        <f t="shared" si="38"/>
        <v>30.272840567380214</v>
      </c>
      <c r="BL57" s="17"/>
    </row>
    <row r="58" spans="15:64">
      <c r="O58" s="71">
        <f t="shared" si="39"/>
        <v>55</v>
      </c>
      <c r="P58" s="44">
        <f t="shared" si="5"/>
        <v>20.75</v>
      </c>
      <c r="Q58" s="47"/>
      <c r="R58" s="19">
        <f t="shared" si="6"/>
        <v>26.340362020962228</v>
      </c>
      <c r="S58" s="19">
        <f t="shared" si="7"/>
        <v>0.72735484139677475</v>
      </c>
      <c r="T58" s="19">
        <f t="shared" si="8"/>
        <v>27.067716862359003</v>
      </c>
      <c r="U58" s="52">
        <f t="shared" si="0"/>
        <v>131.7627452109848</v>
      </c>
      <c r="V58" s="50">
        <f t="shared" si="9"/>
        <v>3.0990404690367428</v>
      </c>
      <c r="W58" s="60">
        <f t="shared" si="10"/>
        <v>22.562428507210083</v>
      </c>
      <c r="X58" s="3">
        <f t="shared" si="40"/>
        <v>98.884469621775082</v>
      </c>
      <c r="Y58" s="3">
        <f t="shared" si="11"/>
        <v>11.408479305956517</v>
      </c>
      <c r="Z58" s="3">
        <f t="shared" si="12"/>
        <v>50.000000000000121</v>
      </c>
      <c r="AA58" s="3">
        <f t="shared" si="46"/>
        <v>21.144555179256916</v>
      </c>
      <c r="AB58" s="3">
        <f t="shared" si="47"/>
        <v>5.9231616831020872</v>
      </c>
      <c r="AD58" s="103">
        <f t="shared" si="62"/>
        <v>55</v>
      </c>
      <c r="AE58" s="78">
        <f t="shared" si="41"/>
        <v>172</v>
      </c>
      <c r="AG58">
        <f t="shared" si="49"/>
        <v>44.710568938150971</v>
      </c>
      <c r="AH58">
        <f t="shared" si="50"/>
        <v>6.0291582033853128</v>
      </c>
      <c r="AI58" s="17">
        <f t="shared" si="51"/>
        <v>50.739727141536285</v>
      </c>
      <c r="AJ58" s="23">
        <f t="shared" si="52"/>
        <v>128.0907349318075</v>
      </c>
      <c r="AK58" s="75">
        <f t="shared" si="53"/>
        <v>2.0306109958670802</v>
      </c>
      <c r="AL58" s="88">
        <f t="shared" si="54"/>
        <v>344.33911352743013</v>
      </c>
      <c r="AM58">
        <f t="shared" si="55"/>
        <v>988.84469621774986</v>
      </c>
      <c r="AN58" s="90">
        <f t="shared" si="56"/>
        <v>34.433911352742946</v>
      </c>
      <c r="AO58" s="22">
        <f t="shared" si="57"/>
        <v>98.884469621774798</v>
      </c>
      <c r="AP58" s="22">
        <f t="shared" si="58"/>
        <v>17.411182708695264</v>
      </c>
      <c r="AQ58" s="22">
        <f t="shared" si="59"/>
        <v>50</v>
      </c>
      <c r="AR58" s="22">
        <f t="shared" si="60"/>
        <v>24.816565458434194</v>
      </c>
      <c r="AS58" s="22">
        <f t="shared" si="61"/>
        <v>25.923161683102091</v>
      </c>
      <c r="AU58" s="104">
        <f t="shared" si="42"/>
        <v>55</v>
      </c>
      <c r="AV58" s="78">
        <f t="shared" si="43"/>
        <v>1508</v>
      </c>
      <c r="AX58" s="104">
        <f t="shared" si="26"/>
        <v>63.568026830675102</v>
      </c>
      <c r="AY58" s="104">
        <f t="shared" si="27"/>
        <v>52.86029401572705</v>
      </c>
      <c r="AZ58" s="104">
        <f t="shared" si="28"/>
        <v>116.42832084640216</v>
      </c>
      <c r="BA58" s="18">
        <f t="shared" si="29"/>
        <v>66.751820111219757</v>
      </c>
      <c r="BB58" s="74">
        <f t="shared" si="30"/>
        <v>1.7405279132315606E-3</v>
      </c>
      <c r="BC58" s="86">
        <f t="shared" si="31"/>
        <v>662851.19308844081</v>
      </c>
      <c r="BD58" s="104">
        <f t="shared" si="32"/>
        <v>1631.5937487592903</v>
      </c>
      <c r="BE58" s="3">
        <f t="shared" si="33"/>
        <v>40172.799581117652</v>
      </c>
      <c r="BF58" s="3">
        <f t="shared" si="34"/>
        <v>98.884469621775239</v>
      </c>
      <c r="BG58" s="3">
        <f t="shared" si="35"/>
        <v>20312.997447817248</v>
      </c>
      <c r="BH58" s="3">
        <f t="shared" si="36"/>
        <v>50</v>
      </c>
      <c r="BI58">
        <f t="shared" si="37"/>
        <v>86.15548027902193</v>
      </c>
      <c r="BJ58">
        <f t="shared" si="38"/>
        <v>30.272840567380229</v>
      </c>
      <c r="BL58" s="17"/>
    </row>
    <row r="59" spans="15:64">
      <c r="O59" s="71">
        <f t="shared" si="39"/>
        <v>56</v>
      </c>
      <c r="P59" s="44">
        <f t="shared" si="5"/>
        <v>21.125</v>
      </c>
      <c r="Q59" s="47"/>
      <c r="R59" s="19">
        <f t="shared" si="6"/>
        <v>26.495934352434599</v>
      </c>
      <c r="S59" s="19">
        <f t="shared" si="7"/>
        <v>0.74049980840996954</v>
      </c>
      <c r="T59" s="19">
        <f t="shared" si="8"/>
        <v>27.236434160844567</v>
      </c>
      <c r="U59" s="52">
        <f t="shared" si="0"/>
        <v>131.59402791249923</v>
      </c>
      <c r="V59" s="50">
        <f t="shared" si="9"/>
        <v>3.0394246591239544</v>
      </c>
      <c r="W59" s="60">
        <f t="shared" si="10"/>
        <v>23.004971948785073</v>
      </c>
      <c r="X59" s="3">
        <f t="shared" si="40"/>
        <v>98.884469621774926</v>
      </c>
      <c r="Y59" s="3">
        <f t="shared" si="11"/>
        <v>11.632247225867339</v>
      </c>
      <c r="Z59" s="3">
        <f t="shared" si="12"/>
        <v>50.000000000000036</v>
      </c>
      <c r="AA59" s="3">
        <f t="shared" si="46"/>
        <v>21.313272477742476</v>
      </c>
      <c r="AB59" s="3">
        <f t="shared" si="47"/>
        <v>5.9231616831020908</v>
      </c>
      <c r="AD59" s="103">
        <f t="shared" si="62"/>
        <v>56</v>
      </c>
      <c r="AE59" s="78">
        <f t="shared" si="41"/>
        <v>175</v>
      </c>
      <c r="AG59">
        <f t="shared" si="49"/>
        <v>44.860760973725888</v>
      </c>
      <c r="AH59">
        <f t="shared" si="50"/>
        <v>6.1343179394908711</v>
      </c>
      <c r="AI59" s="17">
        <f t="shared" si="51"/>
        <v>50.995078913216759</v>
      </c>
      <c r="AJ59" s="23">
        <f t="shared" si="52"/>
        <v>127.83538316012704</v>
      </c>
      <c r="AK59" s="75">
        <f t="shared" si="53"/>
        <v>1.9717831227404574</v>
      </c>
      <c r="AL59" s="88">
        <f t="shared" si="54"/>
        <v>354.61242272127885</v>
      </c>
      <c r="AM59">
        <f t="shared" si="55"/>
        <v>988.84469621774974</v>
      </c>
      <c r="AN59" s="90">
        <f t="shared" si="56"/>
        <v>35.461242272127819</v>
      </c>
      <c r="AO59" s="22">
        <f t="shared" si="57"/>
        <v>98.884469621774784</v>
      </c>
      <c r="AP59" s="22">
        <f t="shared" si="58"/>
        <v>17.93064290467666</v>
      </c>
      <c r="AQ59" s="22">
        <f t="shared" si="59"/>
        <v>49.999999999999993</v>
      </c>
      <c r="AR59" s="22">
        <f t="shared" si="60"/>
        <v>25.071917230114661</v>
      </c>
      <c r="AS59" s="22">
        <f t="shared" si="61"/>
        <v>25.923161683102098</v>
      </c>
      <c r="AU59" s="104">
        <f t="shared" si="42"/>
        <v>56</v>
      </c>
      <c r="AV59" s="78">
        <f t="shared" si="43"/>
        <v>1535</v>
      </c>
      <c r="AX59" s="104">
        <f t="shared" si="26"/>
        <v>63.722167596264107</v>
      </c>
      <c r="AY59" s="104">
        <f t="shared" si="27"/>
        <v>53.806731640677064</v>
      </c>
      <c r="AZ59" s="104">
        <f t="shared" si="28"/>
        <v>117.52889923694117</v>
      </c>
      <c r="BA59" s="18">
        <f t="shared" si="29"/>
        <v>65.651241720680744</v>
      </c>
      <c r="BB59" s="74">
        <f t="shared" si="30"/>
        <v>1.5333880451854727E-3</v>
      </c>
      <c r="BC59" s="86">
        <f t="shared" si="31"/>
        <v>752393.37329627085</v>
      </c>
      <c r="BD59" s="104">
        <f t="shared" si="32"/>
        <v>1631.5937487592878</v>
      </c>
      <c r="BE59" s="3">
        <f t="shared" si="33"/>
        <v>45599.598381592201</v>
      </c>
      <c r="BF59" s="3">
        <f t="shared" si="34"/>
        <v>98.884469621775082</v>
      </c>
      <c r="BG59" s="3">
        <f t="shared" si="35"/>
        <v>23057.007109411061</v>
      </c>
      <c r="BH59" s="3">
        <f t="shared" si="36"/>
        <v>50</v>
      </c>
      <c r="BI59">
        <f t="shared" si="37"/>
        <v>87.256058669560957</v>
      </c>
      <c r="BJ59">
        <f t="shared" si="38"/>
        <v>30.272840567380214</v>
      </c>
      <c r="BL59" s="17"/>
    </row>
    <row r="60" spans="15:64">
      <c r="O60" s="71">
        <f t="shared" si="39"/>
        <v>57</v>
      </c>
      <c r="P60" s="44">
        <f t="shared" si="5"/>
        <v>21.5</v>
      </c>
      <c r="Q60" s="47"/>
      <c r="R60" s="19">
        <f t="shared" si="6"/>
        <v>26.64876919831211</v>
      </c>
      <c r="S60" s="19">
        <f t="shared" si="7"/>
        <v>0.7536447754231641</v>
      </c>
      <c r="T60" s="19">
        <f t="shared" si="8"/>
        <v>27.402413973735275</v>
      </c>
      <c r="U60" s="52">
        <f t="shared" si="0"/>
        <v>131.42804809960853</v>
      </c>
      <c r="V60" s="50">
        <f t="shared" si="9"/>
        <v>2.9818953102353478</v>
      </c>
      <c r="W60" s="60">
        <f t="shared" si="10"/>
        <v>23.44880411582044</v>
      </c>
      <c r="X60" s="3">
        <f t="shared" si="40"/>
        <v>98.884469621775054</v>
      </c>
      <c r="Y60" s="3">
        <f t="shared" si="11"/>
        <v>11.856666777659946</v>
      </c>
      <c r="Z60" s="3">
        <f t="shared" si="12"/>
        <v>50.000000000000099</v>
      </c>
      <c r="AA60" s="3">
        <f t="shared" si="46"/>
        <v>21.479252290633184</v>
      </c>
      <c r="AB60" s="3">
        <f t="shared" si="47"/>
        <v>5.9231616831020908</v>
      </c>
      <c r="AD60" s="103">
        <f t="shared" si="62"/>
        <v>57</v>
      </c>
      <c r="AE60" s="78">
        <f t="shared" si="41"/>
        <v>178</v>
      </c>
      <c r="AG60">
        <f t="shared" si="49"/>
        <v>45.008400046177883</v>
      </c>
      <c r="AH60">
        <f t="shared" si="50"/>
        <v>6.2394776755964285</v>
      </c>
      <c r="AI60" s="17">
        <f t="shared" si="51"/>
        <v>51.247877721774309</v>
      </c>
      <c r="AJ60" s="23">
        <f t="shared" si="52"/>
        <v>127.58258435156949</v>
      </c>
      <c r="AK60" s="75">
        <f t="shared" si="53"/>
        <v>1.9152223650297135</v>
      </c>
      <c r="AL60" s="88">
        <f t="shared" si="54"/>
        <v>365.08491285557596</v>
      </c>
      <c r="AM60">
        <f t="shared" si="55"/>
        <v>988.84469621775077</v>
      </c>
      <c r="AN60" s="90">
        <f t="shared" si="56"/>
        <v>36.508491285557525</v>
      </c>
      <c r="AO60" s="22">
        <f t="shared" si="57"/>
        <v>98.884469621774883</v>
      </c>
      <c r="AP60" s="22">
        <f t="shared" si="58"/>
        <v>18.460174497168037</v>
      </c>
      <c r="AQ60" s="22">
        <f t="shared" si="59"/>
        <v>50</v>
      </c>
      <c r="AR60" s="22">
        <f t="shared" si="60"/>
        <v>25.3247160386722</v>
      </c>
      <c r="AS60" s="22">
        <f t="shared" si="61"/>
        <v>25.923161683102109</v>
      </c>
      <c r="AU60" s="104">
        <f t="shared" si="42"/>
        <v>57</v>
      </c>
      <c r="AV60" s="78">
        <f t="shared" si="43"/>
        <v>1562</v>
      </c>
      <c r="AX60" s="104">
        <f t="shared" si="26"/>
        <v>63.873620590825631</v>
      </c>
      <c r="AY60" s="104">
        <f t="shared" si="27"/>
        <v>54.753169265627093</v>
      </c>
      <c r="AZ60" s="104">
        <f t="shared" si="28"/>
        <v>118.62678985645272</v>
      </c>
      <c r="BA60" s="18">
        <f t="shared" si="29"/>
        <v>64.553351101169199</v>
      </c>
      <c r="BB60" s="74">
        <f t="shared" si="30"/>
        <v>1.3513179387075079E-3</v>
      </c>
      <c r="BC60" s="86">
        <f t="shared" si="31"/>
        <v>853767.25257770333</v>
      </c>
      <c r="BD60" s="104">
        <f t="shared" si="32"/>
        <v>1631.5937487592903</v>
      </c>
      <c r="BE60" s="3">
        <f t="shared" si="33"/>
        <v>51743.469853194176</v>
      </c>
      <c r="BF60" s="3">
        <f t="shared" si="34"/>
        <v>98.884469621775239</v>
      </c>
      <c r="BG60" s="3">
        <f t="shared" si="35"/>
        <v>26163.597808183928</v>
      </c>
      <c r="BH60" s="3">
        <f t="shared" si="36"/>
        <v>50</v>
      </c>
      <c r="BI60">
        <f t="shared" si="37"/>
        <v>88.353949289072503</v>
      </c>
      <c r="BJ60">
        <f t="shared" si="38"/>
        <v>30.272840567380214</v>
      </c>
      <c r="BL60" s="17"/>
    </row>
    <row r="61" spans="15:64">
      <c r="O61" s="71">
        <f t="shared" si="39"/>
        <v>58</v>
      </c>
      <c r="P61" s="44">
        <f t="shared" si="5"/>
        <v>21.875</v>
      </c>
      <c r="Q61" s="47"/>
      <c r="R61" s="19">
        <f t="shared" si="6"/>
        <v>26.798961233887017</v>
      </c>
      <c r="S61" s="19">
        <f t="shared" si="7"/>
        <v>0.76678974243635889</v>
      </c>
      <c r="T61" s="19">
        <f t="shared" si="8"/>
        <v>27.565750976323375</v>
      </c>
      <c r="U61" s="52">
        <f t="shared" si="0"/>
        <v>131.26471109702041</v>
      </c>
      <c r="V61" s="50">
        <f t="shared" si="9"/>
        <v>2.9263451084951635</v>
      </c>
      <c r="W61" s="60">
        <f t="shared" si="10"/>
        <v>23.893927896818894</v>
      </c>
      <c r="X61" s="3">
        <f t="shared" si="40"/>
        <v>98.884469621774784</v>
      </c>
      <c r="Y61" s="3">
        <f t="shared" si="11"/>
        <v>12.081739421878506</v>
      </c>
      <c r="Z61" s="3">
        <f t="shared" si="12"/>
        <v>49.999999999999972</v>
      </c>
      <c r="AA61" s="3">
        <f t="shared" si="46"/>
        <v>21.642589293221285</v>
      </c>
      <c r="AB61" s="3">
        <f t="shared" si="47"/>
        <v>5.9231616831020908</v>
      </c>
      <c r="AD61" s="103">
        <f t="shared" si="62"/>
        <v>58</v>
      </c>
      <c r="AE61" s="78">
        <f t="shared" si="41"/>
        <v>181</v>
      </c>
      <c r="AG61">
        <f t="shared" si="49"/>
        <v>45.153571497383695</v>
      </c>
      <c r="AH61">
        <f t="shared" si="50"/>
        <v>6.3446374117019868</v>
      </c>
      <c r="AI61" s="17">
        <f t="shared" si="51"/>
        <v>51.498208909085683</v>
      </c>
      <c r="AJ61" s="23">
        <f t="shared" si="52"/>
        <v>127.33225316425811</v>
      </c>
      <c r="AK61" s="75">
        <f t="shared" si="53"/>
        <v>1.8608126304228696</v>
      </c>
      <c r="AL61" s="88">
        <f t="shared" si="54"/>
        <v>375.75991198910975</v>
      </c>
      <c r="AM61">
        <f t="shared" si="55"/>
        <v>988.84469621774815</v>
      </c>
      <c r="AN61" s="90">
        <f t="shared" si="56"/>
        <v>37.575991198910906</v>
      </c>
      <c r="AO61" s="22">
        <f t="shared" si="57"/>
        <v>98.884469621774628</v>
      </c>
      <c r="AP61" s="22">
        <f t="shared" si="58"/>
        <v>18.999945766325155</v>
      </c>
      <c r="AQ61" s="22">
        <f t="shared" si="59"/>
        <v>50</v>
      </c>
      <c r="AR61" s="22">
        <f t="shared" si="60"/>
        <v>25.575047225983596</v>
      </c>
      <c r="AS61" s="22">
        <f t="shared" si="61"/>
        <v>25.923161683102087</v>
      </c>
      <c r="AU61" s="104">
        <f t="shared" si="42"/>
        <v>58</v>
      </c>
      <c r="AV61" s="78">
        <f t="shared" si="43"/>
        <v>1589</v>
      </c>
      <c r="AX61" s="104">
        <f t="shared" si="26"/>
        <v>64.022477944147596</v>
      </c>
      <c r="AY61" s="104">
        <f t="shared" si="27"/>
        <v>55.699606890577108</v>
      </c>
      <c r="AZ61" s="104">
        <f t="shared" si="28"/>
        <v>119.72208483472471</v>
      </c>
      <c r="BA61" s="18">
        <f t="shared" si="29"/>
        <v>63.458056122897204</v>
      </c>
      <c r="BB61" s="74">
        <f t="shared" si="30"/>
        <v>1.1912222402262354E-3</v>
      </c>
      <c r="BC61" s="86">
        <f t="shared" si="31"/>
        <v>968510.29550133226</v>
      </c>
      <c r="BD61" s="104">
        <f t="shared" si="32"/>
        <v>1631.5937487592846</v>
      </c>
      <c r="BE61" s="3">
        <f t="shared" si="33"/>
        <v>58697.593666747445</v>
      </c>
      <c r="BF61" s="3">
        <f t="shared" si="34"/>
        <v>98.884469621774898</v>
      </c>
      <c r="BG61" s="3">
        <f t="shared" si="35"/>
        <v>29679.884966396141</v>
      </c>
      <c r="BH61" s="3">
        <f t="shared" si="36"/>
        <v>50.000000000000007</v>
      </c>
      <c r="BI61">
        <f t="shared" si="37"/>
        <v>89.449244267344511</v>
      </c>
      <c r="BJ61">
        <f t="shared" si="38"/>
        <v>30.2728405673802</v>
      </c>
      <c r="BL61" s="17"/>
    </row>
    <row r="62" spans="15:64">
      <c r="O62" s="71">
        <f t="shared" si="39"/>
        <v>59</v>
      </c>
      <c r="P62" s="44">
        <f t="shared" si="5"/>
        <v>22.25</v>
      </c>
      <c r="Q62" s="47"/>
      <c r="R62" s="19">
        <f t="shared" si="6"/>
        <v>26.946600306339008</v>
      </c>
      <c r="S62" s="19">
        <f t="shared" si="7"/>
        <v>0.77993470944955356</v>
      </c>
      <c r="T62" s="19">
        <f t="shared" si="8"/>
        <v>27.72653501578856</v>
      </c>
      <c r="U62" s="52">
        <f t="shared" si="0"/>
        <v>131.10392705755524</v>
      </c>
      <c r="V62" s="50">
        <f t="shared" si="9"/>
        <v>2.8726739746860988</v>
      </c>
      <c r="W62" s="60">
        <f t="shared" si="10"/>
        <v>24.340346186076587</v>
      </c>
      <c r="X62" s="3">
        <f t="shared" si="40"/>
        <v>98.884469621774997</v>
      </c>
      <c r="Y62" s="3">
        <f t="shared" si="11"/>
        <v>12.307466621996586</v>
      </c>
      <c r="Z62" s="3">
        <f t="shared" si="12"/>
        <v>50.000000000000071</v>
      </c>
      <c r="AA62" s="3">
        <f t="shared" si="46"/>
        <v>21.803373332686469</v>
      </c>
      <c r="AB62" s="3">
        <f t="shared" si="47"/>
        <v>5.9231616831020908</v>
      </c>
      <c r="AD62" s="105">
        <f t="shared" si="62"/>
        <v>59</v>
      </c>
      <c r="AE62" s="78">
        <f t="shared" si="41"/>
        <v>184</v>
      </c>
      <c r="AG62">
        <f t="shared" ref="AG62:AG89" si="63">20*LOG(AE62)</f>
        <v>45.296356460190729</v>
      </c>
      <c r="AH62">
        <f t="shared" ref="AH62:AH89" si="64">2*$J$6*(AE62/1000)</f>
        <v>6.4497971478075442</v>
      </c>
      <c r="AI62" s="17">
        <f t="shared" ref="AI62:AI89" si="65">AG62+AH62</f>
        <v>51.746153607998274</v>
      </c>
      <c r="AJ62" s="23">
        <f t="shared" ref="AJ62:AJ89" si="66">$AF$4-(AG62+AH62)+$Q$8+$Q$10</f>
        <v>127.08430846534552</v>
      </c>
      <c r="AK62" s="75">
        <f t="shared" ref="AK62:AK89" si="67">POWER(10,(AJ62+$D$16)*0.05)*1000</f>
        <v>1.8084454376539267</v>
      </c>
      <c r="AL62" s="88">
        <f t="shared" ref="AL62:AL89" si="68">POWER(10,0.05*AI62)</f>
        <v>386.64079970419732</v>
      </c>
      <c r="AM62">
        <f t="shared" ref="AM62:AM89" si="69">AK62*POWER(2,0.5)*AL62</f>
        <v>988.84469621774838</v>
      </c>
      <c r="AN62" s="90">
        <f t="shared" ref="AN62:AN89" si="70">AL62*($X$4/$AM$4)</f>
        <v>38.664079970419657</v>
      </c>
      <c r="AO62" s="22">
        <f t="shared" ref="AO62:AO89" si="71">AK62*POWER(2,0.5)*AN62</f>
        <v>98.884469621774642</v>
      </c>
      <c r="AP62" s="22">
        <f t="shared" ref="AP62:AP89" si="72">AL62*(50/AM62)</f>
        <v>19.550127597542232</v>
      </c>
      <c r="AQ62" s="22">
        <f t="shared" ref="AQ62:AQ89" si="73">AK62*POWER(2,0.5)*AP62</f>
        <v>50</v>
      </c>
      <c r="AR62" s="22">
        <f t="shared" ref="AR62:AR89" si="74">20*LOG10(AP62)</f>
        <v>25.822991924896183</v>
      </c>
      <c r="AS62" s="22">
        <f t="shared" ref="AS62:AS89" si="75">AI62-AR62</f>
        <v>25.923161683102091</v>
      </c>
      <c r="AU62" s="104">
        <f t="shared" si="42"/>
        <v>59</v>
      </c>
      <c r="AV62" s="78">
        <f t="shared" si="43"/>
        <v>1616</v>
      </c>
      <c r="AX62" s="104">
        <f t="shared" si="26"/>
        <v>64.168827128771341</v>
      </c>
      <c r="AY62" s="104">
        <f t="shared" si="27"/>
        <v>56.64604451552713</v>
      </c>
      <c r="AZ62" s="104">
        <f t="shared" si="28"/>
        <v>120.81487164429848</v>
      </c>
      <c r="BA62" s="18">
        <f t="shared" si="29"/>
        <v>62.365269313323438</v>
      </c>
      <c r="BB62" s="74">
        <f t="shared" si="30"/>
        <v>1.0503969515000141E-3</v>
      </c>
      <c r="BC62" s="86">
        <f t="shared" si="31"/>
        <v>1098357.1517812568</v>
      </c>
      <c r="BD62" s="104">
        <f t="shared" si="32"/>
        <v>1631.5937487592848</v>
      </c>
      <c r="BE62" s="3">
        <f t="shared" si="33"/>
        <v>66567.10010795499</v>
      </c>
      <c r="BF62" s="3">
        <f t="shared" si="34"/>
        <v>98.884469621774883</v>
      </c>
      <c r="BG62" s="3">
        <f t="shared" si="35"/>
        <v>33659.026722077178</v>
      </c>
      <c r="BH62" s="3">
        <f t="shared" si="36"/>
        <v>50.000000000000007</v>
      </c>
      <c r="BI62">
        <f t="shared" si="37"/>
        <v>90.542031076918278</v>
      </c>
      <c r="BJ62">
        <f t="shared" si="38"/>
        <v>30.2728405673802</v>
      </c>
      <c r="BL62" s="17"/>
    </row>
    <row r="63" spans="15:64">
      <c r="O63" s="71">
        <f t="shared" si="39"/>
        <v>60</v>
      </c>
      <c r="P63" s="44">
        <f t="shared" si="5"/>
        <v>22.625</v>
      </c>
      <c r="Q63" s="47"/>
      <c r="R63" s="19">
        <f t="shared" si="6"/>
        <v>27.091771757544819</v>
      </c>
      <c r="S63" s="19">
        <f t="shared" si="7"/>
        <v>0.79307967646274835</v>
      </c>
      <c r="T63" s="19">
        <f t="shared" si="8"/>
        <v>27.884851434007569</v>
      </c>
      <c r="U63" s="52">
        <f t="shared" si="0"/>
        <v>130.94561063933622</v>
      </c>
      <c r="V63" s="50">
        <f t="shared" si="9"/>
        <v>2.8207884646918822</v>
      </c>
      <c r="W63" s="60">
        <f t="shared" si="10"/>
        <v>24.78806188369386</v>
      </c>
      <c r="X63" s="3">
        <f t="shared" si="40"/>
        <v>98.884469621774883</v>
      </c>
      <c r="Y63" s="3">
        <f t="shared" si="11"/>
        <v>12.533849844422591</v>
      </c>
      <c r="Z63" s="3">
        <f t="shared" si="12"/>
        <v>50.000000000000014</v>
      </c>
      <c r="AA63" s="3">
        <f t="shared" si="46"/>
        <v>21.961689750905478</v>
      </c>
      <c r="AB63" s="3">
        <f t="shared" si="47"/>
        <v>5.9231616831020908</v>
      </c>
      <c r="AD63" s="105">
        <f t="shared" si="62"/>
        <v>60</v>
      </c>
      <c r="AE63" s="78">
        <f t="shared" si="41"/>
        <v>187</v>
      </c>
      <c r="AG63">
        <f t="shared" si="63"/>
        <v>45.436832130729982</v>
      </c>
      <c r="AH63">
        <f t="shared" si="64"/>
        <v>6.5549568839131025</v>
      </c>
      <c r="AI63" s="17">
        <f t="shared" si="65"/>
        <v>51.991789014643082</v>
      </c>
      <c r="AJ63" s="23">
        <f t="shared" si="66"/>
        <v>126.83867305870072</v>
      </c>
      <c r="AK63" s="75">
        <f t="shared" si="67"/>
        <v>1.7580193055197457</v>
      </c>
      <c r="AL63" s="88">
        <f t="shared" si="68"/>
        <v>397.73100786808715</v>
      </c>
      <c r="AM63">
        <f t="shared" si="69"/>
        <v>988.84469621775077</v>
      </c>
      <c r="AN63" s="90">
        <f t="shared" si="70"/>
        <v>39.773100786808641</v>
      </c>
      <c r="AO63" s="22">
        <f t="shared" si="71"/>
        <v>98.884469621774883</v>
      </c>
      <c r="AP63" s="22">
        <f t="shared" si="72"/>
        <v>20.110893519951887</v>
      </c>
      <c r="AQ63" s="22">
        <f t="shared" si="73"/>
        <v>49.999999999999993</v>
      </c>
      <c r="AR63" s="22">
        <f t="shared" si="74"/>
        <v>26.06862733154097</v>
      </c>
      <c r="AS63" s="22">
        <f t="shared" si="75"/>
        <v>25.923161683102112</v>
      </c>
      <c r="AU63" s="104">
        <f t="shared" si="42"/>
        <v>60</v>
      </c>
      <c r="AV63" s="78">
        <f t="shared" si="43"/>
        <v>1643</v>
      </c>
      <c r="AX63" s="104">
        <f t="shared" si="26"/>
        <v>64.312751268701234</v>
      </c>
      <c r="AY63" s="104">
        <f t="shared" si="27"/>
        <v>57.592482140477152</v>
      </c>
      <c r="AZ63" s="104">
        <f t="shared" si="28"/>
        <v>121.90523340917838</v>
      </c>
      <c r="BA63" s="18">
        <f t="shared" si="29"/>
        <v>61.274907548443537</v>
      </c>
      <c r="BB63" s="74">
        <f t="shared" si="30"/>
        <v>9.2647854041657727E-4</v>
      </c>
      <c r="BC63" s="86">
        <f t="shared" si="31"/>
        <v>1245264.6807885275</v>
      </c>
      <c r="BD63" s="104">
        <f t="shared" si="32"/>
        <v>1631.5937487592844</v>
      </c>
      <c r="BE63" s="3">
        <f t="shared" si="33"/>
        <v>75470.586714456251</v>
      </c>
      <c r="BF63" s="3">
        <f t="shared" si="34"/>
        <v>98.884469621774855</v>
      </c>
      <c r="BG63" s="3">
        <f t="shared" si="35"/>
        <v>38160.990802259024</v>
      </c>
      <c r="BH63" s="3">
        <f t="shared" si="36"/>
        <v>49.999999999999993</v>
      </c>
      <c r="BI63">
        <f t="shared" si="37"/>
        <v>91.632392841798179</v>
      </c>
      <c r="BJ63">
        <f t="shared" si="38"/>
        <v>30.2728405673802</v>
      </c>
      <c r="BL63" s="17"/>
    </row>
    <row r="64" spans="15:64">
      <c r="O64" s="71">
        <f t="shared" si="39"/>
        <v>61</v>
      </c>
      <c r="P64" s="44">
        <f t="shared" si="5"/>
        <v>23</v>
      </c>
      <c r="Q64" s="47"/>
      <c r="R64" s="19">
        <f t="shared" si="6"/>
        <v>27.234556720351858</v>
      </c>
      <c r="S64" s="19">
        <f t="shared" si="7"/>
        <v>0.80622464347594303</v>
      </c>
      <c r="T64" s="19">
        <f t="shared" si="8"/>
        <v>28.040781363827801</v>
      </c>
      <c r="U64" s="52">
        <f t="shared" si="0"/>
        <v>130.78968070951601</v>
      </c>
      <c r="V64" s="50">
        <f t="shared" si="9"/>
        <v>2.7706012285923545</v>
      </c>
      <c r="W64" s="60">
        <f t="shared" si="10"/>
        <v>25.237077895586268</v>
      </c>
      <c r="X64" s="3">
        <f t="shared" si="40"/>
        <v>98.884469621775011</v>
      </c>
      <c r="Y64" s="3">
        <f t="shared" si="11"/>
        <v>12.760890558505325</v>
      </c>
      <c r="Z64" s="3">
        <f t="shared" si="12"/>
        <v>50.000000000000078</v>
      </c>
      <c r="AA64" s="3">
        <f t="shared" si="46"/>
        <v>22.11761968072571</v>
      </c>
      <c r="AB64" s="3">
        <f t="shared" si="47"/>
        <v>5.9231616831020908</v>
      </c>
      <c r="AD64" s="105">
        <f t="shared" si="62"/>
        <v>61</v>
      </c>
      <c r="AE64" s="78">
        <f t="shared" si="41"/>
        <v>190</v>
      </c>
      <c r="AG64">
        <f t="shared" si="63"/>
        <v>45.575072019056577</v>
      </c>
      <c r="AH64">
        <f t="shared" si="64"/>
        <v>6.6601166200186599</v>
      </c>
      <c r="AI64" s="17">
        <f t="shared" si="65"/>
        <v>52.23518863907524</v>
      </c>
      <c r="AJ64" s="23">
        <f t="shared" si="66"/>
        <v>126.59527343426856</v>
      </c>
      <c r="AK64" s="75">
        <f t="shared" si="67"/>
        <v>1.7094391997851803</v>
      </c>
      <c r="AL64" s="88">
        <f t="shared" si="68"/>
        <v>409.03402140526066</v>
      </c>
      <c r="AM64">
        <f t="shared" si="69"/>
        <v>988.84469621775077</v>
      </c>
      <c r="AN64" s="90">
        <f t="shared" si="70"/>
        <v>40.903402140525991</v>
      </c>
      <c r="AO64" s="22">
        <f t="shared" si="71"/>
        <v>98.884469621774898</v>
      </c>
      <c r="AP64" s="22">
        <f t="shared" si="72"/>
        <v>20.682419745475805</v>
      </c>
      <c r="AQ64" s="22">
        <f t="shared" si="73"/>
        <v>50</v>
      </c>
      <c r="AR64" s="22">
        <f t="shared" si="74"/>
        <v>26.312026955973138</v>
      </c>
      <c r="AS64" s="22">
        <f t="shared" si="75"/>
        <v>25.923161683102101</v>
      </c>
      <c r="AU64" s="104">
        <f t="shared" si="42"/>
        <v>61</v>
      </c>
      <c r="AV64" s="78">
        <f t="shared" si="43"/>
        <v>1670</v>
      </c>
      <c r="AX64" s="104">
        <f t="shared" si="26"/>
        <v>64.454329422951673</v>
      </c>
      <c r="AY64" s="104">
        <f t="shared" si="27"/>
        <v>58.538919765427167</v>
      </c>
      <c r="AZ64" s="104">
        <f t="shared" si="28"/>
        <v>122.99324918837884</v>
      </c>
      <c r="BA64" s="18">
        <f t="shared" si="29"/>
        <v>60.186891769243076</v>
      </c>
      <c r="BB64" s="74">
        <f t="shared" si="30"/>
        <v>8.1739989098407787E-4</v>
      </c>
      <c r="BC64" s="86">
        <f t="shared" si="31"/>
        <v>1411440.124490723</v>
      </c>
      <c r="BD64" s="104">
        <f t="shared" si="32"/>
        <v>1631.5937487592846</v>
      </c>
      <c r="BE64" s="3">
        <f t="shared" si="33"/>
        <v>85541.825726710536</v>
      </c>
      <c r="BF64" s="3">
        <f t="shared" si="34"/>
        <v>98.884469621774883</v>
      </c>
      <c r="BG64" s="3">
        <f t="shared" si="35"/>
        <v>43253.417879420864</v>
      </c>
      <c r="BH64" s="3">
        <f t="shared" si="36"/>
        <v>50.000000000000007</v>
      </c>
      <c r="BI64">
        <f t="shared" si="37"/>
        <v>92.72040862099864</v>
      </c>
      <c r="BJ64">
        <f t="shared" si="38"/>
        <v>30.2728405673802</v>
      </c>
      <c r="BL64" s="17"/>
    </row>
    <row r="65" spans="15:64">
      <c r="O65" s="71">
        <f t="shared" si="39"/>
        <v>62</v>
      </c>
      <c r="P65" s="44">
        <f t="shared" si="5"/>
        <v>23.375</v>
      </c>
      <c r="Q65" s="47"/>
      <c r="R65" s="19">
        <f t="shared" si="6"/>
        <v>27.375032390891111</v>
      </c>
      <c r="S65" s="19">
        <f t="shared" si="7"/>
        <v>0.81936961048913781</v>
      </c>
      <c r="T65" s="19">
        <f t="shared" si="8"/>
        <v>28.194402001380247</v>
      </c>
      <c r="U65" s="52">
        <f t="shared" si="0"/>
        <v>130.63606007196356</v>
      </c>
      <c r="V65" s="50">
        <f t="shared" si="9"/>
        <v>2.7220305218241188</v>
      </c>
      <c r="W65" s="60">
        <f t="shared" si="10"/>
        <v>25.687397133495569</v>
      </c>
      <c r="X65" s="3">
        <f t="shared" si="40"/>
        <v>98.884469621775082</v>
      </c>
      <c r="Y65" s="3">
        <f t="shared" si="11"/>
        <v>12.988590236539569</v>
      </c>
      <c r="Z65" s="3">
        <f t="shared" si="12"/>
        <v>50.000000000000114</v>
      </c>
      <c r="AA65" s="3">
        <f t="shared" si="46"/>
        <v>22.27124031827816</v>
      </c>
      <c r="AB65" s="3">
        <f t="shared" si="47"/>
        <v>5.9231616831020872</v>
      </c>
      <c r="AD65" s="105">
        <f t="shared" si="62"/>
        <v>62</v>
      </c>
      <c r="AE65" s="78">
        <f t="shared" si="41"/>
        <v>193</v>
      </c>
      <c r="AG65">
        <f t="shared" si="63"/>
        <v>45.711146180155481</v>
      </c>
      <c r="AH65">
        <f t="shared" si="64"/>
        <v>6.7652763561242182</v>
      </c>
      <c r="AI65" s="17">
        <f t="shared" si="65"/>
        <v>52.476422536279699</v>
      </c>
      <c r="AJ65" s="23">
        <f t="shared" si="66"/>
        <v>126.3540395370641</v>
      </c>
      <c r="AK65" s="75">
        <f t="shared" si="67"/>
        <v>1.6626160316776211</v>
      </c>
      <c r="AL65" s="88">
        <f t="shared" si="68"/>
        <v>420.55337908079309</v>
      </c>
      <c r="AM65">
        <f t="shared" si="69"/>
        <v>988.84469621774986</v>
      </c>
      <c r="AN65" s="90">
        <f t="shared" si="70"/>
        <v>42.055337908079231</v>
      </c>
      <c r="AO65" s="22">
        <f t="shared" si="71"/>
        <v>98.884469621774798</v>
      </c>
      <c r="AP65" s="22">
        <f t="shared" si="72"/>
        <v>21.264885208434418</v>
      </c>
      <c r="AQ65" s="22">
        <f t="shared" si="73"/>
        <v>50</v>
      </c>
      <c r="AR65" s="22">
        <f t="shared" si="74"/>
        <v>26.553260853177601</v>
      </c>
      <c r="AS65" s="22">
        <f t="shared" si="75"/>
        <v>25.923161683102098</v>
      </c>
      <c r="AU65" s="104">
        <f t="shared" si="42"/>
        <v>62</v>
      </c>
      <c r="AV65" s="78">
        <f t="shared" si="43"/>
        <v>1697</v>
      </c>
      <c r="AX65" s="104">
        <f t="shared" si="26"/>
        <v>64.593636846353519</v>
      </c>
      <c r="AY65" s="104">
        <f t="shared" si="27"/>
        <v>59.485357390377196</v>
      </c>
      <c r="AZ65" s="104">
        <f t="shared" si="28"/>
        <v>124.07899423673072</v>
      </c>
      <c r="BA65" s="18">
        <f t="shared" si="29"/>
        <v>59.101146720891194</v>
      </c>
      <c r="BB65" s="74">
        <f t="shared" si="30"/>
        <v>7.2135213751679729E-4</v>
      </c>
      <c r="BC65" s="86">
        <f t="shared" si="31"/>
        <v>1599372.8220738864</v>
      </c>
      <c r="BD65" s="104">
        <f t="shared" si="32"/>
        <v>1631.5937487592848</v>
      </c>
      <c r="BE65" s="3">
        <f t="shared" si="33"/>
        <v>96931.686186296211</v>
      </c>
      <c r="BF65" s="3">
        <f t="shared" si="34"/>
        <v>98.884469621774898</v>
      </c>
      <c r="BG65" s="3">
        <f t="shared" si="35"/>
        <v>49012.593462376892</v>
      </c>
      <c r="BH65" s="3">
        <f t="shared" si="36"/>
        <v>50.000000000000007</v>
      </c>
      <c r="BI65">
        <f t="shared" si="37"/>
        <v>93.806153669350522</v>
      </c>
      <c r="BJ65">
        <f t="shared" si="38"/>
        <v>30.2728405673802</v>
      </c>
      <c r="BL65" s="17"/>
    </row>
    <row r="66" spans="15:64">
      <c r="O66" s="71">
        <f t="shared" si="39"/>
        <v>63</v>
      </c>
      <c r="P66" s="44">
        <f t="shared" si="5"/>
        <v>23.75</v>
      </c>
      <c r="Q66" s="47"/>
      <c r="R66" s="19">
        <f t="shared" si="6"/>
        <v>27.513272279217706</v>
      </c>
      <c r="S66" s="19">
        <f t="shared" si="7"/>
        <v>0.83251457750233249</v>
      </c>
      <c r="T66" s="19">
        <f t="shared" si="8"/>
        <v>28.345786856720039</v>
      </c>
      <c r="U66" s="52">
        <f t="shared" si="0"/>
        <v>130.48467521662377</v>
      </c>
      <c r="V66" s="50">
        <f t="shared" si="9"/>
        <v>2.6749997626523974</v>
      </c>
      <c r="W66" s="60">
        <f t="shared" si="10"/>
        <v>26.139022515000629</v>
      </c>
      <c r="X66" s="3">
        <f t="shared" si="40"/>
        <v>98.884469621775139</v>
      </c>
      <c r="Y66" s="3">
        <f t="shared" si="11"/>
        <v>13.216950353771573</v>
      </c>
      <c r="Z66" s="3">
        <f t="shared" si="12"/>
        <v>50.000000000000149</v>
      </c>
      <c r="AA66" s="3">
        <f t="shared" si="46"/>
        <v>22.422625173617952</v>
      </c>
      <c r="AB66" s="3">
        <f t="shared" si="47"/>
        <v>5.9231616831020872</v>
      </c>
      <c r="AD66" s="105">
        <f t="shared" si="62"/>
        <v>63</v>
      </c>
      <c r="AE66" s="78">
        <f t="shared" si="41"/>
        <v>196</v>
      </c>
      <c r="AG66">
        <f t="shared" si="63"/>
        <v>45.84512142712952</v>
      </c>
      <c r="AH66">
        <f t="shared" si="64"/>
        <v>6.8704360922297756</v>
      </c>
      <c r="AI66" s="17">
        <f t="shared" si="65"/>
        <v>52.715557519359294</v>
      </c>
      <c r="AJ66" s="23">
        <f t="shared" si="66"/>
        <v>126.1149045539845</v>
      </c>
      <c r="AK66" s="75">
        <f t="shared" si="67"/>
        <v>1.6174662024434121</v>
      </c>
      <c r="AL66" s="88">
        <f t="shared" si="68"/>
        <v>432.29267429492694</v>
      </c>
      <c r="AM66">
        <f t="shared" si="69"/>
        <v>988.84469621774963</v>
      </c>
      <c r="AN66" s="90">
        <f t="shared" si="70"/>
        <v>43.229267429492616</v>
      </c>
      <c r="AO66" s="22">
        <f t="shared" si="71"/>
        <v>98.884469621774784</v>
      </c>
      <c r="AP66" s="22">
        <f t="shared" si="72"/>
        <v>21.858471605723892</v>
      </c>
      <c r="AQ66" s="22">
        <f t="shared" si="73"/>
        <v>50</v>
      </c>
      <c r="AR66" s="22">
        <f t="shared" si="74"/>
        <v>26.792395836257196</v>
      </c>
      <c r="AS66" s="22">
        <f t="shared" si="75"/>
        <v>25.923161683102098</v>
      </c>
      <c r="AU66" s="104">
        <f t="shared" si="42"/>
        <v>63</v>
      </c>
      <c r="AV66" s="78">
        <f t="shared" si="43"/>
        <v>1724</v>
      </c>
      <c r="AX66" s="104">
        <f t="shared" si="26"/>
        <v>64.730745229773873</v>
      </c>
      <c r="AY66" s="104">
        <f t="shared" si="27"/>
        <v>60.431795015327211</v>
      </c>
      <c r="AZ66" s="104">
        <f t="shared" si="28"/>
        <v>125.16254024510108</v>
      </c>
      <c r="BA66" s="18">
        <f t="shared" si="29"/>
        <v>58.017600712520832</v>
      </c>
      <c r="BB66" s="74">
        <f t="shared" si="30"/>
        <v>6.3675156731288554E-4</v>
      </c>
      <c r="BC66" s="86">
        <f t="shared" si="31"/>
        <v>1811869.9083191487</v>
      </c>
      <c r="BD66" s="104">
        <f t="shared" si="32"/>
        <v>1631.5937487592873</v>
      </c>
      <c r="BE66" s="3">
        <f t="shared" si="33"/>
        <v>109810.29747388787</v>
      </c>
      <c r="BF66" s="3">
        <f t="shared" si="34"/>
        <v>98.884469621775054</v>
      </c>
      <c r="BG66" s="3">
        <f t="shared" si="35"/>
        <v>55524.541868861314</v>
      </c>
      <c r="BH66" s="3">
        <f t="shared" si="36"/>
        <v>50.000000000000007</v>
      </c>
      <c r="BI66">
        <f t="shared" si="37"/>
        <v>94.88969967772087</v>
      </c>
      <c r="BJ66">
        <f t="shared" si="38"/>
        <v>30.272840567380214</v>
      </c>
      <c r="BL66" s="17"/>
    </row>
    <row r="67" spans="15:64">
      <c r="O67" s="71">
        <f t="shared" si="39"/>
        <v>64</v>
      </c>
      <c r="P67" s="44">
        <f t="shared" si="5"/>
        <v>24.125</v>
      </c>
      <c r="Q67" s="47"/>
      <c r="R67" s="19">
        <f t="shared" si="6"/>
        <v>27.649346440316602</v>
      </c>
      <c r="S67" s="19">
        <f t="shared" si="7"/>
        <v>0.84565954451552727</v>
      </c>
      <c r="T67" s="19">
        <f t="shared" si="8"/>
        <v>28.49500598483213</v>
      </c>
      <c r="U67" s="52">
        <f t="shared" si="0"/>
        <v>130.33545608851168</v>
      </c>
      <c r="V67" s="50">
        <f t="shared" si="9"/>
        <v>2.6294371309148779</v>
      </c>
      <c r="W67" s="60">
        <f t="shared" si="10"/>
        <v>26.591956963528514</v>
      </c>
      <c r="X67" s="3">
        <f t="shared" si="40"/>
        <v>98.884469621775082</v>
      </c>
      <c r="Y67" s="3">
        <f t="shared" si="11"/>
        <v>13.445972388404677</v>
      </c>
      <c r="Z67" s="3">
        <f t="shared" si="12"/>
        <v>50.000000000000121</v>
      </c>
      <c r="AA67" s="3">
        <f t="shared" si="46"/>
        <v>22.571844301730046</v>
      </c>
      <c r="AB67" s="3">
        <f t="shared" si="47"/>
        <v>5.9231616831020837</v>
      </c>
      <c r="AD67" s="105">
        <f t="shared" si="62"/>
        <v>64</v>
      </c>
      <c r="AE67" s="78">
        <f t="shared" si="41"/>
        <v>199</v>
      </c>
      <c r="AG67">
        <f t="shared" si="63"/>
        <v>45.977061528194135</v>
      </c>
      <c r="AH67">
        <f t="shared" si="64"/>
        <v>6.9755958283353339</v>
      </c>
      <c r="AI67" s="17">
        <f t="shared" si="65"/>
        <v>52.952657356529471</v>
      </c>
      <c r="AJ67" s="23">
        <f t="shared" si="66"/>
        <v>125.87780471681432</v>
      </c>
      <c r="AK67" s="75">
        <f t="shared" si="67"/>
        <v>1.5739111891053177</v>
      </c>
      <c r="AL67" s="88">
        <f t="shared" si="68"/>
        <v>444.25555588901437</v>
      </c>
      <c r="AM67">
        <f t="shared" si="69"/>
        <v>988.84469621774997</v>
      </c>
      <c r="AN67" s="90">
        <f t="shared" si="70"/>
        <v>44.425555588901354</v>
      </c>
      <c r="AO67" s="22">
        <f t="shared" si="71"/>
        <v>98.884469621774812</v>
      </c>
      <c r="AP67" s="22">
        <f t="shared" si="72"/>
        <v>22.463363437567878</v>
      </c>
      <c r="AQ67" s="22">
        <f t="shared" si="73"/>
        <v>50.000000000000007</v>
      </c>
      <c r="AR67" s="22">
        <f t="shared" si="74"/>
        <v>27.02949567342737</v>
      </c>
      <c r="AS67" s="22">
        <f t="shared" si="75"/>
        <v>25.923161683102101</v>
      </c>
      <c r="AU67" s="104">
        <f t="shared" si="42"/>
        <v>64</v>
      </c>
      <c r="AV67" s="78">
        <f t="shared" si="43"/>
        <v>1751</v>
      </c>
      <c r="AX67" s="104">
        <f t="shared" si="26"/>
        <v>64.865722921668919</v>
      </c>
      <c r="AY67" s="104">
        <f t="shared" si="27"/>
        <v>61.378232640277226</v>
      </c>
      <c r="AZ67" s="104">
        <f t="shared" si="28"/>
        <v>126.24395556194614</v>
      </c>
      <c r="BA67" s="18">
        <f t="shared" si="29"/>
        <v>56.936185395675778</v>
      </c>
      <c r="BB67" s="74">
        <f t="shared" si="30"/>
        <v>5.6221089408813518E-4</v>
      </c>
      <c r="BC67" s="86">
        <f t="shared" si="31"/>
        <v>2052096.4926524677</v>
      </c>
      <c r="BD67" s="104">
        <f t="shared" si="32"/>
        <v>1631.5937487592846</v>
      </c>
      <c r="BE67" s="3">
        <f t="shared" si="33"/>
        <v>124369.48440317993</v>
      </c>
      <c r="BF67" s="3">
        <f t="shared" si="34"/>
        <v>98.884469621774883</v>
      </c>
      <c r="BG67" s="3">
        <f t="shared" si="35"/>
        <v>62886.257507818555</v>
      </c>
      <c r="BH67" s="3">
        <f t="shared" si="36"/>
        <v>50</v>
      </c>
      <c r="BI67">
        <f t="shared" si="37"/>
        <v>95.971114994565937</v>
      </c>
      <c r="BJ67">
        <f t="shared" si="38"/>
        <v>30.2728405673802</v>
      </c>
      <c r="BL67" s="17"/>
    </row>
    <row r="68" spans="15:64">
      <c r="O68" s="71">
        <f t="shared" si="39"/>
        <v>65</v>
      </c>
      <c r="P68" s="44">
        <f t="shared" si="5"/>
        <v>24.5</v>
      </c>
      <c r="Q68" s="47"/>
      <c r="R68" s="19">
        <f t="shared" si="6"/>
        <v>27.783321687290648</v>
      </c>
      <c r="S68" s="19">
        <f t="shared" si="7"/>
        <v>0.85880451152872195</v>
      </c>
      <c r="T68" s="19">
        <f t="shared" si="8"/>
        <v>28.642126198819369</v>
      </c>
      <c r="U68" s="52">
        <f t="shared" ref="U68:U88" si="76">$Q$4-(R68+S68)+$Q$8+$Q$10</f>
        <v>130.18833587452443</v>
      </c>
      <c r="V68" s="50">
        <f t="shared" si="9"/>
        <v>2.585275203615649</v>
      </c>
      <c r="W68" s="60">
        <f t="shared" si="10"/>
        <v>27.046203408365432</v>
      </c>
      <c r="X68" s="3">
        <f t="shared" si="40"/>
        <v>98.884469621774926</v>
      </c>
      <c r="Y68" s="3">
        <f t="shared" si="11"/>
        <v>13.675657821604842</v>
      </c>
      <c r="Z68" s="3">
        <f t="shared" si="12"/>
        <v>50.000000000000043</v>
      </c>
      <c r="AA68" s="3">
        <f t="shared" si="46"/>
        <v>22.718964515717282</v>
      </c>
      <c r="AB68" s="3">
        <f t="shared" si="47"/>
        <v>5.9231616831020872</v>
      </c>
      <c r="AD68" s="105">
        <f t="shared" si="62"/>
        <v>65</v>
      </c>
      <c r="AE68" s="78">
        <f t="shared" si="41"/>
        <v>202</v>
      </c>
      <c r="AG68">
        <f t="shared" si="63"/>
        <v>46.10702738893248</v>
      </c>
      <c r="AH68">
        <f t="shared" si="64"/>
        <v>7.0807555644408913</v>
      </c>
      <c r="AI68" s="17">
        <f t="shared" si="65"/>
        <v>53.187782953373372</v>
      </c>
      <c r="AJ68" s="23">
        <f t="shared" si="66"/>
        <v>125.64267911997041</v>
      </c>
      <c r="AK68" s="75">
        <f t="shared" si="67"/>
        <v>1.5318771671377125</v>
      </c>
      <c r="AL68" s="88">
        <f t="shared" si="68"/>
        <v>456.44572896298212</v>
      </c>
      <c r="AM68">
        <f t="shared" si="69"/>
        <v>988.84469621774792</v>
      </c>
      <c r="AN68" s="90">
        <f t="shared" si="70"/>
        <v>45.644572896298122</v>
      </c>
      <c r="AO68" s="22">
        <f t="shared" si="71"/>
        <v>98.884469621774599</v>
      </c>
      <c r="AP68" s="22">
        <f t="shared" si="72"/>
        <v>23.079748048851886</v>
      </c>
      <c r="AQ68" s="22">
        <f t="shared" si="73"/>
        <v>50</v>
      </c>
      <c r="AR68" s="22">
        <f t="shared" si="74"/>
        <v>27.264621270271292</v>
      </c>
      <c r="AS68" s="22">
        <f t="shared" si="75"/>
        <v>25.92316168310208</v>
      </c>
      <c r="AU68" s="104">
        <f t="shared" si="42"/>
        <v>65</v>
      </c>
      <c r="AV68" s="78">
        <f t="shared" si="43"/>
        <v>1778</v>
      </c>
      <c r="AX68" s="104">
        <f t="shared" si="26"/>
        <v>64.998635132683901</v>
      </c>
      <c r="AY68" s="104">
        <f t="shared" si="27"/>
        <v>62.324670265227255</v>
      </c>
      <c r="AZ68" s="104">
        <f t="shared" si="28"/>
        <v>127.32330539791116</v>
      </c>
      <c r="BA68" s="18">
        <f t="shared" si="29"/>
        <v>55.85683555971076</v>
      </c>
      <c r="BB68" s="74">
        <f t="shared" si="30"/>
        <v>4.9651430451059695E-4</v>
      </c>
      <c r="BC68" s="86">
        <f t="shared" si="31"/>
        <v>2323620.8774014222</v>
      </c>
      <c r="BD68" s="104">
        <f t="shared" si="32"/>
        <v>1631.5937487592846</v>
      </c>
      <c r="BE68" s="3">
        <f t="shared" si="33"/>
        <v>140825.5077212984</v>
      </c>
      <c r="BF68" s="3">
        <f t="shared" si="34"/>
        <v>98.884469621774883</v>
      </c>
      <c r="BG68" s="3">
        <f t="shared" si="35"/>
        <v>71207.090587604209</v>
      </c>
      <c r="BH68" s="3">
        <f t="shared" si="36"/>
        <v>50.000000000000007</v>
      </c>
      <c r="BI68">
        <f t="shared" si="37"/>
        <v>97.050464830530956</v>
      </c>
      <c r="BJ68">
        <f t="shared" si="38"/>
        <v>30.2728405673802</v>
      </c>
      <c r="BL68" s="17"/>
    </row>
    <row r="69" spans="15:64">
      <c r="O69" s="71">
        <f t="shared" si="39"/>
        <v>66</v>
      </c>
      <c r="P69" s="44">
        <f t="shared" ref="P69:P88" si="77">P68+$J$45</f>
        <v>24.875</v>
      </c>
      <c r="Q69" s="47"/>
      <c r="R69" s="19">
        <f t="shared" ref="R69:R88" si="78">20*LOG(P69)</f>
        <v>27.915261788355259</v>
      </c>
      <c r="S69" s="19">
        <f t="shared" ref="S69:S88" si="79">2*$J$6*(P69/1000)</f>
        <v>0.87194947854191673</v>
      </c>
      <c r="T69" s="19">
        <f t="shared" ref="T69:T88" si="80">R69+S69</f>
        <v>28.787211266897177</v>
      </c>
      <c r="U69" s="52">
        <f t="shared" si="76"/>
        <v>130.04325080644662</v>
      </c>
      <c r="V69" s="50">
        <f t="shared" ref="V69:V88" si="81">POWER(10,(U69+$D$16)*0.05)*1000</f>
        <v>2.542450623480482</v>
      </c>
      <c r="W69" s="60">
        <f t="shared" ref="W69:W88" si="82">POWER(10,0.05*T69)</f>
        <v>27.501764784667834</v>
      </c>
      <c r="X69" s="3">
        <f t="shared" si="40"/>
        <v>98.884469621775054</v>
      </c>
      <c r="Y69" s="3">
        <f t="shared" ref="Y69:Y88" si="83">W69*(50/$X$4)</f>
        <v>13.906008137506261</v>
      </c>
      <c r="Z69" s="3">
        <f t="shared" ref="Z69:Z88" si="84">V69*POWER(2,0.5)*Y69</f>
        <v>50.000000000000107</v>
      </c>
      <c r="AA69" s="3">
        <f t="shared" si="46"/>
        <v>22.864049583795094</v>
      </c>
      <c r="AB69" s="3">
        <f t="shared" si="47"/>
        <v>5.9231616831020837</v>
      </c>
      <c r="AD69" s="105">
        <f t="shared" si="62"/>
        <v>66</v>
      </c>
      <c r="AE69" s="78">
        <f t="shared" si="41"/>
        <v>205</v>
      </c>
      <c r="AG69">
        <f t="shared" si="63"/>
        <v>46.235077221115084</v>
      </c>
      <c r="AH69">
        <f t="shared" si="64"/>
        <v>7.1859153005464487</v>
      </c>
      <c r="AI69" s="17">
        <f t="shared" si="65"/>
        <v>53.420992521661532</v>
      </c>
      <c r="AJ69" s="23">
        <f t="shared" si="66"/>
        <v>125.40946955168226</v>
      </c>
      <c r="AK69" s="75">
        <f t="shared" si="67"/>
        <v>1.4912946662775999</v>
      </c>
      <c r="AL69" s="88">
        <f t="shared" si="68"/>
        <v>468.86695570449098</v>
      </c>
      <c r="AM69">
        <f t="shared" si="69"/>
        <v>988.84469621775077</v>
      </c>
      <c r="AN69" s="90">
        <f t="shared" si="70"/>
        <v>46.886695570449007</v>
      </c>
      <c r="AO69" s="22">
        <f t="shared" si="71"/>
        <v>98.884469621774883</v>
      </c>
      <c r="AP69" s="22">
        <f t="shared" si="72"/>
        <v>23.707815671048664</v>
      </c>
      <c r="AQ69" s="22">
        <f t="shared" si="73"/>
        <v>49.999999999999993</v>
      </c>
      <c r="AR69" s="22">
        <f t="shared" si="74"/>
        <v>27.49783083855943</v>
      </c>
      <c r="AS69" s="22">
        <f t="shared" si="75"/>
        <v>25.923161683102101</v>
      </c>
      <c r="AU69" s="104">
        <f t="shared" si="42"/>
        <v>66</v>
      </c>
      <c r="AV69" s="78">
        <f t="shared" si="43"/>
        <v>1805</v>
      </c>
      <c r="AX69" s="104">
        <f t="shared" ref="AX69:AX89" si="85">20*LOG(AV69)</f>
        <v>65.129544124833544</v>
      </c>
      <c r="AY69" s="104">
        <f t="shared" ref="AY69:AY89" si="86">2*$J$6*(AV69/1000)</f>
        <v>63.271107890177269</v>
      </c>
      <c r="AZ69" s="104">
        <f t="shared" ref="AZ69:AZ89" si="87">AX69+AY69</f>
        <v>128.40065201501082</v>
      </c>
      <c r="BA69" s="18">
        <f t="shared" ref="BA69:BA89" si="88">$AW$4-(AX69+AY69)+$Q$8+$Q$10</f>
        <v>54.779488942611096</v>
      </c>
      <c r="BB69" s="74">
        <f t="shared" ref="BB69:BB89" si="89">POWER(10,(BA69+$D$16)*0.05)*1000</f>
        <v>4.3859576523061164E-4</v>
      </c>
      <c r="BC69" s="86">
        <f t="shared" ref="BC69:BC89" si="90">POWER(10,0.05*AZ69)</f>
        <v>2630465.4430091372</v>
      </c>
      <c r="BD69" s="104">
        <f t="shared" ref="BD69:BD89" si="91">BB69*POWER(2,0.5)*BC69</f>
        <v>1631.5937487592878</v>
      </c>
      <c r="BE69" s="3">
        <f t="shared" ref="BE69:BE89" si="92">BC69*($X$4/$BD$4)</f>
        <v>159422.14806115991</v>
      </c>
      <c r="BF69" s="3">
        <f t="shared" ref="BF69:BF89" si="93">BB69*POWER(2,0.5)*BE69</f>
        <v>98.884469621775068</v>
      </c>
      <c r="BG69" s="3">
        <f t="shared" ref="BG69:BG89" si="94">BC69*(50/BD69)</f>
        <v>80610.306487427428</v>
      </c>
      <c r="BH69" s="3">
        <f t="shared" ref="BH69:BH89" si="95">BB69*POWER(2,0.5)*BG69</f>
        <v>50</v>
      </c>
      <c r="BI69">
        <f t="shared" ref="BI69:BI89" si="96">20*LOG10(BG69)</f>
        <v>98.12781144763062</v>
      </c>
      <c r="BJ69">
        <f t="shared" ref="BJ69:BJ89" si="97">AZ69-BI69</f>
        <v>30.2728405673802</v>
      </c>
      <c r="BL69" s="17"/>
    </row>
    <row r="70" spans="15:64">
      <c r="O70" s="71">
        <f t="shared" ref="O70:O88" si="98">1+O69</f>
        <v>67</v>
      </c>
      <c r="P70" s="44">
        <f t="shared" si="77"/>
        <v>25.25</v>
      </c>
      <c r="Q70" s="47"/>
      <c r="R70" s="19">
        <f t="shared" si="78"/>
        <v>28.045227649093604</v>
      </c>
      <c r="S70" s="19">
        <f t="shared" si="79"/>
        <v>0.88509444555511141</v>
      </c>
      <c r="T70" s="19">
        <f t="shared" si="80"/>
        <v>28.930322094648716</v>
      </c>
      <c r="U70" s="52">
        <f t="shared" si="76"/>
        <v>129.90013997869508</v>
      </c>
      <c r="V70" s="50">
        <f t="shared" si="81"/>
        <v>2.5009037970467514</v>
      </c>
      <c r="W70" s="60">
        <f t="shared" si="82"/>
        <v>27.95864403347343</v>
      </c>
      <c r="X70" s="3">
        <f t="shared" ref="X70:X88" si="99">V70*POWER(2,0.5)*W70</f>
        <v>98.884469621774926</v>
      </c>
      <c r="Y70" s="3">
        <f t="shared" si="83"/>
        <v>14.13702482321693</v>
      </c>
      <c r="Z70" s="3">
        <f t="shared" si="84"/>
        <v>50.000000000000036</v>
      </c>
      <c r="AA70" s="3">
        <f t="shared" si="46"/>
        <v>23.007160411546629</v>
      </c>
      <c r="AB70" s="3">
        <f t="shared" si="47"/>
        <v>5.9231616831020872</v>
      </c>
      <c r="AD70" s="105">
        <f t="shared" si="62"/>
        <v>67</v>
      </c>
      <c r="AE70" s="78">
        <f t="shared" ref="AE70:AE89" si="100">AE69+3</f>
        <v>208</v>
      </c>
      <c r="AG70">
        <f t="shared" si="63"/>
        <v>46.361266699255232</v>
      </c>
      <c r="AH70">
        <f t="shared" si="64"/>
        <v>7.2910750366520061</v>
      </c>
      <c r="AI70" s="17">
        <f t="shared" si="65"/>
        <v>53.652341735907235</v>
      </c>
      <c r="AJ70" s="23">
        <f t="shared" si="66"/>
        <v>125.17812033743655</v>
      </c>
      <c r="AK70" s="75">
        <f t="shared" si="67"/>
        <v>1.4520982561259048</v>
      </c>
      <c r="AL70" s="88">
        <f t="shared" si="68"/>
        <v>481.52305622994726</v>
      </c>
      <c r="AM70">
        <f t="shared" si="69"/>
        <v>988.84469621774974</v>
      </c>
      <c r="AN70" s="90">
        <f t="shared" si="70"/>
        <v>48.152305622994632</v>
      </c>
      <c r="AO70" s="22">
        <f t="shared" si="71"/>
        <v>98.884469621774784</v>
      </c>
      <c r="AP70" s="22">
        <f t="shared" si="72"/>
        <v>24.347759464743739</v>
      </c>
      <c r="AQ70" s="22">
        <f t="shared" si="73"/>
        <v>50</v>
      </c>
      <c r="AR70" s="22">
        <f t="shared" si="74"/>
        <v>27.729180052805141</v>
      </c>
      <c r="AS70" s="22">
        <f t="shared" si="75"/>
        <v>25.923161683102094</v>
      </c>
      <c r="AU70" s="104">
        <f t="shared" ref="AU70:AU89" si="101">AU69+1</f>
        <v>67</v>
      </c>
      <c r="AV70" s="78">
        <f t="shared" ref="AV70:AV89" si="102">AV69+27</f>
        <v>1832</v>
      </c>
      <c r="AX70" s="104">
        <f t="shared" si="85"/>
        <v>65.258509386636632</v>
      </c>
      <c r="AY70" s="104">
        <f t="shared" si="86"/>
        <v>64.217545515127298</v>
      </c>
      <c r="AZ70" s="104">
        <f t="shared" si="87"/>
        <v>129.47605490176392</v>
      </c>
      <c r="BA70" s="18">
        <f t="shared" si="88"/>
        <v>53.704086055857999</v>
      </c>
      <c r="BB70" s="74">
        <f t="shared" si="89"/>
        <v>3.8752015019327207E-4</v>
      </c>
      <c r="BC70" s="86">
        <f t="shared" si="90"/>
        <v>2977163.9057062441</v>
      </c>
      <c r="BD70" s="104">
        <f t="shared" si="91"/>
        <v>1631.5937487592876</v>
      </c>
      <c r="BE70" s="3">
        <f t="shared" si="92"/>
        <v>180434.17610340883</v>
      </c>
      <c r="BF70" s="3">
        <f t="shared" si="93"/>
        <v>98.884469621775054</v>
      </c>
      <c r="BG70" s="3">
        <f t="shared" si="94"/>
        <v>91234.840412025602</v>
      </c>
      <c r="BH70" s="3">
        <f t="shared" si="95"/>
        <v>50</v>
      </c>
      <c r="BI70">
        <f t="shared" si="96"/>
        <v>99.203214334383716</v>
      </c>
      <c r="BJ70">
        <f t="shared" si="97"/>
        <v>30.2728405673802</v>
      </c>
      <c r="BL70" s="17"/>
    </row>
    <row r="71" spans="15:64">
      <c r="O71" s="71">
        <f t="shared" si="98"/>
        <v>68</v>
      </c>
      <c r="P71" s="44">
        <f t="shared" si="77"/>
        <v>25.625</v>
      </c>
      <c r="Q71" s="47"/>
      <c r="R71" s="19">
        <f t="shared" si="78"/>
        <v>28.173277481276212</v>
      </c>
      <c r="S71" s="19">
        <f t="shared" si="79"/>
        <v>0.89823941256830608</v>
      </c>
      <c r="T71" s="19">
        <f t="shared" si="80"/>
        <v>29.071516893844517</v>
      </c>
      <c r="U71" s="52">
        <f t="shared" si="76"/>
        <v>129.75894517949928</v>
      </c>
      <c r="V71" s="50">
        <f t="shared" si="81"/>
        <v>2.4605786192626184</v>
      </c>
      <c r="W71" s="60">
        <f t="shared" si="82"/>
        <v>28.416844101712272</v>
      </c>
      <c r="X71" s="3">
        <f t="shared" si="99"/>
        <v>98.884469621775011</v>
      </c>
      <c r="Y71" s="3">
        <f t="shared" si="83"/>
        <v>14.368709368824254</v>
      </c>
      <c r="Z71" s="3">
        <f t="shared" si="84"/>
        <v>50.000000000000085</v>
      </c>
      <c r="AA71" s="3">
        <f t="shared" si="46"/>
        <v>23.148355210742434</v>
      </c>
      <c r="AB71" s="3">
        <f t="shared" si="47"/>
        <v>5.9231616831020837</v>
      </c>
      <c r="AD71" s="105">
        <f t="shared" si="62"/>
        <v>68</v>
      </c>
      <c r="AE71" s="78">
        <f t="shared" si="100"/>
        <v>211</v>
      </c>
      <c r="AG71">
        <f t="shared" si="63"/>
        <v>46.485649105953854</v>
      </c>
      <c r="AH71">
        <f t="shared" si="64"/>
        <v>7.3962347727575644</v>
      </c>
      <c r="AI71" s="17">
        <f t="shared" si="65"/>
        <v>53.88188387871142</v>
      </c>
      <c r="AJ71" s="23">
        <f t="shared" si="66"/>
        <v>124.94857819463238</v>
      </c>
      <c r="AK71" s="75">
        <f t="shared" si="67"/>
        <v>1.4142262585742185</v>
      </c>
      <c r="AL71" s="88">
        <f t="shared" si="68"/>
        <v>494.41790943752835</v>
      </c>
      <c r="AM71">
        <f t="shared" si="69"/>
        <v>988.84469621774986</v>
      </c>
      <c r="AN71" s="90">
        <f t="shared" si="70"/>
        <v>49.441790943752743</v>
      </c>
      <c r="AO71" s="22">
        <f t="shared" si="71"/>
        <v>98.884469621774798</v>
      </c>
      <c r="AP71" s="22">
        <f t="shared" si="72"/>
        <v>24.999775562767159</v>
      </c>
      <c r="AQ71" s="22">
        <f t="shared" si="73"/>
        <v>50</v>
      </c>
      <c r="AR71" s="22">
        <f t="shared" si="74"/>
        <v>27.958722195609322</v>
      </c>
      <c r="AS71" s="22">
        <f t="shared" si="75"/>
        <v>25.923161683102098</v>
      </c>
      <c r="AU71" s="104">
        <f t="shared" si="101"/>
        <v>68</v>
      </c>
      <c r="AV71" s="78">
        <f t="shared" si="102"/>
        <v>1859</v>
      </c>
      <c r="AX71" s="104">
        <f t="shared" si="85"/>
        <v>65.385587795437971</v>
      </c>
      <c r="AY71" s="104">
        <f t="shared" si="86"/>
        <v>65.163983140077306</v>
      </c>
      <c r="AZ71" s="104">
        <f t="shared" si="87"/>
        <v>130.54957093551528</v>
      </c>
      <c r="BA71" s="18">
        <f t="shared" si="88"/>
        <v>52.630570022106639</v>
      </c>
      <c r="BB71" s="74">
        <f t="shared" si="89"/>
        <v>3.4246680973380202E-4</v>
      </c>
      <c r="BC71" s="86">
        <f t="shared" si="90"/>
        <v>3368825.7404740881</v>
      </c>
      <c r="BD71" s="104">
        <f t="shared" si="91"/>
        <v>1631.5937487592903</v>
      </c>
      <c r="BE71" s="3">
        <f t="shared" si="92"/>
        <v>204171.25699842972</v>
      </c>
      <c r="BF71" s="3">
        <f t="shared" si="93"/>
        <v>98.884469621775239</v>
      </c>
      <c r="BG71" s="3">
        <f t="shared" si="94"/>
        <v>103237.27162585164</v>
      </c>
      <c r="BH71" s="3">
        <f t="shared" si="95"/>
        <v>50</v>
      </c>
      <c r="BI71">
        <f t="shared" si="96"/>
        <v>100.27673036813505</v>
      </c>
      <c r="BJ71">
        <f t="shared" si="97"/>
        <v>30.272840567380229</v>
      </c>
      <c r="BL71" s="17"/>
    </row>
    <row r="72" spans="15:64">
      <c r="O72" s="71">
        <f t="shared" si="98"/>
        <v>69</v>
      </c>
      <c r="P72" s="44">
        <f t="shared" si="77"/>
        <v>26</v>
      </c>
      <c r="Q72" s="47"/>
      <c r="R72" s="19">
        <f t="shared" si="78"/>
        <v>28.29946695941636</v>
      </c>
      <c r="S72" s="19">
        <f t="shared" si="79"/>
        <v>0.91138437958150076</v>
      </c>
      <c r="T72" s="19">
        <f t="shared" si="80"/>
        <v>29.210851338997863</v>
      </c>
      <c r="U72" s="52">
        <f t="shared" si="76"/>
        <v>129.61961073434594</v>
      </c>
      <c r="V72" s="50">
        <f t="shared" si="81"/>
        <v>2.4214222219188724</v>
      </c>
      <c r="W72" s="60">
        <f t="shared" si="82"/>
        <v>28.876367942217954</v>
      </c>
      <c r="X72" s="3">
        <f t="shared" si="99"/>
        <v>98.884469621775054</v>
      </c>
      <c r="Y72" s="3">
        <f t="shared" si="83"/>
        <v>14.601063267400706</v>
      </c>
      <c r="Z72" s="3">
        <f t="shared" si="84"/>
        <v>50.000000000000107</v>
      </c>
      <c r="AA72" s="3">
        <f t="shared" si="46"/>
        <v>23.287689655895775</v>
      </c>
      <c r="AB72" s="3">
        <f t="shared" si="47"/>
        <v>5.9231616831020872</v>
      </c>
      <c r="AD72" s="105">
        <f t="shared" si="62"/>
        <v>69</v>
      </c>
      <c r="AE72" s="78">
        <f t="shared" si="100"/>
        <v>214</v>
      </c>
      <c r="AG72">
        <f t="shared" si="63"/>
        <v>46.60827546698382</v>
      </c>
      <c r="AH72">
        <f t="shared" si="64"/>
        <v>7.5013945088631226</v>
      </c>
      <c r="AI72" s="17">
        <f t="shared" si="65"/>
        <v>54.109669975846941</v>
      </c>
      <c r="AJ72" s="23">
        <f t="shared" si="66"/>
        <v>124.72079209749685</v>
      </c>
      <c r="AK72" s="75">
        <f t="shared" si="67"/>
        <v>1.3776204844243709</v>
      </c>
      <c r="AL72" s="88">
        <f t="shared" si="68"/>
        <v>507.55545387239658</v>
      </c>
      <c r="AM72">
        <f t="shared" si="69"/>
        <v>988.84469621774974</v>
      </c>
      <c r="AN72" s="90">
        <f t="shared" si="70"/>
        <v>50.755545387239565</v>
      </c>
      <c r="AO72" s="22">
        <f t="shared" si="71"/>
        <v>98.884469621774798</v>
      </c>
      <c r="AP72" s="22">
        <f t="shared" si="72"/>
        <v>25.664063113942703</v>
      </c>
      <c r="AQ72" s="22">
        <f t="shared" si="73"/>
        <v>50</v>
      </c>
      <c r="AR72" s="22">
        <f t="shared" si="74"/>
        <v>28.18650829274484</v>
      </c>
      <c r="AS72" s="22">
        <f t="shared" si="75"/>
        <v>25.923161683102101</v>
      </c>
      <c r="AU72" s="104">
        <f t="shared" si="101"/>
        <v>69</v>
      </c>
      <c r="AV72" s="78">
        <f t="shared" si="102"/>
        <v>1886</v>
      </c>
      <c r="AX72" s="104">
        <f t="shared" si="85"/>
        <v>65.510833768026203</v>
      </c>
      <c r="AY72" s="104">
        <f t="shared" si="86"/>
        <v>66.110420765027328</v>
      </c>
      <c r="AZ72" s="104">
        <f t="shared" si="87"/>
        <v>131.62125453305353</v>
      </c>
      <c r="BA72" s="18">
        <f t="shared" si="88"/>
        <v>51.558886424568385</v>
      </c>
      <c r="BB72" s="74">
        <f t="shared" si="89"/>
        <v>3.0271525564329213E-4</v>
      </c>
      <c r="BC72" s="86">
        <f t="shared" si="90"/>
        <v>3811208.6602227949</v>
      </c>
      <c r="BD72" s="104">
        <f t="shared" si="91"/>
        <v>1631.5937487592873</v>
      </c>
      <c r="BE72" s="3">
        <f t="shared" si="92"/>
        <v>230982.34304380589</v>
      </c>
      <c r="BF72" s="3">
        <f t="shared" si="93"/>
        <v>98.884469621775054</v>
      </c>
      <c r="BG72" s="3">
        <f t="shared" si="94"/>
        <v>116794.04456902803</v>
      </c>
      <c r="BH72" s="3">
        <f t="shared" si="95"/>
        <v>50</v>
      </c>
      <c r="BI72">
        <f t="shared" si="96"/>
        <v>101.34841396567333</v>
      </c>
      <c r="BJ72">
        <f t="shared" si="97"/>
        <v>30.2728405673802</v>
      </c>
      <c r="BL72" s="17"/>
    </row>
    <row r="73" spans="15:64">
      <c r="O73" s="71">
        <f t="shared" si="98"/>
        <v>70</v>
      </c>
      <c r="P73" s="44">
        <f t="shared" si="77"/>
        <v>26.375</v>
      </c>
      <c r="Q73" s="47"/>
      <c r="R73" s="19">
        <f t="shared" si="78"/>
        <v>28.423849366114982</v>
      </c>
      <c r="S73" s="19">
        <f t="shared" si="79"/>
        <v>0.92452934659469554</v>
      </c>
      <c r="T73" s="19">
        <f t="shared" si="80"/>
        <v>29.348378712709678</v>
      </c>
      <c r="U73" s="52">
        <f t="shared" si="76"/>
        <v>129.48208336063411</v>
      </c>
      <c r="V73" s="50">
        <f t="shared" si="81"/>
        <v>2.3833847435416495</v>
      </c>
      <c r="W73" s="60">
        <f t="shared" si="82"/>
        <v>29.33721851373857</v>
      </c>
      <c r="X73" s="3">
        <f t="shared" si="99"/>
        <v>98.884469621774826</v>
      </c>
      <c r="Y73" s="3">
        <f t="shared" si="83"/>
        <v>14.834088015009371</v>
      </c>
      <c r="Z73" s="3">
        <f t="shared" si="84"/>
        <v>49.999999999999993</v>
      </c>
      <c r="AA73" s="3">
        <f t="shared" si="46"/>
        <v>23.425217029607595</v>
      </c>
      <c r="AB73" s="3">
        <f t="shared" si="47"/>
        <v>5.9231616831020837</v>
      </c>
      <c r="AD73" s="105">
        <f t="shared" si="62"/>
        <v>70</v>
      </c>
      <c r="AE73" s="78">
        <f t="shared" si="100"/>
        <v>217</v>
      </c>
      <c r="AG73">
        <f t="shared" si="63"/>
        <v>46.729194676970593</v>
      </c>
      <c r="AH73">
        <f t="shared" si="64"/>
        <v>7.60655424496868</v>
      </c>
      <c r="AI73" s="17">
        <f t="shared" si="65"/>
        <v>54.33574892193927</v>
      </c>
      <c r="AJ73" s="23">
        <f t="shared" si="66"/>
        <v>124.49471315140454</v>
      </c>
      <c r="AK73" s="75">
        <f t="shared" si="67"/>
        <v>1.3422259918596451</v>
      </c>
      <c r="AL73" s="88">
        <f t="shared" si="68"/>
        <v>520.93968860427219</v>
      </c>
      <c r="AM73">
        <f t="shared" si="69"/>
        <v>988.8446962177519</v>
      </c>
      <c r="AN73" s="90">
        <f t="shared" si="70"/>
        <v>52.093968860427118</v>
      </c>
      <c r="AO73" s="22">
        <f t="shared" si="71"/>
        <v>98.884469621774997</v>
      </c>
      <c r="AP73" s="22">
        <f t="shared" si="72"/>
        <v>26.34082432746127</v>
      </c>
      <c r="AQ73" s="22">
        <f t="shared" si="73"/>
        <v>50</v>
      </c>
      <c r="AR73" s="22">
        <f t="shared" si="74"/>
        <v>28.412587238837162</v>
      </c>
      <c r="AS73" s="22">
        <f t="shared" si="75"/>
        <v>25.923161683102109</v>
      </c>
      <c r="AU73" s="104">
        <f t="shared" si="101"/>
        <v>70</v>
      </c>
      <c r="AV73" s="78">
        <f t="shared" si="102"/>
        <v>1913</v>
      </c>
      <c r="AX73" s="104">
        <f t="shared" si="85"/>
        <v>65.634299400545913</v>
      </c>
      <c r="AY73" s="104">
        <f t="shared" si="86"/>
        <v>67.05685838997735</v>
      </c>
      <c r="AZ73" s="104">
        <f t="shared" si="87"/>
        <v>132.69115779052328</v>
      </c>
      <c r="BA73" s="18">
        <f t="shared" si="88"/>
        <v>50.488983167098638</v>
      </c>
      <c r="BB73" s="74">
        <f t="shared" si="89"/>
        <v>2.6763268143625027E-4</v>
      </c>
      <c r="BC73" s="86">
        <f t="shared" si="90"/>
        <v>4310800.1522754338</v>
      </c>
      <c r="BD73" s="104">
        <f t="shared" si="91"/>
        <v>1631.5937487592848</v>
      </c>
      <c r="BE73" s="3">
        <f t="shared" si="92"/>
        <v>261260.61528942038</v>
      </c>
      <c r="BF73" s="3">
        <f t="shared" si="93"/>
        <v>98.884469621774898</v>
      </c>
      <c r="BG73" s="3">
        <f t="shared" si="94"/>
        <v>132103.96753338573</v>
      </c>
      <c r="BH73" s="3">
        <f t="shared" si="95"/>
        <v>50</v>
      </c>
      <c r="BI73">
        <f t="shared" si="96"/>
        <v>102.41831722314308</v>
      </c>
      <c r="BJ73">
        <f t="shared" si="97"/>
        <v>30.2728405673802</v>
      </c>
      <c r="BL73" s="17"/>
    </row>
    <row r="74" spans="15:64">
      <c r="O74" s="71">
        <f t="shared" si="98"/>
        <v>71</v>
      </c>
      <c r="P74" s="44">
        <f t="shared" si="77"/>
        <v>26.75</v>
      </c>
      <c r="Q74" s="47"/>
      <c r="R74" s="19">
        <f t="shared" si="78"/>
        <v>28.546475727144944</v>
      </c>
      <c r="S74" s="19">
        <f t="shared" si="79"/>
        <v>0.93767431360789033</v>
      </c>
      <c r="T74" s="19">
        <f t="shared" si="80"/>
        <v>29.484150040752834</v>
      </c>
      <c r="U74" s="52">
        <f t="shared" si="76"/>
        <v>129.34631203259096</v>
      </c>
      <c r="V74" s="50">
        <f t="shared" si="81"/>
        <v>2.346419118639945</v>
      </c>
      <c r="W74" s="60">
        <f t="shared" si="82"/>
        <v>29.79939878094795</v>
      </c>
      <c r="X74" s="3">
        <f t="shared" si="99"/>
        <v>98.884469621774841</v>
      </c>
      <c r="Y74" s="3">
        <f t="shared" si="83"/>
        <v>15.067785110709627</v>
      </c>
      <c r="Z74" s="3">
        <f t="shared" si="84"/>
        <v>49.999999999999993</v>
      </c>
      <c r="AA74" s="3">
        <f t="shared" si="46"/>
        <v>23.560988357650743</v>
      </c>
      <c r="AB74" s="3">
        <f t="shared" si="47"/>
        <v>5.9231616831020908</v>
      </c>
      <c r="AD74" s="105">
        <f t="shared" si="62"/>
        <v>71</v>
      </c>
      <c r="AE74" s="78">
        <f t="shared" si="100"/>
        <v>220</v>
      </c>
      <c r="AG74">
        <f t="shared" si="63"/>
        <v>46.848453616444125</v>
      </c>
      <c r="AH74">
        <f t="shared" si="64"/>
        <v>7.7117139810742383</v>
      </c>
      <c r="AI74" s="17">
        <f t="shared" si="65"/>
        <v>54.560167597518365</v>
      </c>
      <c r="AJ74" s="23">
        <f t="shared" si="66"/>
        <v>124.27029447582544</v>
      </c>
      <c r="AK74" s="75">
        <f t="shared" si="67"/>
        <v>1.3079908646816982</v>
      </c>
      <c r="AL74" s="88">
        <f t="shared" si="68"/>
        <v>534.5746741175285</v>
      </c>
      <c r="AM74">
        <f t="shared" si="69"/>
        <v>988.84469621775077</v>
      </c>
      <c r="AN74" s="90">
        <f t="shared" si="70"/>
        <v>53.457467411752752</v>
      </c>
      <c r="AO74" s="22">
        <f t="shared" si="71"/>
        <v>98.884469621774898</v>
      </c>
      <c r="AP74" s="22">
        <f t="shared" si="72"/>
        <v>27.030264517888018</v>
      </c>
      <c r="AQ74" s="22">
        <f t="shared" si="73"/>
        <v>50</v>
      </c>
      <c r="AR74" s="22">
        <f t="shared" si="74"/>
        <v>28.63700591441626</v>
      </c>
      <c r="AS74" s="22">
        <f t="shared" si="75"/>
        <v>25.923161683102105</v>
      </c>
      <c r="AU74" s="104">
        <f t="shared" si="101"/>
        <v>71</v>
      </c>
      <c r="AV74" s="78">
        <f t="shared" si="102"/>
        <v>1940</v>
      </c>
      <c r="AX74" s="104">
        <f t="shared" si="85"/>
        <v>65.756034598604515</v>
      </c>
      <c r="AY74" s="104">
        <f t="shared" si="86"/>
        <v>68.003296014927372</v>
      </c>
      <c r="AZ74" s="104">
        <f t="shared" si="87"/>
        <v>133.75933061353189</v>
      </c>
      <c r="BA74" s="18">
        <f t="shared" si="88"/>
        <v>49.420810344090029</v>
      </c>
      <c r="BB74" s="74">
        <f t="shared" si="89"/>
        <v>2.3666307561281863E-4</v>
      </c>
      <c r="BC74" s="86">
        <f t="shared" si="90"/>
        <v>4874909.1969747916</v>
      </c>
      <c r="BD74" s="104">
        <f t="shared" si="91"/>
        <v>1631.5937487592844</v>
      </c>
      <c r="BE74" s="3">
        <f t="shared" si="92"/>
        <v>295449.04224089661</v>
      </c>
      <c r="BF74" s="3">
        <f t="shared" si="93"/>
        <v>98.884469621774869</v>
      </c>
      <c r="BG74" s="3">
        <f t="shared" si="94"/>
        <v>149391.02336846496</v>
      </c>
      <c r="BH74" s="3">
        <f t="shared" si="95"/>
        <v>50.000000000000007</v>
      </c>
      <c r="BI74">
        <f t="shared" si="96"/>
        <v>103.48649004615169</v>
      </c>
      <c r="BJ74">
        <f t="shared" si="97"/>
        <v>30.2728405673802</v>
      </c>
      <c r="BL74" s="17"/>
    </row>
    <row r="75" spans="15:64">
      <c r="O75" s="71">
        <f t="shared" si="98"/>
        <v>72</v>
      </c>
      <c r="P75" s="44">
        <f t="shared" si="77"/>
        <v>27.125</v>
      </c>
      <c r="Q75" s="47"/>
      <c r="R75" s="19">
        <f t="shared" si="78"/>
        <v>28.667394937131721</v>
      </c>
      <c r="S75" s="19">
        <f t="shared" si="79"/>
        <v>0.95081928062108501</v>
      </c>
      <c r="T75" s="19">
        <f t="shared" si="80"/>
        <v>29.618214217752808</v>
      </c>
      <c r="U75" s="52">
        <f t="shared" si="76"/>
        <v>129.21224785559099</v>
      </c>
      <c r="V75" s="50">
        <f t="shared" si="81"/>
        <v>2.3104808844348486</v>
      </c>
      <c r="W75" s="60">
        <f t="shared" si="82"/>
        <v>30.262911714456934</v>
      </c>
      <c r="X75" s="3">
        <f t="shared" si="99"/>
        <v>98.884469621774912</v>
      </c>
      <c r="Y75" s="3">
        <f t="shared" si="83"/>
        <v>15.302156056562845</v>
      </c>
      <c r="Z75" s="3">
        <f t="shared" si="84"/>
        <v>50.000000000000036</v>
      </c>
      <c r="AA75" s="3">
        <f t="shared" si="46"/>
        <v>23.695052534650717</v>
      </c>
      <c r="AB75" s="3">
        <f t="shared" si="47"/>
        <v>5.9231616831020908</v>
      </c>
      <c r="AD75" s="105">
        <f t="shared" si="62"/>
        <v>72</v>
      </c>
      <c r="AE75" s="78">
        <f t="shared" si="100"/>
        <v>223</v>
      </c>
      <c r="AG75">
        <f t="shared" si="63"/>
        <v>46.96609726096321</v>
      </c>
      <c r="AH75">
        <f t="shared" si="64"/>
        <v>7.8168737171797957</v>
      </c>
      <c r="AI75" s="17">
        <f t="shared" si="65"/>
        <v>54.782970978143005</v>
      </c>
      <c r="AJ75" s="23">
        <f t="shared" si="66"/>
        <v>124.0474910952008</v>
      </c>
      <c r="AK75" s="75">
        <f t="shared" si="67"/>
        <v>1.2748660084518211</v>
      </c>
      <c r="AL75" s="88">
        <f t="shared" si="68"/>
        <v>548.46453321399974</v>
      </c>
      <c r="AM75">
        <f t="shared" si="69"/>
        <v>988.84469621775077</v>
      </c>
      <c r="AN75" s="90">
        <f t="shared" si="70"/>
        <v>54.846453321399871</v>
      </c>
      <c r="AO75" s="22">
        <f t="shared" si="71"/>
        <v>98.884469621774883</v>
      </c>
      <c r="AP75" s="22">
        <f t="shared" si="72"/>
        <v>27.732592150811509</v>
      </c>
      <c r="AQ75" s="22">
        <f t="shared" si="73"/>
        <v>50</v>
      </c>
      <c r="AR75" s="22">
        <f t="shared" si="74"/>
        <v>28.859809295040904</v>
      </c>
      <c r="AS75" s="22">
        <f t="shared" si="75"/>
        <v>25.923161683102101</v>
      </c>
      <c r="AU75" s="104">
        <f t="shared" si="101"/>
        <v>72</v>
      </c>
      <c r="AV75" s="78">
        <f t="shared" si="102"/>
        <v>1967</v>
      </c>
      <c r="AX75" s="104">
        <f t="shared" si="85"/>
        <v>65.876087198386728</v>
      </c>
      <c r="AY75" s="104">
        <f t="shared" si="86"/>
        <v>68.949733639877394</v>
      </c>
      <c r="AZ75" s="104">
        <f t="shared" si="87"/>
        <v>134.82582083826412</v>
      </c>
      <c r="BA75" s="18">
        <f t="shared" si="88"/>
        <v>48.354320119357794</v>
      </c>
      <c r="BB75" s="74">
        <f t="shared" si="89"/>
        <v>2.0931771876280667E-4</v>
      </c>
      <c r="BC75" s="86">
        <f t="shared" si="90"/>
        <v>5511769.4321741927</v>
      </c>
      <c r="BD75" s="104">
        <f t="shared" si="91"/>
        <v>1631.5937487592876</v>
      </c>
      <c r="BE75" s="3">
        <f t="shared" si="92"/>
        <v>334046.6322529816</v>
      </c>
      <c r="BF75" s="3">
        <f t="shared" si="93"/>
        <v>98.884469621775068</v>
      </c>
      <c r="BG75" s="3">
        <f t="shared" si="94"/>
        <v>168907.53094529524</v>
      </c>
      <c r="BH75" s="3">
        <f t="shared" si="95"/>
        <v>50</v>
      </c>
      <c r="BI75">
        <f t="shared" si="96"/>
        <v>104.55298027088391</v>
      </c>
      <c r="BJ75">
        <f t="shared" si="97"/>
        <v>30.272840567380214</v>
      </c>
      <c r="BL75" s="17"/>
    </row>
    <row r="76" spans="15:64">
      <c r="O76" s="71">
        <f t="shared" si="98"/>
        <v>73</v>
      </c>
      <c r="P76" s="44">
        <f t="shared" si="77"/>
        <v>27.5</v>
      </c>
      <c r="Q76" s="47"/>
      <c r="R76" s="19">
        <f t="shared" si="78"/>
        <v>28.786653876605254</v>
      </c>
      <c r="S76" s="19">
        <f t="shared" si="79"/>
        <v>0.96396424763427979</v>
      </c>
      <c r="T76" s="19">
        <f t="shared" si="80"/>
        <v>29.750618124239534</v>
      </c>
      <c r="U76" s="52">
        <f t="shared" si="76"/>
        <v>129.07984394910426</v>
      </c>
      <c r="V76" s="50">
        <f t="shared" si="81"/>
        <v>2.2755280034019227</v>
      </c>
      <c r="W76" s="60">
        <f t="shared" si="82"/>
        <v>30.727760290824254</v>
      </c>
      <c r="X76" s="3">
        <f t="shared" si="99"/>
        <v>98.884469621774912</v>
      </c>
      <c r="Y76" s="3">
        <f t="shared" si="83"/>
        <v>15.537202357637891</v>
      </c>
      <c r="Z76" s="3">
        <f t="shared" si="84"/>
        <v>50.000000000000028</v>
      </c>
      <c r="AA76" s="3">
        <f t="shared" si="46"/>
        <v>23.827456441137443</v>
      </c>
      <c r="AB76" s="3">
        <f t="shared" si="47"/>
        <v>5.9231616831020908</v>
      </c>
      <c r="AD76" s="105">
        <f t="shared" si="62"/>
        <v>73</v>
      </c>
      <c r="AE76" s="78">
        <f t="shared" si="100"/>
        <v>226</v>
      </c>
      <c r="AG76">
        <f t="shared" si="63"/>
        <v>47.082168782948017</v>
      </c>
      <c r="AH76">
        <f t="shared" si="64"/>
        <v>7.922033453285354</v>
      </c>
      <c r="AI76" s="17">
        <f t="shared" si="65"/>
        <v>55.004202236233368</v>
      </c>
      <c r="AJ76" s="23">
        <f t="shared" si="66"/>
        <v>123.82625983711043</v>
      </c>
      <c r="AK76" s="75">
        <f t="shared" si="67"/>
        <v>1.2428049628727704</v>
      </c>
      <c r="AL76" s="88">
        <f t="shared" si="68"/>
        <v>562.61345192866202</v>
      </c>
      <c r="AM76">
        <f t="shared" si="69"/>
        <v>988.84469621774929</v>
      </c>
      <c r="AN76" s="90">
        <f t="shared" si="70"/>
        <v>56.261345192866095</v>
      </c>
      <c r="AO76" s="22">
        <f t="shared" si="71"/>
        <v>98.884469621774741</v>
      </c>
      <c r="AP76" s="22">
        <f t="shared" si="72"/>
        <v>28.448018889144716</v>
      </c>
      <c r="AQ76" s="22">
        <f t="shared" si="73"/>
        <v>50</v>
      </c>
      <c r="AR76" s="22">
        <f t="shared" si="74"/>
        <v>29.081040553131274</v>
      </c>
      <c r="AS76" s="22">
        <f t="shared" si="75"/>
        <v>25.923161683102094</v>
      </c>
      <c r="AU76" s="104">
        <f t="shared" si="101"/>
        <v>73</v>
      </c>
      <c r="AV76" s="78">
        <f t="shared" si="102"/>
        <v>1994</v>
      </c>
      <c r="AX76" s="104">
        <f t="shared" si="85"/>
        <v>65.994503079512739</v>
      </c>
      <c r="AY76" s="104">
        <f t="shared" si="86"/>
        <v>69.896171264827416</v>
      </c>
      <c r="AZ76" s="104">
        <f t="shared" si="87"/>
        <v>135.89067434434014</v>
      </c>
      <c r="BA76" s="18">
        <f t="shared" si="88"/>
        <v>47.289466613281775</v>
      </c>
      <c r="BB76" s="74">
        <f t="shared" si="89"/>
        <v>1.8516688372718294E-4</v>
      </c>
      <c r="BC76" s="86">
        <f t="shared" si="90"/>
        <v>6230655.1834025523</v>
      </c>
      <c r="BD76" s="104">
        <f t="shared" si="91"/>
        <v>1631.5937487592844</v>
      </c>
      <c r="BE76" s="3">
        <f t="shared" si="92"/>
        <v>377615.46566076099</v>
      </c>
      <c r="BF76" s="3">
        <f t="shared" si="93"/>
        <v>98.884469621774869</v>
      </c>
      <c r="BG76" s="3">
        <f t="shared" si="94"/>
        <v>190937.70088726253</v>
      </c>
      <c r="BH76" s="3">
        <f t="shared" si="95"/>
        <v>50</v>
      </c>
      <c r="BI76">
        <f t="shared" si="96"/>
        <v>105.61783377695994</v>
      </c>
      <c r="BJ76">
        <f t="shared" si="97"/>
        <v>30.2728405673802</v>
      </c>
      <c r="BL76" s="17"/>
    </row>
    <row r="77" spans="15:64">
      <c r="O77" s="71">
        <f t="shared" si="98"/>
        <v>74</v>
      </c>
      <c r="P77" s="44">
        <f t="shared" si="77"/>
        <v>27.875</v>
      </c>
      <c r="Q77" s="47"/>
      <c r="R77" s="19">
        <f t="shared" si="78"/>
        <v>28.904297521124342</v>
      </c>
      <c r="S77" s="19">
        <f t="shared" si="79"/>
        <v>0.97710921464747447</v>
      </c>
      <c r="T77" s="19">
        <f t="shared" si="80"/>
        <v>29.881406735771815</v>
      </c>
      <c r="U77" s="52">
        <f t="shared" si="76"/>
        <v>128.94905533757199</v>
      </c>
      <c r="V77" s="50">
        <f t="shared" si="81"/>
        <v>2.2415207001374604</v>
      </c>
      <c r="W77" s="60">
        <f t="shared" si="82"/>
        <v>31.193947492568039</v>
      </c>
      <c r="X77" s="3">
        <f t="shared" si="99"/>
        <v>98.884469621775054</v>
      </c>
      <c r="Y77" s="3">
        <f t="shared" si="83"/>
        <v>15.772925522016946</v>
      </c>
      <c r="Z77" s="3">
        <f t="shared" si="84"/>
        <v>50.000000000000099</v>
      </c>
      <c r="AA77" s="3">
        <f t="shared" si="46"/>
        <v>23.958245052669724</v>
      </c>
      <c r="AB77" s="3">
        <f t="shared" si="47"/>
        <v>5.9231616831020908</v>
      </c>
      <c r="AD77" s="105">
        <f t="shared" si="62"/>
        <v>74</v>
      </c>
      <c r="AE77" s="78">
        <f t="shared" si="100"/>
        <v>229</v>
      </c>
      <c r="AG77">
        <f t="shared" si="63"/>
        <v>47.196709646797757</v>
      </c>
      <c r="AH77">
        <f t="shared" si="64"/>
        <v>8.0271931893909123</v>
      </c>
      <c r="AI77" s="17">
        <f t="shared" si="65"/>
        <v>55.223902836188671</v>
      </c>
      <c r="AJ77" s="23">
        <f t="shared" si="66"/>
        <v>123.60655923715512</v>
      </c>
      <c r="AK77" s="75">
        <f t="shared" si="67"/>
        <v>1.211763728921857</v>
      </c>
      <c r="AL77" s="88">
        <f t="shared" si="68"/>
        <v>577.02568045838382</v>
      </c>
      <c r="AM77">
        <f t="shared" si="69"/>
        <v>988.84469621775077</v>
      </c>
      <c r="AN77" s="90">
        <f t="shared" si="70"/>
        <v>57.702568045838269</v>
      </c>
      <c r="AO77" s="22">
        <f t="shared" si="71"/>
        <v>98.884469621774883</v>
      </c>
      <c r="AP77" s="22">
        <f t="shared" si="72"/>
        <v>29.176759640086019</v>
      </c>
      <c r="AQ77" s="22">
        <f t="shared" si="73"/>
        <v>50</v>
      </c>
      <c r="AR77" s="22">
        <f t="shared" si="74"/>
        <v>29.300741153086566</v>
      </c>
      <c r="AS77" s="22">
        <f t="shared" si="75"/>
        <v>25.923161683102105</v>
      </c>
      <c r="AU77" s="104">
        <f t="shared" si="101"/>
        <v>74</v>
      </c>
      <c r="AV77" s="78">
        <f t="shared" si="102"/>
        <v>2021</v>
      </c>
      <c r="AX77" s="104">
        <f t="shared" si="85"/>
        <v>66.11132627030608</v>
      </c>
      <c r="AY77" s="104">
        <f t="shared" si="86"/>
        <v>70.842608889777424</v>
      </c>
      <c r="AZ77" s="104">
        <f t="shared" si="87"/>
        <v>136.95393516008352</v>
      </c>
      <c r="BA77" s="18">
        <f t="shared" si="88"/>
        <v>46.226205797538398</v>
      </c>
      <c r="BB77" s="74">
        <f t="shared" si="89"/>
        <v>1.6383258240841467E-4</v>
      </c>
      <c r="BC77" s="86">
        <f t="shared" si="90"/>
        <v>7042011.9546990432</v>
      </c>
      <c r="BD77" s="104">
        <f t="shared" si="91"/>
        <v>1631.5937487592876</v>
      </c>
      <c r="BE77" s="3">
        <f t="shared" si="92"/>
        <v>426788.60331509379</v>
      </c>
      <c r="BF77" s="3">
        <f t="shared" si="93"/>
        <v>98.884469621775068</v>
      </c>
      <c r="BG77" s="3">
        <f t="shared" si="94"/>
        <v>215801.63444650357</v>
      </c>
      <c r="BH77" s="3">
        <f t="shared" si="95"/>
        <v>50</v>
      </c>
      <c r="BI77">
        <f t="shared" si="96"/>
        <v>106.68109459270329</v>
      </c>
      <c r="BJ77">
        <f t="shared" si="97"/>
        <v>30.272840567380229</v>
      </c>
      <c r="BL77" s="17"/>
    </row>
    <row r="78" spans="15:64">
      <c r="O78" s="71">
        <f t="shared" si="98"/>
        <v>75</v>
      </c>
      <c r="P78" s="44">
        <f t="shared" si="77"/>
        <v>28.25</v>
      </c>
      <c r="Q78" s="47"/>
      <c r="R78" s="19">
        <f t="shared" si="78"/>
        <v>29.020369043109149</v>
      </c>
      <c r="S78" s="19">
        <f t="shared" si="79"/>
        <v>0.99025418166066925</v>
      </c>
      <c r="T78" s="19">
        <f t="shared" si="80"/>
        <v>30.010623224769819</v>
      </c>
      <c r="U78" s="52">
        <f t="shared" si="76"/>
        <v>128.81983884857397</v>
      </c>
      <c r="V78" s="50">
        <f t="shared" si="81"/>
        <v>2.2084213112176965</v>
      </c>
      <c r="W78" s="60">
        <f t="shared" si="82"/>
        <v>31.661476308176923</v>
      </c>
      <c r="X78" s="3">
        <f t="shared" si="99"/>
        <v>98.884469621774798</v>
      </c>
      <c r="Y78" s="3">
        <f t="shared" si="83"/>
        <v>16.009327060801116</v>
      </c>
      <c r="Z78" s="3">
        <f t="shared" si="84"/>
        <v>49.999999999999964</v>
      </c>
      <c r="AA78" s="3">
        <f t="shared" si="46"/>
        <v>24.087461541667729</v>
      </c>
      <c r="AB78" s="3">
        <f t="shared" si="47"/>
        <v>5.9231616831020908</v>
      </c>
      <c r="AD78" s="105">
        <f t="shared" si="62"/>
        <v>75</v>
      </c>
      <c r="AE78" s="78">
        <f t="shared" si="100"/>
        <v>232</v>
      </c>
      <c r="AG78">
        <f t="shared" si="63"/>
        <v>47.309759697817995</v>
      </c>
      <c r="AH78">
        <f t="shared" si="64"/>
        <v>8.1323529254964697</v>
      </c>
      <c r="AI78" s="17">
        <f t="shared" si="65"/>
        <v>55.442112623314465</v>
      </c>
      <c r="AJ78" s="23">
        <f t="shared" si="66"/>
        <v>123.38834945002932</v>
      </c>
      <c r="AK78" s="75">
        <f t="shared" si="67"/>
        <v>1.1817006093999658</v>
      </c>
      <c r="AL78" s="88">
        <f t="shared" si="68"/>
        <v>591.70553410390983</v>
      </c>
      <c r="AM78">
        <f t="shared" si="69"/>
        <v>988.84469621774986</v>
      </c>
      <c r="AN78" s="90">
        <f t="shared" si="70"/>
        <v>59.170553410390873</v>
      </c>
      <c r="AO78" s="22">
        <f t="shared" si="71"/>
        <v>98.884469621774798</v>
      </c>
      <c r="AP78" s="22">
        <f t="shared" si="72"/>
        <v>29.919032602750217</v>
      </c>
      <c r="AQ78" s="22">
        <f t="shared" si="73"/>
        <v>50</v>
      </c>
      <c r="AR78" s="22">
        <f t="shared" si="74"/>
        <v>29.518950940212374</v>
      </c>
      <c r="AS78" s="22">
        <f t="shared" si="75"/>
        <v>25.923161683102091</v>
      </c>
      <c r="AU78" s="104">
        <f t="shared" si="101"/>
        <v>75</v>
      </c>
      <c r="AV78" s="78">
        <f t="shared" si="102"/>
        <v>2048</v>
      </c>
      <c r="AX78" s="104">
        <f t="shared" si="85"/>
        <v>66.226599046075862</v>
      </c>
      <c r="AY78" s="104">
        <f t="shared" si="86"/>
        <v>71.78904651472746</v>
      </c>
      <c r="AZ78" s="104">
        <f t="shared" si="87"/>
        <v>138.01564556080331</v>
      </c>
      <c r="BA78" s="18">
        <f t="shared" si="88"/>
        <v>45.164495396818609</v>
      </c>
      <c r="BB78" s="74">
        <f t="shared" si="89"/>
        <v>1.449822237896955E-4</v>
      </c>
      <c r="BC78" s="86">
        <f t="shared" si="90"/>
        <v>7957603.1718398109</v>
      </c>
      <c r="BD78" s="104">
        <f t="shared" si="91"/>
        <v>1631.5937487592848</v>
      </c>
      <c r="BE78" s="3">
        <f t="shared" si="92"/>
        <v>482278.98011150397</v>
      </c>
      <c r="BF78" s="3">
        <f t="shared" si="93"/>
        <v>98.884469621774898</v>
      </c>
      <c r="BG78" s="3">
        <f t="shared" si="94"/>
        <v>243859.82043296692</v>
      </c>
      <c r="BH78" s="3">
        <f t="shared" si="95"/>
        <v>50</v>
      </c>
      <c r="BI78">
        <f t="shared" si="96"/>
        <v>107.74280499342311</v>
      </c>
      <c r="BJ78">
        <f t="shared" si="97"/>
        <v>30.2728405673802</v>
      </c>
      <c r="BL78" s="17"/>
    </row>
    <row r="79" spans="15:64">
      <c r="O79" s="71">
        <f t="shared" si="98"/>
        <v>76</v>
      </c>
      <c r="P79" s="44">
        <f t="shared" si="77"/>
        <v>28.625</v>
      </c>
      <c r="Q79" s="47"/>
      <c r="R79" s="19">
        <f t="shared" si="78"/>
        <v>29.134909906958889</v>
      </c>
      <c r="S79" s="19">
        <f t="shared" si="79"/>
        <v>1.003399148673864</v>
      </c>
      <c r="T79" s="19">
        <f t="shared" si="80"/>
        <v>30.138309055632753</v>
      </c>
      <c r="U79" s="52">
        <f t="shared" si="76"/>
        <v>128.69215301771104</v>
      </c>
      <c r="V79" s="50">
        <f t="shared" si="81"/>
        <v>2.1761941468595398</v>
      </c>
      <c r="W79" s="60">
        <f t="shared" si="82"/>
        <v>32.130349732121196</v>
      </c>
      <c r="X79" s="3">
        <f t="shared" si="99"/>
        <v>98.884469621774826</v>
      </c>
      <c r="Y79" s="3">
        <f t="shared" si="83"/>
        <v>16.246408488116082</v>
      </c>
      <c r="Z79" s="3">
        <f t="shared" si="84"/>
        <v>49.999999999999986</v>
      </c>
      <c r="AA79" s="3">
        <f t="shared" si="46"/>
        <v>24.215147372530662</v>
      </c>
      <c r="AB79" s="3">
        <f t="shared" si="47"/>
        <v>5.9231616831020908</v>
      </c>
      <c r="AD79" s="105">
        <f t="shared" si="62"/>
        <v>76</v>
      </c>
      <c r="AE79" s="78">
        <f t="shared" si="100"/>
        <v>235</v>
      </c>
      <c r="AG79">
        <f t="shared" si="63"/>
        <v>47.421357245434727</v>
      </c>
      <c r="AH79">
        <f t="shared" si="64"/>
        <v>8.2375126616020271</v>
      </c>
      <c r="AI79" s="17">
        <f t="shared" si="65"/>
        <v>55.658869907036753</v>
      </c>
      <c r="AJ79" s="23">
        <f t="shared" si="66"/>
        <v>123.17159216630705</v>
      </c>
      <c r="AK79" s="75">
        <f t="shared" si="67"/>
        <v>1.1525760616976306</v>
      </c>
      <c r="AL79" s="88">
        <f t="shared" si="68"/>
        <v>606.6573942252827</v>
      </c>
      <c r="AM79">
        <f t="shared" si="69"/>
        <v>988.84469621775099</v>
      </c>
      <c r="AN79" s="90">
        <f t="shared" si="70"/>
        <v>60.665739422528155</v>
      </c>
      <c r="AO79" s="22">
        <f t="shared" si="71"/>
        <v>98.884469621774912</v>
      </c>
      <c r="AP79" s="22">
        <f t="shared" si="72"/>
        <v>30.675059316477956</v>
      </c>
      <c r="AQ79" s="22">
        <f t="shared" si="73"/>
        <v>50</v>
      </c>
      <c r="AR79" s="22">
        <f t="shared" si="74"/>
        <v>29.735708223934644</v>
      </c>
      <c r="AS79" s="22">
        <f t="shared" si="75"/>
        <v>25.923161683102109</v>
      </c>
      <c r="AU79" s="104">
        <f t="shared" si="101"/>
        <v>76</v>
      </c>
      <c r="AV79" s="78">
        <f t="shared" si="102"/>
        <v>2075</v>
      </c>
      <c r="AX79" s="104">
        <f t="shared" si="85"/>
        <v>66.340362020962232</v>
      </c>
      <c r="AY79" s="104">
        <f t="shared" si="86"/>
        <v>72.735484139677482</v>
      </c>
      <c r="AZ79" s="104">
        <f t="shared" si="87"/>
        <v>139.07584616063971</v>
      </c>
      <c r="BA79" s="18">
        <f t="shared" si="88"/>
        <v>44.104294796982202</v>
      </c>
      <c r="BB79" s="74">
        <f t="shared" si="89"/>
        <v>1.2832306578041479E-4</v>
      </c>
      <c r="BC79" s="86">
        <f t="shared" si="90"/>
        <v>8990675.1905654389</v>
      </c>
      <c r="BD79" s="104">
        <f t="shared" si="91"/>
        <v>1631.5937487592873</v>
      </c>
      <c r="BE79" s="3">
        <f t="shared" si="92"/>
        <v>544889.40548881481</v>
      </c>
      <c r="BF79" s="3">
        <f t="shared" si="93"/>
        <v>98.884469621775054</v>
      </c>
      <c r="BG79" s="3">
        <f t="shared" si="94"/>
        <v>275518.19187227875</v>
      </c>
      <c r="BH79" s="3">
        <f t="shared" si="95"/>
        <v>49.999999999999993</v>
      </c>
      <c r="BI79">
        <f t="shared" si="96"/>
        <v>108.80300559325948</v>
      </c>
      <c r="BJ79">
        <f t="shared" si="97"/>
        <v>30.272840567380229</v>
      </c>
      <c r="BL79" s="17"/>
    </row>
    <row r="80" spans="15:64">
      <c r="O80" s="71">
        <f t="shared" si="98"/>
        <v>77</v>
      </c>
      <c r="P80" s="44">
        <f t="shared" si="77"/>
        <v>29</v>
      </c>
      <c r="Q80" s="47"/>
      <c r="R80" s="19">
        <f t="shared" si="78"/>
        <v>29.24795995797912</v>
      </c>
      <c r="S80" s="19">
        <f t="shared" si="79"/>
        <v>1.0165441156870587</v>
      </c>
      <c r="T80" s="19">
        <f t="shared" si="80"/>
        <v>30.264504073666178</v>
      </c>
      <c r="U80" s="52">
        <f t="shared" si="76"/>
        <v>128.56595799967761</v>
      </c>
      <c r="V80" s="50">
        <f t="shared" si="81"/>
        <v>2.1448053633144211</v>
      </c>
      <c r="W80" s="60">
        <f t="shared" si="82"/>
        <v>32.600570764864223</v>
      </c>
      <c r="X80" s="3">
        <f t="shared" si="99"/>
        <v>98.884469621774784</v>
      </c>
      <c r="Y80" s="3">
        <f t="shared" si="83"/>
        <v>16.484171321117859</v>
      </c>
      <c r="Z80" s="3">
        <f t="shared" si="84"/>
        <v>49.999999999999972</v>
      </c>
      <c r="AA80" s="3">
        <f t="shared" si="46"/>
        <v>24.341342390564087</v>
      </c>
      <c r="AB80" s="3">
        <f t="shared" si="47"/>
        <v>5.9231616831020908</v>
      </c>
      <c r="AD80" s="105">
        <f t="shared" si="62"/>
        <v>77</v>
      </c>
      <c r="AE80" s="78">
        <f t="shared" si="100"/>
        <v>238</v>
      </c>
      <c r="AG80">
        <f t="shared" si="63"/>
        <v>47.531539141130239</v>
      </c>
      <c r="AH80">
        <f t="shared" si="64"/>
        <v>8.3426723977075845</v>
      </c>
      <c r="AI80" s="17">
        <f t="shared" si="65"/>
        <v>55.874211538837827</v>
      </c>
      <c r="AJ80" s="23">
        <f t="shared" si="66"/>
        <v>122.95625053450595</v>
      </c>
      <c r="AK80" s="75">
        <f t="shared" si="67"/>
        <v>1.124352561700078</v>
      </c>
      <c r="AL80" s="88">
        <f t="shared" si="68"/>
        <v>621.88570921087921</v>
      </c>
      <c r="AM80">
        <f t="shared" si="69"/>
        <v>988.84469621774895</v>
      </c>
      <c r="AN80" s="90">
        <f t="shared" si="70"/>
        <v>62.188570921087802</v>
      </c>
      <c r="AO80" s="22">
        <f t="shared" si="71"/>
        <v>98.884469621774699</v>
      </c>
      <c r="AP80" s="22">
        <f t="shared" si="72"/>
        <v>31.44506470983471</v>
      </c>
      <c r="AQ80" s="22">
        <f t="shared" si="73"/>
        <v>50</v>
      </c>
      <c r="AR80" s="22">
        <f t="shared" si="74"/>
        <v>29.951049855735739</v>
      </c>
      <c r="AS80" s="22">
        <f t="shared" si="75"/>
        <v>25.923161683102087</v>
      </c>
      <c r="AU80" s="104">
        <f t="shared" si="101"/>
        <v>77</v>
      </c>
      <c r="AV80" s="78">
        <f t="shared" si="102"/>
        <v>2102</v>
      </c>
      <c r="AX80" s="104">
        <f t="shared" si="85"/>
        <v>66.45265423384447</v>
      </c>
      <c r="AY80" s="104">
        <f t="shared" si="86"/>
        <v>73.681921764627489</v>
      </c>
      <c r="AZ80" s="104">
        <f t="shared" si="87"/>
        <v>140.13457599847197</v>
      </c>
      <c r="BA80" s="18">
        <f t="shared" si="88"/>
        <v>43.045564959149942</v>
      </c>
      <c r="BB80" s="74">
        <f t="shared" si="89"/>
        <v>1.1359735907164528E-4</v>
      </c>
      <c r="BC80" s="86">
        <f t="shared" si="90"/>
        <v>10156142.83041241</v>
      </c>
      <c r="BD80" s="104">
        <f t="shared" si="91"/>
        <v>1631.5937487592905</v>
      </c>
      <c r="BE80" s="3">
        <f t="shared" si="92"/>
        <v>615523.80790378281</v>
      </c>
      <c r="BF80" s="3">
        <f t="shared" si="93"/>
        <v>98.884469621775253</v>
      </c>
      <c r="BG80" s="3">
        <f t="shared" si="94"/>
        <v>311233.8116683588</v>
      </c>
      <c r="BH80" s="3">
        <f t="shared" si="95"/>
        <v>50.000000000000007</v>
      </c>
      <c r="BI80">
        <f t="shared" si="96"/>
        <v>109.86173543109176</v>
      </c>
      <c r="BJ80">
        <f t="shared" si="97"/>
        <v>30.272840567380214</v>
      </c>
      <c r="BL80" s="17"/>
    </row>
    <row r="81" spans="15:64">
      <c r="O81" s="71">
        <f t="shared" si="98"/>
        <v>78</v>
      </c>
      <c r="P81" s="44">
        <f t="shared" si="77"/>
        <v>29.375</v>
      </c>
      <c r="Q81" s="47"/>
      <c r="R81" s="19">
        <f t="shared" si="78"/>
        <v>29.359557505595856</v>
      </c>
      <c r="S81" s="19">
        <f t="shared" si="79"/>
        <v>1.0296890827002534</v>
      </c>
      <c r="T81" s="19">
        <f t="shared" si="80"/>
        <v>30.38924658829611</v>
      </c>
      <c r="U81" s="52">
        <f t="shared" si="76"/>
        <v>128.44121548504768</v>
      </c>
      <c r="V81" s="50">
        <f t="shared" si="81"/>
        <v>2.1142228450363185</v>
      </c>
      <c r="W81" s="60">
        <f t="shared" si="82"/>
        <v>33.072142412873688</v>
      </c>
      <c r="X81" s="3">
        <f t="shared" si="99"/>
        <v>98.884469621774784</v>
      </c>
      <c r="Y81" s="3">
        <f t="shared" si="83"/>
        <v>16.722617079998496</v>
      </c>
      <c r="Z81" s="3">
        <f t="shared" si="84"/>
        <v>49.999999999999972</v>
      </c>
      <c r="AA81" s="3">
        <f t="shared" si="46"/>
        <v>24.46608490519402</v>
      </c>
      <c r="AB81" s="3">
        <f t="shared" si="47"/>
        <v>5.9231616831020908</v>
      </c>
      <c r="AD81" s="105">
        <f t="shared" si="62"/>
        <v>78</v>
      </c>
      <c r="AE81" s="78">
        <f t="shared" si="100"/>
        <v>241</v>
      </c>
      <c r="AG81">
        <f t="shared" si="63"/>
        <v>47.640340851497371</v>
      </c>
      <c r="AH81">
        <f t="shared" si="64"/>
        <v>8.4478321338131419</v>
      </c>
      <c r="AI81" s="17">
        <f t="shared" si="65"/>
        <v>56.088172985310514</v>
      </c>
      <c r="AJ81" s="23">
        <f t="shared" si="66"/>
        <v>122.74228908803329</v>
      </c>
      <c r="AK81" s="75">
        <f t="shared" si="67"/>
        <v>1.0969944778606819</v>
      </c>
      <c r="AL81" s="88">
        <f t="shared" si="68"/>
        <v>637.3949954602449</v>
      </c>
      <c r="AM81">
        <f t="shared" si="69"/>
        <v>988.84469621775065</v>
      </c>
      <c r="AN81" s="90">
        <f t="shared" si="70"/>
        <v>63.739499546024369</v>
      </c>
      <c r="AO81" s="22">
        <f t="shared" si="71"/>
        <v>98.884469621774883</v>
      </c>
      <c r="AP81" s="22">
        <f t="shared" si="72"/>
        <v>32.229277150306217</v>
      </c>
      <c r="AQ81" s="22">
        <f t="shared" si="73"/>
        <v>50</v>
      </c>
      <c r="AR81" s="22">
        <f t="shared" si="74"/>
        <v>30.165011302208406</v>
      </c>
      <c r="AS81" s="22">
        <f t="shared" si="75"/>
        <v>25.923161683102109</v>
      </c>
      <c r="AU81" s="104">
        <f t="shared" si="101"/>
        <v>78</v>
      </c>
      <c r="AV81" s="78">
        <f t="shared" si="102"/>
        <v>2129</v>
      </c>
      <c r="AX81" s="104">
        <f t="shared" si="85"/>
        <v>66.563513228766453</v>
      </c>
      <c r="AY81" s="104">
        <f t="shared" si="86"/>
        <v>74.628359389577511</v>
      </c>
      <c r="AZ81" s="104">
        <f t="shared" si="87"/>
        <v>141.19187261834395</v>
      </c>
      <c r="BA81" s="18">
        <f t="shared" si="88"/>
        <v>41.988268339277965</v>
      </c>
      <c r="BB81" s="74">
        <f t="shared" si="89"/>
        <v>1.0057809461792886E-4</v>
      </c>
      <c r="BC81" s="86">
        <f t="shared" si="90"/>
        <v>11470797.973176315</v>
      </c>
      <c r="BD81" s="104">
        <f t="shared" si="91"/>
        <v>1631.5937487592901</v>
      </c>
      <c r="BE81" s="3">
        <f t="shared" si="92"/>
        <v>695199.87716220133</v>
      </c>
      <c r="BF81" s="3">
        <f t="shared" si="93"/>
        <v>98.88446962177521</v>
      </c>
      <c r="BG81" s="3">
        <f t="shared" si="94"/>
        <v>351521.26507897675</v>
      </c>
      <c r="BH81" s="3">
        <f t="shared" si="95"/>
        <v>50.000000000000007</v>
      </c>
      <c r="BI81">
        <f t="shared" si="96"/>
        <v>110.91903205096374</v>
      </c>
      <c r="BJ81">
        <f t="shared" si="97"/>
        <v>30.272840567380214</v>
      </c>
      <c r="BL81" s="17"/>
    </row>
    <row r="82" spans="15:64">
      <c r="O82" s="71">
        <f t="shared" si="98"/>
        <v>79</v>
      </c>
      <c r="P82" s="44">
        <f t="shared" si="77"/>
        <v>29.75</v>
      </c>
      <c r="Q82" s="47"/>
      <c r="R82" s="19">
        <f t="shared" si="78"/>
        <v>29.469739401291367</v>
      </c>
      <c r="S82" s="19">
        <f t="shared" si="79"/>
        <v>1.0428340497134481</v>
      </c>
      <c r="T82" s="19">
        <f t="shared" si="80"/>
        <v>30.512573451004815</v>
      </c>
      <c r="U82" s="52">
        <f t="shared" si="76"/>
        <v>128.31788862233898</v>
      </c>
      <c r="V82" s="50">
        <f t="shared" si="81"/>
        <v>2.0844160957614117</v>
      </c>
      <c r="W82" s="60">
        <f t="shared" si="82"/>
        <v>33.545067688632784</v>
      </c>
      <c r="X82" s="3">
        <f t="shared" si="99"/>
        <v>98.884469621774969</v>
      </c>
      <c r="Y82" s="3">
        <f t="shared" si="83"/>
        <v>16.96174728799172</v>
      </c>
      <c r="Z82" s="3">
        <f t="shared" si="84"/>
        <v>50.000000000000064</v>
      </c>
      <c r="AA82" s="3">
        <f t="shared" si="46"/>
        <v>24.589411767902725</v>
      </c>
      <c r="AB82" s="3">
        <f t="shared" si="47"/>
        <v>5.9231616831020908</v>
      </c>
      <c r="AD82" s="105">
        <f t="shared" si="62"/>
        <v>79</v>
      </c>
      <c r="AE82" s="78">
        <f t="shared" si="100"/>
        <v>244</v>
      </c>
      <c r="AG82">
        <f t="shared" si="63"/>
        <v>47.747796526774586</v>
      </c>
      <c r="AH82">
        <f t="shared" si="64"/>
        <v>8.5529918699186993</v>
      </c>
      <c r="AI82" s="17">
        <f t="shared" si="65"/>
        <v>56.300788396693285</v>
      </c>
      <c r="AJ82" s="23">
        <f t="shared" si="66"/>
        <v>122.5296736766505</v>
      </c>
      <c r="AK82" s="75">
        <f t="shared" si="67"/>
        <v>1.070467954567508</v>
      </c>
      <c r="AL82" s="88">
        <f t="shared" si="68"/>
        <v>653.18983838093675</v>
      </c>
      <c r="AM82">
        <f t="shared" si="69"/>
        <v>988.84469621774986</v>
      </c>
      <c r="AN82" s="90">
        <f t="shared" si="70"/>
        <v>65.318983838093558</v>
      </c>
      <c r="AO82" s="22">
        <f t="shared" si="71"/>
        <v>98.884469621774812</v>
      </c>
      <c r="AP82" s="22">
        <f t="shared" si="72"/>
        <v>33.027928494703694</v>
      </c>
      <c r="AQ82" s="22">
        <f t="shared" si="73"/>
        <v>50.000000000000007</v>
      </c>
      <c r="AR82" s="22">
        <f t="shared" si="74"/>
        <v>30.377626713591191</v>
      </c>
      <c r="AS82" s="22">
        <f t="shared" si="75"/>
        <v>25.923161683102094</v>
      </c>
      <c r="AU82" s="104">
        <f t="shared" si="101"/>
        <v>79</v>
      </c>
      <c r="AV82" s="78">
        <f t="shared" si="102"/>
        <v>2156</v>
      </c>
      <c r="AX82" s="104">
        <f t="shared" si="85"/>
        <v>66.67297513029402</v>
      </c>
      <c r="AY82" s="104">
        <f t="shared" si="86"/>
        <v>75.574797014527533</v>
      </c>
      <c r="AZ82" s="104">
        <f t="shared" si="87"/>
        <v>142.24777214482157</v>
      </c>
      <c r="BA82" s="18">
        <f t="shared" si="88"/>
        <v>40.932368812800348</v>
      </c>
      <c r="BB82" s="74">
        <f t="shared" si="89"/>
        <v>8.9065277963905706E-5</v>
      </c>
      <c r="BC82" s="86">
        <f t="shared" si="90"/>
        <v>12953544.077601412</v>
      </c>
      <c r="BD82" s="104">
        <f t="shared" si="91"/>
        <v>1631.5937487592903</v>
      </c>
      <c r="BE82" s="3">
        <f t="shared" si="92"/>
        <v>785063.27743038908</v>
      </c>
      <c r="BF82" s="3">
        <f t="shared" si="93"/>
        <v>98.884469621775224</v>
      </c>
      <c r="BG82" s="3">
        <f t="shared" si="94"/>
        <v>396959.84639104101</v>
      </c>
      <c r="BH82" s="3">
        <f t="shared" si="95"/>
        <v>50</v>
      </c>
      <c r="BI82">
        <f t="shared" si="96"/>
        <v>111.97493157744134</v>
      </c>
      <c r="BJ82">
        <f t="shared" si="97"/>
        <v>30.272840567380229</v>
      </c>
      <c r="BL82" s="17"/>
    </row>
    <row r="83" spans="15:64">
      <c r="O83" s="71">
        <f t="shared" si="98"/>
        <v>80</v>
      </c>
      <c r="P83" s="44">
        <f t="shared" si="77"/>
        <v>30.125</v>
      </c>
      <c r="Q83" s="47"/>
      <c r="R83" s="19">
        <f t="shared" si="78"/>
        <v>29.578541111658495</v>
      </c>
      <c r="S83" s="19">
        <f t="shared" si="79"/>
        <v>1.0559790167266427</v>
      </c>
      <c r="T83" s="19">
        <f t="shared" si="80"/>
        <v>30.634520128385137</v>
      </c>
      <c r="U83" s="52">
        <f t="shared" si="76"/>
        <v>128.19594194495866</v>
      </c>
      <c r="V83" s="50">
        <f t="shared" si="81"/>
        <v>2.0553561377228471</v>
      </c>
      <c r="W83" s="60">
        <f t="shared" si="82"/>
        <v>34.019349610651702</v>
      </c>
      <c r="X83" s="3">
        <f t="shared" si="99"/>
        <v>98.884469621775096</v>
      </c>
      <c r="Y83" s="3">
        <f t="shared" si="83"/>
        <v>17.201563471378762</v>
      </c>
      <c r="Z83" s="3">
        <f t="shared" si="84"/>
        <v>50.000000000000121</v>
      </c>
      <c r="AA83" s="3">
        <f t="shared" si="46"/>
        <v>24.71135844528305</v>
      </c>
      <c r="AB83" s="3">
        <f t="shared" si="47"/>
        <v>5.9231616831020872</v>
      </c>
      <c r="AD83" s="105">
        <f t="shared" si="62"/>
        <v>80</v>
      </c>
      <c r="AE83" s="78">
        <f t="shared" si="100"/>
        <v>247</v>
      </c>
      <c r="AG83">
        <f t="shared" si="63"/>
        <v>47.853939065193316</v>
      </c>
      <c r="AH83">
        <f t="shared" si="64"/>
        <v>8.6581516060242585</v>
      </c>
      <c r="AI83" s="17">
        <f t="shared" si="65"/>
        <v>56.512090671217578</v>
      </c>
      <c r="AJ83" s="23">
        <f t="shared" si="66"/>
        <v>122.31837140212622</v>
      </c>
      <c r="AK83" s="75">
        <f t="shared" si="67"/>
        <v>1.0447408040129387</v>
      </c>
      <c r="AL83" s="88">
        <f t="shared" si="68"/>
        <v>669.27489339955332</v>
      </c>
      <c r="AM83">
        <f t="shared" si="69"/>
        <v>988.84469621775088</v>
      </c>
      <c r="AN83" s="90">
        <f t="shared" si="70"/>
        <v>66.927489339955201</v>
      </c>
      <c r="AO83" s="22">
        <f t="shared" si="71"/>
        <v>98.884469621774898</v>
      </c>
      <c r="AP83" s="22">
        <f t="shared" si="72"/>
        <v>33.841254140284839</v>
      </c>
      <c r="AQ83" s="22">
        <f t="shared" si="73"/>
        <v>50</v>
      </c>
      <c r="AR83" s="22">
        <f t="shared" si="74"/>
        <v>30.588928988115477</v>
      </c>
      <c r="AS83" s="22">
        <f t="shared" si="75"/>
        <v>25.923161683102101</v>
      </c>
      <c r="AU83" s="104">
        <f t="shared" si="101"/>
        <v>80</v>
      </c>
      <c r="AV83" s="78">
        <f t="shared" si="102"/>
        <v>2183</v>
      </c>
      <c r="AX83" s="104">
        <f t="shared" si="85"/>
        <v>66.781074714182779</v>
      </c>
      <c r="AY83" s="104">
        <f t="shared" si="86"/>
        <v>76.521234639477541</v>
      </c>
      <c r="AZ83" s="104">
        <f t="shared" si="87"/>
        <v>143.30230935366032</v>
      </c>
      <c r="BA83" s="18">
        <f t="shared" si="88"/>
        <v>39.877831603961596</v>
      </c>
      <c r="BB83" s="74">
        <f t="shared" si="89"/>
        <v>7.8882663664958799E-5</v>
      </c>
      <c r="BC83" s="86">
        <f t="shared" si="90"/>
        <v>14625659.81277545</v>
      </c>
      <c r="BD83" s="104">
        <f t="shared" si="91"/>
        <v>1631.5937487592846</v>
      </c>
      <c r="BE83" s="3">
        <f t="shared" si="92"/>
        <v>886403.62501669442</v>
      </c>
      <c r="BF83" s="3">
        <f t="shared" si="93"/>
        <v>98.884469621774869</v>
      </c>
      <c r="BG83" s="3">
        <f t="shared" si="94"/>
        <v>448201.63793521712</v>
      </c>
      <c r="BH83" s="3">
        <f t="shared" si="95"/>
        <v>50</v>
      </c>
      <c r="BI83">
        <f t="shared" si="96"/>
        <v>113.02946878628012</v>
      </c>
      <c r="BJ83">
        <f t="shared" si="97"/>
        <v>30.2728405673802</v>
      </c>
      <c r="BL83" s="17"/>
    </row>
    <row r="84" spans="15:64">
      <c r="O84" s="71">
        <f t="shared" si="98"/>
        <v>81</v>
      </c>
      <c r="P84" s="44">
        <f t="shared" si="77"/>
        <v>30.5</v>
      </c>
      <c r="Q84" s="47"/>
      <c r="R84" s="19">
        <f t="shared" si="78"/>
        <v>29.685996786935718</v>
      </c>
      <c r="S84" s="19">
        <f t="shared" si="79"/>
        <v>1.0691239837398374</v>
      </c>
      <c r="T84" s="19">
        <f t="shared" si="80"/>
        <v>30.755120770675553</v>
      </c>
      <c r="U84" s="52">
        <f t="shared" si="76"/>
        <v>128.07534130266825</v>
      </c>
      <c r="V84" s="50">
        <f t="shared" si="81"/>
        <v>2.0270154183005142</v>
      </c>
      <c r="W84" s="60">
        <f t="shared" si="82"/>
        <v>34.494991203478861</v>
      </c>
      <c r="X84" s="3">
        <f t="shared" si="99"/>
        <v>98.884469621775011</v>
      </c>
      <c r="Y84" s="3">
        <f t="shared" si="83"/>
        <v>17.44206715949402</v>
      </c>
      <c r="Z84" s="3">
        <f t="shared" si="84"/>
        <v>50.000000000000085</v>
      </c>
      <c r="AA84" s="3">
        <f t="shared" ref="AA84:AA88" si="103">20*LOG10(Y84)</f>
        <v>24.831959087573466</v>
      </c>
      <c r="AB84" s="3">
        <f t="shared" ref="AB84:AB88" si="104">T84-AA84</f>
        <v>5.9231616831020872</v>
      </c>
      <c r="AD84" s="105">
        <f t="shared" si="62"/>
        <v>81</v>
      </c>
      <c r="AE84" s="78">
        <f t="shared" si="100"/>
        <v>250</v>
      </c>
      <c r="AG84">
        <f t="shared" si="63"/>
        <v>47.95880017344075</v>
      </c>
      <c r="AH84">
        <f t="shared" si="64"/>
        <v>8.7633113421298159</v>
      </c>
      <c r="AI84" s="17">
        <f t="shared" si="65"/>
        <v>56.722111515570568</v>
      </c>
      <c r="AJ84" s="23">
        <f t="shared" si="66"/>
        <v>122.10835055777324</v>
      </c>
      <c r="AK84" s="75">
        <f t="shared" si="67"/>
        <v>1.0197824058519729</v>
      </c>
      <c r="AL84" s="88">
        <f t="shared" si="68"/>
        <v>685.65488698715524</v>
      </c>
      <c r="AM84">
        <f t="shared" si="69"/>
        <v>988.84469621775179</v>
      </c>
      <c r="AN84" s="90">
        <f t="shared" si="70"/>
        <v>68.565488698715399</v>
      </c>
      <c r="AO84" s="22">
        <f t="shared" si="71"/>
        <v>98.884469621774997</v>
      </c>
      <c r="AP84" s="22">
        <f t="shared" si="72"/>
        <v>34.669493076603828</v>
      </c>
      <c r="AQ84" s="22">
        <f t="shared" si="73"/>
        <v>50</v>
      </c>
      <c r="AR84" s="22">
        <f t="shared" si="74"/>
        <v>30.798949832468459</v>
      </c>
      <c r="AS84" s="22">
        <f t="shared" si="75"/>
        <v>25.923161683102109</v>
      </c>
      <c r="AU84" s="104">
        <f t="shared" si="101"/>
        <v>81</v>
      </c>
      <c r="AV84" s="78">
        <f t="shared" si="102"/>
        <v>2210</v>
      </c>
      <c r="AX84" s="104">
        <f t="shared" si="85"/>
        <v>66.887845473702214</v>
      </c>
      <c r="AY84" s="104">
        <f t="shared" si="86"/>
        <v>77.467672264427577</v>
      </c>
      <c r="AZ84" s="104">
        <f t="shared" si="87"/>
        <v>144.35551773812978</v>
      </c>
      <c r="BA84" s="18">
        <f t="shared" si="88"/>
        <v>38.824623219492139</v>
      </c>
      <c r="BB84" s="74">
        <f t="shared" si="89"/>
        <v>6.9874891730600658E-5</v>
      </c>
      <c r="BC84" s="86">
        <f t="shared" si="90"/>
        <v>16511095.406592522</v>
      </c>
      <c r="BD84" s="104">
        <f t="shared" si="91"/>
        <v>1631.5937487592848</v>
      </c>
      <c r="BE84" s="3">
        <f t="shared" si="92"/>
        <v>1000672.4488843959</v>
      </c>
      <c r="BF84" s="3">
        <f t="shared" si="93"/>
        <v>98.884469621774898</v>
      </c>
      <c r="BG84" s="3">
        <f t="shared" si="94"/>
        <v>505980.59164997656</v>
      </c>
      <c r="BH84" s="3">
        <f t="shared" si="95"/>
        <v>50</v>
      </c>
      <c r="BI84">
        <f t="shared" si="96"/>
        <v>114.08267717074958</v>
      </c>
      <c r="BJ84">
        <f t="shared" si="97"/>
        <v>30.2728405673802</v>
      </c>
      <c r="BL84" s="17"/>
    </row>
    <row r="85" spans="15:64">
      <c r="O85" s="71">
        <f t="shared" si="98"/>
        <v>82</v>
      </c>
      <c r="P85" s="44">
        <f t="shared" si="77"/>
        <v>30.875</v>
      </c>
      <c r="Q85" s="47"/>
      <c r="R85" s="19">
        <f t="shared" si="78"/>
        <v>29.792139325354441</v>
      </c>
      <c r="S85" s="19">
        <f t="shared" si="79"/>
        <v>1.0822689507530323</v>
      </c>
      <c r="T85" s="19">
        <f t="shared" si="80"/>
        <v>30.874408276107474</v>
      </c>
      <c r="U85" s="52">
        <f t="shared" si="76"/>
        <v>127.95605379723634</v>
      </c>
      <c r="V85" s="50">
        <f t="shared" si="81"/>
        <v>1.9993677234736653</v>
      </c>
      <c r="W85" s="60">
        <f t="shared" si="82"/>
        <v>34.971995497712314</v>
      </c>
      <c r="X85" s="3">
        <f t="shared" si="99"/>
        <v>98.884469621775125</v>
      </c>
      <c r="Y85" s="3">
        <f t="shared" si="83"/>
        <v>17.68325988473083</v>
      </c>
      <c r="Z85" s="3">
        <f t="shared" si="84"/>
        <v>50.000000000000135</v>
      </c>
      <c r="AA85" s="3">
        <f t="shared" si="103"/>
        <v>24.951246593005383</v>
      </c>
      <c r="AB85" s="3">
        <f t="shared" si="104"/>
        <v>5.9231616831020908</v>
      </c>
      <c r="AD85" s="105">
        <f t="shared" si="62"/>
        <v>82</v>
      </c>
      <c r="AE85" s="78">
        <f t="shared" si="100"/>
        <v>253</v>
      </c>
      <c r="AG85">
        <f t="shared" si="63"/>
        <v>48.062410423516361</v>
      </c>
      <c r="AH85">
        <f t="shared" si="64"/>
        <v>8.8684710782353733</v>
      </c>
      <c r="AI85" s="17">
        <f t="shared" si="65"/>
        <v>56.930881501751735</v>
      </c>
      <c r="AJ85" s="23">
        <f t="shared" si="66"/>
        <v>121.89958057159205</v>
      </c>
      <c r="AK85" s="75">
        <f t="shared" si="67"/>
        <v>0.99556361400272353</v>
      </c>
      <c r="AL85" s="88">
        <f t="shared" si="68"/>
        <v>702.33461769928601</v>
      </c>
      <c r="AM85">
        <f t="shared" si="69"/>
        <v>988.84469621774963</v>
      </c>
      <c r="AN85" s="90">
        <f t="shared" si="70"/>
        <v>70.233461769928468</v>
      </c>
      <c r="AO85" s="22">
        <f t="shared" si="71"/>
        <v>98.884469621774784</v>
      </c>
      <c r="AP85" s="22">
        <f t="shared" si="72"/>
        <v>35.512887938098807</v>
      </c>
      <c r="AQ85" s="22">
        <f t="shared" si="73"/>
        <v>50</v>
      </c>
      <c r="AR85" s="22">
        <f t="shared" si="74"/>
        <v>31.00771981864964</v>
      </c>
      <c r="AS85" s="22">
        <f t="shared" si="75"/>
        <v>25.923161683102094</v>
      </c>
      <c r="AU85" s="104">
        <f t="shared" si="101"/>
        <v>82</v>
      </c>
      <c r="AV85" s="78">
        <f t="shared" si="102"/>
        <v>2237</v>
      </c>
      <c r="AX85" s="104">
        <f t="shared" si="85"/>
        <v>66.993319681932604</v>
      </c>
      <c r="AY85" s="104">
        <f t="shared" si="86"/>
        <v>78.414109889377599</v>
      </c>
      <c r="AZ85" s="104">
        <f t="shared" si="87"/>
        <v>145.40742957131022</v>
      </c>
      <c r="BA85" s="18">
        <f t="shared" si="88"/>
        <v>37.772711386311698</v>
      </c>
      <c r="BB85" s="74">
        <f t="shared" si="89"/>
        <v>6.190497553623359E-5</v>
      </c>
      <c r="BC85" s="86">
        <f t="shared" si="90"/>
        <v>18636805.747770563</v>
      </c>
      <c r="BD85" s="104">
        <f t="shared" si="91"/>
        <v>1631.5937487592905</v>
      </c>
      <c r="BE85" s="3">
        <f t="shared" si="92"/>
        <v>1129503.3786527622</v>
      </c>
      <c r="BF85" s="3">
        <f t="shared" si="93"/>
        <v>98.884469621775253</v>
      </c>
      <c r="BG85" s="3">
        <f t="shared" si="94"/>
        <v>571122.73695405212</v>
      </c>
      <c r="BH85" s="3">
        <f t="shared" si="95"/>
        <v>49.999999999999993</v>
      </c>
      <c r="BI85">
        <f t="shared" si="96"/>
        <v>115.13458900392999</v>
      </c>
      <c r="BJ85">
        <f t="shared" si="97"/>
        <v>30.272840567380229</v>
      </c>
      <c r="BL85" s="17"/>
    </row>
    <row r="86" spans="15:64">
      <c r="O86" s="71">
        <f t="shared" si="98"/>
        <v>83</v>
      </c>
      <c r="P86" s="44">
        <f t="shared" si="77"/>
        <v>31.25</v>
      </c>
      <c r="Q86" s="47"/>
      <c r="R86" s="19">
        <f t="shared" si="78"/>
        <v>29.897000433601878</v>
      </c>
      <c r="S86" s="19">
        <f t="shared" si="79"/>
        <v>1.095413917766227</v>
      </c>
      <c r="T86" s="19">
        <f t="shared" si="80"/>
        <v>30.992414351368105</v>
      </c>
      <c r="U86" s="52">
        <f t="shared" si="76"/>
        <v>127.8380477219757</v>
      </c>
      <c r="V86" s="50">
        <f t="shared" si="81"/>
        <v>1.9723880975049073</v>
      </c>
      <c r="W86" s="60">
        <f t="shared" si="82"/>
        <v>35.450365530011183</v>
      </c>
      <c r="X86" s="3">
        <f t="shared" si="99"/>
        <v>98.884469621775068</v>
      </c>
      <c r="Y86" s="3">
        <f t="shared" si="83"/>
        <v>17.925143182547259</v>
      </c>
      <c r="Z86" s="3">
        <f t="shared" si="84"/>
        <v>50.000000000000107</v>
      </c>
      <c r="AA86" s="3">
        <f t="shared" si="103"/>
        <v>25.069252668266017</v>
      </c>
      <c r="AB86" s="3">
        <f t="shared" si="104"/>
        <v>5.9231616831020872</v>
      </c>
      <c r="AD86" s="105">
        <f t="shared" si="62"/>
        <v>83</v>
      </c>
      <c r="AE86" s="78">
        <f t="shared" si="100"/>
        <v>256</v>
      </c>
      <c r="AG86">
        <f t="shared" si="63"/>
        <v>48.164799306236993</v>
      </c>
      <c r="AH86">
        <f t="shared" si="64"/>
        <v>8.9736308143409325</v>
      </c>
      <c r="AI86" s="17">
        <f t="shared" si="65"/>
        <v>57.138430120577922</v>
      </c>
      <c r="AJ86" s="23">
        <f t="shared" si="66"/>
        <v>121.69203195276589</v>
      </c>
      <c r="AK86" s="75">
        <f t="shared" si="67"/>
        <v>0.97205667000319917</v>
      </c>
      <c r="AL86" s="88">
        <f t="shared" si="68"/>
        <v>719.31895723077798</v>
      </c>
      <c r="AM86">
        <f t="shared" si="69"/>
        <v>988.84469621775156</v>
      </c>
      <c r="AN86" s="90">
        <f t="shared" si="70"/>
        <v>71.931895723077659</v>
      </c>
      <c r="AO86" s="22">
        <f t="shared" si="71"/>
        <v>98.884469621774969</v>
      </c>
      <c r="AP86" s="22">
        <f t="shared" si="72"/>
        <v>36.37168505742676</v>
      </c>
      <c r="AQ86" s="22">
        <f t="shared" si="73"/>
        <v>50</v>
      </c>
      <c r="AR86" s="22">
        <f t="shared" si="74"/>
        <v>31.215268437475814</v>
      </c>
      <c r="AS86" s="22">
        <f t="shared" si="75"/>
        <v>25.923161683102109</v>
      </c>
      <c r="AU86" s="104">
        <f t="shared" si="101"/>
        <v>83</v>
      </c>
      <c r="AV86" s="78">
        <f t="shared" si="102"/>
        <v>2264</v>
      </c>
      <c r="AX86" s="104">
        <f t="shared" si="85"/>
        <v>67.097528450324674</v>
      </c>
      <c r="AY86" s="104">
        <f t="shared" si="86"/>
        <v>79.360547514327607</v>
      </c>
      <c r="AZ86" s="104">
        <f t="shared" si="87"/>
        <v>146.45807596465227</v>
      </c>
      <c r="BA86" s="18">
        <f t="shared" si="88"/>
        <v>36.722064992969649</v>
      </c>
      <c r="BB86" s="74">
        <f t="shared" si="89"/>
        <v>5.4852097164189329E-5</v>
      </c>
      <c r="BC86" s="86">
        <f t="shared" si="90"/>
        <v>21033124.776175018</v>
      </c>
      <c r="BD86" s="104">
        <f t="shared" si="91"/>
        <v>1631.5937487592846</v>
      </c>
      <c r="BE86" s="3">
        <f t="shared" si="92"/>
        <v>1274734.8349196988</v>
      </c>
      <c r="BF86" s="3">
        <f t="shared" si="93"/>
        <v>98.884469621774869</v>
      </c>
      <c r="BG86" s="3">
        <f t="shared" si="94"/>
        <v>644557.65389421454</v>
      </c>
      <c r="BH86" s="3">
        <f t="shared" si="95"/>
        <v>50</v>
      </c>
      <c r="BI86">
        <f t="shared" si="96"/>
        <v>116.18523539727207</v>
      </c>
      <c r="BJ86">
        <f t="shared" si="97"/>
        <v>30.2728405673802</v>
      </c>
      <c r="BL86" s="17"/>
    </row>
    <row r="87" spans="15:64">
      <c r="O87" s="71">
        <f t="shared" si="98"/>
        <v>84</v>
      </c>
      <c r="P87" s="44">
        <f t="shared" si="77"/>
        <v>31.625</v>
      </c>
      <c r="Q87" s="47"/>
      <c r="R87" s="19">
        <f t="shared" si="78"/>
        <v>30.00061068367749</v>
      </c>
      <c r="S87" s="19">
        <f t="shared" si="79"/>
        <v>1.1085588847794217</v>
      </c>
      <c r="T87" s="19">
        <f t="shared" si="80"/>
        <v>31.109169568456913</v>
      </c>
      <c r="U87" s="52">
        <f t="shared" si="76"/>
        <v>127.72129250488689</v>
      </c>
      <c r="V87" s="50">
        <f t="shared" si="81"/>
        <v>1.9460527683384372</v>
      </c>
      <c r="W87" s="60">
        <f t="shared" si="82"/>
        <v>35.930104343107004</v>
      </c>
      <c r="X87" s="3">
        <f t="shared" si="99"/>
        <v>98.884469621775054</v>
      </c>
      <c r="Y87" s="3">
        <f t="shared" si="83"/>
        <v>18.167718591471829</v>
      </c>
      <c r="Z87" s="3">
        <f t="shared" si="84"/>
        <v>50.000000000000099</v>
      </c>
      <c r="AA87" s="3">
        <f t="shared" si="103"/>
        <v>25.186007885354826</v>
      </c>
      <c r="AB87" s="3">
        <f t="shared" si="104"/>
        <v>5.9231616831020872</v>
      </c>
      <c r="AD87" s="105">
        <f t="shared" si="62"/>
        <v>84</v>
      </c>
      <c r="AE87" s="78">
        <f t="shared" si="100"/>
        <v>259</v>
      </c>
      <c r="AG87">
        <f t="shared" si="63"/>
        <v>48.265995281625038</v>
      </c>
      <c r="AH87">
        <f t="shared" si="64"/>
        <v>9.0787905504464899</v>
      </c>
      <c r="AI87" s="17">
        <f t="shared" si="65"/>
        <v>57.34478583207153</v>
      </c>
      <c r="AJ87" s="23">
        <f t="shared" si="66"/>
        <v>121.48567624127227</v>
      </c>
      <c r="AK87" s="75">
        <f t="shared" si="67"/>
        <v>0.94923512239268104</v>
      </c>
      <c r="AL87" s="88">
        <f t="shared" si="68"/>
        <v>736.61285148556601</v>
      </c>
      <c r="AM87">
        <f t="shared" si="69"/>
        <v>988.84469621775065</v>
      </c>
      <c r="AN87" s="90">
        <f t="shared" si="70"/>
        <v>73.661285148556459</v>
      </c>
      <c r="AO87" s="22">
        <f t="shared" si="71"/>
        <v>98.884469621774869</v>
      </c>
      <c r="AP87" s="22">
        <f t="shared" si="72"/>
        <v>37.246134519558503</v>
      </c>
      <c r="AQ87" s="22">
        <f t="shared" si="73"/>
        <v>50.000000000000007</v>
      </c>
      <c r="AR87" s="22">
        <f t="shared" si="74"/>
        <v>31.421624148969425</v>
      </c>
      <c r="AS87" s="22">
        <f t="shared" si="75"/>
        <v>25.923161683102105</v>
      </c>
      <c r="AU87" s="104">
        <f t="shared" si="101"/>
        <v>84</v>
      </c>
      <c r="AV87" s="78">
        <f t="shared" si="102"/>
        <v>2291</v>
      </c>
      <c r="AX87" s="104">
        <f t="shared" si="85"/>
        <v>67.200501783787956</v>
      </c>
      <c r="AY87" s="104">
        <f t="shared" si="86"/>
        <v>80.306985139277629</v>
      </c>
      <c r="AZ87" s="104">
        <f t="shared" si="87"/>
        <v>147.50748692306558</v>
      </c>
      <c r="BA87" s="18">
        <f t="shared" si="88"/>
        <v>35.672654034556331</v>
      </c>
      <c r="BB87" s="74">
        <f t="shared" si="89"/>
        <v>4.860967178656253E-5</v>
      </c>
      <c r="BC87" s="86">
        <f t="shared" si="90"/>
        <v>23734186.253201522</v>
      </c>
      <c r="BD87" s="104">
        <f t="shared" si="91"/>
        <v>1631.5937487592846</v>
      </c>
      <c r="BE87" s="3">
        <f t="shared" si="92"/>
        <v>1438435.5304970627</v>
      </c>
      <c r="BF87" s="3">
        <f t="shared" si="93"/>
        <v>98.884469621774883</v>
      </c>
      <c r="BG87" s="3">
        <f t="shared" si="94"/>
        <v>727331.36760452006</v>
      </c>
      <c r="BH87" s="3">
        <f t="shared" si="95"/>
        <v>50.000000000000007</v>
      </c>
      <c r="BI87">
        <f t="shared" si="96"/>
        <v>117.23464635568538</v>
      </c>
      <c r="BJ87">
        <f t="shared" si="97"/>
        <v>30.2728405673802</v>
      </c>
      <c r="BL87" s="17"/>
    </row>
    <row r="88" spans="15:64">
      <c r="O88" s="71">
        <f t="shared" si="98"/>
        <v>85</v>
      </c>
      <c r="P88" s="44">
        <f t="shared" si="77"/>
        <v>32</v>
      </c>
      <c r="Q88" s="47"/>
      <c r="R88" s="19">
        <f t="shared" si="78"/>
        <v>30.102999566398122</v>
      </c>
      <c r="S88" s="19">
        <f t="shared" si="79"/>
        <v>1.1217038517926166</v>
      </c>
      <c r="T88" s="19">
        <f t="shared" si="80"/>
        <v>31.224703418190739</v>
      </c>
      <c r="U88" s="52">
        <f t="shared" si="76"/>
        <v>127.60575865515307</v>
      </c>
      <c r="V88" s="50">
        <f t="shared" si="81"/>
        <v>1.9203390782436727</v>
      </c>
      <c r="W88" s="60">
        <f t="shared" si="82"/>
        <v>36.411214985815093</v>
      </c>
      <c r="X88" s="3">
        <f t="shared" si="99"/>
        <v>98.884469621775139</v>
      </c>
      <c r="Y88" s="3">
        <f t="shared" si="83"/>
        <v>18.410987653109263</v>
      </c>
      <c r="Z88" s="3">
        <f t="shared" si="84"/>
        <v>50.000000000000149</v>
      </c>
      <c r="AA88" s="3">
        <f t="shared" si="103"/>
        <v>25.301541735088655</v>
      </c>
      <c r="AB88" s="3">
        <f t="shared" si="104"/>
        <v>5.9231616831020837</v>
      </c>
      <c r="AD88" s="105">
        <f t="shared" si="62"/>
        <v>85</v>
      </c>
      <c r="AE88" s="78">
        <f t="shared" si="100"/>
        <v>262</v>
      </c>
      <c r="AG88">
        <f t="shared" si="63"/>
        <v>48.366025826394903</v>
      </c>
      <c r="AH88">
        <f t="shared" si="64"/>
        <v>9.1839502865520473</v>
      </c>
      <c r="AI88" s="17">
        <f t="shared" si="65"/>
        <v>57.54997611294695</v>
      </c>
      <c r="AJ88" s="23">
        <f t="shared" si="66"/>
        <v>121.28048596039685</v>
      </c>
      <c r="AK88" s="75">
        <f t="shared" si="67"/>
        <v>0.92707375163485939</v>
      </c>
      <c r="AL88" s="88">
        <f t="shared" si="68"/>
        <v>754.2213216617082</v>
      </c>
      <c r="AM88">
        <f t="shared" si="69"/>
        <v>988.84469621774895</v>
      </c>
      <c r="AN88" s="90">
        <f t="shared" si="70"/>
        <v>75.422132166170684</v>
      </c>
      <c r="AO88" s="22">
        <f t="shared" si="71"/>
        <v>98.884469621774713</v>
      </c>
      <c r="AP88" s="22">
        <f t="shared" si="72"/>
        <v>38.136490216640887</v>
      </c>
      <c r="AQ88" s="22">
        <f t="shared" si="73"/>
        <v>50.000000000000007</v>
      </c>
      <c r="AR88" s="22">
        <f t="shared" si="74"/>
        <v>31.626814429844856</v>
      </c>
      <c r="AS88" s="22">
        <f t="shared" si="75"/>
        <v>25.923161683102094</v>
      </c>
      <c r="AU88" s="104">
        <f t="shared" si="101"/>
        <v>85</v>
      </c>
      <c r="AV88" s="78">
        <f t="shared" si="102"/>
        <v>2318</v>
      </c>
      <c r="AX88" s="104">
        <f t="shared" si="85"/>
        <v>67.302268632551545</v>
      </c>
      <c r="AY88" s="104">
        <f t="shared" si="86"/>
        <v>81.253422764227651</v>
      </c>
      <c r="AZ88" s="104">
        <f t="shared" si="87"/>
        <v>148.5556913967792</v>
      </c>
      <c r="BA88" s="18">
        <f t="shared" si="88"/>
        <v>34.62444956084272</v>
      </c>
      <c r="BB88" s="74">
        <f t="shared" si="89"/>
        <v>4.3083647608499651E-5</v>
      </c>
      <c r="BC88" s="86">
        <f t="shared" si="90"/>
        <v>26778396.629111394</v>
      </c>
      <c r="BD88" s="104">
        <f t="shared" si="91"/>
        <v>1631.5937487592846</v>
      </c>
      <c r="BE88" s="3">
        <f t="shared" si="92"/>
        <v>1622933.1290370552</v>
      </c>
      <c r="BF88" s="3">
        <f t="shared" si="93"/>
        <v>98.884469621774883</v>
      </c>
      <c r="BG88" s="3">
        <f t="shared" si="94"/>
        <v>820620.83927063749</v>
      </c>
      <c r="BH88" s="3">
        <f t="shared" si="95"/>
        <v>50.000000000000007</v>
      </c>
      <c r="BI88">
        <f t="shared" si="96"/>
        <v>118.28285082939898</v>
      </c>
      <c r="BJ88">
        <f t="shared" si="97"/>
        <v>30.272840567380214</v>
      </c>
      <c r="BL88" s="17"/>
    </row>
    <row r="89" spans="15:64">
      <c r="AD89" s="105">
        <f t="shared" si="62"/>
        <v>86</v>
      </c>
      <c r="AE89" s="78">
        <f t="shared" si="100"/>
        <v>265</v>
      </c>
      <c r="AG89">
        <f t="shared" si="63"/>
        <v>48.464917478736155</v>
      </c>
      <c r="AH89">
        <f t="shared" si="64"/>
        <v>9.2891100226576047</v>
      </c>
      <c r="AI89" s="17">
        <f t="shared" si="65"/>
        <v>57.754027501393757</v>
      </c>
      <c r="AJ89" s="23">
        <f t="shared" si="66"/>
        <v>121.07643457195005</v>
      </c>
      <c r="AK89" s="75">
        <f t="shared" si="67"/>
        <v>0.90554850014345167</v>
      </c>
      <c r="AL89" s="88">
        <f t="shared" si="68"/>
        <v>772.14946535183594</v>
      </c>
      <c r="AM89">
        <f t="shared" si="69"/>
        <v>988.84469621775077</v>
      </c>
      <c r="AN89" s="90">
        <f t="shared" si="70"/>
        <v>77.214946535183444</v>
      </c>
      <c r="AO89" s="22">
        <f t="shared" si="71"/>
        <v>98.884469621774883</v>
      </c>
      <c r="AP89" s="22">
        <f t="shared" si="72"/>
        <v>39.043009903640268</v>
      </c>
      <c r="AQ89" s="22">
        <f t="shared" si="73"/>
        <v>50</v>
      </c>
      <c r="AR89" s="22">
        <f t="shared" si="74"/>
        <v>31.830865818291652</v>
      </c>
      <c r="AS89" s="22">
        <f t="shared" si="75"/>
        <v>25.923161683102105</v>
      </c>
      <c r="AU89" s="104">
        <f t="shared" si="101"/>
        <v>86</v>
      </c>
      <c r="AV89" s="78">
        <f t="shared" si="102"/>
        <v>2345</v>
      </c>
      <c r="AX89" s="104">
        <f t="shared" si="85"/>
        <v>67.402856941022037</v>
      </c>
      <c r="AY89" s="104">
        <f t="shared" si="86"/>
        <v>82.199860389177687</v>
      </c>
      <c r="AZ89" s="104">
        <f t="shared" si="87"/>
        <v>149.60271733019971</v>
      </c>
      <c r="BA89" s="18">
        <f t="shared" si="88"/>
        <v>33.577423627422206</v>
      </c>
      <c r="BB89" s="74">
        <f t="shared" si="89"/>
        <v>3.8191012152701101E-5</v>
      </c>
      <c r="BC89" s="86">
        <f t="shared" si="90"/>
        <v>30208966.425826367</v>
      </c>
      <c r="BD89" s="104">
        <f t="shared" si="91"/>
        <v>1631.5937487592905</v>
      </c>
      <c r="BE89" s="3">
        <f t="shared" si="92"/>
        <v>1830846.4500500839</v>
      </c>
      <c r="BF89" s="3">
        <f t="shared" si="93"/>
        <v>98.884469621775239</v>
      </c>
      <c r="BG89" s="3">
        <f t="shared" si="94"/>
        <v>925750.25029355835</v>
      </c>
      <c r="BH89" s="3">
        <f t="shared" si="95"/>
        <v>50</v>
      </c>
      <c r="BI89">
        <f t="shared" si="96"/>
        <v>119.32987676281948</v>
      </c>
      <c r="BJ89">
        <f t="shared" si="97"/>
        <v>30.272840567380229</v>
      </c>
    </row>
    <row r="90" spans="15:64">
      <c r="AE90" s="78"/>
    </row>
    <row r="91" spans="15:64">
      <c r="AE91" s="78"/>
    </row>
  </sheetData>
  <mergeCells count="64">
    <mergeCell ref="G46:I46"/>
    <mergeCell ref="G47:I47"/>
    <mergeCell ref="B41:C41"/>
    <mergeCell ref="G41:I41"/>
    <mergeCell ref="G42:I42"/>
    <mergeCell ref="G43:I43"/>
    <mergeCell ref="G44:K44"/>
    <mergeCell ref="G45:I45"/>
    <mergeCell ref="C37:C39"/>
    <mergeCell ref="G37:K37"/>
    <mergeCell ref="G38:I38"/>
    <mergeCell ref="G39:I39"/>
    <mergeCell ref="B40:E40"/>
    <mergeCell ref="G40:I40"/>
    <mergeCell ref="B33:E33"/>
    <mergeCell ref="G33:K33"/>
    <mergeCell ref="B34:C35"/>
    <mergeCell ref="G34:H34"/>
    <mergeCell ref="I34:I36"/>
    <mergeCell ref="G35:H35"/>
    <mergeCell ref="B36:E36"/>
    <mergeCell ref="G36:H36"/>
    <mergeCell ref="G29:K29"/>
    <mergeCell ref="G30:H30"/>
    <mergeCell ref="I30:I32"/>
    <mergeCell ref="B31:E31"/>
    <mergeCell ref="G31:H31"/>
    <mergeCell ref="B32:C32"/>
    <mergeCell ref="G32:H32"/>
    <mergeCell ref="B25:E25"/>
    <mergeCell ref="G25:K25"/>
    <mergeCell ref="C26:C28"/>
    <mergeCell ref="G26:H26"/>
    <mergeCell ref="I26:I28"/>
    <mergeCell ref="G27:H27"/>
    <mergeCell ref="G28:H28"/>
    <mergeCell ref="B21:E21"/>
    <mergeCell ref="G21:K21"/>
    <mergeCell ref="C22:C24"/>
    <mergeCell ref="G22:H22"/>
    <mergeCell ref="I22:I24"/>
    <mergeCell ref="G23:H23"/>
    <mergeCell ref="G24:H24"/>
    <mergeCell ref="B15:B16"/>
    <mergeCell ref="B17:E17"/>
    <mergeCell ref="G17:K17"/>
    <mergeCell ref="G18:H18"/>
    <mergeCell ref="I18:I20"/>
    <mergeCell ref="G19:H19"/>
    <mergeCell ref="G20:H20"/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3:BM158"/>
  <sheetViews>
    <sheetView zoomScale="60" zoomScaleNormal="60" workbookViewId="0">
      <selection activeCell="AD22" sqref="AD22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118" customWidth="1"/>
    <col min="13" max="13" width="4.109375" customWidth="1"/>
    <col min="14" max="14" width="6.88671875" customWidth="1"/>
    <col min="24" max="24" width="10.5546875" customWidth="1"/>
    <col min="25" max="25" width="7.88671875" customWidth="1"/>
    <col min="26" max="29" width="10.77734375" style="127" customWidth="1"/>
    <col min="33" max="33" width="7.21875" customWidth="1"/>
    <col min="39" max="39" width="10.88671875" customWidth="1"/>
    <col min="40" max="40" width="10.77734375" customWidth="1"/>
    <col min="41" max="41" width="10.77734375" style="127" customWidth="1"/>
    <col min="42" max="43" width="10.77734375" customWidth="1"/>
    <col min="44" max="46" width="12.33203125" customWidth="1"/>
    <col min="57" max="57" width="11.44140625" customWidth="1"/>
    <col min="58" max="58" width="12.33203125" customWidth="1"/>
    <col min="59" max="59" width="12.77734375" customWidth="1"/>
    <col min="60" max="60" width="11.44140625" customWidth="1"/>
    <col min="61" max="61" width="13" customWidth="1"/>
  </cols>
  <sheetData>
    <row r="3" spans="2:65" ht="15" thickBot="1">
      <c r="O3" s="53" t="s">
        <v>48</v>
      </c>
      <c r="P3" s="54" t="s">
        <v>11</v>
      </c>
      <c r="Q3" s="55" t="s">
        <v>105</v>
      </c>
      <c r="R3" s="53" t="s">
        <v>51</v>
      </c>
      <c r="S3" s="53" t="s">
        <v>53</v>
      </c>
      <c r="T3" s="56" t="s">
        <v>52</v>
      </c>
      <c r="U3" s="56" t="s">
        <v>110</v>
      </c>
      <c r="V3" s="56" t="s">
        <v>190</v>
      </c>
      <c r="W3" s="57" t="s">
        <v>18</v>
      </c>
      <c r="X3" s="58" t="s">
        <v>111</v>
      </c>
      <c r="Y3" s="59" t="s">
        <v>109</v>
      </c>
      <c r="Z3" s="58" t="s">
        <v>112</v>
      </c>
      <c r="AA3" s="13" t="s">
        <v>116</v>
      </c>
      <c r="AB3" s="13" t="s">
        <v>114</v>
      </c>
      <c r="AC3" s="13" t="s">
        <v>191</v>
      </c>
      <c r="AD3" s="13"/>
      <c r="AE3" s="58" t="str">
        <f>O3</f>
        <v>Шаг ВРУ</v>
      </c>
      <c r="AF3" s="77" t="s">
        <v>11</v>
      </c>
      <c r="AG3" s="58" t="s">
        <v>113</v>
      </c>
      <c r="AH3" s="53" t="s">
        <v>51</v>
      </c>
      <c r="AI3" s="56" t="s">
        <v>52</v>
      </c>
      <c r="AJ3" s="56" t="s">
        <v>110</v>
      </c>
      <c r="AK3" s="76" t="s">
        <v>18</v>
      </c>
      <c r="AL3" s="73" t="s">
        <v>111</v>
      </c>
      <c r="AM3" s="59" t="s">
        <v>109</v>
      </c>
      <c r="AN3" s="58" t="s">
        <v>112</v>
      </c>
      <c r="AO3" s="73" t="s">
        <v>114</v>
      </c>
      <c r="AP3" s="58" t="s">
        <v>115</v>
      </c>
      <c r="AQ3" s="13" t="s">
        <v>116</v>
      </c>
      <c r="AR3" s="13" t="s">
        <v>117</v>
      </c>
      <c r="AS3" s="13"/>
      <c r="AT3" s="13"/>
      <c r="AU3" s="13"/>
      <c r="AV3" s="89" t="s">
        <v>48</v>
      </c>
      <c r="AW3" s="79" t="s">
        <v>11</v>
      </c>
      <c r="AX3" s="80" t="s">
        <v>113</v>
      </c>
      <c r="AY3" s="81" t="s">
        <v>51</v>
      </c>
      <c r="AZ3" s="82" t="s">
        <v>52</v>
      </c>
      <c r="BA3" s="82" t="s">
        <v>110</v>
      </c>
      <c r="BB3" s="83" t="s">
        <v>18</v>
      </c>
      <c r="BC3" s="84" t="s">
        <v>111</v>
      </c>
      <c r="BD3" s="85" t="s">
        <v>109</v>
      </c>
      <c r="BE3" s="80" t="s">
        <v>112</v>
      </c>
      <c r="BF3" s="13" t="s">
        <v>114</v>
      </c>
      <c r="BG3" s="13" t="s">
        <v>115</v>
      </c>
      <c r="BH3" s="13" t="s">
        <v>116</v>
      </c>
      <c r="BI3" s="13" t="s">
        <v>117</v>
      </c>
      <c r="BJ3" s="13"/>
      <c r="BK3" s="13"/>
      <c r="BL3" s="13"/>
      <c r="BM3" s="13"/>
    </row>
    <row r="4" spans="2:65" ht="15" thickTop="1">
      <c r="B4" s="185" t="s">
        <v>55</v>
      </c>
      <c r="C4" s="185"/>
      <c r="D4" s="185"/>
      <c r="E4" s="185"/>
      <c r="G4" s="186" t="s">
        <v>77</v>
      </c>
      <c r="H4" s="186"/>
      <c r="I4" s="186"/>
      <c r="J4" s="186"/>
      <c r="K4" s="186"/>
      <c r="N4" s="20"/>
      <c r="O4" s="127">
        <v>1</v>
      </c>
      <c r="P4" s="44">
        <v>0.3</v>
      </c>
      <c r="Q4" s="48">
        <f>$D$14+20*LOG10(J26/1)</f>
        <v>190.96910013008056</v>
      </c>
      <c r="R4" s="19">
        <f>20*LOG10(P4)</f>
        <v>-10.457574905606752</v>
      </c>
      <c r="S4" s="19">
        <f>40*LOG10(P4)</f>
        <v>-20.915149811213503</v>
      </c>
      <c r="T4" s="19">
        <f>2*$J$6*(P4/1000)</f>
        <v>3.5079703878497744E-2</v>
      </c>
      <c r="U4" s="19">
        <f>R4+T4</f>
        <v>-10.422495201728253</v>
      </c>
      <c r="V4" s="19">
        <f>S4+T4</f>
        <v>-20.880070107335005</v>
      </c>
      <c r="W4" s="52">
        <f>$Q$4-(R4+T4)+$Q$8+$Q$10</f>
        <v>163.49738427447178</v>
      </c>
      <c r="X4" s="50">
        <f>POWER(10,(W4+$D$16)*0.05)*1000</f>
        <v>110.68810019404124</v>
      </c>
      <c r="Y4" s="60">
        <f>POWER(10,0.05*U4)</f>
        <v>0.30121406001021767</v>
      </c>
      <c r="Z4" s="3">
        <f>X4*POWER(2,0.5)*Y4</f>
        <v>47.151028587673828</v>
      </c>
      <c r="AA4" s="3">
        <f>Y4*(50/$Z$4)</f>
        <v>0.31941409236718193</v>
      </c>
      <c r="AB4" s="3">
        <f>POWER(10,0.05*V4)</f>
        <v>9.0364218003065322E-2</v>
      </c>
      <c r="AC4" s="12">
        <f>$Q$4-(S4+T4)+$Q$8+$Q$10+20*LOG10(P4)</f>
        <v>163.49738427447178</v>
      </c>
      <c r="AE4" s="132">
        <v>1</v>
      </c>
      <c r="AF4" s="78">
        <v>11</v>
      </c>
      <c r="AG4" s="23">
        <f>$D$14+20*LOG10(J27/1)</f>
        <v>210.96910013008056</v>
      </c>
      <c r="AH4">
        <f>20*LOG(AF4)</f>
        <v>20.827853703164504</v>
      </c>
      <c r="AI4">
        <f>2*$J$6*(AF4/1000)</f>
        <v>1.2862558088782505</v>
      </c>
      <c r="AJ4" s="17">
        <f>AH4+AI4</f>
        <v>22.114109512042756</v>
      </c>
      <c r="AK4" s="23">
        <f t="shared" ref="AK4:AK35" si="0">$AG$4-(AH4+AI4)+$Q$8+$Q$10</f>
        <v>150.96077956070079</v>
      </c>
      <c r="AL4" s="75">
        <f>POWER(10,(AK4+$D$16)*0.05)*1000</f>
        <v>26.137900342228651</v>
      </c>
      <c r="AM4" s="88">
        <f>POWER(10,0.05*AJ4)</f>
        <v>12.755734629686087</v>
      </c>
      <c r="AN4">
        <f>AL4*POWER(2,0.5)*AM4</f>
        <v>471.51028587673909</v>
      </c>
      <c r="AO4" s="90">
        <f t="shared" ref="AO4:AO35" si="1">AM4*($Z$4/$AN$4)</f>
        <v>1.2755734629686064</v>
      </c>
      <c r="AP4" s="22">
        <f>AL4*POWER(2,0.5)*AO4</f>
        <v>47.151028587673828</v>
      </c>
      <c r="AQ4" s="22">
        <f>AM4*(50/AN4)</f>
        <v>1.3526464863823411</v>
      </c>
      <c r="AR4" s="22">
        <f>AL4*POWER(2,0.5)*AQ4</f>
        <v>50</v>
      </c>
      <c r="AS4" s="22">
        <f>20*LOG10(AQ4)</f>
        <v>2.6236861747602576</v>
      </c>
      <c r="AT4" s="22">
        <f>AJ4-AS4</f>
        <v>19.490423337282497</v>
      </c>
      <c r="AV4" s="132">
        <v>1</v>
      </c>
      <c r="AW4" s="78">
        <v>50</v>
      </c>
      <c r="AX4" s="18" t="e">
        <f>$D$14+20*LOG10(J28/1)</f>
        <v>#NUM!</v>
      </c>
      <c r="AY4" s="132">
        <f>20*LOG(AW4)</f>
        <v>33.979400086720375</v>
      </c>
      <c r="AZ4" s="132">
        <f>2*$J$6*(AW4/1000)</f>
        <v>5.846617313082958</v>
      </c>
      <c r="BA4" s="132">
        <f>AY4+AZ4</f>
        <v>39.826017399803334</v>
      </c>
      <c r="BB4" s="18" t="e">
        <f t="shared" ref="BB4:BB35" si="2">$AX$4-(AY4+AZ4)+$Q$8+$Q$10</f>
        <v>#NUM!</v>
      </c>
      <c r="BC4" s="74" t="e">
        <f>POWER(10,(BB4+$D$16)*0.05)*1000</f>
        <v>#NUM!</v>
      </c>
      <c r="BD4" s="86">
        <f>POWER(10,0.05*BA4)</f>
        <v>98.016879036430467</v>
      </c>
      <c r="BE4" s="132" t="e">
        <f>BC4*POWER(2,0.5)*BD4</f>
        <v>#NUM!</v>
      </c>
      <c r="BF4" s="3" t="e">
        <f t="shared" ref="BF4:BF35" si="3">BD4*($Z$4/$BE$4)</f>
        <v>#NUM!</v>
      </c>
      <c r="BG4" s="3" t="e">
        <f>BC4*POWER(2,0.5)*BF4</f>
        <v>#NUM!</v>
      </c>
      <c r="BH4" s="3" t="e">
        <f>BD4*(50/BE4)</f>
        <v>#NUM!</v>
      </c>
      <c r="BI4" s="3" t="e">
        <f>BC4*POWER(2,0.5)*BH4</f>
        <v>#NUM!</v>
      </c>
      <c r="BJ4" t="e">
        <f>20*LOG10(BH4)</f>
        <v>#NUM!</v>
      </c>
      <c r="BK4" t="e">
        <f>BA4-BJ4</f>
        <v>#NUM!</v>
      </c>
      <c r="BM4" s="17"/>
    </row>
    <row r="5" spans="2:65">
      <c r="B5" s="187" t="s">
        <v>56</v>
      </c>
      <c r="C5" s="189" t="s">
        <v>8</v>
      </c>
      <c r="D5" s="133">
        <v>240</v>
      </c>
      <c r="E5" s="129" t="s">
        <v>9</v>
      </c>
      <c r="G5" s="191" t="s">
        <v>39</v>
      </c>
      <c r="H5" s="191"/>
      <c r="I5" s="16" t="s">
        <v>4</v>
      </c>
      <c r="J5" s="133">
        <f>D29/D6</f>
        <v>6.2500000000000003E-3</v>
      </c>
      <c r="K5" s="129" t="s">
        <v>5</v>
      </c>
      <c r="N5" s="20"/>
      <c r="O5" s="127">
        <f>1+O4</f>
        <v>2</v>
      </c>
      <c r="P5" s="44">
        <f t="shared" ref="P5:P68" si="4">P4+$J$45</f>
        <v>0.67500000000000004</v>
      </c>
      <c r="Q5" s="49" t="s">
        <v>107</v>
      </c>
      <c r="R5" s="19">
        <f t="shared" ref="R5:R8" si="5">20*LOG10(P5)</f>
        <v>-3.4139245433795011</v>
      </c>
      <c r="S5" s="19">
        <f t="shared" ref="S5:S68" si="6">40*LOG10(P5)</f>
        <v>-6.8278490867590023</v>
      </c>
      <c r="T5" s="19">
        <f t="shared" ref="T5:T68" si="7">2*$J$6*(P5/1000)</f>
        <v>7.8929333726619935E-2</v>
      </c>
      <c r="U5" s="19">
        <f t="shared" ref="U5:U68" si="8">R5+T5</f>
        <v>-3.334995209652881</v>
      </c>
      <c r="V5" s="19">
        <f t="shared" ref="V5:V68" si="9">S5+T5</f>
        <v>-6.7489197530323821</v>
      </c>
      <c r="W5" s="52">
        <f t="shared" ref="W5:W67" si="10">$Q$4-(R5+T5)+$Q$8+$Q$10</f>
        <v>156.4098842823964</v>
      </c>
      <c r="X5" s="50">
        <f t="shared" ref="X5:X68" si="11">POWER(10,(W5+$D$16)*0.05)*1000</f>
        <v>48.946983674194534</v>
      </c>
      <c r="Y5" s="60">
        <f t="shared" ref="Y5:Y68" si="12">POWER(10,0.05*U5)</f>
        <v>0.68116172951925102</v>
      </c>
      <c r="Z5" s="3">
        <f>X5*POWER(2,0.5)*Y5</f>
        <v>47.151028587673785</v>
      </c>
      <c r="AA5" s="3">
        <f t="shared" ref="AA5:AA68" si="13">Y5*(50/$Z$4)</f>
        <v>0.72231905636234583</v>
      </c>
      <c r="AB5" s="3">
        <f t="shared" ref="AB5:AB68" si="14">POWER(10,0.05*V5)</f>
        <v>0.45978416742549438</v>
      </c>
      <c r="AC5" s="12">
        <f t="shared" ref="AC5:AC68" si="15">$Q$4-(S5+T5)+$Q$8+$Q$10+20*LOG10(P5)</f>
        <v>156.40988428239643</v>
      </c>
      <c r="AE5" s="132">
        <v>2</v>
      </c>
      <c r="AF5" s="78">
        <f>AF4+$J$46</f>
        <v>14</v>
      </c>
      <c r="AH5">
        <f t="shared" ref="AH5:AH68" si="16">20*LOG(AF5)</f>
        <v>22.92256071356476</v>
      </c>
      <c r="AI5">
        <f t="shared" ref="AI5:AI68" si="17">2*$J$6*(AF5/1000)</f>
        <v>1.637052847663228</v>
      </c>
      <c r="AJ5" s="17">
        <f t="shared" ref="AJ5:AJ68" si="18">AH5+AI5</f>
        <v>24.559613561227987</v>
      </c>
      <c r="AK5" s="23">
        <f t="shared" si="0"/>
        <v>148.51527551151554</v>
      </c>
      <c r="AL5" s="75">
        <f t="shared" ref="AL5:AL68" si="19">POWER(10,(AK5+$D$16)*0.05)*1000</f>
        <v>19.724022773854205</v>
      </c>
      <c r="AM5" s="88">
        <f t="shared" ref="AM5:AM68" si="20">POWER(10,0.05*AJ5)</f>
        <v>16.903657249098739</v>
      </c>
      <c r="AN5">
        <f t="shared" ref="AN5:AN68" si="21">AL5*POWER(2,0.5)*AM5</f>
        <v>471.51028587673829</v>
      </c>
      <c r="AO5" s="90">
        <f t="shared" si="1"/>
        <v>1.6903657249098709</v>
      </c>
      <c r="AP5" s="22">
        <f t="shared" ref="AP5:AP68" si="22">AL5*POWER(2,0.5)*AO5</f>
        <v>47.15102858767375</v>
      </c>
      <c r="AQ5" s="22">
        <f t="shared" ref="AQ5:AQ68" si="23">AM5*(50/AN5)</f>
        <v>1.7925014316143333</v>
      </c>
      <c r="AR5" s="22">
        <f t="shared" ref="AR5:AR68" si="24">AL5*POWER(2,0.5)*AQ5</f>
        <v>50</v>
      </c>
      <c r="AS5" s="22">
        <f t="shared" ref="AS5:AS68" si="25">20*LOG10(AQ5)</f>
        <v>5.0691902239455064</v>
      </c>
      <c r="AT5" s="22">
        <f t="shared" ref="AT5:AT68" si="26">AJ5-AS5</f>
        <v>19.490423337282479</v>
      </c>
      <c r="AV5" s="132">
        <f>AV4+1</f>
        <v>2</v>
      </c>
      <c r="AW5" s="78">
        <f>AW4+27</f>
        <v>77</v>
      </c>
      <c r="AX5" s="132"/>
      <c r="AY5" s="132">
        <f t="shared" ref="AY5:AY68" si="27">20*LOG(AW5)</f>
        <v>37.729814503449639</v>
      </c>
      <c r="AZ5" s="132">
        <f t="shared" ref="AZ5:AZ68" si="28">2*$J$6*(AW5/1000)</f>
        <v>9.0037906621477539</v>
      </c>
      <c r="BA5" s="132">
        <f t="shared" ref="BA5:BA68" si="29">AY5+AZ5</f>
        <v>46.733605165597396</v>
      </c>
      <c r="BB5" s="18" t="e">
        <f t="shared" si="2"/>
        <v>#NUM!</v>
      </c>
      <c r="BC5" s="74" t="e">
        <f t="shared" ref="BC5:BC68" si="30">POWER(10,(BB5+$D$16)*0.05)*1000</f>
        <v>#NUM!</v>
      </c>
      <c r="BD5" s="86">
        <f t="shared" ref="BD5:BD68" si="31">POWER(10,0.05*BA5)</f>
        <v>217.11021543023102</v>
      </c>
      <c r="BE5" s="132" t="e">
        <f t="shared" ref="BE5:BE68" si="32">BC5*POWER(2,0.5)*BD5</f>
        <v>#NUM!</v>
      </c>
      <c r="BF5" s="3" t="e">
        <f t="shared" si="3"/>
        <v>#NUM!</v>
      </c>
      <c r="BG5" s="3" t="e">
        <f t="shared" ref="BG5:BG68" si="33">BC5*POWER(2,0.5)*BF5</f>
        <v>#NUM!</v>
      </c>
      <c r="BH5" s="3" t="e">
        <f t="shared" ref="BH5:BH68" si="34">BD5*(50/BE5)</f>
        <v>#NUM!</v>
      </c>
      <c r="BI5" s="3" t="e">
        <f t="shared" ref="BI5:BI68" si="35">BC5*POWER(2,0.5)*BH5</f>
        <v>#NUM!</v>
      </c>
      <c r="BJ5" t="e">
        <f t="shared" ref="BJ5:BJ68" si="36">20*LOG10(BH5)</f>
        <v>#NUM!</v>
      </c>
      <c r="BK5" t="e">
        <f t="shared" ref="BK5:BK68" si="37">BA5-BJ5</f>
        <v>#NUM!</v>
      </c>
      <c r="BM5" s="17"/>
    </row>
    <row r="6" spans="2:65">
      <c r="B6" s="188"/>
      <c r="C6" s="190"/>
      <c r="D6" s="133">
        <f>D5*1000</f>
        <v>240000</v>
      </c>
      <c r="E6" s="129" t="s">
        <v>21</v>
      </c>
      <c r="G6" s="192" t="s">
        <v>80</v>
      </c>
      <c r="H6" s="192"/>
      <c r="I6" s="193" t="s">
        <v>12</v>
      </c>
      <c r="J6" s="29">
        <f>((0.11*POWER(D5,2))/(1+POWER(D5,2))+((44*POWER(D5,2))/(4100+POWER(D5,2)))+((3*POWER(10,-4))*POWER(D5,2)))</f>
        <v>58.466173130829574</v>
      </c>
      <c r="K6" s="129" t="s">
        <v>78</v>
      </c>
      <c r="N6" s="20"/>
      <c r="O6" s="127">
        <f t="shared" ref="O6:O69" si="38">1+O5</f>
        <v>3</v>
      </c>
      <c r="P6" s="44">
        <f t="shared" si="4"/>
        <v>1.05</v>
      </c>
      <c r="Q6" s="49" t="s">
        <v>106</v>
      </c>
      <c r="R6" s="19">
        <f t="shared" si="5"/>
        <v>0.42378598139876184</v>
      </c>
      <c r="S6" s="19">
        <f t="shared" si="6"/>
        <v>0.84757196279752367</v>
      </c>
      <c r="T6" s="19">
        <f t="shared" si="7"/>
        <v>0.12277896357474212</v>
      </c>
      <c r="U6" s="19">
        <f t="shared" si="8"/>
        <v>0.54656494497350394</v>
      </c>
      <c r="V6" s="19">
        <f t="shared" si="9"/>
        <v>0.97035092637226583</v>
      </c>
      <c r="W6" s="52">
        <f t="shared" si="10"/>
        <v>152.52832412777002</v>
      </c>
      <c r="X6" s="50">
        <f t="shared" si="11"/>
        <v>31.307466613515611</v>
      </c>
      <c r="Y6" s="60">
        <f t="shared" si="12"/>
        <v>1.0649476198713399</v>
      </c>
      <c r="Z6" s="3">
        <f t="shared" ref="Z6:Z69" si="39">X6*POWER(2,0.5)*Y6</f>
        <v>47.151028587673785</v>
      </c>
      <c r="AA6" s="3">
        <f t="shared" si="13"/>
        <v>1.1292941551541649</v>
      </c>
      <c r="AB6" s="3">
        <f t="shared" si="14"/>
        <v>1.1181950008649069</v>
      </c>
      <c r="AC6" s="12">
        <f t="shared" si="15"/>
        <v>152.52832412777002</v>
      </c>
      <c r="AE6" s="132">
        <v>3</v>
      </c>
      <c r="AF6" s="78">
        <f t="shared" ref="AF6:AF69" si="40">AF5+$J$46</f>
        <v>17</v>
      </c>
      <c r="AH6">
        <f t="shared" si="16"/>
        <v>24.608978427565479</v>
      </c>
      <c r="AI6">
        <f t="shared" si="17"/>
        <v>1.9878498864482057</v>
      </c>
      <c r="AJ6" s="17">
        <f t="shared" si="18"/>
        <v>26.596828314013685</v>
      </c>
      <c r="AK6" s="23">
        <f t="shared" si="0"/>
        <v>146.47806075872984</v>
      </c>
      <c r="AL6" s="75">
        <f t="shared" si="19"/>
        <v>15.600364930118191</v>
      </c>
      <c r="AM6" s="88">
        <f t="shared" si="20"/>
        <v>21.371815469455374</v>
      </c>
      <c r="AN6">
        <f t="shared" si="21"/>
        <v>471.51028587673807</v>
      </c>
      <c r="AO6" s="90">
        <f t="shared" si="1"/>
        <v>2.1371815469455337</v>
      </c>
      <c r="AP6" s="22">
        <f t="shared" si="22"/>
        <v>47.151028587673729</v>
      </c>
      <c r="AQ6" s="22">
        <f t="shared" si="23"/>
        <v>2.2663148726136573</v>
      </c>
      <c r="AR6" s="22">
        <f t="shared" si="24"/>
        <v>50</v>
      </c>
      <c r="AS6" s="22">
        <f t="shared" si="25"/>
        <v>7.1064049767312056</v>
      </c>
      <c r="AT6" s="22">
        <f t="shared" si="26"/>
        <v>19.490423337282479</v>
      </c>
      <c r="AV6" s="132">
        <f t="shared" ref="AV6:AV69" si="41">AV5+1</f>
        <v>3</v>
      </c>
      <c r="AW6" s="78">
        <f t="shared" ref="AW6:AW69" si="42">AW5+27</f>
        <v>104</v>
      </c>
      <c r="AX6" s="132"/>
      <c r="AY6" s="132">
        <f t="shared" si="27"/>
        <v>40.340666785975607</v>
      </c>
      <c r="AZ6" s="132">
        <f t="shared" si="28"/>
        <v>12.160964011212551</v>
      </c>
      <c r="BA6" s="132">
        <f t="shared" si="29"/>
        <v>52.501630797188156</v>
      </c>
      <c r="BB6" s="18" t="e">
        <f t="shared" si="2"/>
        <v>#NUM!</v>
      </c>
      <c r="BC6" s="74" t="e">
        <f t="shared" si="30"/>
        <v>#NUM!</v>
      </c>
      <c r="BD6" s="86">
        <f t="shared" si="31"/>
        <v>421.77568541955526</v>
      </c>
      <c r="BE6" s="132" t="e">
        <f t="shared" si="32"/>
        <v>#NUM!</v>
      </c>
      <c r="BF6" s="3" t="e">
        <f t="shared" si="3"/>
        <v>#NUM!</v>
      </c>
      <c r="BG6" s="3" t="e">
        <f t="shared" si="33"/>
        <v>#NUM!</v>
      </c>
      <c r="BH6" s="3" t="e">
        <f t="shared" si="34"/>
        <v>#NUM!</v>
      </c>
      <c r="BI6" s="3" t="e">
        <f t="shared" si="35"/>
        <v>#NUM!</v>
      </c>
      <c r="BJ6" t="e">
        <f t="shared" si="36"/>
        <v>#NUM!</v>
      </c>
      <c r="BK6" t="e">
        <f t="shared" si="37"/>
        <v>#NUM!</v>
      </c>
      <c r="BM6" s="17"/>
    </row>
    <row r="7" spans="2:65">
      <c r="B7" s="25" t="s">
        <v>57</v>
      </c>
      <c r="C7" s="129" t="s">
        <v>0</v>
      </c>
      <c r="D7" s="133">
        <v>176</v>
      </c>
      <c r="E7" s="129" t="s">
        <v>1</v>
      </c>
      <c r="G7" s="192"/>
      <c r="H7" s="192"/>
      <c r="I7" s="193"/>
      <c r="J7" s="29">
        <f>0.214*D5+0.00016*POWER(D5,2)</f>
        <v>60.576000000000001</v>
      </c>
      <c r="K7" s="129" t="s">
        <v>79</v>
      </c>
      <c r="N7" s="20"/>
      <c r="O7" s="127">
        <f t="shared" si="38"/>
        <v>4</v>
      </c>
      <c r="P7" s="44">
        <f t="shared" si="4"/>
        <v>1.425</v>
      </c>
      <c r="Q7" s="46" t="s">
        <v>75</v>
      </c>
      <c r="R7" s="19">
        <f t="shared" si="5"/>
        <v>3.07629728689058</v>
      </c>
      <c r="S7" s="19">
        <f t="shared" si="6"/>
        <v>6.15259457378116</v>
      </c>
      <c r="T7" s="19">
        <f t="shared" si="7"/>
        <v>0.16662859342286429</v>
      </c>
      <c r="U7" s="19">
        <f t="shared" si="8"/>
        <v>3.2429258803134444</v>
      </c>
      <c r="V7" s="19">
        <f t="shared" si="9"/>
        <v>6.319223167204024</v>
      </c>
      <c r="W7" s="52">
        <f t="shared" si="10"/>
        <v>149.83196319243009</v>
      </c>
      <c r="X7" s="50">
        <f t="shared" si="11"/>
        <v>22.952493831796243</v>
      </c>
      <c r="Y7" s="60">
        <f t="shared" si="12"/>
        <v>1.4526008501994547</v>
      </c>
      <c r="Z7" s="3">
        <f t="shared" si="39"/>
        <v>47.151028587673892</v>
      </c>
      <c r="AA7" s="3">
        <f t="shared" si="13"/>
        <v>1.5403702673192501</v>
      </c>
      <c r="AB7" s="3">
        <f t="shared" si="14"/>
        <v>2.0699562115342229</v>
      </c>
      <c r="AC7" s="12">
        <f t="shared" si="15"/>
        <v>149.83196319243009</v>
      </c>
      <c r="AE7" s="132">
        <v>4</v>
      </c>
      <c r="AF7" s="78">
        <f t="shared" si="40"/>
        <v>20</v>
      </c>
      <c r="AH7">
        <f t="shared" si="16"/>
        <v>26.020599913279625</v>
      </c>
      <c r="AI7">
        <f t="shared" si="17"/>
        <v>2.3386469252331832</v>
      </c>
      <c r="AJ7" s="17">
        <f t="shared" si="18"/>
        <v>28.35924683851281</v>
      </c>
      <c r="AK7" s="23">
        <f t="shared" si="0"/>
        <v>144.71564223423073</v>
      </c>
      <c r="AL7" s="75">
        <f t="shared" si="19"/>
        <v>12.735436402820538</v>
      </c>
      <c r="AM7" s="88">
        <f t="shared" si="20"/>
        <v>26.179559930024034</v>
      </c>
      <c r="AN7">
        <f t="shared" si="21"/>
        <v>471.51028587673932</v>
      </c>
      <c r="AO7" s="90">
        <f t="shared" si="1"/>
        <v>2.6179559930023988</v>
      </c>
      <c r="AP7" s="22">
        <f t="shared" si="22"/>
        <v>47.151028587673849</v>
      </c>
      <c r="AQ7" s="22">
        <f t="shared" si="23"/>
        <v>2.7761387942306532</v>
      </c>
      <c r="AR7" s="22">
        <f t="shared" si="24"/>
        <v>50</v>
      </c>
      <c r="AS7" s="22">
        <f t="shared" si="25"/>
        <v>8.8688235012303114</v>
      </c>
      <c r="AT7" s="22">
        <f t="shared" si="26"/>
        <v>19.4904233372825</v>
      </c>
      <c r="AV7" s="132">
        <f t="shared" si="41"/>
        <v>4</v>
      </c>
      <c r="AW7" s="78">
        <f t="shared" si="42"/>
        <v>131</v>
      </c>
      <c r="AX7" s="132"/>
      <c r="AY7" s="132">
        <f t="shared" si="27"/>
        <v>42.345425913115292</v>
      </c>
      <c r="AZ7" s="132">
        <f t="shared" si="28"/>
        <v>15.318137360277349</v>
      </c>
      <c r="BA7" s="132">
        <f t="shared" si="29"/>
        <v>57.66356327339264</v>
      </c>
      <c r="BB7" s="18" t="e">
        <f t="shared" si="2"/>
        <v>#NUM!</v>
      </c>
      <c r="BC7" s="74" t="e">
        <f t="shared" si="30"/>
        <v>#NUM!</v>
      </c>
      <c r="BD7" s="86">
        <f t="shared" si="31"/>
        <v>764.14920156896437</v>
      </c>
      <c r="BE7" s="132" t="e">
        <f t="shared" si="32"/>
        <v>#NUM!</v>
      </c>
      <c r="BF7" s="3" t="e">
        <f t="shared" si="3"/>
        <v>#NUM!</v>
      </c>
      <c r="BG7" s="3" t="e">
        <f t="shared" si="33"/>
        <v>#NUM!</v>
      </c>
      <c r="BH7" s="3" t="e">
        <f t="shared" si="34"/>
        <v>#NUM!</v>
      </c>
      <c r="BI7" s="3" t="e">
        <f t="shared" si="35"/>
        <v>#NUM!</v>
      </c>
      <c r="BJ7" t="e">
        <f t="shared" si="36"/>
        <v>#NUM!</v>
      </c>
      <c r="BK7" t="e">
        <f t="shared" si="37"/>
        <v>#NUM!</v>
      </c>
      <c r="BM7" s="17"/>
    </row>
    <row r="8" spans="2:65">
      <c r="B8" s="25" t="s">
        <v>58</v>
      </c>
      <c r="C8" s="129" t="s">
        <v>30</v>
      </c>
      <c r="D8" s="133">
        <v>0.06</v>
      </c>
      <c r="E8" s="129" t="s">
        <v>5</v>
      </c>
      <c r="G8" s="191" t="s">
        <v>81</v>
      </c>
      <c r="H8" s="191"/>
      <c r="I8" s="16" t="s">
        <v>6</v>
      </c>
      <c r="J8" s="30">
        <f>POWER(PI()*D8/J5,2)</f>
        <v>909.58274160439498</v>
      </c>
      <c r="K8" s="129"/>
      <c r="N8" s="20"/>
      <c r="O8" s="127">
        <f t="shared" si="38"/>
        <v>5</v>
      </c>
      <c r="P8" s="11">
        <f t="shared" si="4"/>
        <v>1.8</v>
      </c>
      <c r="Q8" s="47">
        <f>D41</f>
        <v>-30</v>
      </c>
      <c r="R8" s="19">
        <f t="shared" si="5"/>
        <v>5.1054501020661212</v>
      </c>
      <c r="S8" s="19">
        <f t="shared" si="6"/>
        <v>10.210900204132242</v>
      </c>
      <c r="T8" s="19">
        <f t="shared" si="7"/>
        <v>0.21047822327098648</v>
      </c>
      <c r="U8" s="19">
        <f t="shared" si="8"/>
        <v>5.3159283253371079</v>
      </c>
      <c r="V8" s="19">
        <f t="shared" si="9"/>
        <v>10.421378427403228</v>
      </c>
      <c r="W8" s="52">
        <f t="shared" si="10"/>
        <v>147.75896074740643</v>
      </c>
      <c r="X8" s="50">
        <f t="shared" si="11"/>
        <v>18.079222810864032</v>
      </c>
      <c r="Y8" s="60">
        <f t="shared" si="12"/>
        <v>1.8441507360720208</v>
      </c>
      <c r="Z8" s="3">
        <f t="shared" si="39"/>
        <v>47.151028587673899</v>
      </c>
      <c r="AA8" s="3">
        <f t="shared" si="13"/>
        <v>1.9555784797387399</v>
      </c>
      <c r="AB8" s="3">
        <f t="shared" si="14"/>
        <v>3.3194713249296375</v>
      </c>
      <c r="AC8" s="12">
        <f t="shared" si="15"/>
        <v>147.75896074740643</v>
      </c>
      <c r="AE8" s="132">
        <v>5</v>
      </c>
      <c r="AF8" s="78">
        <f t="shared" si="40"/>
        <v>23</v>
      </c>
      <c r="AH8">
        <f t="shared" si="16"/>
        <v>27.234556720351858</v>
      </c>
      <c r="AI8">
        <f t="shared" si="17"/>
        <v>2.6894439640181602</v>
      </c>
      <c r="AJ8" s="17">
        <f t="shared" si="18"/>
        <v>29.924000684370018</v>
      </c>
      <c r="AK8" s="23">
        <f t="shared" si="0"/>
        <v>143.15088838837352</v>
      </c>
      <c r="AL8" s="75">
        <f t="shared" si="19"/>
        <v>10.635946378392248</v>
      </c>
      <c r="AM8" s="88">
        <f t="shared" si="20"/>
        <v>31.347292350024809</v>
      </c>
      <c r="AN8">
        <f t="shared" si="21"/>
        <v>471.51028587673852</v>
      </c>
      <c r="AO8" s="90">
        <f t="shared" si="1"/>
        <v>3.1347292350024754</v>
      </c>
      <c r="AP8" s="22">
        <f t="shared" si="22"/>
        <v>47.151028587673764</v>
      </c>
      <c r="AQ8" s="22">
        <f t="shared" si="23"/>
        <v>3.3241366401728478</v>
      </c>
      <c r="AR8" s="22">
        <f t="shared" si="24"/>
        <v>50</v>
      </c>
      <c r="AS8" s="22">
        <f t="shared" si="25"/>
        <v>10.43357734708753</v>
      </c>
      <c r="AT8" s="22">
        <f t="shared" si="26"/>
        <v>19.490423337282486</v>
      </c>
      <c r="AV8" s="132">
        <f t="shared" si="41"/>
        <v>5</v>
      </c>
      <c r="AW8" s="78">
        <f t="shared" si="42"/>
        <v>158</v>
      </c>
      <c r="AX8" s="132"/>
      <c r="AY8" s="132">
        <f t="shared" si="27"/>
        <v>43.973141739088454</v>
      </c>
      <c r="AZ8" s="132">
        <f t="shared" si="28"/>
        <v>18.475310709342146</v>
      </c>
      <c r="BA8" s="132">
        <f t="shared" si="29"/>
        <v>62.448452448430601</v>
      </c>
      <c r="BB8" s="18" t="e">
        <f t="shared" si="2"/>
        <v>#NUM!</v>
      </c>
      <c r="BC8" s="74" t="e">
        <f t="shared" si="30"/>
        <v>#NUM!</v>
      </c>
      <c r="BD8" s="86">
        <f t="shared" si="31"/>
        <v>1325.6309111026385</v>
      </c>
      <c r="BE8" s="132" t="e">
        <f t="shared" si="32"/>
        <v>#NUM!</v>
      </c>
      <c r="BF8" s="3" t="e">
        <f t="shared" si="3"/>
        <v>#NUM!</v>
      </c>
      <c r="BG8" s="3" t="e">
        <f t="shared" si="33"/>
        <v>#NUM!</v>
      </c>
      <c r="BH8" s="3" t="e">
        <f t="shared" si="34"/>
        <v>#NUM!</v>
      </c>
      <c r="BI8" s="3" t="e">
        <f t="shared" si="35"/>
        <v>#NUM!</v>
      </c>
      <c r="BJ8" t="e">
        <f t="shared" si="36"/>
        <v>#NUM!</v>
      </c>
      <c r="BK8" t="e">
        <f t="shared" si="37"/>
        <v>#NUM!</v>
      </c>
      <c r="BM8" s="17"/>
    </row>
    <row r="9" spans="2:65">
      <c r="B9" s="25" t="s">
        <v>59</v>
      </c>
      <c r="C9" s="129" t="s">
        <v>60</v>
      </c>
      <c r="D9" s="133">
        <f>D8/2</f>
        <v>0.03</v>
      </c>
      <c r="E9" s="129" t="s">
        <v>5</v>
      </c>
      <c r="G9" s="194" t="s">
        <v>82</v>
      </c>
      <c r="H9" s="194"/>
      <c r="I9" s="16" t="s">
        <v>83</v>
      </c>
      <c r="J9" s="29">
        <f>10*LOG(J8)</f>
        <v>29.588422114674042</v>
      </c>
      <c r="K9" s="129" t="s">
        <v>10</v>
      </c>
      <c r="N9" s="20"/>
      <c r="O9" s="127">
        <f t="shared" si="38"/>
        <v>6</v>
      </c>
      <c r="P9" s="11">
        <f t="shared" si="4"/>
        <v>2.1749999999999998</v>
      </c>
      <c r="Q9" s="46" t="s">
        <v>95</v>
      </c>
      <c r="R9" s="19">
        <f t="shared" ref="R9:R68" si="43">20*LOG(P9)</f>
        <v>6.7491852258131226</v>
      </c>
      <c r="S9" s="19">
        <f t="shared" si="6"/>
        <v>13.498370451626245</v>
      </c>
      <c r="T9" s="19">
        <f t="shared" si="7"/>
        <v>0.2543278531191086</v>
      </c>
      <c r="U9" s="19">
        <f t="shared" si="8"/>
        <v>7.0035130789322313</v>
      </c>
      <c r="V9" s="19">
        <f t="shared" si="9"/>
        <v>13.752698304745353</v>
      </c>
      <c r="W9" s="52">
        <f t="shared" si="10"/>
        <v>146.0713759938113</v>
      </c>
      <c r="X9" s="50">
        <f t="shared" si="11"/>
        <v>14.886771399674652</v>
      </c>
      <c r="Y9" s="60">
        <f t="shared" si="12"/>
        <v>2.2396267907354028</v>
      </c>
      <c r="Z9" s="3">
        <f t="shared" si="39"/>
        <v>47.151028587673828</v>
      </c>
      <c r="AA9" s="3">
        <f t="shared" si="13"/>
        <v>2.3749500889158583</v>
      </c>
      <c r="AB9" s="3">
        <f t="shared" si="14"/>
        <v>4.871188269849501</v>
      </c>
      <c r="AC9" s="12">
        <f t="shared" si="15"/>
        <v>146.0713759938113</v>
      </c>
      <c r="AE9" s="132">
        <v>6</v>
      </c>
      <c r="AF9" s="78">
        <f t="shared" si="40"/>
        <v>26</v>
      </c>
      <c r="AH9">
        <f t="shared" si="16"/>
        <v>28.29946695941636</v>
      </c>
      <c r="AI9">
        <f t="shared" si="17"/>
        <v>3.0402410028031377</v>
      </c>
      <c r="AJ9" s="17">
        <f t="shared" si="18"/>
        <v>31.339707962219499</v>
      </c>
      <c r="AK9" s="23">
        <f t="shared" si="0"/>
        <v>141.73518111052402</v>
      </c>
      <c r="AL9" s="75">
        <f t="shared" si="19"/>
        <v>9.0363027972879184</v>
      </c>
      <c r="AM9" s="88">
        <f t="shared" si="20"/>
        <v>36.896519297993819</v>
      </c>
      <c r="AN9">
        <f t="shared" si="21"/>
        <v>471.51028587673824</v>
      </c>
      <c r="AO9" s="90">
        <f t="shared" si="1"/>
        <v>3.6896519297993753</v>
      </c>
      <c r="AP9" s="22">
        <f t="shared" si="22"/>
        <v>47.151028587673743</v>
      </c>
      <c r="AQ9" s="22">
        <f t="shared" si="23"/>
        <v>3.9125890148279048</v>
      </c>
      <c r="AR9" s="22">
        <f t="shared" si="24"/>
        <v>50</v>
      </c>
      <c r="AS9" s="22">
        <f t="shared" si="25"/>
        <v>11.84928462493702</v>
      </c>
      <c r="AT9" s="22">
        <f t="shared" si="26"/>
        <v>19.490423337282479</v>
      </c>
      <c r="AV9" s="132">
        <f t="shared" si="41"/>
        <v>6</v>
      </c>
      <c r="AW9" s="78">
        <f t="shared" si="42"/>
        <v>185</v>
      </c>
      <c r="AX9" s="132"/>
      <c r="AY9" s="132">
        <f t="shared" si="27"/>
        <v>45.343434568060275</v>
      </c>
      <c r="AZ9" s="132">
        <f t="shared" si="28"/>
        <v>21.632484058406941</v>
      </c>
      <c r="BA9" s="132">
        <f t="shared" si="29"/>
        <v>66.975918626467219</v>
      </c>
      <c r="BB9" s="18" t="e">
        <f t="shared" si="2"/>
        <v>#NUM!</v>
      </c>
      <c r="BC9" s="74" t="e">
        <f t="shared" si="30"/>
        <v>#NUM!</v>
      </c>
      <c r="BD9" s="86">
        <f t="shared" si="31"/>
        <v>2232.5229461852018</v>
      </c>
      <c r="BE9" s="132" t="e">
        <f t="shared" si="32"/>
        <v>#NUM!</v>
      </c>
      <c r="BF9" s="3" t="e">
        <f t="shared" si="3"/>
        <v>#NUM!</v>
      </c>
      <c r="BG9" s="3" t="e">
        <f t="shared" si="33"/>
        <v>#NUM!</v>
      </c>
      <c r="BH9" s="3" t="e">
        <f t="shared" si="34"/>
        <v>#NUM!</v>
      </c>
      <c r="BI9" s="3" t="e">
        <f t="shared" si="35"/>
        <v>#NUM!</v>
      </c>
      <c r="BJ9" t="e">
        <f t="shared" si="36"/>
        <v>#NUM!</v>
      </c>
      <c r="BK9" t="e">
        <f t="shared" si="37"/>
        <v>#NUM!</v>
      </c>
      <c r="BM9" s="17"/>
    </row>
    <row r="10" spans="2:65">
      <c r="B10" s="25" t="s">
        <v>62</v>
      </c>
      <c r="C10" s="16" t="s">
        <v>61</v>
      </c>
      <c r="D10" s="133">
        <v>8</v>
      </c>
      <c r="E10" s="129" t="s">
        <v>37</v>
      </c>
      <c r="G10" s="194" t="s">
        <v>94</v>
      </c>
      <c r="H10" s="194"/>
      <c r="I10" s="194"/>
      <c r="J10" s="194"/>
      <c r="K10" s="194"/>
      <c r="N10" s="20"/>
      <c r="O10" s="127">
        <f t="shared" si="38"/>
        <v>7</v>
      </c>
      <c r="P10" s="11">
        <f t="shared" si="4"/>
        <v>2.5499999999999998</v>
      </c>
      <c r="Q10" s="48">
        <f>J12</f>
        <v>-7.8942110573370208</v>
      </c>
      <c r="R10" s="19">
        <f t="shared" si="43"/>
        <v>8.130803608679102</v>
      </c>
      <c r="S10" s="19">
        <f t="shared" si="6"/>
        <v>16.261607217358204</v>
      </c>
      <c r="T10" s="19">
        <f t="shared" si="7"/>
        <v>0.29817748296723079</v>
      </c>
      <c r="U10" s="19">
        <f t="shared" si="8"/>
        <v>8.4289810916463335</v>
      </c>
      <c r="V10" s="19">
        <f t="shared" si="9"/>
        <v>16.559784700325434</v>
      </c>
      <c r="W10" s="52">
        <f t="shared" si="10"/>
        <v>144.6459079810972</v>
      </c>
      <c r="X10" s="50">
        <f t="shared" si="11"/>
        <v>12.633599897263949</v>
      </c>
      <c r="Y10" s="60">
        <f t="shared" si="12"/>
        <v>2.6390587263639325</v>
      </c>
      <c r="Z10" s="3">
        <f t="shared" si="39"/>
        <v>47.1510285876738</v>
      </c>
      <c r="AA10" s="3">
        <f t="shared" si="13"/>
        <v>2.7985166023014738</v>
      </c>
      <c r="AB10" s="3">
        <f t="shared" si="14"/>
        <v>6.7295997522280269</v>
      </c>
      <c r="AC10" s="12">
        <f t="shared" si="15"/>
        <v>144.6459079810972</v>
      </c>
      <c r="AE10" s="132">
        <v>7</v>
      </c>
      <c r="AF10" s="78">
        <f t="shared" si="40"/>
        <v>29</v>
      </c>
      <c r="AH10">
        <f t="shared" si="16"/>
        <v>29.24795995797912</v>
      </c>
      <c r="AI10">
        <f t="shared" si="17"/>
        <v>3.3910380415881156</v>
      </c>
      <c r="AJ10" s="17">
        <f t="shared" si="18"/>
        <v>32.638997999567238</v>
      </c>
      <c r="AK10" s="23">
        <f t="shared" si="0"/>
        <v>140.43589107317629</v>
      </c>
      <c r="AL10" s="75">
        <f t="shared" si="19"/>
        <v>7.7808362111959504</v>
      </c>
      <c r="AM10" s="88">
        <f t="shared" si="20"/>
        <v>42.84990860788254</v>
      </c>
      <c r="AN10">
        <f t="shared" si="21"/>
        <v>471.51028587673869</v>
      </c>
      <c r="AO10" s="90">
        <f t="shared" si="1"/>
        <v>4.2849908607882465</v>
      </c>
      <c r="AP10" s="22">
        <f t="shared" si="22"/>
        <v>47.151028587673785</v>
      </c>
      <c r="AQ10" s="22">
        <f t="shared" si="23"/>
        <v>4.5438996657523907</v>
      </c>
      <c r="AR10" s="22">
        <f t="shared" si="24"/>
        <v>50</v>
      </c>
      <c r="AS10" s="22">
        <f t="shared" si="25"/>
        <v>13.148574662284748</v>
      </c>
      <c r="AT10" s="22">
        <f t="shared" si="26"/>
        <v>19.49042333728249</v>
      </c>
      <c r="AV10" s="132">
        <f t="shared" si="41"/>
        <v>7</v>
      </c>
      <c r="AW10" s="78">
        <f t="shared" si="42"/>
        <v>212</v>
      </c>
      <c r="AX10" s="132"/>
      <c r="AY10" s="132">
        <f t="shared" si="27"/>
        <v>46.526717218575023</v>
      </c>
      <c r="AZ10" s="132">
        <f t="shared" si="28"/>
        <v>24.78965740747174</v>
      </c>
      <c r="BA10" s="132">
        <f t="shared" si="29"/>
        <v>71.316374626046766</v>
      </c>
      <c r="BB10" s="18" t="e">
        <f t="shared" si="2"/>
        <v>#NUM!</v>
      </c>
      <c r="BC10" s="74" t="e">
        <f t="shared" si="30"/>
        <v>#NUM!</v>
      </c>
      <c r="BD10" s="86">
        <f t="shared" si="31"/>
        <v>3679.7535360317406</v>
      </c>
      <c r="BE10" s="132" t="e">
        <f t="shared" si="32"/>
        <v>#NUM!</v>
      </c>
      <c r="BF10" s="3" t="e">
        <f t="shared" si="3"/>
        <v>#NUM!</v>
      </c>
      <c r="BG10" s="3" t="e">
        <f t="shared" si="33"/>
        <v>#NUM!</v>
      </c>
      <c r="BH10" s="3" t="e">
        <f t="shared" si="34"/>
        <v>#NUM!</v>
      </c>
      <c r="BI10" s="3" t="e">
        <f t="shared" si="35"/>
        <v>#NUM!</v>
      </c>
      <c r="BJ10" t="e">
        <f t="shared" si="36"/>
        <v>#NUM!</v>
      </c>
      <c r="BK10" t="e">
        <f t="shared" si="37"/>
        <v>#NUM!</v>
      </c>
      <c r="BM10" s="17"/>
    </row>
    <row r="11" spans="2:65">
      <c r="B11" s="27" t="s">
        <v>84</v>
      </c>
      <c r="C11" s="16" t="s">
        <v>17</v>
      </c>
      <c r="D11" s="133">
        <v>0.4</v>
      </c>
      <c r="E11" s="129"/>
      <c r="G11" s="184" t="s">
        <v>93</v>
      </c>
      <c r="H11" s="184"/>
      <c r="I11" s="131" t="s">
        <v>90</v>
      </c>
      <c r="J11" s="29">
        <f>20*LOG(J5/(2*PI()*D9))+7.7</f>
        <v>-21.888422114674043</v>
      </c>
      <c r="K11" s="28" t="s">
        <v>104</v>
      </c>
      <c r="N11" s="20"/>
      <c r="O11" s="127">
        <f t="shared" si="38"/>
        <v>8</v>
      </c>
      <c r="P11" s="44">
        <f t="shared" si="4"/>
        <v>2.9249999999999998</v>
      </c>
      <c r="Q11" s="47"/>
      <c r="R11" s="19">
        <f t="shared" si="43"/>
        <v>9.3225174083639857</v>
      </c>
      <c r="S11" s="19">
        <f t="shared" si="6"/>
        <v>18.645034816727971</v>
      </c>
      <c r="T11" s="19">
        <f t="shared" si="7"/>
        <v>0.34202711281535297</v>
      </c>
      <c r="U11" s="19">
        <f t="shared" si="8"/>
        <v>9.664544521179339</v>
      </c>
      <c r="V11" s="19">
        <f t="shared" si="9"/>
        <v>18.987061929543323</v>
      </c>
      <c r="W11" s="52">
        <f t="shared" si="10"/>
        <v>143.41034455156418</v>
      </c>
      <c r="X11" s="50">
        <f t="shared" si="11"/>
        <v>10.958445379583139</v>
      </c>
      <c r="Y11" s="60">
        <f t="shared" si="12"/>
        <v>3.0424764553175296</v>
      </c>
      <c r="Z11" s="3">
        <f t="shared" si="39"/>
        <v>47.15102858767375</v>
      </c>
      <c r="AA11" s="3">
        <f t="shared" si="13"/>
        <v>3.2263097396277063</v>
      </c>
      <c r="AB11" s="3">
        <f t="shared" si="14"/>
        <v>8.8992436318037722</v>
      </c>
      <c r="AC11" s="12">
        <f t="shared" si="15"/>
        <v>143.41034455156418</v>
      </c>
      <c r="AE11" s="132">
        <v>8</v>
      </c>
      <c r="AF11" s="78">
        <f t="shared" si="40"/>
        <v>32</v>
      </c>
      <c r="AH11">
        <f t="shared" si="16"/>
        <v>30.102999566398122</v>
      </c>
      <c r="AI11">
        <f t="shared" si="17"/>
        <v>3.7418350803730926</v>
      </c>
      <c r="AJ11" s="17">
        <f t="shared" si="18"/>
        <v>33.844834646771211</v>
      </c>
      <c r="AK11" s="23">
        <f t="shared" si="0"/>
        <v>139.23005442597233</v>
      </c>
      <c r="AL11" s="75">
        <f t="shared" si="19"/>
        <v>6.7722727537560274</v>
      </c>
      <c r="AM11" s="88">
        <f t="shared" si="20"/>
        <v>49.231348568726119</v>
      </c>
      <c r="AN11">
        <f t="shared" si="21"/>
        <v>471.51028587673898</v>
      </c>
      <c r="AO11" s="90">
        <f t="shared" si="1"/>
        <v>4.9231348568726032</v>
      </c>
      <c r="AP11" s="22">
        <f t="shared" si="22"/>
        <v>47.151028587673814</v>
      </c>
      <c r="AQ11" s="22">
        <f t="shared" si="23"/>
        <v>5.2206017602759207</v>
      </c>
      <c r="AR11" s="22">
        <f t="shared" si="24"/>
        <v>50</v>
      </c>
      <c r="AS11" s="22">
        <f t="shared" si="25"/>
        <v>14.354411309488718</v>
      </c>
      <c r="AT11" s="22">
        <f t="shared" si="26"/>
        <v>19.490423337282493</v>
      </c>
      <c r="AV11" s="132">
        <f t="shared" si="41"/>
        <v>8</v>
      </c>
      <c r="AW11" s="78">
        <f t="shared" si="42"/>
        <v>239</v>
      </c>
      <c r="AX11" s="132"/>
      <c r="AY11" s="132">
        <f t="shared" si="27"/>
        <v>47.567958018962749</v>
      </c>
      <c r="AZ11" s="132">
        <f t="shared" si="28"/>
        <v>27.946830756536535</v>
      </c>
      <c r="BA11" s="132">
        <f t="shared" si="29"/>
        <v>75.514788775499284</v>
      </c>
      <c r="BB11" s="18" t="e">
        <f t="shared" si="2"/>
        <v>#NUM!</v>
      </c>
      <c r="BC11" s="74" t="e">
        <f t="shared" si="30"/>
        <v>#NUM!</v>
      </c>
      <c r="BD11" s="86">
        <f t="shared" si="31"/>
        <v>5966.7719410288473</v>
      </c>
      <c r="BE11" s="132" t="e">
        <f t="shared" si="32"/>
        <v>#NUM!</v>
      </c>
      <c r="BF11" s="3" t="e">
        <f t="shared" si="3"/>
        <v>#NUM!</v>
      </c>
      <c r="BG11" s="3" t="e">
        <f t="shared" si="33"/>
        <v>#NUM!</v>
      </c>
      <c r="BH11" s="3" t="e">
        <f t="shared" si="34"/>
        <v>#NUM!</v>
      </c>
      <c r="BI11" s="3" t="e">
        <f t="shared" si="35"/>
        <v>#NUM!</v>
      </c>
      <c r="BJ11" t="e">
        <f t="shared" si="36"/>
        <v>#NUM!</v>
      </c>
      <c r="BK11" t="e">
        <f t="shared" si="37"/>
        <v>#NUM!</v>
      </c>
      <c r="BM11" s="17"/>
    </row>
    <row r="12" spans="2:65">
      <c r="B12" s="195" t="s">
        <v>63</v>
      </c>
      <c r="C12" s="196"/>
      <c r="D12" s="196"/>
      <c r="E12" s="197"/>
      <c r="G12" s="184"/>
      <c r="H12" s="184"/>
      <c r="I12" s="131" t="s">
        <v>91</v>
      </c>
      <c r="J12" s="29">
        <f>10*LOG(J5/(2*PI()*D9))+6.9</f>
        <v>-7.8942110573370208</v>
      </c>
      <c r="K12" s="28" t="s">
        <v>104</v>
      </c>
      <c r="N12" s="20"/>
      <c r="O12" s="127">
        <f t="shared" si="38"/>
        <v>9</v>
      </c>
      <c r="P12" s="44">
        <f t="shared" si="4"/>
        <v>3.3</v>
      </c>
      <c r="Q12" s="47" t="s">
        <v>113</v>
      </c>
      <c r="R12" s="19">
        <f t="shared" si="43"/>
        <v>10.370278797557749</v>
      </c>
      <c r="S12" s="19">
        <f t="shared" si="6"/>
        <v>20.740557595115497</v>
      </c>
      <c r="T12" s="19">
        <f t="shared" si="7"/>
        <v>0.38587674266347521</v>
      </c>
      <c r="U12" s="19">
        <f t="shared" si="8"/>
        <v>10.756155540221224</v>
      </c>
      <c r="V12" s="19">
        <f t="shared" si="9"/>
        <v>21.126434337778971</v>
      </c>
      <c r="W12" s="52">
        <f t="shared" si="10"/>
        <v>142.31873353252232</v>
      </c>
      <c r="X12" s="50">
        <f t="shared" si="11"/>
        <v>9.6642553489467335</v>
      </c>
      <c r="Y12" s="60">
        <f t="shared" si="12"/>
        <v>3.4499100914069514</v>
      </c>
      <c r="Z12" s="3">
        <f t="shared" si="39"/>
        <v>47.151028587673864</v>
      </c>
      <c r="AA12" s="3">
        <f t="shared" si="13"/>
        <v>3.6583614342496267</v>
      </c>
      <c r="AB12" s="3">
        <f t="shared" si="14"/>
        <v>11.384703301642936</v>
      </c>
      <c r="AC12" s="12">
        <f t="shared" si="15"/>
        <v>142.31873353252232</v>
      </c>
      <c r="AE12" s="132">
        <v>9</v>
      </c>
      <c r="AF12" s="78">
        <f t="shared" si="40"/>
        <v>35</v>
      </c>
      <c r="AH12">
        <f t="shared" si="16"/>
        <v>30.881360887005513</v>
      </c>
      <c r="AI12">
        <f t="shared" si="17"/>
        <v>4.092632119158071</v>
      </c>
      <c r="AJ12" s="17">
        <f t="shared" si="18"/>
        <v>34.973993006163582</v>
      </c>
      <c r="AK12" s="23">
        <f t="shared" si="0"/>
        <v>138.10089606657993</v>
      </c>
      <c r="AL12" s="75">
        <f t="shared" si="19"/>
        <v>5.9467067554784938</v>
      </c>
      <c r="AM12" s="88">
        <f t="shared" si="20"/>
        <v>56.066010020670959</v>
      </c>
      <c r="AN12">
        <f t="shared" si="21"/>
        <v>471.5102858767379</v>
      </c>
      <c r="AO12" s="90">
        <f t="shared" si="1"/>
        <v>5.6066010020670864</v>
      </c>
      <c r="AP12" s="22">
        <f t="shared" si="22"/>
        <v>47.151028587673707</v>
      </c>
      <c r="AQ12" s="22">
        <f t="shared" si="23"/>
        <v>5.9453644703021098</v>
      </c>
      <c r="AR12" s="22">
        <f t="shared" si="24"/>
        <v>50</v>
      </c>
      <c r="AS12" s="22">
        <f t="shared" si="25"/>
        <v>15.483569668881106</v>
      </c>
      <c r="AT12" s="22">
        <f t="shared" si="26"/>
        <v>19.490423337282476</v>
      </c>
      <c r="AV12" s="132">
        <f t="shared" si="41"/>
        <v>9</v>
      </c>
      <c r="AW12" s="78">
        <f t="shared" si="42"/>
        <v>266</v>
      </c>
      <c r="AX12" s="132"/>
      <c r="AY12" s="132">
        <f t="shared" si="27"/>
        <v>48.497632732621341</v>
      </c>
      <c r="AZ12" s="132">
        <f t="shared" si="28"/>
        <v>31.104004105601334</v>
      </c>
      <c r="BA12" s="132">
        <f t="shared" si="29"/>
        <v>79.601636838222674</v>
      </c>
      <c r="BB12" s="18" t="e">
        <f t="shared" si="2"/>
        <v>#NUM!</v>
      </c>
      <c r="BC12" s="74" t="e">
        <f t="shared" si="30"/>
        <v>#NUM!</v>
      </c>
      <c r="BD12" s="86">
        <f t="shared" si="31"/>
        <v>9551.7256938865885</v>
      </c>
      <c r="BE12" s="132" t="e">
        <f t="shared" si="32"/>
        <v>#NUM!</v>
      </c>
      <c r="BF12" s="3" t="e">
        <f t="shared" si="3"/>
        <v>#NUM!</v>
      </c>
      <c r="BG12" s="3" t="e">
        <f t="shared" si="33"/>
        <v>#NUM!</v>
      </c>
      <c r="BH12" s="3" t="e">
        <f t="shared" si="34"/>
        <v>#NUM!</v>
      </c>
      <c r="BI12" s="3" t="e">
        <f t="shared" si="35"/>
        <v>#NUM!</v>
      </c>
      <c r="BJ12" t="e">
        <f t="shared" si="36"/>
        <v>#NUM!</v>
      </c>
      <c r="BK12" t="e">
        <f t="shared" si="37"/>
        <v>#NUM!</v>
      </c>
      <c r="BM12" s="17"/>
    </row>
    <row r="13" spans="2:65">
      <c r="B13" s="183" t="s">
        <v>64</v>
      </c>
      <c r="C13" s="129" t="s">
        <v>46</v>
      </c>
      <c r="D13" s="133">
        <v>250</v>
      </c>
      <c r="E13" s="129" t="s">
        <v>29</v>
      </c>
      <c r="G13" s="184" t="s">
        <v>92</v>
      </c>
      <c r="H13" s="184"/>
      <c r="I13" s="135" t="s">
        <v>13</v>
      </c>
      <c r="J13" s="35">
        <f>2*PI()*(1-COS(RADIANS(D10/2)))</f>
        <v>1.5305523616500533E-2</v>
      </c>
      <c r="K13" s="28" t="s">
        <v>14</v>
      </c>
      <c r="N13" s="20"/>
      <c r="O13" s="127">
        <f t="shared" si="38"/>
        <v>10</v>
      </c>
      <c r="P13" s="44">
        <f t="shared" si="4"/>
        <v>3.6749999999999998</v>
      </c>
      <c r="Q13" s="48">
        <f>170.8+10*LOG10(J34)+J9</f>
        <v>196.96419530645198</v>
      </c>
      <c r="R13" s="19">
        <f t="shared" si="43"/>
        <v>11.305146868404275</v>
      </c>
      <c r="S13" s="19">
        <f t="shared" si="6"/>
        <v>22.610293736808551</v>
      </c>
      <c r="T13" s="19">
        <f t="shared" si="7"/>
        <v>0.42972637251159734</v>
      </c>
      <c r="U13" s="19">
        <f t="shared" si="8"/>
        <v>11.734873240915872</v>
      </c>
      <c r="V13" s="19">
        <f t="shared" si="9"/>
        <v>23.04002010932015</v>
      </c>
      <c r="W13" s="52">
        <f t="shared" si="10"/>
        <v>141.34001583182766</v>
      </c>
      <c r="X13" s="50">
        <f t="shared" si="11"/>
        <v>8.6344069042265215</v>
      </c>
      <c r="Y13" s="60">
        <f t="shared" si="12"/>
        <v>3.8613899511667316</v>
      </c>
      <c r="Z13" s="3">
        <f t="shared" si="39"/>
        <v>47.151028587673849</v>
      </c>
      <c r="AA13" s="3">
        <f t="shared" si="13"/>
        <v>4.0947038344951103</v>
      </c>
      <c r="AB13" s="3">
        <f t="shared" si="14"/>
        <v>14.190608070537742</v>
      </c>
      <c r="AC13" s="12">
        <f t="shared" si="15"/>
        <v>141.34001583182766</v>
      </c>
      <c r="AE13" s="132">
        <v>10</v>
      </c>
      <c r="AF13" s="78">
        <f t="shared" si="40"/>
        <v>38</v>
      </c>
      <c r="AH13">
        <f t="shared" si="16"/>
        <v>31.595671932336202</v>
      </c>
      <c r="AI13">
        <f t="shared" si="17"/>
        <v>4.4434291579430472</v>
      </c>
      <c r="AJ13" s="17">
        <f t="shared" si="18"/>
        <v>36.039101090279246</v>
      </c>
      <c r="AK13" s="23">
        <f t="shared" si="0"/>
        <v>137.03578798246429</v>
      </c>
      <c r="AL13" s="75">
        <f t="shared" si="19"/>
        <v>5.2604284615862609</v>
      </c>
      <c r="AM13" s="88">
        <f t="shared" si="20"/>
        <v>63.380411496388206</v>
      </c>
      <c r="AN13">
        <f t="shared" si="21"/>
        <v>471.51028587673875</v>
      </c>
      <c r="AO13" s="90">
        <f t="shared" si="1"/>
        <v>6.3380411496388094</v>
      </c>
      <c r="AP13" s="22">
        <f t="shared" si="22"/>
        <v>47.151028587673792</v>
      </c>
      <c r="AQ13" s="22">
        <f t="shared" si="23"/>
        <v>6.7209998800489563</v>
      </c>
      <c r="AR13" s="22">
        <f t="shared" si="24"/>
        <v>50</v>
      </c>
      <c r="AS13" s="22">
        <f t="shared" si="25"/>
        <v>16.54867775299676</v>
      </c>
      <c r="AT13" s="22">
        <f t="shared" si="26"/>
        <v>19.490423337282486</v>
      </c>
      <c r="AV13" s="132">
        <f t="shared" si="41"/>
        <v>10</v>
      </c>
      <c r="AW13" s="78">
        <f t="shared" si="42"/>
        <v>293</v>
      </c>
      <c r="AX13" s="132"/>
      <c r="AY13" s="132">
        <f t="shared" si="27"/>
        <v>49.337352407082193</v>
      </c>
      <c r="AZ13" s="132">
        <f t="shared" si="28"/>
        <v>34.261177454666125</v>
      </c>
      <c r="BA13" s="132">
        <f t="shared" si="29"/>
        <v>83.598529861748318</v>
      </c>
      <c r="BB13" s="18" t="e">
        <f t="shared" si="2"/>
        <v>#NUM!</v>
      </c>
      <c r="BC13" s="74" t="e">
        <f t="shared" si="30"/>
        <v>#NUM!</v>
      </c>
      <c r="BD13" s="86">
        <f t="shared" si="31"/>
        <v>15133.050909115935</v>
      </c>
      <c r="BE13" s="132" t="e">
        <f t="shared" si="32"/>
        <v>#NUM!</v>
      </c>
      <c r="BF13" s="3" t="e">
        <f t="shared" si="3"/>
        <v>#NUM!</v>
      </c>
      <c r="BG13" s="3" t="e">
        <f t="shared" si="33"/>
        <v>#NUM!</v>
      </c>
      <c r="BH13" s="3" t="e">
        <f t="shared" si="34"/>
        <v>#NUM!</v>
      </c>
      <c r="BI13" s="3" t="e">
        <f t="shared" si="35"/>
        <v>#NUM!</v>
      </c>
      <c r="BJ13" t="e">
        <f t="shared" si="36"/>
        <v>#NUM!</v>
      </c>
      <c r="BK13" t="e">
        <f t="shared" si="37"/>
        <v>#NUM!</v>
      </c>
      <c r="BM13" s="17"/>
    </row>
    <row r="14" spans="2:65">
      <c r="B14" s="183"/>
      <c r="C14" s="36" t="s">
        <v>47</v>
      </c>
      <c r="D14" s="43">
        <f>20*LOG10(D13*POWER(10,6))</f>
        <v>167.95880017344075</v>
      </c>
      <c r="E14" s="36" t="s">
        <v>103</v>
      </c>
      <c r="G14" s="184"/>
      <c r="H14" s="184"/>
      <c r="I14" s="135" t="s">
        <v>95</v>
      </c>
      <c r="J14" s="29">
        <f>10*LOG10(J13)</f>
        <v>-18.151518081857631</v>
      </c>
      <c r="K14" s="28" t="s">
        <v>104</v>
      </c>
      <c r="N14" s="20"/>
      <c r="O14" s="127">
        <f t="shared" si="38"/>
        <v>11</v>
      </c>
      <c r="P14" s="44">
        <f t="shared" si="4"/>
        <v>4.05</v>
      </c>
      <c r="Q14" s="47"/>
      <c r="R14" s="19">
        <f t="shared" si="43"/>
        <v>12.149100464293369</v>
      </c>
      <c r="S14" s="19">
        <f t="shared" si="6"/>
        <v>24.298200928586738</v>
      </c>
      <c r="T14" s="19">
        <f t="shared" si="7"/>
        <v>0.47357600235971953</v>
      </c>
      <c r="U14" s="19">
        <f t="shared" si="8"/>
        <v>12.622676466653088</v>
      </c>
      <c r="V14" s="19">
        <f t="shared" si="9"/>
        <v>24.771776930946459</v>
      </c>
      <c r="W14" s="52">
        <f t="shared" si="10"/>
        <v>140.45221260609046</v>
      </c>
      <c r="X14" s="50">
        <f t="shared" si="11"/>
        <v>7.7954708164937845</v>
      </c>
      <c r="Y14" s="60">
        <f t="shared" si="12"/>
        <v>4.2769465551358268</v>
      </c>
      <c r="Z14" s="3">
        <f t="shared" si="39"/>
        <v>47.151028587673885</v>
      </c>
      <c r="AA14" s="3">
        <f t="shared" si="13"/>
        <v>4.5353693050228623</v>
      </c>
      <c r="AB14" s="3">
        <f t="shared" si="14"/>
        <v>17.321633548300099</v>
      </c>
      <c r="AC14" s="12">
        <f t="shared" si="15"/>
        <v>140.45221260609043</v>
      </c>
      <c r="AE14" s="132">
        <v>11</v>
      </c>
      <c r="AF14" s="78">
        <f t="shared" si="40"/>
        <v>41</v>
      </c>
      <c r="AH14">
        <f t="shared" si="16"/>
        <v>32.255677134394709</v>
      </c>
      <c r="AI14">
        <f t="shared" si="17"/>
        <v>4.7942261967280251</v>
      </c>
      <c r="AJ14" s="17">
        <f t="shared" si="18"/>
        <v>37.049903331122735</v>
      </c>
      <c r="AK14" s="23">
        <f t="shared" si="0"/>
        <v>136.02498574162081</v>
      </c>
      <c r="AL14" s="75">
        <f t="shared" si="19"/>
        <v>4.6825347259462236</v>
      </c>
      <c r="AM14" s="88">
        <f t="shared" si="20"/>
        <v>71.202487553421534</v>
      </c>
      <c r="AN14">
        <f t="shared" si="21"/>
        <v>471.51028587673954</v>
      </c>
      <c r="AO14" s="90">
        <f t="shared" si="1"/>
        <v>7.120248755342141</v>
      </c>
      <c r="AP14" s="22">
        <f t="shared" si="22"/>
        <v>47.151028587673871</v>
      </c>
      <c r="AQ14" s="22">
        <f t="shared" si="23"/>
        <v>7.550470232163188</v>
      </c>
      <c r="AR14" s="22">
        <f t="shared" si="24"/>
        <v>50</v>
      </c>
      <c r="AS14" s="22">
        <f t="shared" si="25"/>
        <v>17.559479993840235</v>
      </c>
      <c r="AT14" s="22">
        <f t="shared" si="26"/>
        <v>19.4904233372825</v>
      </c>
      <c r="AV14" s="132">
        <f t="shared" si="41"/>
        <v>11</v>
      </c>
      <c r="AW14" s="78">
        <f t="shared" si="42"/>
        <v>320</v>
      </c>
      <c r="AX14" s="132"/>
      <c r="AY14" s="132">
        <f t="shared" si="27"/>
        <v>50.102999566398118</v>
      </c>
      <c r="AZ14" s="132">
        <f t="shared" si="28"/>
        <v>37.418350803730931</v>
      </c>
      <c r="BA14" s="132">
        <f t="shared" si="29"/>
        <v>87.521350370129056</v>
      </c>
      <c r="BB14" s="18" t="e">
        <f t="shared" si="2"/>
        <v>#NUM!</v>
      </c>
      <c r="BC14" s="74" t="e">
        <f t="shared" si="30"/>
        <v>#NUM!</v>
      </c>
      <c r="BD14" s="86">
        <f t="shared" si="31"/>
        <v>23772.09835832387</v>
      </c>
      <c r="BE14" s="132" t="e">
        <f t="shared" si="32"/>
        <v>#NUM!</v>
      </c>
      <c r="BF14" s="3" t="e">
        <f t="shared" si="3"/>
        <v>#NUM!</v>
      </c>
      <c r="BG14" s="3" t="e">
        <f t="shared" si="33"/>
        <v>#NUM!</v>
      </c>
      <c r="BH14" s="3" t="e">
        <f t="shared" si="34"/>
        <v>#NUM!</v>
      </c>
      <c r="BI14" s="3" t="e">
        <f t="shared" si="35"/>
        <v>#NUM!</v>
      </c>
      <c r="BJ14" t="e">
        <f t="shared" si="36"/>
        <v>#NUM!</v>
      </c>
      <c r="BK14" t="e">
        <f t="shared" si="37"/>
        <v>#NUM!</v>
      </c>
      <c r="BM14" s="17"/>
    </row>
    <row r="15" spans="2:65">
      <c r="B15" s="198" t="s">
        <v>65</v>
      </c>
      <c r="C15" s="129" t="s">
        <v>49</v>
      </c>
      <c r="D15" s="133">
        <v>740</v>
      </c>
      <c r="E15" s="129" t="s">
        <v>33</v>
      </c>
      <c r="G15" s="14"/>
      <c r="H15" s="14"/>
      <c r="I15" s="13"/>
      <c r="J15" s="42"/>
      <c r="K15" s="26"/>
      <c r="N15" s="20"/>
      <c r="O15" s="127">
        <f t="shared" si="38"/>
        <v>12</v>
      </c>
      <c r="P15" s="44">
        <f t="shared" si="4"/>
        <v>4.4249999999999998</v>
      </c>
      <c r="Q15" s="47"/>
      <c r="R15" s="19">
        <f t="shared" si="43"/>
        <v>12.918265500676885</v>
      </c>
      <c r="S15" s="19">
        <f t="shared" si="6"/>
        <v>25.836531001353769</v>
      </c>
      <c r="T15" s="19">
        <f t="shared" si="7"/>
        <v>0.51742563220784177</v>
      </c>
      <c r="U15" s="19">
        <f t="shared" si="8"/>
        <v>13.435691132884726</v>
      </c>
      <c r="V15" s="19">
        <f t="shared" si="9"/>
        <v>26.353956633561612</v>
      </c>
      <c r="W15" s="52">
        <f t="shared" si="10"/>
        <v>139.6391979398588</v>
      </c>
      <c r="X15" s="50">
        <f t="shared" si="11"/>
        <v>7.0989091255212253</v>
      </c>
      <c r="Y15" s="60">
        <f t="shared" si="12"/>
        <v>4.6966106291460585</v>
      </c>
      <c r="Z15" s="3">
        <f t="shared" si="39"/>
        <v>47.151028587673849</v>
      </c>
      <c r="AA15" s="3">
        <f t="shared" si="13"/>
        <v>4.9803904281887093</v>
      </c>
      <c r="AB15" s="3">
        <f t="shared" si="14"/>
        <v>20.782502033971319</v>
      </c>
      <c r="AC15" s="12">
        <f t="shared" si="15"/>
        <v>139.63919793985883</v>
      </c>
      <c r="AE15" s="132">
        <v>12</v>
      </c>
      <c r="AF15" s="78">
        <f t="shared" si="40"/>
        <v>44</v>
      </c>
      <c r="AH15">
        <f t="shared" si="16"/>
        <v>32.86905352972375</v>
      </c>
      <c r="AI15">
        <f t="shared" si="17"/>
        <v>5.1450232355130021</v>
      </c>
      <c r="AJ15" s="17">
        <f t="shared" si="18"/>
        <v>38.014076765236751</v>
      </c>
      <c r="AK15" s="23">
        <f t="shared" si="0"/>
        <v>135.06081230750678</v>
      </c>
      <c r="AL15" s="75">
        <f t="shared" si="19"/>
        <v>4.1905626234741318</v>
      </c>
      <c r="AM15" s="88">
        <f t="shared" si="20"/>
        <v>79.561660449842364</v>
      </c>
      <c r="AN15">
        <f t="shared" si="21"/>
        <v>471.51028587673869</v>
      </c>
      <c r="AO15" s="90">
        <f t="shared" si="1"/>
        <v>7.9561660449842222</v>
      </c>
      <c r="AP15" s="22">
        <f t="shared" si="22"/>
        <v>47.151028587673785</v>
      </c>
      <c r="AQ15" s="22">
        <f t="shared" si="23"/>
        <v>8.4368955283661844</v>
      </c>
      <c r="AR15" s="22">
        <f t="shared" si="24"/>
        <v>50</v>
      </c>
      <c r="AS15" s="22">
        <f t="shared" si="25"/>
        <v>18.523653427954262</v>
      </c>
      <c r="AT15" s="22">
        <f t="shared" si="26"/>
        <v>19.49042333728249</v>
      </c>
      <c r="AV15" s="132">
        <f t="shared" si="41"/>
        <v>12</v>
      </c>
      <c r="AW15" s="78">
        <f t="shared" si="42"/>
        <v>347</v>
      </c>
      <c r="AX15" s="132"/>
      <c r="AY15" s="132">
        <f t="shared" si="27"/>
        <v>50.80658949581747</v>
      </c>
      <c r="AZ15" s="132">
        <f t="shared" si="28"/>
        <v>40.575524152795722</v>
      </c>
      <c r="BA15" s="132">
        <f t="shared" si="29"/>
        <v>91.382113648613199</v>
      </c>
      <c r="BB15" s="18" t="e">
        <f t="shared" si="2"/>
        <v>#NUM!</v>
      </c>
      <c r="BC15" s="74" t="e">
        <f t="shared" si="30"/>
        <v>#NUM!</v>
      </c>
      <c r="BD15" s="86">
        <f t="shared" si="31"/>
        <v>37077.093523935444</v>
      </c>
      <c r="BE15" s="132" t="e">
        <f t="shared" si="32"/>
        <v>#NUM!</v>
      </c>
      <c r="BF15" s="3" t="e">
        <f t="shared" si="3"/>
        <v>#NUM!</v>
      </c>
      <c r="BG15" s="3" t="e">
        <f t="shared" si="33"/>
        <v>#NUM!</v>
      </c>
      <c r="BH15" s="3" t="e">
        <f t="shared" si="34"/>
        <v>#NUM!</v>
      </c>
      <c r="BI15" s="3" t="e">
        <f t="shared" si="35"/>
        <v>#NUM!</v>
      </c>
      <c r="BJ15" t="e">
        <f t="shared" si="36"/>
        <v>#NUM!</v>
      </c>
      <c r="BK15" t="e">
        <f t="shared" si="37"/>
        <v>#NUM!</v>
      </c>
      <c r="BM15" s="17"/>
    </row>
    <row r="16" spans="2:65">
      <c r="B16" s="199"/>
      <c r="C16" s="129" t="s">
        <v>49</v>
      </c>
      <c r="D16" s="29">
        <f>20*LOG10(D15*POWER(10,-12))</f>
        <v>-182.61536560538048</v>
      </c>
      <c r="E16" s="129" t="s">
        <v>102</v>
      </c>
      <c r="G16" s="14"/>
      <c r="H16" s="14"/>
      <c r="I16" s="13"/>
      <c r="J16" s="42"/>
      <c r="K16" s="26"/>
      <c r="N16" s="20"/>
      <c r="O16" s="127">
        <f t="shared" si="38"/>
        <v>13</v>
      </c>
      <c r="P16" s="44">
        <f t="shared" si="4"/>
        <v>4.8</v>
      </c>
      <c r="Q16" s="47"/>
      <c r="R16" s="19">
        <f t="shared" si="43"/>
        <v>13.624824747511743</v>
      </c>
      <c r="S16" s="19">
        <f t="shared" si="6"/>
        <v>27.249649495023487</v>
      </c>
      <c r="T16" s="19">
        <f t="shared" si="7"/>
        <v>0.5612752620559639</v>
      </c>
      <c r="U16" s="19">
        <f t="shared" si="8"/>
        <v>14.186100009567708</v>
      </c>
      <c r="V16" s="19">
        <f t="shared" si="9"/>
        <v>27.810924757079452</v>
      </c>
      <c r="W16" s="52">
        <f t="shared" si="10"/>
        <v>138.88878906317584</v>
      </c>
      <c r="X16" s="50">
        <f t="shared" si="11"/>
        <v>6.5113519879249528</v>
      </c>
      <c r="Y16" s="60">
        <f t="shared" si="12"/>
        <v>5.1204131056183444</v>
      </c>
      <c r="Z16" s="3">
        <f t="shared" si="39"/>
        <v>47.151028587673927</v>
      </c>
      <c r="AA16" s="3">
        <f t="shared" si="13"/>
        <v>5.4298000054201552</v>
      </c>
      <c r="AB16" s="3">
        <f t="shared" si="14"/>
        <v>24.577982906968053</v>
      </c>
      <c r="AC16" s="12">
        <f t="shared" si="15"/>
        <v>138.88878906317584</v>
      </c>
      <c r="AE16" s="132">
        <v>13</v>
      </c>
      <c r="AF16" s="78">
        <f t="shared" si="40"/>
        <v>47</v>
      </c>
      <c r="AH16">
        <f t="shared" si="16"/>
        <v>33.441957158714352</v>
      </c>
      <c r="AI16">
        <f t="shared" si="17"/>
        <v>5.49582027429798</v>
      </c>
      <c r="AJ16" s="17">
        <f t="shared" si="18"/>
        <v>38.937777433012329</v>
      </c>
      <c r="AK16" s="23">
        <f t="shared" si="0"/>
        <v>134.13711163973119</v>
      </c>
      <c r="AL16" s="75">
        <f t="shared" si="19"/>
        <v>3.7677953145507885</v>
      </c>
      <c r="AM16" s="88">
        <f t="shared" si="20"/>
        <v>88.488915322726115</v>
      </c>
      <c r="AN16">
        <f t="shared" si="21"/>
        <v>471.5102858767379</v>
      </c>
      <c r="AO16" s="90">
        <f t="shared" si="1"/>
        <v>8.8488915322725958</v>
      </c>
      <c r="AP16" s="22">
        <f t="shared" si="22"/>
        <v>47.151028587673707</v>
      </c>
      <c r="AQ16" s="22">
        <f t="shared" si="23"/>
        <v>9.383561501546847</v>
      </c>
      <c r="AR16" s="22">
        <f t="shared" si="24"/>
        <v>50</v>
      </c>
      <c r="AS16" s="22">
        <f t="shared" si="25"/>
        <v>19.447354095729857</v>
      </c>
      <c r="AT16" s="22">
        <f t="shared" si="26"/>
        <v>19.490423337282472</v>
      </c>
      <c r="AV16" s="132">
        <f t="shared" si="41"/>
        <v>13</v>
      </c>
      <c r="AW16" s="78">
        <f t="shared" si="42"/>
        <v>374</v>
      </c>
      <c r="AX16" s="132"/>
      <c r="AY16" s="132">
        <f t="shared" si="27"/>
        <v>51.457432044009607</v>
      </c>
      <c r="AZ16" s="132">
        <f t="shared" si="28"/>
        <v>43.732697501860521</v>
      </c>
      <c r="BA16" s="132">
        <f t="shared" si="29"/>
        <v>95.190129545870121</v>
      </c>
      <c r="BB16" s="18" t="e">
        <f t="shared" si="2"/>
        <v>#NUM!</v>
      </c>
      <c r="BC16" s="74" t="e">
        <f t="shared" si="30"/>
        <v>#NUM!</v>
      </c>
      <c r="BD16" s="86">
        <f t="shared" si="31"/>
        <v>57478.63914444195</v>
      </c>
      <c r="BE16" s="132" t="e">
        <f t="shared" si="32"/>
        <v>#NUM!</v>
      </c>
      <c r="BF16" s="3" t="e">
        <f t="shared" si="3"/>
        <v>#NUM!</v>
      </c>
      <c r="BG16" s="3" t="e">
        <f t="shared" si="33"/>
        <v>#NUM!</v>
      </c>
      <c r="BH16" s="3" t="e">
        <f t="shared" si="34"/>
        <v>#NUM!</v>
      </c>
      <c r="BI16" s="3" t="e">
        <f t="shared" si="35"/>
        <v>#NUM!</v>
      </c>
      <c r="BJ16" t="e">
        <f t="shared" si="36"/>
        <v>#NUM!</v>
      </c>
      <c r="BK16" t="e">
        <f t="shared" si="37"/>
        <v>#NUM!</v>
      </c>
      <c r="BM16" s="17"/>
    </row>
    <row r="17" spans="2:65">
      <c r="B17" s="195" t="s">
        <v>71</v>
      </c>
      <c r="C17" s="196"/>
      <c r="D17" s="196"/>
      <c r="E17" s="197"/>
      <c r="G17" s="191" t="s">
        <v>86</v>
      </c>
      <c r="H17" s="191"/>
      <c r="I17" s="191"/>
      <c r="J17" s="191"/>
      <c r="K17" s="191"/>
      <c r="N17" s="20"/>
      <c r="O17" s="127">
        <f t="shared" si="38"/>
        <v>14</v>
      </c>
      <c r="P17" s="44">
        <f t="shared" si="4"/>
        <v>5.1749999999999998</v>
      </c>
      <c r="Q17" s="47"/>
      <c r="R17" s="19">
        <f t="shared" si="43"/>
        <v>14.278207082579106</v>
      </c>
      <c r="S17" s="19">
        <f t="shared" si="6"/>
        <v>28.556414165158213</v>
      </c>
      <c r="T17" s="19">
        <f t="shared" si="7"/>
        <v>0.60512489190408614</v>
      </c>
      <c r="U17" s="19">
        <f t="shared" si="8"/>
        <v>14.883331974483193</v>
      </c>
      <c r="V17" s="19">
        <f t="shared" si="9"/>
        <v>29.161539057062299</v>
      </c>
      <c r="W17" s="52">
        <f t="shared" si="10"/>
        <v>138.19155709826035</v>
      </c>
      <c r="X17" s="50">
        <f t="shared" si="11"/>
        <v>6.0091019826359506</v>
      </c>
      <c r="Y17" s="60">
        <f t="shared" si="12"/>
        <v>5.5483851248668135</v>
      </c>
      <c r="Z17" s="3">
        <f t="shared" si="39"/>
        <v>47.15102858767392</v>
      </c>
      <c r="AA17" s="3">
        <f t="shared" si="13"/>
        <v>5.8836310585992884</v>
      </c>
      <c r="AB17" s="3">
        <f t="shared" si="14"/>
        <v>28.71289302118576</v>
      </c>
      <c r="AC17" s="12">
        <f t="shared" si="15"/>
        <v>138.19155709826035</v>
      </c>
      <c r="AE17" s="132">
        <v>14</v>
      </c>
      <c r="AF17" s="78">
        <f t="shared" si="40"/>
        <v>50</v>
      </c>
      <c r="AH17">
        <f t="shared" si="16"/>
        <v>33.979400086720375</v>
      </c>
      <c r="AI17">
        <f t="shared" si="17"/>
        <v>5.846617313082958</v>
      </c>
      <c r="AJ17" s="17">
        <f t="shared" si="18"/>
        <v>39.826017399803334</v>
      </c>
      <c r="AK17" s="23">
        <f t="shared" si="0"/>
        <v>133.2488716729402</v>
      </c>
      <c r="AL17" s="75">
        <f t="shared" si="19"/>
        <v>3.4015378149178739</v>
      </c>
      <c r="AM17" s="88">
        <f t="shared" si="20"/>
        <v>98.016879036430467</v>
      </c>
      <c r="AN17">
        <f t="shared" si="21"/>
        <v>471.51028587673829</v>
      </c>
      <c r="AO17" s="90">
        <f t="shared" si="1"/>
        <v>9.80168790364303</v>
      </c>
      <c r="AP17" s="22">
        <f t="shared" si="22"/>
        <v>47.15102858767375</v>
      </c>
      <c r="AQ17" s="22">
        <f t="shared" si="23"/>
        <v>10.393927977008536</v>
      </c>
      <c r="AR17" s="22">
        <f t="shared" si="24"/>
        <v>50</v>
      </c>
      <c r="AS17" s="22">
        <f t="shared" si="25"/>
        <v>20.335594062520851</v>
      </c>
      <c r="AT17" s="22">
        <f t="shared" si="26"/>
        <v>19.490423337282483</v>
      </c>
      <c r="AV17" s="132">
        <f t="shared" si="41"/>
        <v>14</v>
      </c>
      <c r="AW17" s="78">
        <f t="shared" si="42"/>
        <v>401</v>
      </c>
      <c r="AX17" s="132"/>
      <c r="AY17" s="132">
        <f t="shared" si="27"/>
        <v>52.062887452403643</v>
      </c>
      <c r="AZ17" s="132">
        <f t="shared" si="28"/>
        <v>46.88987085092532</v>
      </c>
      <c r="BA17" s="132">
        <f t="shared" si="29"/>
        <v>98.952758303328963</v>
      </c>
      <c r="BB17" s="18" t="e">
        <f t="shared" si="2"/>
        <v>#NUM!</v>
      </c>
      <c r="BC17" s="74" t="e">
        <f t="shared" si="30"/>
        <v>#NUM!</v>
      </c>
      <c r="BD17" s="86">
        <f t="shared" si="31"/>
        <v>88641.667069334551</v>
      </c>
      <c r="BE17" s="132" t="e">
        <f t="shared" si="32"/>
        <v>#NUM!</v>
      </c>
      <c r="BF17" s="3" t="e">
        <f t="shared" si="3"/>
        <v>#NUM!</v>
      </c>
      <c r="BG17" s="3" t="e">
        <f t="shared" si="33"/>
        <v>#NUM!</v>
      </c>
      <c r="BH17" s="3" t="e">
        <f t="shared" si="34"/>
        <v>#NUM!</v>
      </c>
      <c r="BI17" s="3" t="e">
        <f t="shared" si="35"/>
        <v>#NUM!</v>
      </c>
      <c r="BJ17" t="e">
        <f t="shared" si="36"/>
        <v>#NUM!</v>
      </c>
      <c r="BK17" t="e">
        <f t="shared" si="37"/>
        <v>#NUM!</v>
      </c>
      <c r="BM17" s="17"/>
    </row>
    <row r="18" spans="2:65">
      <c r="B18" s="8">
        <v>1</v>
      </c>
      <c r="C18" s="130"/>
      <c r="D18" s="133">
        <v>20</v>
      </c>
      <c r="E18" s="129" t="s">
        <v>5</v>
      </c>
      <c r="G18" s="200">
        <v>1</v>
      </c>
      <c r="H18" s="200"/>
      <c r="I18" s="201" t="s">
        <v>87</v>
      </c>
      <c r="J18" s="30">
        <f>(2*D18/$D$29)*((1/COS(RADIANS($D$10/2)))-1)*POWER(10,6)</f>
        <v>65.117282164592893</v>
      </c>
      <c r="K18" s="128" t="s">
        <v>20</v>
      </c>
      <c r="N18" s="20"/>
      <c r="O18" s="127">
        <f t="shared" si="38"/>
        <v>15</v>
      </c>
      <c r="P18" s="44">
        <f t="shared" si="4"/>
        <v>5.55</v>
      </c>
      <c r="Q18" s="47"/>
      <c r="R18" s="19">
        <f t="shared" si="43"/>
        <v>14.885859662453525</v>
      </c>
      <c r="S18" s="19">
        <f t="shared" si="6"/>
        <v>29.77171932490705</v>
      </c>
      <c r="T18" s="19">
        <f t="shared" si="7"/>
        <v>0.64897452175220827</v>
      </c>
      <c r="U18" s="19">
        <f t="shared" si="8"/>
        <v>15.534834184205733</v>
      </c>
      <c r="V18" s="19">
        <f t="shared" si="9"/>
        <v>30.420693846659258</v>
      </c>
      <c r="W18" s="52">
        <f t="shared" si="10"/>
        <v>137.54005488853781</v>
      </c>
      <c r="X18" s="50">
        <f t="shared" si="11"/>
        <v>5.5748664006401363</v>
      </c>
      <c r="Y18" s="60">
        <f t="shared" si="12"/>
        <v>5.9805580364108124</v>
      </c>
      <c r="Z18" s="3">
        <f t="shared" si="39"/>
        <v>47.15102858767392</v>
      </c>
      <c r="AA18" s="3">
        <f t="shared" si="13"/>
        <v>6.3419168314540686</v>
      </c>
      <c r="AB18" s="3">
        <f t="shared" si="14"/>
        <v>33.192097102080012</v>
      </c>
      <c r="AC18" s="12">
        <f t="shared" si="15"/>
        <v>137.54005488853781</v>
      </c>
      <c r="AE18" s="132">
        <v>15</v>
      </c>
      <c r="AF18" s="78">
        <f t="shared" si="40"/>
        <v>53</v>
      </c>
      <c r="AH18">
        <f t="shared" si="16"/>
        <v>34.48551739201578</v>
      </c>
      <c r="AI18">
        <f t="shared" si="17"/>
        <v>6.197414351867935</v>
      </c>
      <c r="AJ18" s="17">
        <f t="shared" si="18"/>
        <v>40.682931743883714</v>
      </c>
      <c r="AK18" s="23">
        <f t="shared" si="0"/>
        <v>132.3919573288598</v>
      </c>
      <c r="AL18" s="75">
        <f t="shared" si="19"/>
        <v>3.0819783682597466</v>
      </c>
      <c r="AM18" s="88">
        <f t="shared" si="20"/>
        <v>108.17990287547325</v>
      </c>
      <c r="AN18">
        <f t="shared" si="21"/>
        <v>471.51028587673784</v>
      </c>
      <c r="AO18" s="90">
        <f t="shared" si="1"/>
        <v>10.817990287547305</v>
      </c>
      <c r="AP18" s="22">
        <f t="shared" si="22"/>
        <v>47.1510285876737</v>
      </c>
      <c r="AQ18" s="22">
        <f t="shared" si="23"/>
        <v>11.471637641405943</v>
      </c>
      <c r="AR18" s="22">
        <f t="shared" si="24"/>
        <v>50</v>
      </c>
      <c r="AS18" s="22">
        <f t="shared" si="25"/>
        <v>21.192508406601242</v>
      </c>
      <c r="AT18" s="22">
        <f t="shared" si="26"/>
        <v>19.490423337282472</v>
      </c>
      <c r="AV18" s="132">
        <f t="shared" si="41"/>
        <v>15</v>
      </c>
      <c r="AW18" s="78">
        <f t="shared" si="42"/>
        <v>428</v>
      </c>
      <c r="AX18" s="132"/>
      <c r="AY18" s="132">
        <f t="shared" si="27"/>
        <v>52.628875380263445</v>
      </c>
      <c r="AZ18" s="132">
        <f t="shared" si="28"/>
        <v>50.047044199990111</v>
      </c>
      <c r="BA18" s="132">
        <f t="shared" si="29"/>
        <v>102.67591958025355</v>
      </c>
      <c r="BB18" s="18" t="e">
        <f t="shared" si="2"/>
        <v>#NUM!</v>
      </c>
      <c r="BC18" s="74" t="e">
        <f t="shared" si="30"/>
        <v>#NUM!</v>
      </c>
      <c r="BD18" s="86">
        <f t="shared" si="31"/>
        <v>136080.52590634726</v>
      </c>
      <c r="BE18" s="132" t="e">
        <f t="shared" si="32"/>
        <v>#NUM!</v>
      </c>
      <c r="BF18" s="3" t="e">
        <f t="shared" si="3"/>
        <v>#NUM!</v>
      </c>
      <c r="BG18" s="3" t="e">
        <f t="shared" si="33"/>
        <v>#NUM!</v>
      </c>
      <c r="BH18" s="3" t="e">
        <f t="shared" si="34"/>
        <v>#NUM!</v>
      </c>
      <c r="BI18" s="3" t="e">
        <f t="shared" si="35"/>
        <v>#NUM!</v>
      </c>
      <c r="BJ18" t="e">
        <f t="shared" si="36"/>
        <v>#NUM!</v>
      </c>
      <c r="BK18" t="e">
        <f t="shared" si="37"/>
        <v>#NUM!</v>
      </c>
      <c r="BM18" s="17"/>
    </row>
    <row r="19" spans="2:65">
      <c r="B19" s="8">
        <v>2</v>
      </c>
      <c r="C19" s="130"/>
      <c r="D19" s="133">
        <v>200</v>
      </c>
      <c r="E19" s="129" t="s">
        <v>5</v>
      </c>
      <c r="G19" s="200">
        <v>2</v>
      </c>
      <c r="H19" s="200"/>
      <c r="I19" s="201"/>
      <c r="J19" s="30">
        <f>(2*D19/$D$29)*((1/COS(RADIANS($D$10/2)))-1)*POWER(10,6)</f>
        <v>651.17282164592893</v>
      </c>
      <c r="K19" s="128" t="s">
        <v>20</v>
      </c>
      <c r="N19" s="20"/>
      <c r="O19" s="127">
        <f t="shared" si="38"/>
        <v>16</v>
      </c>
      <c r="P19" s="44">
        <f t="shared" si="4"/>
        <v>5.9249999999999998</v>
      </c>
      <c r="Q19" s="47"/>
      <c r="R19" s="19">
        <f t="shared" si="43"/>
        <v>15.45376709364283</v>
      </c>
      <c r="S19" s="19">
        <f t="shared" si="6"/>
        <v>30.907534187285659</v>
      </c>
      <c r="T19" s="19">
        <f t="shared" si="7"/>
        <v>0.6928241516003304</v>
      </c>
      <c r="U19" s="19">
        <f t="shared" si="8"/>
        <v>16.146591245243158</v>
      </c>
      <c r="V19" s="19">
        <f t="shared" si="9"/>
        <v>31.600358338885989</v>
      </c>
      <c r="W19" s="52">
        <f t="shared" si="10"/>
        <v>136.92829782750039</v>
      </c>
      <c r="X19" s="50">
        <f t="shared" si="11"/>
        <v>5.1957304373487405</v>
      </c>
      <c r="Y19" s="60">
        <f t="shared" si="12"/>
        <v>6.4169634002948817</v>
      </c>
      <c r="Z19" s="3">
        <f t="shared" si="39"/>
        <v>47.151028587673913</v>
      </c>
      <c r="AA19" s="3">
        <f t="shared" si="13"/>
        <v>6.8046907909580554</v>
      </c>
      <c r="AB19" s="3">
        <f t="shared" si="14"/>
        <v>38.020508146747204</v>
      </c>
      <c r="AC19" s="12">
        <f t="shared" si="15"/>
        <v>136.92829782750039</v>
      </c>
      <c r="AE19" s="132">
        <f>AE18+1</f>
        <v>16</v>
      </c>
      <c r="AF19" s="78">
        <f t="shared" si="40"/>
        <v>56</v>
      </c>
      <c r="AH19">
        <f t="shared" si="16"/>
        <v>34.963760540124007</v>
      </c>
      <c r="AI19">
        <f t="shared" si="17"/>
        <v>6.548211390652912</v>
      </c>
      <c r="AJ19" s="17">
        <f t="shared" si="18"/>
        <v>41.511971930776916</v>
      </c>
      <c r="AK19" s="23">
        <f t="shared" si="0"/>
        <v>131.56291714196661</v>
      </c>
      <c r="AL19" s="75">
        <f t="shared" si="19"/>
        <v>2.8014158198982604</v>
      </c>
      <c r="AM19" s="88">
        <f t="shared" si="20"/>
        <v>119.01414926498039</v>
      </c>
      <c r="AN19">
        <f t="shared" si="21"/>
        <v>471.5102858767379</v>
      </c>
      <c r="AO19" s="90">
        <f t="shared" si="1"/>
        <v>11.901414926498019</v>
      </c>
      <c r="AP19" s="22">
        <f t="shared" si="22"/>
        <v>47.151028587673714</v>
      </c>
      <c r="AQ19" s="22">
        <f t="shared" si="23"/>
        <v>12.620525238774222</v>
      </c>
      <c r="AR19" s="22">
        <f t="shared" si="24"/>
        <v>50</v>
      </c>
      <c r="AS19" s="22">
        <f t="shared" si="25"/>
        <v>22.021548593494444</v>
      </c>
      <c r="AT19" s="22">
        <f t="shared" si="26"/>
        <v>19.490423337282472</v>
      </c>
      <c r="AV19" s="132">
        <f t="shared" si="41"/>
        <v>16</v>
      </c>
      <c r="AW19" s="78">
        <f t="shared" si="42"/>
        <v>455</v>
      </c>
      <c r="AX19" s="132"/>
      <c r="AY19" s="132">
        <f t="shared" si="27"/>
        <v>53.160227933142252</v>
      </c>
      <c r="AZ19" s="132">
        <f t="shared" si="28"/>
        <v>53.204217549054917</v>
      </c>
      <c r="BA19" s="132">
        <f t="shared" si="29"/>
        <v>106.36444548219717</v>
      </c>
      <c r="BB19" s="18" t="e">
        <f t="shared" si="2"/>
        <v>#NUM!</v>
      </c>
      <c r="BC19" s="74" t="e">
        <f t="shared" si="30"/>
        <v>#NUM!</v>
      </c>
      <c r="BD19" s="86">
        <f t="shared" si="31"/>
        <v>208076.13588035552</v>
      </c>
      <c r="BE19" s="132" t="e">
        <f t="shared" si="32"/>
        <v>#NUM!</v>
      </c>
      <c r="BF19" s="3" t="e">
        <f t="shared" si="3"/>
        <v>#NUM!</v>
      </c>
      <c r="BG19" s="3" t="e">
        <f t="shared" si="33"/>
        <v>#NUM!</v>
      </c>
      <c r="BH19" s="3" t="e">
        <f t="shared" si="34"/>
        <v>#NUM!</v>
      </c>
      <c r="BI19" s="3" t="e">
        <f t="shared" si="35"/>
        <v>#NUM!</v>
      </c>
      <c r="BJ19" t="e">
        <f t="shared" si="36"/>
        <v>#NUM!</v>
      </c>
      <c r="BK19" t="e">
        <f t="shared" si="37"/>
        <v>#NUM!</v>
      </c>
      <c r="BM19" s="17"/>
    </row>
    <row r="20" spans="2:65">
      <c r="B20" s="8">
        <v>3</v>
      </c>
      <c r="C20" s="130"/>
      <c r="D20" s="134">
        <v>0</v>
      </c>
      <c r="E20" s="129" t="s">
        <v>5</v>
      </c>
      <c r="G20" s="200">
        <v>3</v>
      </c>
      <c r="H20" s="200"/>
      <c r="I20" s="201"/>
      <c r="J20" s="30">
        <f>(2*D20/$D$29)*((1/COS(RADIANS($D$10/2)))-1)*POWER(10,6)</f>
        <v>0</v>
      </c>
      <c r="K20" s="128" t="s">
        <v>20</v>
      </c>
      <c r="N20" s="20"/>
      <c r="O20" s="127">
        <f t="shared" si="38"/>
        <v>17</v>
      </c>
      <c r="P20" s="44">
        <f t="shared" si="4"/>
        <v>6.3</v>
      </c>
      <c r="Q20" s="47"/>
      <c r="R20" s="19">
        <f t="shared" si="43"/>
        <v>15.986810989071634</v>
      </c>
      <c r="S20" s="19">
        <f t="shared" si="6"/>
        <v>31.973621978143267</v>
      </c>
      <c r="T20" s="19">
        <f t="shared" si="7"/>
        <v>0.73667378144845264</v>
      </c>
      <c r="U20" s="19">
        <f t="shared" si="8"/>
        <v>16.723484770520088</v>
      </c>
      <c r="V20" s="19">
        <f t="shared" si="9"/>
        <v>32.710295759591723</v>
      </c>
      <c r="W20" s="52">
        <f t="shared" si="10"/>
        <v>136.35140430222344</v>
      </c>
      <c r="X20" s="50">
        <f t="shared" si="11"/>
        <v>4.8618542448365245</v>
      </c>
      <c r="Y20" s="60">
        <f t="shared" si="12"/>
        <v>6.8576329884167393</v>
      </c>
      <c r="Z20" s="3">
        <f t="shared" si="39"/>
        <v>47.151028587673807</v>
      </c>
      <c r="AA20" s="3">
        <f t="shared" si="13"/>
        <v>7.2719866287386301</v>
      </c>
      <c r="AB20" s="3">
        <f t="shared" si="14"/>
        <v>43.203087827025456</v>
      </c>
      <c r="AC20" s="12">
        <f t="shared" si="15"/>
        <v>136.35140430222344</v>
      </c>
      <c r="AE20" s="132">
        <f t="shared" ref="AE20:AE40" si="44">AE19+1</f>
        <v>17</v>
      </c>
      <c r="AF20" s="78">
        <f t="shared" si="40"/>
        <v>59</v>
      </c>
      <c r="AH20">
        <f t="shared" si="16"/>
        <v>35.417040232842886</v>
      </c>
      <c r="AI20">
        <f t="shared" si="17"/>
        <v>6.8990084294378891</v>
      </c>
      <c r="AJ20" s="17">
        <f t="shared" si="18"/>
        <v>42.316048662280778</v>
      </c>
      <c r="AK20" s="23">
        <f t="shared" si="0"/>
        <v>130.75884041046277</v>
      </c>
      <c r="AL20" s="75">
        <f t="shared" si="19"/>
        <v>2.5537227195020784</v>
      </c>
      <c r="AM20" s="88">
        <f t="shared" si="20"/>
        <v>130.55768271022666</v>
      </c>
      <c r="AN20">
        <f t="shared" si="21"/>
        <v>471.51028587673869</v>
      </c>
      <c r="AO20" s="90">
        <f t="shared" si="1"/>
        <v>13.055768271022643</v>
      </c>
      <c r="AP20" s="22">
        <f t="shared" si="22"/>
        <v>47.151028587673785</v>
      </c>
      <c r="AQ20" s="22">
        <f t="shared" si="23"/>
        <v>13.844627213960376</v>
      </c>
      <c r="AR20" s="22">
        <f t="shared" si="24"/>
        <v>50</v>
      </c>
      <c r="AS20" s="22">
        <f t="shared" si="25"/>
        <v>22.825625324998281</v>
      </c>
      <c r="AT20" s="22">
        <f t="shared" si="26"/>
        <v>19.490423337282497</v>
      </c>
      <c r="AV20" s="132">
        <f t="shared" si="41"/>
        <v>17</v>
      </c>
      <c r="AW20" s="78">
        <f t="shared" si="42"/>
        <v>482</v>
      </c>
      <c r="AX20" s="132"/>
      <c r="AY20" s="132">
        <f t="shared" si="27"/>
        <v>53.660940764776996</v>
      </c>
      <c r="AZ20" s="132">
        <f t="shared" si="28"/>
        <v>56.361390898119708</v>
      </c>
      <c r="BA20" s="132">
        <f t="shared" si="29"/>
        <v>110.0223316628967</v>
      </c>
      <c r="BB20" s="18" t="e">
        <f t="shared" si="2"/>
        <v>#NUM!</v>
      </c>
      <c r="BC20" s="74" t="e">
        <f t="shared" si="30"/>
        <v>#NUM!</v>
      </c>
      <c r="BD20" s="86">
        <f t="shared" si="31"/>
        <v>317041.84242222662</v>
      </c>
      <c r="BE20" s="132" t="e">
        <f t="shared" si="32"/>
        <v>#NUM!</v>
      </c>
      <c r="BF20" s="3" t="e">
        <f t="shared" si="3"/>
        <v>#NUM!</v>
      </c>
      <c r="BG20" s="3" t="e">
        <f t="shared" si="33"/>
        <v>#NUM!</v>
      </c>
      <c r="BH20" s="3" t="e">
        <f t="shared" si="34"/>
        <v>#NUM!</v>
      </c>
      <c r="BI20" s="3" t="e">
        <f t="shared" si="35"/>
        <v>#NUM!</v>
      </c>
      <c r="BJ20" t="e">
        <f t="shared" si="36"/>
        <v>#NUM!</v>
      </c>
      <c r="BK20" t="e">
        <f t="shared" si="37"/>
        <v>#NUM!</v>
      </c>
      <c r="BM20" s="17"/>
    </row>
    <row r="21" spans="2:65">
      <c r="B21" s="195" t="s">
        <v>44</v>
      </c>
      <c r="C21" s="196"/>
      <c r="D21" s="196"/>
      <c r="E21" s="197"/>
      <c r="G21" s="202" t="s">
        <v>85</v>
      </c>
      <c r="H21" s="203"/>
      <c r="I21" s="203"/>
      <c r="J21" s="203"/>
      <c r="K21" s="204"/>
      <c r="N21" s="20"/>
      <c r="O21" s="127">
        <f t="shared" si="38"/>
        <v>18</v>
      </c>
      <c r="P21" s="44">
        <f t="shared" si="4"/>
        <v>6.6749999999999998</v>
      </c>
      <c r="Q21" s="47"/>
      <c r="R21" s="19">
        <f t="shared" si="43"/>
        <v>16.489025400732256</v>
      </c>
      <c r="S21" s="19">
        <f t="shared" si="6"/>
        <v>32.978050801464512</v>
      </c>
      <c r="T21" s="19">
        <f t="shared" si="7"/>
        <v>0.78052341129657477</v>
      </c>
      <c r="U21" s="19">
        <f t="shared" si="8"/>
        <v>17.26954881202883</v>
      </c>
      <c r="V21" s="19">
        <f t="shared" si="9"/>
        <v>33.75857421276109</v>
      </c>
      <c r="W21" s="52">
        <f t="shared" si="10"/>
        <v>135.8053402607147</v>
      </c>
      <c r="X21" s="50">
        <f t="shared" si="11"/>
        <v>4.5656091799549126</v>
      </c>
      <c r="Y21" s="60">
        <f t="shared" si="12"/>
        <v>7.3025987858632666</v>
      </c>
      <c r="Z21" s="3">
        <f t="shared" si="39"/>
        <v>47.151028587673842</v>
      </c>
      <c r="AA21" s="3">
        <f t="shared" si="13"/>
        <v>7.7438382624937097</v>
      </c>
      <c r="AB21" s="3">
        <f t="shared" si="14"/>
        <v>48.744846895637316</v>
      </c>
      <c r="AC21" s="12">
        <f t="shared" si="15"/>
        <v>135.8053402607147</v>
      </c>
      <c r="AE21" s="132">
        <f t="shared" si="44"/>
        <v>18</v>
      </c>
      <c r="AF21" s="78">
        <f t="shared" si="40"/>
        <v>62</v>
      </c>
      <c r="AH21">
        <f t="shared" si="16"/>
        <v>35.84783378996508</v>
      </c>
      <c r="AI21">
        <f t="shared" si="17"/>
        <v>7.249805468222867</v>
      </c>
      <c r="AJ21" s="17">
        <f t="shared" si="18"/>
        <v>43.097639258187947</v>
      </c>
      <c r="AK21" s="23">
        <f t="shared" si="0"/>
        <v>129.97724981455559</v>
      </c>
      <c r="AL21" s="75">
        <f t="shared" si="19"/>
        <v>2.3339643086407516</v>
      </c>
      <c r="AM21" s="88">
        <f t="shared" si="20"/>
        <v>142.85056515573677</v>
      </c>
      <c r="AN21">
        <f t="shared" si="21"/>
        <v>471.51028587673909</v>
      </c>
      <c r="AO21" s="90">
        <f t="shared" si="1"/>
        <v>14.285056515573652</v>
      </c>
      <c r="AP21" s="22">
        <f t="shared" si="22"/>
        <v>47.151028587673828</v>
      </c>
      <c r="AQ21" s="22">
        <f t="shared" si="23"/>
        <v>15.148191824714548</v>
      </c>
      <c r="AR21" s="22">
        <f t="shared" si="24"/>
        <v>50</v>
      </c>
      <c r="AS21" s="22">
        <f t="shared" si="25"/>
        <v>23.607215920905457</v>
      </c>
      <c r="AT21" s="22">
        <f t="shared" si="26"/>
        <v>19.49042333728249</v>
      </c>
      <c r="AV21" s="132">
        <f t="shared" si="41"/>
        <v>18</v>
      </c>
      <c r="AW21" s="78">
        <f t="shared" si="42"/>
        <v>509</v>
      </c>
      <c r="AX21" s="132"/>
      <c r="AY21" s="132">
        <f t="shared" si="27"/>
        <v>54.134355646735173</v>
      </c>
      <c r="AZ21" s="132">
        <f t="shared" si="28"/>
        <v>59.518564247184507</v>
      </c>
      <c r="BA21" s="132">
        <f t="shared" si="29"/>
        <v>113.65291989391969</v>
      </c>
      <c r="BB21" s="18" t="e">
        <f t="shared" si="2"/>
        <v>#NUM!</v>
      </c>
      <c r="BC21" s="74" t="e">
        <f t="shared" si="30"/>
        <v>#NUM!</v>
      </c>
      <c r="BD21" s="86">
        <f t="shared" si="31"/>
        <v>481555.10886823642</v>
      </c>
      <c r="BE21" s="132" t="e">
        <f t="shared" si="32"/>
        <v>#NUM!</v>
      </c>
      <c r="BF21" s="3" t="e">
        <f t="shared" si="3"/>
        <v>#NUM!</v>
      </c>
      <c r="BG21" s="3" t="e">
        <f t="shared" si="33"/>
        <v>#NUM!</v>
      </c>
      <c r="BH21" s="3" t="e">
        <f t="shared" si="34"/>
        <v>#NUM!</v>
      </c>
      <c r="BI21" s="3" t="e">
        <f t="shared" si="35"/>
        <v>#NUM!</v>
      </c>
      <c r="BJ21" t="e">
        <f t="shared" si="36"/>
        <v>#NUM!</v>
      </c>
      <c r="BK21" t="e">
        <f t="shared" si="37"/>
        <v>#NUM!</v>
      </c>
      <c r="BM21" s="17"/>
    </row>
    <row r="22" spans="2:65">
      <c r="B22" s="8">
        <v>1</v>
      </c>
      <c r="C22" s="205" t="s">
        <v>19</v>
      </c>
      <c r="D22" s="134">
        <v>120</v>
      </c>
      <c r="E22" s="129" t="s">
        <v>20</v>
      </c>
      <c r="G22" s="200">
        <v>1</v>
      </c>
      <c r="H22" s="200"/>
      <c r="I22" s="201" t="s">
        <v>11</v>
      </c>
      <c r="J22" s="31">
        <f>(4*$D$29*(D22/1000000))/POWER(RADIANS($D$10),2)</f>
        <v>36.931571437632122</v>
      </c>
      <c r="K22" s="129" t="s">
        <v>5</v>
      </c>
      <c r="N22" s="20"/>
      <c r="O22" s="127">
        <f t="shared" si="38"/>
        <v>19</v>
      </c>
      <c r="P22" s="44">
        <f t="shared" si="4"/>
        <v>7.05</v>
      </c>
      <c r="Q22" s="47"/>
      <c r="R22" s="19">
        <f t="shared" si="43"/>
        <v>16.963782339827972</v>
      </c>
      <c r="S22" s="19">
        <f t="shared" si="6"/>
        <v>33.927564679655944</v>
      </c>
      <c r="T22" s="19">
        <f t="shared" si="7"/>
        <v>0.82437304114469701</v>
      </c>
      <c r="U22" s="19">
        <f t="shared" si="8"/>
        <v>17.788155380972668</v>
      </c>
      <c r="V22" s="19">
        <f t="shared" si="9"/>
        <v>34.75193772080064</v>
      </c>
      <c r="W22" s="52">
        <f t="shared" si="10"/>
        <v>135.28673369177085</v>
      </c>
      <c r="X22" s="50">
        <f t="shared" si="11"/>
        <v>4.3009897179408254</v>
      </c>
      <c r="Y22" s="60">
        <f t="shared" si="12"/>
        <v>7.7518929922546755</v>
      </c>
      <c r="Z22" s="3">
        <f t="shared" si="39"/>
        <v>47.1510285876738</v>
      </c>
      <c r="AA22" s="3">
        <f t="shared" si="13"/>
        <v>8.2202798374171291</v>
      </c>
      <c r="AB22" s="3">
        <f t="shared" si="14"/>
        <v>54.650845595395481</v>
      </c>
      <c r="AC22" s="12">
        <f t="shared" si="15"/>
        <v>135.28673369177088</v>
      </c>
      <c r="AE22" s="132">
        <f t="shared" si="44"/>
        <v>19</v>
      </c>
      <c r="AF22" s="78">
        <f t="shared" si="40"/>
        <v>65</v>
      </c>
      <c r="AH22">
        <f t="shared" si="16"/>
        <v>36.258267132857107</v>
      </c>
      <c r="AI22">
        <f t="shared" si="17"/>
        <v>7.6006025070078449</v>
      </c>
      <c r="AJ22" s="17">
        <f t="shared" si="18"/>
        <v>43.858869639864949</v>
      </c>
      <c r="AK22" s="23">
        <f t="shared" si="0"/>
        <v>129.21601943287857</v>
      </c>
      <c r="AL22" s="75">
        <f t="shared" si="19"/>
        <v>2.138123029955683</v>
      </c>
      <c r="AM22" s="88">
        <f t="shared" si="20"/>
        <v>155.93495597377273</v>
      </c>
      <c r="AN22">
        <f t="shared" si="21"/>
        <v>471.51028587673795</v>
      </c>
      <c r="AO22" s="90">
        <f t="shared" si="1"/>
        <v>15.593495597377245</v>
      </c>
      <c r="AP22" s="22">
        <f t="shared" si="22"/>
        <v>47.151028587673707</v>
      </c>
      <c r="AQ22" s="22">
        <f t="shared" si="23"/>
        <v>16.535689744691719</v>
      </c>
      <c r="AR22" s="22">
        <f t="shared" si="24"/>
        <v>50</v>
      </c>
      <c r="AS22" s="22">
        <f t="shared" si="25"/>
        <v>24.368446302582477</v>
      </c>
      <c r="AT22" s="22">
        <f t="shared" si="26"/>
        <v>19.490423337282472</v>
      </c>
      <c r="AV22" s="132">
        <f t="shared" si="41"/>
        <v>19</v>
      </c>
      <c r="AW22" s="78">
        <f t="shared" si="42"/>
        <v>536</v>
      </c>
      <c r="AX22" s="132"/>
      <c r="AY22" s="132">
        <f t="shared" si="27"/>
        <v>54.583295793855406</v>
      </c>
      <c r="AZ22" s="132">
        <f t="shared" si="28"/>
        <v>62.675737596249306</v>
      </c>
      <c r="BA22" s="132">
        <f t="shared" si="29"/>
        <v>117.25903339010472</v>
      </c>
      <c r="BB22" s="18" t="e">
        <f t="shared" si="2"/>
        <v>#NUM!</v>
      </c>
      <c r="BC22" s="74" t="e">
        <f t="shared" si="30"/>
        <v>#NUM!</v>
      </c>
      <c r="BD22" s="86">
        <f t="shared" si="31"/>
        <v>729376.33703630057</v>
      </c>
      <c r="BE22" s="132" t="e">
        <f t="shared" si="32"/>
        <v>#NUM!</v>
      </c>
      <c r="BF22" s="3" t="e">
        <f t="shared" si="3"/>
        <v>#NUM!</v>
      </c>
      <c r="BG22" s="3" t="e">
        <f t="shared" si="33"/>
        <v>#NUM!</v>
      </c>
      <c r="BH22" s="3" t="e">
        <f t="shared" si="34"/>
        <v>#NUM!</v>
      </c>
      <c r="BI22" s="3" t="e">
        <f t="shared" si="35"/>
        <v>#NUM!</v>
      </c>
      <c r="BJ22" t="e">
        <f t="shared" si="36"/>
        <v>#NUM!</v>
      </c>
      <c r="BK22" t="e">
        <f t="shared" si="37"/>
        <v>#NUM!</v>
      </c>
      <c r="BM22" s="17"/>
    </row>
    <row r="23" spans="2:65">
      <c r="B23" s="8">
        <v>2</v>
      </c>
      <c r="C23" s="205"/>
      <c r="D23" s="134">
        <v>1200</v>
      </c>
      <c r="E23" s="129" t="s">
        <v>20</v>
      </c>
      <c r="G23" s="200">
        <v>2</v>
      </c>
      <c r="H23" s="200"/>
      <c r="I23" s="201"/>
      <c r="J23" s="31">
        <f>(4*$D$29*(D23/1000000))/POWER(RADIANS($D$10),2)</f>
        <v>369.31571437632118</v>
      </c>
      <c r="K23" s="129" t="s">
        <v>5</v>
      </c>
      <c r="N23" s="20"/>
      <c r="O23" s="127">
        <f t="shared" si="38"/>
        <v>20</v>
      </c>
      <c r="P23" s="44">
        <f t="shared" si="4"/>
        <v>7.4249999999999998</v>
      </c>
      <c r="Q23" s="47"/>
      <c r="R23" s="19">
        <f t="shared" si="43"/>
        <v>17.413929159784999</v>
      </c>
      <c r="S23" s="19">
        <f t="shared" si="6"/>
        <v>34.827858319569998</v>
      </c>
      <c r="T23" s="19">
        <f t="shared" si="7"/>
        <v>0.86822267099281925</v>
      </c>
      <c r="U23" s="19">
        <f t="shared" si="8"/>
        <v>18.282151830777817</v>
      </c>
      <c r="V23" s="19">
        <f t="shared" si="9"/>
        <v>35.69608099056282</v>
      </c>
      <c r="W23" s="52">
        <f t="shared" si="10"/>
        <v>134.79273724196571</v>
      </c>
      <c r="X23" s="50">
        <f t="shared" si="11"/>
        <v>4.0632035740231114</v>
      </c>
      <c r="Y23" s="60">
        <f t="shared" si="12"/>
        <v>8.2055480230967355</v>
      </c>
      <c r="Z23" s="3">
        <f t="shared" si="39"/>
        <v>47.151028587673842</v>
      </c>
      <c r="AA23" s="3">
        <f t="shared" si="13"/>
        <v>8.7013457276325692</v>
      </c>
      <c r="AB23" s="3">
        <f t="shared" si="14"/>
        <v>60.926194071493271</v>
      </c>
      <c r="AC23" s="12">
        <f t="shared" si="15"/>
        <v>134.79273724196571</v>
      </c>
      <c r="AE23" s="132">
        <f t="shared" si="44"/>
        <v>20</v>
      </c>
      <c r="AF23" s="78">
        <f t="shared" si="40"/>
        <v>68</v>
      </c>
      <c r="AH23">
        <f t="shared" si="16"/>
        <v>36.650178254124725</v>
      </c>
      <c r="AI23">
        <f t="shared" si="17"/>
        <v>7.9513995457928228</v>
      </c>
      <c r="AJ23" s="17">
        <f t="shared" si="18"/>
        <v>44.60157779991755</v>
      </c>
      <c r="AK23" s="23">
        <f t="shared" si="0"/>
        <v>128.47331127282598</v>
      </c>
      <c r="AL23" s="75">
        <f t="shared" si="19"/>
        <v>1.9628959699933575</v>
      </c>
      <c r="AM23" s="88">
        <f t="shared" si="20"/>
        <v>169.85521680182444</v>
      </c>
      <c r="AN23">
        <f t="shared" si="21"/>
        <v>471.51028587673824</v>
      </c>
      <c r="AO23" s="90">
        <f t="shared" si="1"/>
        <v>16.985521680182416</v>
      </c>
      <c r="AP23" s="22">
        <f t="shared" si="22"/>
        <v>47.151028587673743</v>
      </c>
      <c r="AQ23" s="22">
        <f t="shared" si="23"/>
        <v>18.011825180652348</v>
      </c>
      <c r="AR23" s="22">
        <f t="shared" si="24"/>
        <v>49.999999999999993</v>
      </c>
      <c r="AS23" s="22">
        <f t="shared" si="25"/>
        <v>25.111154462635067</v>
      </c>
      <c r="AT23" s="22">
        <f t="shared" si="26"/>
        <v>19.490423337282483</v>
      </c>
      <c r="AV23" s="132">
        <f t="shared" si="41"/>
        <v>20</v>
      </c>
      <c r="AW23" s="78">
        <f t="shared" si="42"/>
        <v>563</v>
      </c>
      <c r="AX23" s="132"/>
      <c r="AY23" s="132">
        <f t="shared" si="27"/>
        <v>55.010167897026925</v>
      </c>
      <c r="AZ23" s="132">
        <f t="shared" si="28"/>
        <v>65.832910945314097</v>
      </c>
      <c r="BA23" s="132">
        <f t="shared" si="29"/>
        <v>120.84307884234101</v>
      </c>
      <c r="BB23" s="18" t="e">
        <f t="shared" si="2"/>
        <v>#NUM!</v>
      </c>
      <c r="BC23" s="74" t="e">
        <f t="shared" si="30"/>
        <v>#NUM!</v>
      </c>
      <c r="BD23" s="86">
        <f t="shared" si="31"/>
        <v>1101929.8356885989</v>
      </c>
      <c r="BE23" s="132" t="e">
        <f t="shared" si="32"/>
        <v>#NUM!</v>
      </c>
      <c r="BF23" s="3" t="e">
        <f t="shared" si="3"/>
        <v>#NUM!</v>
      </c>
      <c r="BG23" s="3" t="e">
        <f t="shared" si="33"/>
        <v>#NUM!</v>
      </c>
      <c r="BH23" s="3" t="e">
        <f t="shared" si="34"/>
        <v>#NUM!</v>
      </c>
      <c r="BI23" s="3" t="e">
        <f t="shared" si="35"/>
        <v>#NUM!</v>
      </c>
      <c r="BJ23" t="e">
        <f t="shared" si="36"/>
        <v>#NUM!</v>
      </c>
      <c r="BK23" t="e">
        <f t="shared" si="37"/>
        <v>#NUM!</v>
      </c>
      <c r="BM23" s="17"/>
    </row>
    <row r="24" spans="2:65">
      <c r="B24" s="8">
        <v>3</v>
      </c>
      <c r="C24" s="205"/>
      <c r="D24" s="134">
        <v>0</v>
      </c>
      <c r="E24" s="129" t="s">
        <v>20</v>
      </c>
      <c r="G24" s="200">
        <v>3</v>
      </c>
      <c r="H24" s="200"/>
      <c r="I24" s="201"/>
      <c r="J24" s="31">
        <f>(4*$D$29*(D24/1000000))/POWER(RADIANS($D$10),2)</f>
        <v>0</v>
      </c>
      <c r="K24" s="129" t="s">
        <v>5</v>
      </c>
      <c r="N24" s="20"/>
      <c r="O24" s="127">
        <f t="shared" si="38"/>
        <v>21</v>
      </c>
      <c r="P24" s="44">
        <f t="shared" si="4"/>
        <v>7.8</v>
      </c>
      <c r="Q24" s="47"/>
      <c r="R24" s="19">
        <f t="shared" si="43"/>
        <v>17.841892053809609</v>
      </c>
      <c r="S24" s="19">
        <f t="shared" si="6"/>
        <v>35.683784107619218</v>
      </c>
      <c r="T24" s="19">
        <f t="shared" si="7"/>
        <v>0.91207230084094126</v>
      </c>
      <c r="U24" s="19">
        <f t="shared" si="8"/>
        <v>18.753964354650549</v>
      </c>
      <c r="V24" s="19">
        <f t="shared" si="9"/>
        <v>36.595856408460158</v>
      </c>
      <c r="W24" s="52">
        <f t="shared" si="10"/>
        <v>134.32092471809298</v>
      </c>
      <c r="X24" s="50">
        <f t="shared" si="11"/>
        <v>3.8483800591808701</v>
      </c>
      <c r="Y24" s="60">
        <f t="shared" si="12"/>
        <v>8.6635965111412503</v>
      </c>
      <c r="Z24" s="3">
        <f t="shared" si="39"/>
        <v>47.151028587673864</v>
      </c>
      <c r="AA24" s="3">
        <f t="shared" si="13"/>
        <v>9.1870705376362451</v>
      </c>
      <c r="AB24" s="3">
        <f t="shared" si="14"/>
        <v>67.576052786901784</v>
      </c>
      <c r="AC24" s="12">
        <f t="shared" si="15"/>
        <v>134.32092471809301</v>
      </c>
      <c r="AE24" s="132">
        <f t="shared" si="44"/>
        <v>21</v>
      </c>
      <c r="AF24" s="78">
        <f t="shared" si="40"/>
        <v>71</v>
      </c>
      <c r="AH24">
        <f t="shared" si="16"/>
        <v>37.025166974381506</v>
      </c>
      <c r="AI24">
        <f t="shared" si="17"/>
        <v>8.3021965845777981</v>
      </c>
      <c r="AJ24" s="17">
        <f t="shared" si="18"/>
        <v>45.327363558959306</v>
      </c>
      <c r="AK24" s="23">
        <f t="shared" si="0"/>
        <v>127.74752551378425</v>
      </c>
      <c r="AL24" s="75">
        <f t="shared" si="19"/>
        <v>1.8055436634079258</v>
      </c>
      <c r="AM24" s="88">
        <f t="shared" si="20"/>
        <v>184.65802145894915</v>
      </c>
      <c r="AN24">
        <f t="shared" si="21"/>
        <v>471.51028587674</v>
      </c>
      <c r="AO24" s="90">
        <f t="shared" si="1"/>
        <v>18.465802145894884</v>
      </c>
      <c r="AP24" s="22">
        <f t="shared" si="22"/>
        <v>47.15102858767392</v>
      </c>
      <c r="AQ24" s="22">
        <f t="shared" si="23"/>
        <v>19.581547528235852</v>
      </c>
      <c r="AR24" s="22">
        <f t="shared" si="24"/>
        <v>50.000000000000007</v>
      </c>
      <c r="AS24" s="22">
        <f t="shared" si="25"/>
        <v>25.836940221676791</v>
      </c>
      <c r="AT24" s="22">
        <f t="shared" si="26"/>
        <v>19.490423337282515</v>
      </c>
      <c r="AV24" s="132">
        <f t="shared" si="41"/>
        <v>21</v>
      </c>
      <c r="AW24" s="78">
        <f t="shared" si="42"/>
        <v>590</v>
      </c>
      <c r="AX24" s="132"/>
      <c r="AY24" s="132">
        <f t="shared" si="27"/>
        <v>55.417040232842886</v>
      </c>
      <c r="AZ24" s="132">
        <f t="shared" si="28"/>
        <v>68.990084294378889</v>
      </c>
      <c r="BA24" s="132">
        <f t="shared" si="29"/>
        <v>124.40712452722178</v>
      </c>
      <c r="BB24" s="18" t="e">
        <f t="shared" si="2"/>
        <v>#NUM!</v>
      </c>
      <c r="BC24" s="74" t="e">
        <f t="shared" si="30"/>
        <v>#NUM!</v>
      </c>
      <c r="BD24" s="86">
        <f t="shared" si="31"/>
        <v>1660948.7279409645</v>
      </c>
      <c r="BE24" s="132" t="e">
        <f t="shared" si="32"/>
        <v>#NUM!</v>
      </c>
      <c r="BF24" s="3" t="e">
        <f t="shared" si="3"/>
        <v>#NUM!</v>
      </c>
      <c r="BG24" s="3" t="e">
        <f t="shared" si="33"/>
        <v>#NUM!</v>
      </c>
      <c r="BH24" s="3" t="e">
        <f t="shared" si="34"/>
        <v>#NUM!</v>
      </c>
      <c r="BI24" s="3" t="e">
        <f t="shared" si="35"/>
        <v>#NUM!</v>
      </c>
      <c r="BJ24" t="e">
        <f t="shared" si="36"/>
        <v>#NUM!</v>
      </c>
      <c r="BK24" t="e">
        <f t="shared" si="37"/>
        <v>#NUM!</v>
      </c>
      <c r="BM24" s="17"/>
    </row>
    <row r="25" spans="2:65">
      <c r="B25" s="195" t="s">
        <v>66</v>
      </c>
      <c r="C25" s="196"/>
      <c r="D25" s="196"/>
      <c r="E25" s="197"/>
      <c r="G25" s="191" t="s">
        <v>38</v>
      </c>
      <c r="H25" s="191"/>
      <c r="I25" s="191"/>
      <c r="J25" s="191"/>
      <c r="K25" s="191"/>
      <c r="N25" s="20"/>
      <c r="O25" s="127">
        <f t="shared" si="38"/>
        <v>22</v>
      </c>
      <c r="P25" s="44">
        <f t="shared" si="4"/>
        <v>8.1750000000000007</v>
      </c>
      <c r="Q25" s="47"/>
      <c r="R25" s="19">
        <f t="shared" si="43"/>
        <v>18.249755226646474</v>
      </c>
      <c r="S25" s="19">
        <f t="shared" si="6"/>
        <v>36.499510453292949</v>
      </c>
      <c r="T25" s="19">
        <f t="shared" si="7"/>
        <v>0.9559219306890635</v>
      </c>
      <c r="U25" s="19">
        <f t="shared" si="8"/>
        <v>19.205677157335536</v>
      </c>
      <c r="V25" s="19">
        <f t="shared" si="9"/>
        <v>37.455432383982014</v>
      </c>
      <c r="W25" s="52">
        <f t="shared" si="10"/>
        <v>133.86921191540799</v>
      </c>
      <c r="X25" s="50">
        <f t="shared" si="11"/>
        <v>3.6533587049592802</v>
      </c>
      <c r="Y25" s="60">
        <f t="shared" si="12"/>
        <v>9.1260713077547368</v>
      </c>
      <c r="Z25" s="3">
        <f t="shared" si="39"/>
        <v>47.151028587673785</v>
      </c>
      <c r="AA25" s="3">
        <f t="shared" si="13"/>
        <v>9.6774891037482735</v>
      </c>
      <c r="AB25" s="3">
        <f t="shared" si="14"/>
        <v>74.605632940895077</v>
      </c>
      <c r="AC25" s="12">
        <f t="shared" si="15"/>
        <v>133.86921191540802</v>
      </c>
      <c r="AE25" s="132">
        <f t="shared" si="44"/>
        <v>22</v>
      </c>
      <c r="AF25" s="78">
        <f t="shared" si="40"/>
        <v>74</v>
      </c>
      <c r="AH25">
        <f t="shared" si="16"/>
        <v>37.384634394619525</v>
      </c>
      <c r="AI25">
        <f t="shared" si="17"/>
        <v>8.6529936233627769</v>
      </c>
      <c r="AJ25" s="17">
        <f t="shared" si="18"/>
        <v>46.0376280179823</v>
      </c>
      <c r="AK25" s="23">
        <f t="shared" si="0"/>
        <v>127.03726105476126</v>
      </c>
      <c r="AL25" s="75">
        <f t="shared" si="19"/>
        <v>1.6637756826733265</v>
      </c>
      <c r="AM25" s="88">
        <f t="shared" si="20"/>
        <v>200.3924711815331</v>
      </c>
      <c r="AN25">
        <f t="shared" si="21"/>
        <v>471.5102858767396</v>
      </c>
      <c r="AO25" s="90">
        <f t="shared" si="1"/>
        <v>20.039247118153273</v>
      </c>
      <c r="AP25" s="22">
        <f t="shared" si="22"/>
        <v>47.151028587673871</v>
      </c>
      <c r="AQ25" s="22">
        <f t="shared" si="23"/>
        <v>21.250063591817266</v>
      </c>
      <c r="AR25" s="22">
        <f t="shared" si="24"/>
        <v>50</v>
      </c>
      <c r="AS25" s="22">
        <f t="shared" si="25"/>
        <v>26.547204680699792</v>
      </c>
      <c r="AT25" s="22">
        <f t="shared" si="26"/>
        <v>19.490423337282508</v>
      </c>
      <c r="AV25" s="132">
        <f t="shared" si="41"/>
        <v>22</v>
      </c>
      <c r="AW25" s="78">
        <f t="shared" si="42"/>
        <v>617</v>
      </c>
      <c r="AX25" s="132"/>
      <c r="AY25" s="132">
        <f t="shared" si="27"/>
        <v>55.805703280664829</v>
      </c>
      <c r="AZ25" s="132">
        <f t="shared" si="28"/>
        <v>72.147257643443695</v>
      </c>
      <c r="BA25" s="132">
        <f t="shared" si="29"/>
        <v>127.95296092410852</v>
      </c>
      <c r="BB25" s="18" t="e">
        <f t="shared" si="2"/>
        <v>#NUM!</v>
      </c>
      <c r="BC25" s="74" t="e">
        <f t="shared" si="30"/>
        <v>#NUM!</v>
      </c>
      <c r="BD25" s="86">
        <f t="shared" si="31"/>
        <v>2498319.8937461404</v>
      </c>
      <c r="BE25" s="132" t="e">
        <f t="shared" si="32"/>
        <v>#NUM!</v>
      </c>
      <c r="BF25" s="3" t="e">
        <f t="shared" si="3"/>
        <v>#NUM!</v>
      </c>
      <c r="BG25" s="3" t="e">
        <f t="shared" si="33"/>
        <v>#NUM!</v>
      </c>
      <c r="BH25" s="3" t="e">
        <f t="shared" si="34"/>
        <v>#NUM!</v>
      </c>
      <c r="BI25" s="3" t="e">
        <f t="shared" si="35"/>
        <v>#NUM!</v>
      </c>
      <c r="BJ25" t="e">
        <f t="shared" si="36"/>
        <v>#NUM!</v>
      </c>
      <c r="BK25" t="e">
        <f t="shared" si="37"/>
        <v>#NUM!</v>
      </c>
      <c r="BM25" s="17"/>
    </row>
    <row r="26" spans="2:65">
      <c r="B26" s="8">
        <v>1</v>
      </c>
      <c r="C26" s="205" t="s">
        <v>67</v>
      </c>
      <c r="D26" s="133">
        <v>20</v>
      </c>
      <c r="E26" s="129" t="s">
        <v>2</v>
      </c>
      <c r="G26" s="200">
        <v>1</v>
      </c>
      <c r="H26" s="200"/>
      <c r="I26" s="189" t="s">
        <v>31</v>
      </c>
      <c r="J26" s="32">
        <f>D26/POWER(2,0.5)</f>
        <v>14.142135623730949</v>
      </c>
      <c r="K26" s="129" t="s">
        <v>2</v>
      </c>
      <c r="N26" s="20"/>
      <c r="O26" s="127">
        <f t="shared" si="38"/>
        <v>23</v>
      </c>
      <c r="P26" s="44">
        <f t="shared" si="4"/>
        <v>8.5500000000000007</v>
      </c>
      <c r="Q26" s="47"/>
      <c r="R26" s="19">
        <f t="shared" si="43"/>
        <v>18.639322294563453</v>
      </c>
      <c r="S26" s="19">
        <f t="shared" si="6"/>
        <v>37.278644589126905</v>
      </c>
      <c r="T26" s="19">
        <f t="shared" si="7"/>
        <v>0.99977156053718574</v>
      </c>
      <c r="U26" s="19">
        <f t="shared" si="8"/>
        <v>19.63909385510064</v>
      </c>
      <c r="V26" s="19">
        <f t="shared" si="9"/>
        <v>38.278416149664089</v>
      </c>
      <c r="W26" s="52">
        <f t="shared" si="10"/>
        <v>133.43579521764289</v>
      </c>
      <c r="X26" s="50">
        <f t="shared" si="11"/>
        <v>3.475533513333922</v>
      </c>
      <c r="Y26" s="60">
        <f t="shared" si="12"/>
        <v>9.5930054842954409</v>
      </c>
      <c r="Z26" s="3">
        <f t="shared" si="39"/>
        <v>47.151028587673821</v>
      </c>
      <c r="AA26" s="3">
        <f t="shared" si="13"/>
        <v>10.172636495572903</v>
      </c>
      <c r="AB26" s="3">
        <f t="shared" si="14"/>
        <v>82.020196890726027</v>
      </c>
      <c r="AC26" s="12">
        <f t="shared" si="15"/>
        <v>133.43579521764292</v>
      </c>
      <c r="AE26" s="132">
        <f t="shared" si="44"/>
        <v>23</v>
      </c>
      <c r="AF26" s="78">
        <f t="shared" si="40"/>
        <v>77</v>
      </c>
      <c r="AH26">
        <f t="shared" si="16"/>
        <v>37.729814503449639</v>
      </c>
      <c r="AI26">
        <f t="shared" si="17"/>
        <v>9.0037906621477539</v>
      </c>
      <c r="AJ26" s="17">
        <f t="shared" si="18"/>
        <v>46.733605165597396</v>
      </c>
      <c r="AK26" s="23">
        <f t="shared" si="0"/>
        <v>126.34128390714615</v>
      </c>
      <c r="AL26" s="75">
        <f t="shared" si="19"/>
        <v>1.5356629805832029</v>
      </c>
      <c r="AM26" s="88">
        <f t="shared" si="20"/>
        <v>217.11021543023102</v>
      </c>
      <c r="AN26">
        <f t="shared" si="21"/>
        <v>471.5102858767392</v>
      </c>
      <c r="AO26" s="90">
        <f t="shared" si="1"/>
        <v>21.711021543023065</v>
      </c>
      <c r="AP26" s="22">
        <f t="shared" si="22"/>
        <v>47.151028587673835</v>
      </c>
      <c r="AQ26" s="22">
        <f t="shared" si="23"/>
        <v>23.022850395143585</v>
      </c>
      <c r="AR26" s="22">
        <f t="shared" si="24"/>
        <v>49.999999999999993</v>
      </c>
      <c r="AS26" s="22">
        <f t="shared" si="25"/>
        <v>27.243181828314892</v>
      </c>
      <c r="AT26" s="22">
        <f t="shared" si="26"/>
        <v>19.490423337282504</v>
      </c>
      <c r="AV26" s="132">
        <f t="shared" si="41"/>
        <v>23</v>
      </c>
      <c r="AW26" s="78">
        <f t="shared" si="42"/>
        <v>644</v>
      </c>
      <c r="AX26" s="132"/>
      <c r="AY26" s="132">
        <f t="shared" si="27"/>
        <v>56.177717347196243</v>
      </c>
      <c r="AZ26" s="132">
        <f t="shared" si="28"/>
        <v>75.3044309925085</v>
      </c>
      <c r="BA26" s="132">
        <f t="shared" si="29"/>
        <v>131.48214833970474</v>
      </c>
      <c r="BB26" s="18" t="e">
        <f t="shared" si="2"/>
        <v>#NUM!</v>
      </c>
      <c r="BC26" s="74" t="e">
        <f t="shared" si="30"/>
        <v>#NUM!</v>
      </c>
      <c r="BD26" s="86">
        <f t="shared" si="31"/>
        <v>3750657.5831932058</v>
      </c>
      <c r="BE26" s="132" t="e">
        <f t="shared" si="32"/>
        <v>#NUM!</v>
      </c>
      <c r="BF26" s="3" t="e">
        <f t="shared" si="3"/>
        <v>#NUM!</v>
      </c>
      <c r="BG26" s="3" t="e">
        <f t="shared" si="33"/>
        <v>#NUM!</v>
      </c>
      <c r="BH26" s="3" t="e">
        <f t="shared" si="34"/>
        <v>#NUM!</v>
      </c>
      <c r="BI26" s="3" t="e">
        <f t="shared" si="35"/>
        <v>#NUM!</v>
      </c>
      <c r="BJ26" t="e">
        <f t="shared" si="36"/>
        <v>#NUM!</v>
      </c>
      <c r="BK26" t="e">
        <f t="shared" si="37"/>
        <v>#NUM!</v>
      </c>
      <c r="BM26" s="17"/>
    </row>
    <row r="27" spans="2:65">
      <c r="B27" s="8">
        <v>2</v>
      </c>
      <c r="C27" s="205"/>
      <c r="D27" s="133">
        <v>200</v>
      </c>
      <c r="E27" s="129" t="s">
        <v>2</v>
      </c>
      <c r="G27" s="200">
        <v>2</v>
      </c>
      <c r="H27" s="200"/>
      <c r="I27" s="206"/>
      <c r="J27" s="32">
        <f>D27/POWER(2,0.5)</f>
        <v>141.42135623730948</v>
      </c>
      <c r="K27" s="129" t="s">
        <v>2</v>
      </c>
      <c r="N27" s="20"/>
      <c r="O27" s="127">
        <f t="shared" si="38"/>
        <v>24</v>
      </c>
      <c r="P27" s="44">
        <f t="shared" si="4"/>
        <v>8.9250000000000007</v>
      </c>
      <c r="Q27" s="47"/>
      <c r="R27" s="19">
        <f t="shared" si="43"/>
        <v>19.012164495684615</v>
      </c>
      <c r="S27" s="19">
        <f t="shared" si="6"/>
        <v>38.024328991369231</v>
      </c>
      <c r="T27" s="19">
        <f t="shared" si="7"/>
        <v>1.0436211903853079</v>
      </c>
      <c r="U27" s="19">
        <f t="shared" si="8"/>
        <v>20.055785686069925</v>
      </c>
      <c r="V27" s="19">
        <f t="shared" si="9"/>
        <v>39.06795018175454</v>
      </c>
      <c r="W27" s="52">
        <f t="shared" si="10"/>
        <v>133.01910338667361</v>
      </c>
      <c r="X27" s="50">
        <f t="shared" si="11"/>
        <v>3.3127364713152074</v>
      </c>
      <c r="Y27" s="60">
        <f t="shared" si="12"/>
        <v>10.064432333498624</v>
      </c>
      <c r="Z27" s="3">
        <f t="shared" si="39"/>
        <v>47.151028587673807</v>
      </c>
      <c r="AA27" s="3">
        <f t="shared" si="13"/>
        <v>10.67254801746749</v>
      </c>
      <c r="AB27" s="3">
        <f t="shared" si="14"/>
        <v>89.825058576475243</v>
      </c>
      <c r="AC27" s="12">
        <f t="shared" si="15"/>
        <v>133.01910338667361</v>
      </c>
      <c r="AE27" s="132">
        <f t="shared" si="44"/>
        <v>24</v>
      </c>
      <c r="AF27" s="78">
        <f t="shared" si="40"/>
        <v>80</v>
      </c>
      <c r="AH27">
        <f t="shared" si="16"/>
        <v>38.061799739838868</v>
      </c>
      <c r="AI27">
        <f t="shared" si="17"/>
        <v>9.3545877009327327</v>
      </c>
      <c r="AJ27" s="17">
        <f t="shared" si="18"/>
        <v>47.416387440771601</v>
      </c>
      <c r="AK27" s="23">
        <f t="shared" si="0"/>
        <v>125.65850163197196</v>
      </c>
      <c r="AL27" s="75">
        <f t="shared" si="19"/>
        <v>1.4195699626449643</v>
      </c>
      <c r="AM27" s="88">
        <f t="shared" si="20"/>
        <v>234.86557853157117</v>
      </c>
      <c r="AN27">
        <f t="shared" si="21"/>
        <v>471.51028587673994</v>
      </c>
      <c r="AO27" s="90">
        <f t="shared" si="1"/>
        <v>23.486557853157077</v>
      </c>
      <c r="AP27" s="22">
        <f t="shared" si="22"/>
        <v>47.151028587673913</v>
      </c>
      <c r="AQ27" s="22">
        <f t="shared" si="23"/>
        <v>24.905668610691631</v>
      </c>
      <c r="AR27" s="22">
        <f t="shared" si="24"/>
        <v>50</v>
      </c>
      <c r="AS27" s="22">
        <f t="shared" si="25"/>
        <v>27.925964103489093</v>
      </c>
      <c r="AT27" s="22">
        <f t="shared" si="26"/>
        <v>19.490423337282508</v>
      </c>
      <c r="AV27" s="132">
        <f t="shared" si="41"/>
        <v>24</v>
      </c>
      <c r="AW27" s="78">
        <f t="shared" si="42"/>
        <v>671</v>
      </c>
      <c r="AX27" s="132"/>
      <c r="AY27" s="132">
        <f t="shared" si="27"/>
        <v>56.534450403379843</v>
      </c>
      <c r="AZ27" s="132">
        <f t="shared" si="28"/>
        <v>78.461604341573292</v>
      </c>
      <c r="BA27" s="132">
        <f t="shared" si="29"/>
        <v>134.99605474495314</v>
      </c>
      <c r="BB27" s="18" t="e">
        <f t="shared" si="2"/>
        <v>#NUM!</v>
      </c>
      <c r="BC27" s="74" t="e">
        <f t="shared" si="30"/>
        <v>#NUM!</v>
      </c>
      <c r="BD27" s="86">
        <f t="shared" si="31"/>
        <v>5620859.5973388813</v>
      </c>
      <c r="BE27" s="132" t="e">
        <f t="shared" si="32"/>
        <v>#NUM!</v>
      </c>
      <c r="BF27" s="3" t="e">
        <f t="shared" si="3"/>
        <v>#NUM!</v>
      </c>
      <c r="BG27" s="3" t="e">
        <f t="shared" si="33"/>
        <v>#NUM!</v>
      </c>
      <c r="BH27" s="3" t="e">
        <f t="shared" si="34"/>
        <v>#NUM!</v>
      </c>
      <c r="BI27" s="3" t="e">
        <f t="shared" si="35"/>
        <v>#NUM!</v>
      </c>
      <c r="BJ27" t="e">
        <f t="shared" si="36"/>
        <v>#NUM!</v>
      </c>
      <c r="BK27" t="e">
        <f t="shared" si="37"/>
        <v>#NUM!</v>
      </c>
      <c r="BM27" s="17"/>
    </row>
    <row r="28" spans="2:65">
      <c r="B28" s="8">
        <v>3</v>
      </c>
      <c r="C28" s="205"/>
      <c r="D28" s="134">
        <v>0</v>
      </c>
      <c r="E28" s="129" t="s">
        <v>2</v>
      </c>
      <c r="G28" s="200">
        <v>3</v>
      </c>
      <c r="H28" s="200"/>
      <c r="I28" s="190"/>
      <c r="J28" s="32">
        <f>D28/POWER(2,0.5)</f>
        <v>0</v>
      </c>
      <c r="K28" s="129" t="s">
        <v>2</v>
      </c>
      <c r="N28" s="20"/>
      <c r="O28" s="127">
        <f t="shared" si="38"/>
        <v>25</v>
      </c>
      <c r="P28" s="44">
        <f t="shared" si="4"/>
        <v>9.3000000000000007</v>
      </c>
      <c r="Q28" s="47"/>
      <c r="R28" s="19">
        <f t="shared" si="43"/>
        <v>19.369658971078703</v>
      </c>
      <c r="S28" s="19">
        <f t="shared" si="6"/>
        <v>38.739317942157406</v>
      </c>
      <c r="T28" s="19">
        <f t="shared" si="7"/>
        <v>1.0874708202334302</v>
      </c>
      <c r="U28" s="19">
        <f t="shared" si="8"/>
        <v>20.457129791312134</v>
      </c>
      <c r="V28" s="19">
        <f t="shared" si="9"/>
        <v>39.826788762390834</v>
      </c>
      <c r="W28" s="52">
        <f t="shared" si="10"/>
        <v>132.6177592814314</v>
      </c>
      <c r="X28" s="50">
        <f t="shared" si="11"/>
        <v>3.1631492475034633</v>
      </c>
      <c r="Y28" s="60">
        <f t="shared" si="12"/>
        <v>10.54038537087032</v>
      </c>
      <c r="Z28" s="3">
        <f t="shared" si="39"/>
        <v>47.151028587673885</v>
      </c>
      <c r="AA28" s="3">
        <f t="shared" si="13"/>
        <v>11.177259210020475</v>
      </c>
      <c r="AB28" s="3">
        <f t="shared" si="14"/>
        <v>98.025583949093942</v>
      </c>
      <c r="AC28" s="12">
        <f t="shared" si="15"/>
        <v>132.6177592814314</v>
      </c>
      <c r="AE28" s="132">
        <f t="shared" si="44"/>
        <v>25</v>
      </c>
      <c r="AF28" s="78">
        <f t="shared" si="40"/>
        <v>83</v>
      </c>
      <c r="AH28">
        <f t="shared" si="16"/>
        <v>38.381561847521482</v>
      </c>
      <c r="AI28">
        <f t="shared" si="17"/>
        <v>9.7053847397177098</v>
      </c>
      <c r="AJ28" s="17">
        <f t="shared" si="18"/>
        <v>48.08694658723919</v>
      </c>
      <c r="AK28" s="23">
        <f t="shared" si="0"/>
        <v>124.98794248550435</v>
      </c>
      <c r="AL28" s="75">
        <f t="shared" si="19"/>
        <v>1.3141012972017363</v>
      </c>
      <c r="AM28" s="88">
        <f t="shared" si="20"/>
        <v>253.71569242996173</v>
      </c>
      <c r="AN28">
        <f t="shared" si="21"/>
        <v>471.51028587673858</v>
      </c>
      <c r="AO28" s="90">
        <f t="shared" si="1"/>
        <v>25.371569242996131</v>
      </c>
      <c r="AP28" s="22">
        <f t="shared" si="22"/>
        <v>47.151028587673778</v>
      </c>
      <c r="AQ28" s="22">
        <f t="shared" si="23"/>
        <v>26.904576636986416</v>
      </c>
      <c r="AR28" s="22">
        <f t="shared" si="24"/>
        <v>50</v>
      </c>
      <c r="AS28" s="22">
        <f t="shared" si="25"/>
        <v>28.5965232499567</v>
      </c>
      <c r="AT28" s="22">
        <f t="shared" si="26"/>
        <v>19.49042333728249</v>
      </c>
      <c r="AV28" s="132">
        <f t="shared" si="41"/>
        <v>25</v>
      </c>
      <c r="AW28" s="78">
        <f t="shared" si="42"/>
        <v>698</v>
      </c>
      <c r="AX28" s="132"/>
      <c r="AY28" s="132">
        <f t="shared" si="27"/>
        <v>56.877108452463219</v>
      </c>
      <c r="AZ28" s="132">
        <f t="shared" si="28"/>
        <v>81.618777690638083</v>
      </c>
      <c r="BA28" s="132">
        <f t="shared" si="29"/>
        <v>138.4958861431013</v>
      </c>
      <c r="BB28" s="18" t="e">
        <f t="shared" si="2"/>
        <v>#NUM!</v>
      </c>
      <c r="BC28" s="74" t="e">
        <f t="shared" si="30"/>
        <v>#NUM!</v>
      </c>
      <c r="BD28" s="86">
        <f t="shared" si="31"/>
        <v>8409967.29993283</v>
      </c>
      <c r="BE28" s="132" t="e">
        <f t="shared" si="32"/>
        <v>#NUM!</v>
      </c>
      <c r="BF28" s="3" t="e">
        <f t="shared" si="3"/>
        <v>#NUM!</v>
      </c>
      <c r="BG28" s="3" t="e">
        <f t="shared" si="33"/>
        <v>#NUM!</v>
      </c>
      <c r="BH28" s="3" t="e">
        <f t="shared" si="34"/>
        <v>#NUM!</v>
      </c>
      <c r="BI28" s="3" t="e">
        <f t="shared" si="35"/>
        <v>#NUM!</v>
      </c>
      <c r="BJ28" t="e">
        <f t="shared" si="36"/>
        <v>#NUM!</v>
      </c>
      <c r="BK28" t="e">
        <f t="shared" si="37"/>
        <v>#NUM!</v>
      </c>
      <c r="BM28" s="17"/>
    </row>
    <row r="29" spans="2:65">
      <c r="B29" s="25" t="s">
        <v>41</v>
      </c>
      <c r="C29" s="129" t="s">
        <v>42</v>
      </c>
      <c r="D29" s="133">
        <v>1500</v>
      </c>
      <c r="E29" s="129" t="s">
        <v>43</v>
      </c>
      <c r="G29" s="191" t="s">
        <v>40</v>
      </c>
      <c r="H29" s="191"/>
      <c r="I29" s="191"/>
      <c r="J29" s="191"/>
      <c r="K29" s="191"/>
      <c r="N29" s="20"/>
      <c r="O29" s="127">
        <f t="shared" si="38"/>
        <v>26</v>
      </c>
      <c r="P29" s="44">
        <f t="shared" si="4"/>
        <v>9.6750000000000007</v>
      </c>
      <c r="Q29" s="47"/>
      <c r="R29" s="19">
        <f t="shared" si="43"/>
        <v>19.713019473818981</v>
      </c>
      <c r="S29" s="19">
        <f t="shared" si="6"/>
        <v>39.426038947637963</v>
      </c>
      <c r="T29" s="19">
        <f t="shared" si="7"/>
        <v>1.1313204500815524</v>
      </c>
      <c r="U29" s="19">
        <f t="shared" si="8"/>
        <v>20.844339923900534</v>
      </c>
      <c r="V29" s="19">
        <f t="shared" si="9"/>
        <v>40.557359397719516</v>
      </c>
      <c r="W29" s="52">
        <f t="shared" si="10"/>
        <v>132.23054914884301</v>
      </c>
      <c r="X29" s="50">
        <f t="shared" si="11"/>
        <v>3.0252354243288795</v>
      </c>
      <c r="Y29" s="60">
        <f t="shared" si="12"/>
        <v>11.02089833608944</v>
      </c>
      <c r="Z29" s="3">
        <f t="shared" si="39"/>
        <v>47.151028587673913</v>
      </c>
      <c r="AA29" s="3">
        <f t="shared" si="13"/>
        <v>11.686805851538212</v>
      </c>
      <c r="AB29" s="3">
        <f t="shared" si="14"/>
        <v>106.62719140166548</v>
      </c>
      <c r="AC29" s="12">
        <f t="shared" si="15"/>
        <v>132.23054914884301</v>
      </c>
      <c r="AE29" s="132">
        <f t="shared" si="44"/>
        <v>26</v>
      </c>
      <c r="AF29" s="78">
        <f t="shared" si="40"/>
        <v>86</v>
      </c>
      <c r="AH29">
        <f t="shared" si="16"/>
        <v>38.689969024871353</v>
      </c>
      <c r="AI29">
        <f t="shared" si="17"/>
        <v>10.056181778502687</v>
      </c>
      <c r="AJ29" s="17">
        <f t="shared" si="18"/>
        <v>48.746150803374036</v>
      </c>
      <c r="AK29" s="23">
        <f t="shared" si="0"/>
        <v>124.32873826936951</v>
      </c>
      <c r="AL29" s="75">
        <f t="shared" si="19"/>
        <v>1.2180598642887197</v>
      </c>
      <c r="AM29" s="88">
        <f t="shared" si="20"/>
        <v>273.72063583865167</v>
      </c>
      <c r="AN29">
        <f t="shared" si="21"/>
        <v>471.51028587673954</v>
      </c>
      <c r="AO29" s="90">
        <f t="shared" si="1"/>
        <v>27.372063583865121</v>
      </c>
      <c r="AP29" s="22">
        <f t="shared" si="22"/>
        <v>47.151028587673871</v>
      </c>
      <c r="AQ29" s="22">
        <f t="shared" si="23"/>
        <v>29.02594535447809</v>
      </c>
      <c r="AR29" s="22">
        <f t="shared" si="24"/>
        <v>50</v>
      </c>
      <c r="AS29" s="22">
        <f t="shared" si="25"/>
        <v>29.255727466091535</v>
      </c>
      <c r="AT29" s="22">
        <f t="shared" si="26"/>
        <v>19.4904233372825</v>
      </c>
      <c r="AV29" s="132">
        <f t="shared" si="41"/>
        <v>26</v>
      </c>
      <c r="AW29" s="78">
        <f t="shared" si="42"/>
        <v>725</v>
      </c>
      <c r="AX29" s="132"/>
      <c r="AY29" s="132">
        <f t="shared" si="27"/>
        <v>57.20676013141987</v>
      </c>
      <c r="AZ29" s="132">
        <f t="shared" si="28"/>
        <v>84.775951039702875</v>
      </c>
      <c r="BA29" s="132">
        <f t="shared" si="29"/>
        <v>141.98271117112273</v>
      </c>
      <c r="BB29" s="18" t="e">
        <f t="shared" si="2"/>
        <v>#NUM!</v>
      </c>
      <c r="BC29" s="74" t="e">
        <f t="shared" si="30"/>
        <v>#NUM!</v>
      </c>
      <c r="BD29" s="86">
        <f t="shared" si="31"/>
        <v>12564220.75939312</v>
      </c>
      <c r="BE29" s="132" t="e">
        <f t="shared" si="32"/>
        <v>#NUM!</v>
      </c>
      <c r="BF29" s="3" t="e">
        <f t="shared" si="3"/>
        <v>#NUM!</v>
      </c>
      <c r="BG29" s="3" t="e">
        <f t="shared" si="33"/>
        <v>#NUM!</v>
      </c>
      <c r="BH29" s="3" t="e">
        <f t="shared" si="34"/>
        <v>#NUM!</v>
      </c>
      <c r="BI29" s="3" t="e">
        <f t="shared" si="35"/>
        <v>#NUM!</v>
      </c>
      <c r="BJ29" t="e">
        <f t="shared" si="36"/>
        <v>#NUM!</v>
      </c>
      <c r="BK29" t="e">
        <f t="shared" si="37"/>
        <v>#NUM!</v>
      </c>
      <c r="BM29" s="17"/>
    </row>
    <row r="30" spans="2:65">
      <c r="B30" s="25" t="s">
        <v>68</v>
      </c>
      <c r="C30" s="16" t="s">
        <v>69</v>
      </c>
      <c r="D30" s="133">
        <v>1000</v>
      </c>
      <c r="E30" s="129" t="s">
        <v>70</v>
      </c>
      <c r="G30" s="200">
        <v>1</v>
      </c>
      <c r="H30" s="200"/>
      <c r="I30" s="201" t="s">
        <v>88</v>
      </c>
      <c r="J30" s="33">
        <f>POWER(J26,2)/$D$7</f>
        <v>1.1363636363636362</v>
      </c>
      <c r="K30" s="28" t="s">
        <v>3</v>
      </c>
      <c r="O30" s="127">
        <f t="shared" si="38"/>
        <v>27</v>
      </c>
      <c r="P30" s="44">
        <f t="shared" si="4"/>
        <v>10.050000000000001</v>
      </c>
      <c r="Q30" s="47"/>
      <c r="R30" s="19">
        <f t="shared" si="43"/>
        <v>20.043321235130158</v>
      </c>
      <c r="S30" s="19">
        <f t="shared" si="6"/>
        <v>40.086642470260315</v>
      </c>
      <c r="T30" s="19">
        <f t="shared" si="7"/>
        <v>1.1751700799296745</v>
      </c>
      <c r="U30" s="19">
        <f t="shared" si="8"/>
        <v>21.218491315059833</v>
      </c>
      <c r="V30" s="19">
        <f t="shared" si="9"/>
        <v>41.261812550189987</v>
      </c>
      <c r="W30" s="52">
        <f t="shared" si="10"/>
        <v>131.85639775768371</v>
      </c>
      <c r="X30" s="50">
        <f t="shared" si="11"/>
        <v>2.8976879021781214</v>
      </c>
      <c r="Y30" s="60">
        <f t="shared" si="12"/>
        <v>11.506005194418453</v>
      </c>
      <c r="Z30" s="3">
        <f t="shared" si="39"/>
        <v>47.151028587673906</v>
      </c>
      <c r="AA30" s="3">
        <f t="shared" si="13"/>
        <v>12.201223959540876</v>
      </c>
      <c r="AB30" s="3">
        <f t="shared" si="14"/>
        <v>115.63535220390541</v>
      </c>
      <c r="AC30" s="12">
        <f t="shared" si="15"/>
        <v>131.85639775768374</v>
      </c>
      <c r="AE30" s="132">
        <f t="shared" si="44"/>
        <v>27</v>
      </c>
      <c r="AF30" s="78">
        <f t="shared" si="40"/>
        <v>89</v>
      </c>
      <c r="AH30">
        <f t="shared" si="16"/>
        <v>38.987800132898258</v>
      </c>
      <c r="AI30">
        <f t="shared" si="17"/>
        <v>10.406978817287664</v>
      </c>
      <c r="AJ30" s="17">
        <f t="shared" si="18"/>
        <v>49.394778950185923</v>
      </c>
      <c r="AK30" s="23">
        <f t="shared" si="0"/>
        <v>123.68011012255762</v>
      </c>
      <c r="AL30" s="75">
        <f t="shared" si="19"/>
        <v>1.1304132147548103</v>
      </c>
      <c r="AM30" s="88">
        <f t="shared" si="20"/>
        <v>294.9435800916101</v>
      </c>
      <c r="AN30">
        <f t="shared" si="21"/>
        <v>471.51028587673915</v>
      </c>
      <c r="AO30" s="90">
        <f t="shared" si="1"/>
        <v>29.494358009160958</v>
      </c>
      <c r="AP30" s="22">
        <f t="shared" si="22"/>
        <v>47.151028587673828</v>
      </c>
      <c r="AQ30" s="22">
        <f t="shared" si="23"/>
        <v>31.276473592000642</v>
      </c>
      <c r="AR30" s="22">
        <f t="shared" si="24"/>
        <v>50</v>
      </c>
      <c r="AS30" s="22">
        <f t="shared" si="25"/>
        <v>29.90435561290343</v>
      </c>
      <c r="AT30" s="22">
        <f t="shared" si="26"/>
        <v>19.490423337282493</v>
      </c>
      <c r="AV30" s="132">
        <f t="shared" si="41"/>
        <v>27</v>
      </c>
      <c r="AW30" s="78">
        <f t="shared" si="42"/>
        <v>752</v>
      </c>
      <c r="AX30" s="132"/>
      <c r="AY30" s="132">
        <f t="shared" si="27"/>
        <v>57.524356811832845</v>
      </c>
      <c r="AZ30" s="132">
        <f t="shared" si="28"/>
        <v>87.933124388767681</v>
      </c>
      <c r="BA30" s="132">
        <f t="shared" si="29"/>
        <v>145.45748120060051</v>
      </c>
      <c r="BB30" s="18" t="e">
        <f t="shared" si="2"/>
        <v>#NUM!</v>
      </c>
      <c r="BC30" s="74" t="e">
        <f t="shared" si="30"/>
        <v>#NUM!</v>
      </c>
      <c r="BD30" s="86">
        <f t="shared" si="31"/>
        <v>18744508.619313538</v>
      </c>
      <c r="BE30" s="132" t="e">
        <f t="shared" si="32"/>
        <v>#NUM!</v>
      </c>
      <c r="BF30" s="3" t="e">
        <f t="shared" si="3"/>
        <v>#NUM!</v>
      </c>
      <c r="BG30" s="3" t="e">
        <f t="shared" si="33"/>
        <v>#NUM!</v>
      </c>
      <c r="BH30" s="3" t="e">
        <f t="shared" si="34"/>
        <v>#NUM!</v>
      </c>
      <c r="BI30" s="3" t="e">
        <f t="shared" si="35"/>
        <v>#NUM!</v>
      </c>
      <c r="BJ30" t="e">
        <f t="shared" si="36"/>
        <v>#NUM!</v>
      </c>
      <c r="BK30" t="e">
        <f t="shared" si="37"/>
        <v>#NUM!</v>
      </c>
      <c r="BM30" s="17"/>
    </row>
    <row r="31" spans="2:65">
      <c r="B31" s="207" t="s">
        <v>72</v>
      </c>
      <c r="C31" s="207"/>
      <c r="D31" s="207"/>
      <c r="E31" s="207"/>
      <c r="G31" s="200">
        <v>2</v>
      </c>
      <c r="H31" s="200"/>
      <c r="I31" s="201"/>
      <c r="J31" s="33">
        <f>POWER(J27,2)/$D$7</f>
        <v>113.6363636363636</v>
      </c>
      <c r="K31" s="28" t="s">
        <v>3</v>
      </c>
      <c r="O31" s="127">
        <f t="shared" si="38"/>
        <v>28</v>
      </c>
      <c r="P31" s="44">
        <f t="shared" si="4"/>
        <v>10.425000000000001</v>
      </c>
      <c r="Q31" s="47"/>
      <c r="R31" s="19">
        <f t="shared" si="43"/>
        <v>20.361521272915901</v>
      </c>
      <c r="S31" s="19">
        <f t="shared" si="6"/>
        <v>40.723042545831802</v>
      </c>
      <c r="T31" s="19">
        <f t="shared" si="7"/>
        <v>1.2190197097777966</v>
      </c>
      <c r="U31" s="19">
        <f t="shared" si="8"/>
        <v>21.580540982693698</v>
      </c>
      <c r="V31" s="19">
        <f t="shared" si="9"/>
        <v>41.942062255609599</v>
      </c>
      <c r="W31" s="52">
        <f t="shared" si="10"/>
        <v>131.49434809004984</v>
      </c>
      <c r="X31" s="50">
        <f t="shared" si="11"/>
        <v>2.779387655148323</v>
      </c>
      <c r="Y31" s="60">
        <f t="shared" si="12"/>
        <v>11.995740138122505</v>
      </c>
      <c r="Z31" s="3">
        <f t="shared" si="39"/>
        <v>47.151028587673835</v>
      </c>
      <c r="AA31" s="3">
        <f t="shared" si="13"/>
        <v>12.720549792267331</v>
      </c>
      <c r="AB31" s="3">
        <f t="shared" si="14"/>
        <v>125.05559093992711</v>
      </c>
      <c r="AC31" s="12">
        <f t="shared" si="15"/>
        <v>131.49434809004987</v>
      </c>
      <c r="AE31" s="132">
        <f t="shared" si="44"/>
        <v>28</v>
      </c>
      <c r="AF31" s="78">
        <f t="shared" si="40"/>
        <v>92</v>
      </c>
      <c r="AH31">
        <f t="shared" si="16"/>
        <v>39.275756546911104</v>
      </c>
      <c r="AI31">
        <f t="shared" si="17"/>
        <v>10.757775856072641</v>
      </c>
      <c r="AJ31" s="17">
        <f t="shared" si="18"/>
        <v>50.033532402983745</v>
      </c>
      <c r="AK31" s="23">
        <f t="shared" si="0"/>
        <v>123.04135666975979</v>
      </c>
      <c r="AL31" s="75">
        <f t="shared" si="19"/>
        <v>1.0502665968769749</v>
      </c>
      <c r="AM31" s="88">
        <f t="shared" si="20"/>
        <v>317.4509420123012</v>
      </c>
      <c r="AN31">
        <f t="shared" si="21"/>
        <v>471.51028587673864</v>
      </c>
      <c r="AO31" s="90">
        <f t="shared" si="1"/>
        <v>31.745094201230064</v>
      </c>
      <c r="AP31" s="22">
        <f t="shared" si="22"/>
        <v>47.151028587673785</v>
      </c>
      <c r="AQ31" s="22">
        <f t="shared" si="23"/>
        <v>33.663204337316266</v>
      </c>
      <c r="AR31" s="22">
        <f t="shared" si="24"/>
        <v>50.000000000000007</v>
      </c>
      <c r="AS31" s="22">
        <f t="shared" si="25"/>
        <v>30.543109065701252</v>
      </c>
      <c r="AT31" s="22">
        <f t="shared" si="26"/>
        <v>19.490423337282493</v>
      </c>
      <c r="AV31" s="132">
        <f t="shared" si="41"/>
        <v>28</v>
      </c>
      <c r="AW31" s="78">
        <f t="shared" si="42"/>
        <v>779</v>
      </c>
      <c r="AX31" s="132"/>
      <c r="AY31" s="132">
        <f t="shared" si="27"/>
        <v>57.830749153451286</v>
      </c>
      <c r="AZ31" s="132">
        <f t="shared" si="28"/>
        <v>91.090297737832486</v>
      </c>
      <c r="BA31" s="132">
        <f t="shared" si="29"/>
        <v>148.92104689128377</v>
      </c>
      <c r="BB31" s="18" t="e">
        <f t="shared" si="2"/>
        <v>#NUM!</v>
      </c>
      <c r="BC31" s="74" t="e">
        <f t="shared" si="30"/>
        <v>#NUM!</v>
      </c>
      <c r="BD31" s="86">
        <f t="shared" si="31"/>
        <v>27928804.407241873</v>
      </c>
      <c r="BE31" s="132" t="e">
        <f t="shared" si="32"/>
        <v>#NUM!</v>
      </c>
      <c r="BF31" s="3" t="e">
        <f t="shared" si="3"/>
        <v>#NUM!</v>
      </c>
      <c r="BG31" s="3" t="e">
        <f t="shared" si="33"/>
        <v>#NUM!</v>
      </c>
      <c r="BH31" s="3" t="e">
        <f t="shared" si="34"/>
        <v>#NUM!</v>
      </c>
      <c r="BI31" s="3" t="e">
        <f t="shared" si="35"/>
        <v>#NUM!</v>
      </c>
      <c r="BJ31" t="e">
        <f t="shared" si="36"/>
        <v>#NUM!</v>
      </c>
      <c r="BK31" t="e">
        <f t="shared" si="37"/>
        <v>#NUM!</v>
      </c>
      <c r="BM31" s="17"/>
    </row>
    <row r="32" spans="2:65">
      <c r="B32" s="208" t="s">
        <v>16</v>
      </c>
      <c r="C32" s="209"/>
      <c r="D32" s="133">
        <v>0.5</v>
      </c>
      <c r="E32" s="129" t="s">
        <v>15</v>
      </c>
      <c r="G32" s="200">
        <v>3</v>
      </c>
      <c r="H32" s="200"/>
      <c r="I32" s="201"/>
      <c r="J32" s="33">
        <f>POWER(J28,2)/$D$7</f>
        <v>0</v>
      </c>
      <c r="K32" s="28" t="s">
        <v>3</v>
      </c>
      <c r="O32" s="127">
        <f t="shared" si="38"/>
        <v>29</v>
      </c>
      <c r="P32" s="44">
        <f t="shared" si="4"/>
        <v>10.8</v>
      </c>
      <c r="Q32" s="47"/>
      <c r="R32" s="19">
        <f t="shared" si="43"/>
        <v>20.668475109738992</v>
      </c>
      <c r="S32" s="19">
        <f t="shared" si="6"/>
        <v>41.336950219477984</v>
      </c>
      <c r="T32" s="19">
        <f t="shared" si="7"/>
        <v>1.262869339625919</v>
      </c>
      <c r="U32" s="19">
        <f t="shared" si="8"/>
        <v>21.931344449364911</v>
      </c>
      <c r="V32" s="19">
        <f t="shared" si="9"/>
        <v>42.599819559103906</v>
      </c>
      <c r="W32" s="52">
        <f t="shared" si="10"/>
        <v>131.14354462337863</v>
      </c>
      <c r="X32" s="50">
        <f t="shared" si="11"/>
        <v>2.6693710793523771</v>
      </c>
      <c r="Y32" s="60">
        <f t="shared" si="12"/>
        <v>12.490137587897255</v>
      </c>
      <c r="Z32" s="3">
        <f t="shared" si="39"/>
        <v>47.15102858767392</v>
      </c>
      <c r="AA32" s="3">
        <f t="shared" si="13"/>
        <v>13.244819850189243</v>
      </c>
      <c r="AB32" s="3">
        <f t="shared" si="14"/>
        <v>134.89348594929029</v>
      </c>
      <c r="AC32" s="12">
        <f t="shared" si="15"/>
        <v>131.14354462337863</v>
      </c>
      <c r="AE32" s="132">
        <f t="shared" si="44"/>
        <v>29</v>
      </c>
      <c r="AF32" s="78">
        <f t="shared" si="40"/>
        <v>95</v>
      </c>
      <c r="AH32">
        <f t="shared" si="16"/>
        <v>39.554472105776959</v>
      </c>
      <c r="AI32">
        <f t="shared" si="17"/>
        <v>11.10857289485762</v>
      </c>
      <c r="AJ32" s="17">
        <f t="shared" si="18"/>
        <v>50.663045000634582</v>
      </c>
      <c r="AK32" s="23">
        <f t="shared" si="0"/>
        <v>122.41184407210896</v>
      </c>
      <c r="AL32" s="75">
        <f t="shared" si="19"/>
        <v>0.97684109850839063</v>
      </c>
      <c r="AM32" s="88">
        <f t="shared" si="20"/>
        <v>341.31254413000727</v>
      </c>
      <c r="AN32">
        <f t="shared" si="21"/>
        <v>471.5102858767392</v>
      </c>
      <c r="AO32" s="90">
        <f t="shared" si="1"/>
        <v>34.131254413000669</v>
      </c>
      <c r="AP32" s="22">
        <f t="shared" si="22"/>
        <v>47.151028587673842</v>
      </c>
      <c r="AQ32" s="22">
        <f t="shared" si="23"/>
        <v>36.193541726811041</v>
      </c>
      <c r="AR32" s="22">
        <f t="shared" si="24"/>
        <v>50</v>
      </c>
      <c r="AS32" s="22">
        <f t="shared" si="25"/>
        <v>31.172621663352089</v>
      </c>
      <c r="AT32" s="22">
        <f t="shared" si="26"/>
        <v>19.490423337282493</v>
      </c>
      <c r="AV32" s="132">
        <f t="shared" si="41"/>
        <v>29</v>
      </c>
      <c r="AW32" s="78">
        <f t="shared" si="42"/>
        <v>806</v>
      </c>
      <c r="AX32" s="132"/>
      <c r="AY32" s="132">
        <f t="shared" si="27"/>
        <v>58.126700836101818</v>
      </c>
      <c r="AZ32" s="132">
        <f t="shared" si="28"/>
        <v>94.247471086897278</v>
      </c>
      <c r="BA32" s="132">
        <f t="shared" si="29"/>
        <v>152.3741719229991</v>
      </c>
      <c r="BB32" s="18" t="e">
        <f t="shared" si="2"/>
        <v>#NUM!</v>
      </c>
      <c r="BC32" s="74" t="e">
        <f t="shared" si="30"/>
        <v>#NUM!</v>
      </c>
      <c r="BD32" s="86">
        <f t="shared" si="31"/>
        <v>41563163.549783602</v>
      </c>
      <c r="BE32" s="132" t="e">
        <f t="shared" si="32"/>
        <v>#NUM!</v>
      </c>
      <c r="BF32" s="3" t="e">
        <f t="shared" si="3"/>
        <v>#NUM!</v>
      </c>
      <c r="BG32" s="3" t="e">
        <f t="shared" si="33"/>
        <v>#NUM!</v>
      </c>
      <c r="BH32" s="3" t="e">
        <f t="shared" si="34"/>
        <v>#NUM!</v>
      </c>
      <c r="BI32" s="3" t="e">
        <f t="shared" si="35"/>
        <v>#NUM!</v>
      </c>
      <c r="BJ32" t="e">
        <f t="shared" si="36"/>
        <v>#NUM!</v>
      </c>
      <c r="BK32" t="e">
        <f t="shared" si="37"/>
        <v>#NUM!</v>
      </c>
      <c r="BM32" s="17"/>
    </row>
    <row r="33" spans="2:65">
      <c r="B33" s="207" t="s">
        <v>45</v>
      </c>
      <c r="C33" s="207"/>
      <c r="D33" s="207"/>
      <c r="E33" s="207"/>
      <c r="G33" s="191" t="s">
        <v>89</v>
      </c>
      <c r="H33" s="191"/>
      <c r="I33" s="191"/>
      <c r="J33" s="191"/>
      <c r="K33" s="191"/>
      <c r="O33" s="127">
        <f t="shared" si="38"/>
        <v>30</v>
      </c>
      <c r="P33" s="44">
        <f t="shared" si="4"/>
        <v>11.175000000000001</v>
      </c>
      <c r="Q33" s="47"/>
      <c r="R33" s="19">
        <f t="shared" si="43"/>
        <v>20.964950636079482</v>
      </c>
      <c r="S33" s="19">
        <f t="shared" si="6"/>
        <v>41.929901272158965</v>
      </c>
      <c r="T33" s="19">
        <f t="shared" si="7"/>
        <v>1.3067189694740411</v>
      </c>
      <c r="U33" s="19">
        <f t="shared" si="8"/>
        <v>22.271669605553523</v>
      </c>
      <c r="V33" s="19">
        <f t="shared" si="9"/>
        <v>43.236620241633005</v>
      </c>
      <c r="W33" s="52">
        <f t="shared" si="10"/>
        <v>130.80321946719002</v>
      </c>
      <c r="X33" s="50">
        <f t="shared" si="11"/>
        <v>2.5668039153909663</v>
      </c>
      <c r="Y33" s="60">
        <f t="shared" si="12"/>
        <v>12.989232194305199</v>
      </c>
      <c r="Z33" s="3">
        <f t="shared" si="39"/>
        <v>47.151028587673906</v>
      </c>
      <c r="AA33" s="3">
        <f t="shared" si="13"/>
        <v>13.774070877534186</v>
      </c>
      <c r="AB33" s="3">
        <f t="shared" si="14"/>
        <v>145.15466977136057</v>
      </c>
      <c r="AC33" s="12">
        <f t="shared" si="15"/>
        <v>130.80321946719002</v>
      </c>
      <c r="AE33" s="132">
        <f t="shared" si="44"/>
        <v>30</v>
      </c>
      <c r="AF33" s="78">
        <f t="shared" si="40"/>
        <v>98</v>
      </c>
      <c r="AH33">
        <f t="shared" si="16"/>
        <v>39.824521513849895</v>
      </c>
      <c r="AI33">
        <f t="shared" si="17"/>
        <v>11.459369933642597</v>
      </c>
      <c r="AJ33" s="17">
        <f t="shared" si="18"/>
        <v>51.283891447492493</v>
      </c>
      <c r="AK33" s="23">
        <f t="shared" si="0"/>
        <v>121.79099762525105</v>
      </c>
      <c r="AL33" s="75">
        <f t="shared" si="19"/>
        <v>0.90945580839095463</v>
      </c>
      <c r="AM33" s="88">
        <f t="shared" si="20"/>
        <v>366.60178258966619</v>
      </c>
      <c r="AN33">
        <f t="shared" si="21"/>
        <v>471.5102858767392</v>
      </c>
      <c r="AO33" s="90">
        <f t="shared" si="1"/>
        <v>36.660178258966553</v>
      </c>
      <c r="AP33" s="22">
        <f t="shared" si="22"/>
        <v>47.151028587673835</v>
      </c>
      <c r="AQ33" s="22">
        <f t="shared" si="23"/>
        <v>38.875268851028004</v>
      </c>
      <c r="AR33" s="22">
        <f t="shared" si="24"/>
        <v>50</v>
      </c>
      <c r="AS33" s="22">
        <f t="shared" si="25"/>
        <v>31.793468110209993</v>
      </c>
      <c r="AT33" s="22">
        <f t="shared" si="26"/>
        <v>19.4904233372825</v>
      </c>
      <c r="AV33" s="132">
        <f t="shared" si="41"/>
        <v>30</v>
      </c>
      <c r="AW33" s="78">
        <f t="shared" si="42"/>
        <v>833</v>
      </c>
      <c r="AX33" s="132"/>
      <c r="AY33" s="132">
        <f t="shared" si="27"/>
        <v>58.412900028135752</v>
      </c>
      <c r="AZ33" s="132">
        <f t="shared" si="28"/>
        <v>97.404644435962069</v>
      </c>
      <c r="BA33" s="132">
        <f t="shared" si="29"/>
        <v>155.81754446409781</v>
      </c>
      <c r="BB33" s="18" t="e">
        <f t="shared" si="2"/>
        <v>#NUM!</v>
      </c>
      <c r="BC33" s="74" t="e">
        <f t="shared" si="30"/>
        <v>#NUM!</v>
      </c>
      <c r="BD33" s="86">
        <f t="shared" si="31"/>
        <v>61784170.911288537</v>
      </c>
      <c r="BE33" s="132" t="e">
        <f t="shared" si="32"/>
        <v>#NUM!</v>
      </c>
      <c r="BF33" s="3" t="e">
        <f t="shared" si="3"/>
        <v>#NUM!</v>
      </c>
      <c r="BG33" s="3" t="e">
        <f t="shared" si="33"/>
        <v>#NUM!</v>
      </c>
      <c r="BH33" s="3" t="e">
        <f t="shared" si="34"/>
        <v>#NUM!</v>
      </c>
      <c r="BI33" s="3" t="e">
        <f t="shared" si="35"/>
        <v>#NUM!</v>
      </c>
      <c r="BJ33" t="e">
        <f t="shared" si="36"/>
        <v>#NUM!</v>
      </c>
      <c r="BK33" t="e">
        <f t="shared" si="37"/>
        <v>#NUM!</v>
      </c>
      <c r="BM33" s="17"/>
    </row>
    <row r="34" spans="2:65">
      <c r="B34" s="210" t="s">
        <v>73</v>
      </c>
      <c r="C34" s="211"/>
      <c r="D34" s="133">
        <v>7</v>
      </c>
      <c r="E34" s="129" t="s">
        <v>9</v>
      </c>
      <c r="G34" s="200">
        <v>1</v>
      </c>
      <c r="H34" s="200"/>
      <c r="I34" s="201" t="s">
        <v>32</v>
      </c>
      <c r="J34" s="34">
        <f>J30*$D$11</f>
        <v>0.45454545454545453</v>
      </c>
      <c r="K34" s="28" t="s">
        <v>3</v>
      </c>
      <c r="O34" s="127">
        <f t="shared" si="38"/>
        <v>31</v>
      </c>
      <c r="P34" s="44">
        <f t="shared" si="4"/>
        <v>11.55</v>
      </c>
      <c r="Q34" s="47"/>
      <c r="R34" s="19">
        <f t="shared" si="43"/>
        <v>21.251639684563266</v>
      </c>
      <c r="S34" s="19">
        <f t="shared" si="6"/>
        <v>42.503279369126531</v>
      </c>
      <c r="T34" s="19">
        <f t="shared" si="7"/>
        <v>1.3505685993221632</v>
      </c>
      <c r="U34" s="19">
        <f t="shared" si="8"/>
        <v>22.602208283885428</v>
      </c>
      <c r="V34" s="19">
        <f t="shared" si="9"/>
        <v>43.853847968448697</v>
      </c>
      <c r="W34" s="52">
        <f t="shared" si="10"/>
        <v>130.4726807888581</v>
      </c>
      <c r="X34" s="50">
        <f t="shared" si="11"/>
        <v>2.470960250862607</v>
      </c>
      <c r="Y34" s="60">
        <f t="shared" si="12"/>
        <v>13.493058839220788</v>
      </c>
      <c r="Z34" s="3">
        <f t="shared" si="39"/>
        <v>47.151028587673814</v>
      </c>
      <c r="AA34" s="3">
        <f t="shared" si="13"/>
        <v>14.308339863818082</v>
      </c>
      <c r="AB34" s="3">
        <f t="shared" si="14"/>
        <v>155.84482959300027</v>
      </c>
      <c r="AC34" s="12">
        <f t="shared" si="15"/>
        <v>130.47268078885813</v>
      </c>
      <c r="AE34" s="132">
        <f t="shared" si="44"/>
        <v>31</v>
      </c>
      <c r="AF34" s="78">
        <f t="shared" si="40"/>
        <v>101</v>
      </c>
      <c r="AH34">
        <f t="shared" si="16"/>
        <v>40.086427475652854</v>
      </c>
      <c r="AI34">
        <f t="shared" si="17"/>
        <v>11.810166972427576</v>
      </c>
      <c r="AJ34" s="17">
        <f t="shared" si="18"/>
        <v>51.896594448080428</v>
      </c>
      <c r="AK34" s="23">
        <f t="shared" si="0"/>
        <v>121.17829462466311</v>
      </c>
      <c r="AL34" s="75">
        <f t="shared" si="19"/>
        <v>0.84751316079308892</v>
      </c>
      <c r="AM34" s="88">
        <f t="shared" si="20"/>
        <v>393.39580311726604</v>
      </c>
      <c r="AN34">
        <f t="shared" si="21"/>
        <v>471.51028587673915</v>
      </c>
      <c r="AO34" s="90">
        <f t="shared" si="1"/>
        <v>39.339580311726536</v>
      </c>
      <c r="AP34" s="22">
        <f t="shared" si="22"/>
        <v>47.151028587673828</v>
      </c>
      <c r="AQ34" s="22">
        <f t="shared" si="23"/>
        <v>41.716566414428804</v>
      </c>
      <c r="AR34" s="22">
        <f t="shared" si="24"/>
        <v>49.999999999999993</v>
      </c>
      <c r="AS34" s="22">
        <f t="shared" si="25"/>
        <v>32.406171110797935</v>
      </c>
      <c r="AT34" s="22">
        <f t="shared" si="26"/>
        <v>19.490423337282493</v>
      </c>
      <c r="AV34" s="132">
        <f t="shared" si="41"/>
        <v>31</v>
      </c>
      <c r="AW34" s="78">
        <f t="shared" si="42"/>
        <v>860</v>
      </c>
      <c r="AX34" s="132"/>
      <c r="AY34" s="132">
        <f t="shared" si="27"/>
        <v>58.68996902487136</v>
      </c>
      <c r="AZ34" s="132">
        <f t="shared" si="28"/>
        <v>100.56181778502686</v>
      </c>
      <c r="BA34" s="132">
        <f t="shared" si="29"/>
        <v>159.25178680989822</v>
      </c>
      <c r="BB34" s="18" t="e">
        <f t="shared" si="2"/>
        <v>#NUM!</v>
      </c>
      <c r="BC34" s="74" t="e">
        <f t="shared" si="30"/>
        <v>#NUM!</v>
      </c>
      <c r="BD34" s="86">
        <f t="shared" si="31"/>
        <v>91746465.138585001</v>
      </c>
      <c r="BE34" s="132" t="e">
        <f t="shared" si="32"/>
        <v>#NUM!</v>
      </c>
      <c r="BF34" s="3" t="e">
        <f t="shared" si="3"/>
        <v>#NUM!</v>
      </c>
      <c r="BG34" s="3" t="e">
        <f t="shared" si="33"/>
        <v>#NUM!</v>
      </c>
      <c r="BH34" s="3" t="e">
        <f t="shared" si="34"/>
        <v>#NUM!</v>
      </c>
      <c r="BI34" s="3" t="e">
        <f t="shared" si="35"/>
        <v>#NUM!</v>
      </c>
      <c r="BJ34" t="e">
        <f t="shared" si="36"/>
        <v>#NUM!</v>
      </c>
      <c r="BK34" t="e">
        <f t="shared" si="37"/>
        <v>#NUM!</v>
      </c>
      <c r="BM34" s="17"/>
    </row>
    <row r="35" spans="2:65">
      <c r="B35" s="212"/>
      <c r="C35" s="213"/>
      <c r="D35" s="133">
        <f>D34*1000</f>
        <v>7000</v>
      </c>
      <c r="E35" s="129" t="s">
        <v>21</v>
      </c>
      <c r="G35" s="200">
        <v>2</v>
      </c>
      <c r="H35" s="200"/>
      <c r="I35" s="201"/>
      <c r="J35" s="34">
        <f>J31*$D$11</f>
        <v>45.454545454545439</v>
      </c>
      <c r="K35" s="28" t="s">
        <v>3</v>
      </c>
      <c r="O35" s="127">
        <f t="shared" si="38"/>
        <v>32</v>
      </c>
      <c r="P35" s="44">
        <f t="shared" si="4"/>
        <v>11.925000000000001</v>
      </c>
      <c r="Q35" s="47"/>
      <c r="R35" s="19">
        <f t="shared" si="43"/>
        <v>21.529167754243034</v>
      </c>
      <c r="S35" s="19">
        <f t="shared" si="6"/>
        <v>43.058335508486067</v>
      </c>
      <c r="T35" s="19">
        <f t="shared" si="7"/>
        <v>1.3944182291702856</v>
      </c>
      <c r="U35" s="19">
        <f t="shared" si="8"/>
        <v>22.923585983413318</v>
      </c>
      <c r="V35" s="19">
        <f t="shared" si="9"/>
        <v>44.452753737656352</v>
      </c>
      <c r="W35" s="52">
        <f t="shared" si="10"/>
        <v>130.15130308933021</v>
      </c>
      <c r="X35" s="50">
        <f t="shared" si="11"/>
        <v>2.3812054846642501</v>
      </c>
      <c r="Y35" s="60">
        <f t="shared" si="12"/>
        <v>14.00165263728425</v>
      </c>
      <c r="Z35" s="3">
        <f t="shared" si="39"/>
        <v>47.151028587673821</v>
      </c>
      <c r="AA35" s="3">
        <f t="shared" si="13"/>
        <v>14.847664045386857</v>
      </c>
      <c r="AB35" s="3">
        <f t="shared" si="14"/>
        <v>166.96970769961482</v>
      </c>
      <c r="AC35" s="12">
        <f t="shared" si="15"/>
        <v>130.15130308933024</v>
      </c>
      <c r="AE35" s="132">
        <f t="shared" si="44"/>
        <v>32</v>
      </c>
      <c r="AF35" s="78">
        <f t="shared" si="40"/>
        <v>104</v>
      </c>
      <c r="AH35">
        <f t="shared" si="16"/>
        <v>40.340666785975607</v>
      </c>
      <c r="AI35">
        <f t="shared" si="17"/>
        <v>12.160964011212551</v>
      </c>
      <c r="AJ35" s="17">
        <f t="shared" si="18"/>
        <v>52.501630797188156</v>
      </c>
      <c r="AK35" s="23">
        <f t="shared" si="0"/>
        <v>120.57325827555538</v>
      </c>
      <c r="AL35" s="75">
        <f t="shared" si="19"/>
        <v>0.79048682052640529</v>
      </c>
      <c r="AM35" s="88">
        <f t="shared" si="20"/>
        <v>421.77568541955526</v>
      </c>
      <c r="AN35">
        <f t="shared" si="21"/>
        <v>471.51028587673875</v>
      </c>
      <c r="AO35" s="90">
        <f t="shared" si="1"/>
        <v>42.177568541955452</v>
      </c>
      <c r="AP35" s="22">
        <f t="shared" si="22"/>
        <v>47.151028587673792</v>
      </c>
      <c r="AQ35" s="22">
        <f t="shared" si="23"/>
        <v>44.726032289549565</v>
      </c>
      <c r="AR35" s="22">
        <f t="shared" si="24"/>
        <v>50</v>
      </c>
      <c r="AS35" s="22">
        <f t="shared" si="25"/>
        <v>33.01120745990567</v>
      </c>
      <c r="AT35" s="22">
        <f t="shared" si="26"/>
        <v>19.490423337282486</v>
      </c>
      <c r="AV35" s="132">
        <f t="shared" si="41"/>
        <v>32</v>
      </c>
      <c r="AW35" s="78">
        <f t="shared" si="42"/>
        <v>887</v>
      </c>
      <c r="AX35" s="132"/>
      <c r="AY35" s="132">
        <f t="shared" si="27"/>
        <v>58.958472396634527</v>
      </c>
      <c r="AZ35" s="132">
        <f t="shared" si="28"/>
        <v>103.71899113409167</v>
      </c>
      <c r="BA35" s="132">
        <f t="shared" si="29"/>
        <v>162.67746353072619</v>
      </c>
      <c r="BB35" s="18" t="e">
        <f t="shared" si="2"/>
        <v>#NUM!</v>
      </c>
      <c r="BC35" s="74" t="e">
        <f t="shared" si="30"/>
        <v>#NUM!</v>
      </c>
      <c r="BD35" s="86">
        <f t="shared" si="31"/>
        <v>136104716.89602563</v>
      </c>
      <c r="BE35" s="132" t="e">
        <f t="shared" si="32"/>
        <v>#NUM!</v>
      </c>
      <c r="BF35" s="3" t="e">
        <f t="shared" si="3"/>
        <v>#NUM!</v>
      </c>
      <c r="BG35" s="3" t="e">
        <f t="shared" si="33"/>
        <v>#NUM!</v>
      </c>
      <c r="BH35" s="3" t="e">
        <f t="shared" si="34"/>
        <v>#NUM!</v>
      </c>
      <c r="BI35" s="3" t="e">
        <f t="shared" si="35"/>
        <v>#NUM!</v>
      </c>
      <c r="BJ35" t="e">
        <f t="shared" si="36"/>
        <v>#NUM!</v>
      </c>
      <c r="BK35" t="e">
        <f t="shared" si="37"/>
        <v>#NUM!</v>
      </c>
      <c r="BM35" s="17"/>
    </row>
    <row r="36" spans="2:65">
      <c r="B36" s="207" t="s">
        <v>48</v>
      </c>
      <c r="C36" s="207"/>
      <c r="D36" s="207"/>
      <c r="E36" s="207"/>
      <c r="G36" s="200">
        <v>3</v>
      </c>
      <c r="H36" s="200"/>
      <c r="I36" s="201"/>
      <c r="J36" s="34">
        <f>J32*$D$11</f>
        <v>0</v>
      </c>
      <c r="K36" s="28" t="s">
        <v>3</v>
      </c>
      <c r="O36" s="127">
        <f t="shared" si="38"/>
        <v>33</v>
      </c>
      <c r="P36" s="44">
        <f t="shared" si="4"/>
        <v>12.3</v>
      </c>
      <c r="Q36" s="47"/>
      <c r="R36" s="19">
        <f t="shared" si="43"/>
        <v>21.798102228787961</v>
      </c>
      <c r="S36" s="19">
        <f t="shared" si="6"/>
        <v>43.596204457575922</v>
      </c>
      <c r="T36" s="19">
        <f t="shared" si="7"/>
        <v>1.4382678590184075</v>
      </c>
      <c r="U36" s="19">
        <f t="shared" si="8"/>
        <v>23.236370087806367</v>
      </c>
      <c r="V36" s="19">
        <f t="shared" si="9"/>
        <v>45.034472316594332</v>
      </c>
      <c r="W36" s="52">
        <f t="shared" si="10"/>
        <v>129.83851898493717</v>
      </c>
      <c r="X36" s="50">
        <f t="shared" si="11"/>
        <v>2.2969824075783833</v>
      </c>
      <c r="Y36" s="60">
        <f t="shared" si="12"/>
        <v>14.515048937364231</v>
      </c>
      <c r="Z36" s="3">
        <f t="shared" si="39"/>
        <v>47.151028587673864</v>
      </c>
      <c r="AA36" s="3">
        <f t="shared" si="13"/>
        <v>15.392080906967468</v>
      </c>
      <c r="AB36" s="3">
        <f t="shared" si="14"/>
        <v>178.53510192958024</v>
      </c>
      <c r="AC36" s="12">
        <f t="shared" si="15"/>
        <v>129.83851898493717</v>
      </c>
      <c r="AE36" s="132">
        <f t="shared" si="44"/>
        <v>33</v>
      </c>
      <c r="AF36" s="78">
        <f t="shared" si="40"/>
        <v>107</v>
      </c>
      <c r="AH36">
        <f t="shared" si="16"/>
        <v>40.587675553704194</v>
      </c>
      <c r="AI36">
        <f t="shared" si="17"/>
        <v>12.511761049997528</v>
      </c>
      <c r="AJ36" s="17">
        <f t="shared" si="18"/>
        <v>53.099436603701719</v>
      </c>
      <c r="AK36" s="23">
        <f t="shared" ref="AK36:AK67" si="45">$AG$4-(AH36+AI36)+$Q$8+$Q$10</f>
        <v>119.97545246904183</v>
      </c>
      <c r="AL36" s="75">
        <f t="shared" si="19"/>
        <v>0.73791160961310609</v>
      </c>
      <c r="AM36" s="88">
        <f t="shared" si="20"/>
        <v>451.82663641443332</v>
      </c>
      <c r="AN36">
        <f t="shared" si="21"/>
        <v>471.5102858767396</v>
      </c>
      <c r="AO36" s="90">
        <f t="shared" ref="AO36:AO67" si="46">AM36*($Z$4/$AN$4)</f>
        <v>45.182663641443256</v>
      </c>
      <c r="AP36" s="22">
        <f t="shared" si="22"/>
        <v>47.151028587673885</v>
      </c>
      <c r="AQ36" s="22">
        <f t="shared" si="23"/>
        <v>47.912702007581238</v>
      </c>
      <c r="AR36" s="22">
        <f t="shared" si="24"/>
        <v>50</v>
      </c>
      <c r="AS36" s="22">
        <f t="shared" si="25"/>
        <v>33.609013266419218</v>
      </c>
      <c r="AT36" s="22">
        <f t="shared" si="26"/>
        <v>19.4904233372825</v>
      </c>
      <c r="AV36" s="132">
        <f t="shared" si="41"/>
        <v>33</v>
      </c>
      <c r="AW36" s="78">
        <f t="shared" si="42"/>
        <v>914</v>
      </c>
      <c r="AX36" s="132"/>
      <c r="AY36" s="132">
        <f t="shared" si="27"/>
        <v>59.218923914676623</v>
      </c>
      <c r="AZ36" s="132">
        <f t="shared" si="28"/>
        <v>106.87616448315647</v>
      </c>
      <c r="BA36" s="132">
        <f t="shared" si="29"/>
        <v>166.09508839783308</v>
      </c>
      <c r="BB36" s="18" t="e">
        <f t="shared" ref="BB36:BB67" si="47">$AX$4-(AY36+AZ36)+$Q$8+$Q$10</f>
        <v>#NUM!</v>
      </c>
      <c r="BC36" s="74" t="e">
        <f t="shared" si="30"/>
        <v>#NUM!</v>
      </c>
      <c r="BD36" s="86">
        <f t="shared" si="31"/>
        <v>201722536.25081137</v>
      </c>
      <c r="BE36" s="132" t="e">
        <f t="shared" si="32"/>
        <v>#NUM!</v>
      </c>
      <c r="BF36" s="3" t="e">
        <f t="shared" ref="BF36:BF67" si="48">BD36*($Z$4/$BE$4)</f>
        <v>#NUM!</v>
      </c>
      <c r="BG36" s="3" t="e">
        <f t="shared" si="33"/>
        <v>#NUM!</v>
      </c>
      <c r="BH36" s="3" t="e">
        <f t="shared" si="34"/>
        <v>#NUM!</v>
      </c>
      <c r="BI36" s="3" t="e">
        <f t="shared" si="35"/>
        <v>#NUM!</v>
      </c>
      <c r="BJ36" t="e">
        <f t="shared" si="36"/>
        <v>#NUM!</v>
      </c>
      <c r="BK36" t="e">
        <f t="shared" si="37"/>
        <v>#NUM!</v>
      </c>
      <c r="BM36" s="17"/>
    </row>
    <row r="37" spans="2:65">
      <c r="B37" s="8">
        <v>1</v>
      </c>
      <c r="C37" s="201" t="s">
        <v>76</v>
      </c>
      <c r="D37" s="134">
        <v>500</v>
      </c>
      <c r="E37" s="129" t="s">
        <v>20</v>
      </c>
      <c r="G37" s="202" t="s">
        <v>96</v>
      </c>
      <c r="H37" s="203"/>
      <c r="I37" s="203"/>
      <c r="J37" s="203"/>
      <c r="K37" s="204"/>
      <c r="O37" s="127">
        <f t="shared" si="38"/>
        <v>34</v>
      </c>
      <c r="P37" s="44">
        <f t="shared" si="4"/>
        <v>12.675000000000001</v>
      </c>
      <c r="Q37" s="47"/>
      <c r="R37" s="19">
        <f t="shared" si="43"/>
        <v>22.058959360107472</v>
      </c>
      <c r="S37" s="19">
        <f t="shared" si="6"/>
        <v>44.117918720214945</v>
      </c>
      <c r="T37" s="19">
        <f t="shared" si="7"/>
        <v>1.4821174888665298</v>
      </c>
      <c r="U37" s="19">
        <f t="shared" si="8"/>
        <v>23.541076848974001</v>
      </c>
      <c r="V37" s="19">
        <f t="shared" si="9"/>
        <v>45.600036209081473</v>
      </c>
      <c r="W37" s="52">
        <f t="shared" si="10"/>
        <v>129.53381222376953</v>
      </c>
      <c r="X37" s="50">
        <f t="shared" si="11"/>
        <v>2.2177997537619065</v>
      </c>
      <c r="Y37" s="60">
        <f t="shared" si="12"/>
        <v>15.033283324029192</v>
      </c>
      <c r="Z37" s="3">
        <f t="shared" si="39"/>
        <v>47.151028587673821</v>
      </c>
      <c r="AA37" s="3">
        <f t="shared" si="13"/>
        <v>15.941628183228199</v>
      </c>
      <c r="AB37" s="3">
        <f t="shared" si="14"/>
        <v>190.54686613206999</v>
      </c>
      <c r="AC37" s="12">
        <f t="shared" si="15"/>
        <v>129.53381222376953</v>
      </c>
      <c r="AE37" s="132">
        <f t="shared" si="44"/>
        <v>34</v>
      </c>
      <c r="AF37" s="78">
        <f t="shared" si="40"/>
        <v>110</v>
      </c>
      <c r="AH37">
        <f t="shared" si="16"/>
        <v>40.8278537031645</v>
      </c>
      <c r="AI37">
        <f t="shared" si="17"/>
        <v>12.862558088782507</v>
      </c>
      <c r="AJ37" s="17">
        <f t="shared" si="18"/>
        <v>53.690411791947007</v>
      </c>
      <c r="AK37" s="23">
        <f t="shared" si="45"/>
        <v>119.38447728079653</v>
      </c>
      <c r="AL37" s="75">
        <f t="shared" si="19"/>
        <v>0.68937508569524253</v>
      </c>
      <c r="AM37" s="88">
        <f t="shared" si="20"/>
        <v>483.63819270666556</v>
      </c>
      <c r="AN37">
        <f t="shared" si="21"/>
        <v>471.51028587673909</v>
      </c>
      <c r="AO37" s="90">
        <f t="shared" si="46"/>
        <v>48.363819270666468</v>
      </c>
      <c r="AP37" s="22">
        <f t="shared" si="22"/>
        <v>47.151028587673821</v>
      </c>
      <c r="AQ37" s="22">
        <f t="shared" si="23"/>
        <v>51.286070229345633</v>
      </c>
      <c r="AR37" s="22">
        <f t="shared" si="24"/>
        <v>50</v>
      </c>
      <c r="AS37" s="22">
        <f t="shared" si="25"/>
        <v>34.199988454664513</v>
      </c>
      <c r="AT37" s="22">
        <f t="shared" si="26"/>
        <v>19.490423337282493</v>
      </c>
      <c r="AV37" s="132">
        <f t="shared" si="41"/>
        <v>34</v>
      </c>
      <c r="AW37" s="78">
        <f t="shared" si="42"/>
        <v>941</v>
      </c>
      <c r="AX37" s="132"/>
      <c r="AY37" s="132">
        <f t="shared" si="27"/>
        <v>59.471792468545139</v>
      </c>
      <c r="AZ37" s="132">
        <f t="shared" si="28"/>
        <v>110.03333783222125</v>
      </c>
      <c r="BA37" s="132">
        <f t="shared" si="29"/>
        <v>169.50513030076638</v>
      </c>
      <c r="BB37" s="18" t="e">
        <f t="shared" si="47"/>
        <v>#NUM!</v>
      </c>
      <c r="BC37" s="74" t="e">
        <f t="shared" si="30"/>
        <v>#NUM!</v>
      </c>
      <c r="BD37" s="86">
        <f t="shared" si="31"/>
        <v>298714644.91553545</v>
      </c>
      <c r="BE37" s="132" t="e">
        <f t="shared" si="32"/>
        <v>#NUM!</v>
      </c>
      <c r="BF37" s="3" t="e">
        <f t="shared" si="48"/>
        <v>#NUM!</v>
      </c>
      <c r="BG37" s="3" t="e">
        <f t="shared" si="33"/>
        <v>#NUM!</v>
      </c>
      <c r="BH37" s="3" t="e">
        <f t="shared" si="34"/>
        <v>#NUM!</v>
      </c>
      <c r="BI37" s="3" t="e">
        <f t="shared" si="35"/>
        <v>#NUM!</v>
      </c>
      <c r="BJ37" t="e">
        <f t="shared" si="36"/>
        <v>#NUM!</v>
      </c>
      <c r="BK37" t="e">
        <f t="shared" si="37"/>
        <v>#NUM!</v>
      </c>
      <c r="BM37" s="17"/>
    </row>
    <row r="38" spans="2:65">
      <c r="B38" s="8">
        <v>2</v>
      </c>
      <c r="C38" s="201"/>
      <c r="D38" s="134">
        <v>4000</v>
      </c>
      <c r="E38" s="129" t="s">
        <v>20</v>
      </c>
      <c r="G38" s="214"/>
      <c r="H38" s="214"/>
      <c r="I38" s="214"/>
      <c r="J38" s="38">
        <f>20*LOG10(D32*1000000)</f>
        <v>113.97940008672037</v>
      </c>
      <c r="K38" s="28" t="s">
        <v>10</v>
      </c>
      <c r="O38" s="127">
        <f t="shared" si="38"/>
        <v>35</v>
      </c>
      <c r="P38" s="44">
        <f t="shared" si="4"/>
        <v>13.05</v>
      </c>
      <c r="Q38" s="47"/>
      <c r="R38" s="19">
        <f t="shared" si="43"/>
        <v>22.312210233485995</v>
      </c>
      <c r="S38" s="19">
        <f t="shared" si="6"/>
        <v>44.624420466971991</v>
      </c>
      <c r="T38" s="19">
        <f t="shared" si="7"/>
        <v>1.525967118714652</v>
      </c>
      <c r="U38" s="19">
        <f t="shared" si="8"/>
        <v>23.838177352200645</v>
      </c>
      <c r="V38" s="19">
        <f t="shared" si="9"/>
        <v>46.150387585686644</v>
      </c>
      <c r="W38" s="52">
        <f t="shared" si="10"/>
        <v>129.23671172054287</v>
      </c>
      <c r="X38" s="50">
        <f t="shared" si="11"/>
        <v>2.1432227261162518</v>
      </c>
      <c r="Y38" s="60">
        <f t="shared" si="12"/>
        <v>15.55639161902784</v>
      </c>
      <c r="Z38" s="3">
        <f t="shared" si="39"/>
        <v>47.151028587673736</v>
      </c>
      <c r="AA38" s="3">
        <f t="shared" si="13"/>
        <v>16.496343860348549</v>
      </c>
      <c r="AB38" s="3">
        <f t="shared" si="14"/>
        <v>203.01091062831367</v>
      </c>
      <c r="AC38" s="12">
        <f t="shared" si="15"/>
        <v>129.2367117205429</v>
      </c>
      <c r="AE38" s="132">
        <f t="shared" si="44"/>
        <v>35</v>
      </c>
      <c r="AF38" s="78">
        <f t="shared" si="40"/>
        <v>113</v>
      </c>
      <c r="AH38">
        <f t="shared" si="16"/>
        <v>41.061568869668392</v>
      </c>
      <c r="AI38">
        <f t="shared" si="17"/>
        <v>13.213355127567484</v>
      </c>
      <c r="AJ38" s="17">
        <f t="shared" si="18"/>
        <v>54.274923997235874</v>
      </c>
      <c r="AK38" s="23">
        <f t="shared" si="45"/>
        <v>118.79996507550767</v>
      </c>
      <c r="AL38" s="75">
        <f t="shared" si="19"/>
        <v>0.64451046509477905</v>
      </c>
      <c r="AM38" s="88">
        <f t="shared" si="20"/>
        <v>517.30443274279526</v>
      </c>
      <c r="AN38">
        <f t="shared" si="21"/>
        <v>471.51028587673915</v>
      </c>
      <c r="AO38" s="90">
        <f t="shared" si="46"/>
        <v>51.730443274279438</v>
      </c>
      <c r="AP38" s="22">
        <f t="shared" si="22"/>
        <v>47.151028587673835</v>
      </c>
      <c r="AQ38" s="22">
        <f t="shared" si="23"/>
        <v>54.856113242673509</v>
      </c>
      <c r="AR38" s="22">
        <f t="shared" si="24"/>
        <v>50</v>
      </c>
      <c r="AS38" s="22">
        <f t="shared" si="25"/>
        <v>34.78450065995338</v>
      </c>
      <c r="AT38" s="22">
        <f t="shared" si="26"/>
        <v>19.490423337282493</v>
      </c>
      <c r="AV38" s="132">
        <f t="shared" si="41"/>
        <v>35</v>
      </c>
      <c r="AW38" s="78">
        <f t="shared" si="42"/>
        <v>968</v>
      </c>
      <c r="AX38" s="132"/>
      <c r="AY38" s="132">
        <f t="shared" si="27"/>
        <v>59.717507146167875</v>
      </c>
      <c r="AZ38" s="132">
        <f t="shared" si="28"/>
        <v>113.19051118128606</v>
      </c>
      <c r="BA38" s="132">
        <f t="shared" si="29"/>
        <v>172.90801832745393</v>
      </c>
      <c r="BB38" s="18" t="e">
        <f t="shared" si="47"/>
        <v>#NUM!</v>
      </c>
      <c r="BC38" s="74" t="e">
        <f t="shared" si="30"/>
        <v>#NUM!</v>
      </c>
      <c r="BD38" s="86">
        <f t="shared" si="31"/>
        <v>441978268.70028716</v>
      </c>
      <c r="BE38" s="132" t="e">
        <f t="shared" si="32"/>
        <v>#NUM!</v>
      </c>
      <c r="BF38" s="3" t="e">
        <f t="shared" si="48"/>
        <v>#NUM!</v>
      </c>
      <c r="BG38" s="3" t="e">
        <f t="shared" si="33"/>
        <v>#NUM!</v>
      </c>
      <c r="BH38" s="3" t="e">
        <f t="shared" si="34"/>
        <v>#NUM!</v>
      </c>
      <c r="BI38" s="3" t="e">
        <f t="shared" si="35"/>
        <v>#NUM!</v>
      </c>
      <c r="BJ38" t="e">
        <f t="shared" si="36"/>
        <v>#NUM!</v>
      </c>
      <c r="BK38" t="e">
        <f t="shared" si="37"/>
        <v>#NUM!</v>
      </c>
      <c r="BM38" s="17"/>
    </row>
    <row r="39" spans="2:65">
      <c r="B39" s="8">
        <v>3</v>
      </c>
      <c r="C39" s="201"/>
      <c r="D39" s="134">
        <v>36000</v>
      </c>
      <c r="E39" s="129" t="s">
        <v>20</v>
      </c>
      <c r="G39" s="191" t="s">
        <v>97</v>
      </c>
      <c r="H39" s="191"/>
      <c r="I39" s="191"/>
      <c r="J39" s="39">
        <f>D5</f>
        <v>240</v>
      </c>
      <c r="K39" s="37" t="s">
        <v>98</v>
      </c>
      <c r="O39" s="127">
        <f t="shared" si="38"/>
        <v>36</v>
      </c>
      <c r="P39" s="44">
        <f t="shared" si="4"/>
        <v>13.425000000000001</v>
      </c>
      <c r="Q39" s="47"/>
      <c r="R39" s="19">
        <f t="shared" si="43"/>
        <v>22.558285887431865</v>
      </c>
      <c r="S39" s="19">
        <f t="shared" si="6"/>
        <v>45.116571774863729</v>
      </c>
      <c r="T39" s="19">
        <f t="shared" si="7"/>
        <v>1.5698167485627743</v>
      </c>
      <c r="U39" s="19">
        <f t="shared" si="8"/>
        <v>24.12810263599464</v>
      </c>
      <c r="V39" s="19">
        <f t="shared" si="9"/>
        <v>46.686388523426501</v>
      </c>
      <c r="W39" s="52">
        <f t="shared" si="10"/>
        <v>128.94678643674888</v>
      </c>
      <c r="X39" s="50">
        <f t="shared" si="11"/>
        <v>2.0728651095843431</v>
      </c>
      <c r="Y39" s="60">
        <f t="shared" si="12"/>
        <v>16.084409882778381</v>
      </c>
      <c r="Z39" s="3">
        <f t="shared" si="39"/>
        <v>47.151028587673792</v>
      </c>
      <c r="AA39" s="3">
        <f t="shared" si="13"/>
        <v>17.056266177598456</v>
      </c>
      <c r="AB39" s="3">
        <f t="shared" si="14"/>
        <v>215.93320267629963</v>
      </c>
      <c r="AC39" s="12">
        <f t="shared" si="15"/>
        <v>128.94678643674891</v>
      </c>
      <c r="AE39" s="132">
        <f t="shared" si="44"/>
        <v>36</v>
      </c>
      <c r="AF39" s="78">
        <f t="shared" si="40"/>
        <v>116</v>
      </c>
      <c r="AH39">
        <f t="shared" si="16"/>
        <v>41.28915978453837</v>
      </c>
      <c r="AI39">
        <f t="shared" si="17"/>
        <v>13.564152166352462</v>
      </c>
      <c r="AJ39" s="17">
        <f t="shared" si="18"/>
        <v>54.853311950890834</v>
      </c>
      <c r="AK39" s="23">
        <f t="shared" si="45"/>
        <v>118.22157712185272</v>
      </c>
      <c r="AL39" s="75">
        <f t="shared" si="19"/>
        <v>0.60299064697448379</v>
      </c>
      <c r="AM39" s="88">
        <f t="shared" si="20"/>
        <v>552.92419909915941</v>
      </c>
      <c r="AN39">
        <f t="shared" si="21"/>
        <v>471.51028587674</v>
      </c>
      <c r="AO39" s="90">
        <f t="shared" si="46"/>
        <v>55.292419909915843</v>
      </c>
      <c r="AP39" s="22">
        <f t="shared" si="22"/>
        <v>47.151028587673913</v>
      </c>
      <c r="AQ39" s="22">
        <f t="shared" si="23"/>
        <v>58.633312534321071</v>
      </c>
      <c r="AR39" s="22">
        <f t="shared" si="24"/>
        <v>50</v>
      </c>
      <c r="AS39" s="22">
        <f t="shared" si="25"/>
        <v>35.362888613608327</v>
      </c>
      <c r="AT39" s="22">
        <f t="shared" si="26"/>
        <v>19.490423337282508</v>
      </c>
      <c r="AV39" s="132">
        <f t="shared" si="41"/>
        <v>36</v>
      </c>
      <c r="AW39" s="78">
        <f t="shared" si="42"/>
        <v>995</v>
      </c>
      <c r="AX39" s="132"/>
      <c r="AY39" s="132">
        <f t="shared" si="27"/>
        <v>59.95646161491451</v>
      </c>
      <c r="AZ39" s="132">
        <f t="shared" si="28"/>
        <v>116.34768453035085</v>
      </c>
      <c r="BA39" s="132">
        <f t="shared" si="29"/>
        <v>176.30414614526535</v>
      </c>
      <c r="BB39" s="18" t="e">
        <f t="shared" si="47"/>
        <v>#NUM!</v>
      </c>
      <c r="BC39" s="74" t="e">
        <f t="shared" si="30"/>
        <v>#NUM!</v>
      </c>
      <c r="BD39" s="86">
        <f t="shared" si="31"/>
        <v>653442394.11449349</v>
      </c>
      <c r="BE39" s="132" t="e">
        <f t="shared" si="32"/>
        <v>#NUM!</v>
      </c>
      <c r="BF39" s="3" t="e">
        <f t="shared" si="48"/>
        <v>#NUM!</v>
      </c>
      <c r="BG39" s="3" t="e">
        <f t="shared" si="33"/>
        <v>#NUM!</v>
      </c>
      <c r="BH39" s="3" t="e">
        <f t="shared" si="34"/>
        <v>#NUM!</v>
      </c>
      <c r="BI39" s="3" t="e">
        <f t="shared" si="35"/>
        <v>#NUM!</v>
      </c>
      <c r="BJ39" t="e">
        <f t="shared" si="36"/>
        <v>#NUM!</v>
      </c>
      <c r="BK39" t="e">
        <f t="shared" si="37"/>
        <v>#NUM!</v>
      </c>
      <c r="BM39" s="17"/>
    </row>
    <row r="40" spans="2:65">
      <c r="B40" s="195" t="s">
        <v>74</v>
      </c>
      <c r="C40" s="196"/>
      <c r="D40" s="196"/>
      <c r="E40" s="197"/>
      <c r="G40" s="208"/>
      <c r="H40" s="215"/>
      <c r="I40" s="209"/>
      <c r="J40" s="38">
        <f>J38+20*LOG10(1/D5)</f>
        <v>66.375175252488248</v>
      </c>
      <c r="K40" s="28" t="s">
        <v>10</v>
      </c>
      <c r="O40" s="127">
        <f t="shared" si="38"/>
        <v>37</v>
      </c>
      <c r="P40" s="44">
        <f t="shared" si="4"/>
        <v>13.8</v>
      </c>
      <c r="Q40" s="47"/>
      <c r="R40" s="19">
        <f t="shared" si="43"/>
        <v>22.797581728024731</v>
      </c>
      <c r="S40" s="19">
        <f t="shared" si="6"/>
        <v>45.595163456049463</v>
      </c>
      <c r="T40" s="19">
        <f t="shared" si="7"/>
        <v>1.6136663784108964</v>
      </c>
      <c r="U40" s="19">
        <f t="shared" si="8"/>
        <v>24.411248106435629</v>
      </c>
      <c r="V40" s="19">
        <f t="shared" si="9"/>
        <v>47.20882983446036</v>
      </c>
      <c r="W40" s="52">
        <f t="shared" si="10"/>
        <v>128.6636409663079</v>
      </c>
      <c r="X40" s="50">
        <f t="shared" si="11"/>
        <v>2.0063826703230609</v>
      </c>
      <c r="Y40" s="60">
        <f t="shared" si="12"/>
        <v>16.617374415866792</v>
      </c>
      <c r="Z40" s="3">
        <f t="shared" si="39"/>
        <v>47.151028587673835</v>
      </c>
      <c r="AA40" s="3">
        <f t="shared" si="13"/>
        <v>17.621433628927118</v>
      </c>
      <c r="AB40" s="3">
        <f t="shared" si="14"/>
        <v>229.31976693896164</v>
      </c>
      <c r="AC40" s="12">
        <f t="shared" si="15"/>
        <v>128.66364096630792</v>
      </c>
      <c r="AE40" s="132">
        <f t="shared" si="44"/>
        <v>37</v>
      </c>
      <c r="AF40" s="78">
        <f t="shared" si="40"/>
        <v>119</v>
      </c>
      <c r="AH40">
        <f t="shared" si="16"/>
        <v>41.510939227850614</v>
      </c>
      <c r="AI40">
        <f t="shared" si="17"/>
        <v>13.914949205137438</v>
      </c>
      <c r="AJ40" s="17">
        <f t="shared" si="18"/>
        <v>55.425888432988053</v>
      </c>
      <c r="AK40" s="23">
        <f t="shared" si="45"/>
        <v>117.6490006397555</v>
      </c>
      <c r="AL40" s="75">
        <f t="shared" si="19"/>
        <v>0.56452314417376104</v>
      </c>
      <c r="AM40" s="88">
        <f t="shared" si="20"/>
        <v>590.60133137787977</v>
      </c>
      <c r="AN40">
        <f t="shared" si="21"/>
        <v>471.51028587673949</v>
      </c>
      <c r="AO40" s="90">
        <f t="shared" si="46"/>
        <v>59.060133137787872</v>
      </c>
      <c r="AP40" s="22">
        <f t="shared" si="22"/>
        <v>47.151028587673864</v>
      </c>
      <c r="AQ40" s="22">
        <f t="shared" si="23"/>
        <v>62.628679486779284</v>
      </c>
      <c r="AR40" s="22">
        <f t="shared" si="24"/>
        <v>50</v>
      </c>
      <c r="AS40" s="22">
        <f t="shared" si="25"/>
        <v>35.935465095705553</v>
      </c>
      <c r="AT40" s="22">
        <f t="shared" si="26"/>
        <v>19.4904233372825</v>
      </c>
      <c r="AV40" s="132">
        <f t="shared" si="41"/>
        <v>37</v>
      </c>
      <c r="AW40" s="78">
        <f t="shared" si="42"/>
        <v>1022</v>
      </c>
      <c r="AX40" s="132"/>
      <c r="AY40" s="132">
        <f t="shared" si="27"/>
        <v>60.189017915973878</v>
      </c>
      <c r="AZ40" s="132">
        <f t="shared" si="28"/>
        <v>119.50485787941565</v>
      </c>
      <c r="BA40" s="132">
        <f t="shared" si="29"/>
        <v>179.69387579538954</v>
      </c>
      <c r="BB40" s="18" t="e">
        <f t="shared" si="47"/>
        <v>#NUM!</v>
      </c>
      <c r="BC40" s="74" t="e">
        <f t="shared" si="30"/>
        <v>#NUM!</v>
      </c>
      <c r="BD40" s="86">
        <f t="shared" si="31"/>
        <v>965369980.62844849</v>
      </c>
      <c r="BE40" s="132" t="e">
        <f t="shared" si="32"/>
        <v>#NUM!</v>
      </c>
      <c r="BF40" s="3" t="e">
        <f t="shared" si="48"/>
        <v>#NUM!</v>
      </c>
      <c r="BG40" s="3" t="e">
        <f t="shared" si="33"/>
        <v>#NUM!</v>
      </c>
      <c r="BH40" s="3" t="e">
        <f t="shared" si="34"/>
        <v>#NUM!</v>
      </c>
      <c r="BI40" s="3" t="e">
        <f t="shared" si="35"/>
        <v>#NUM!</v>
      </c>
      <c r="BJ40" t="e">
        <f t="shared" si="36"/>
        <v>#NUM!</v>
      </c>
      <c r="BK40" t="e">
        <f t="shared" si="37"/>
        <v>#NUM!</v>
      </c>
      <c r="BM40" s="17"/>
    </row>
    <row r="41" spans="2:65">
      <c r="B41" s="208" t="s">
        <v>75</v>
      </c>
      <c r="C41" s="209"/>
      <c r="D41" s="133">
        <v>-30</v>
      </c>
      <c r="E41" s="129" t="s">
        <v>10</v>
      </c>
      <c r="G41" s="191" t="s">
        <v>97</v>
      </c>
      <c r="H41" s="191"/>
      <c r="I41" s="191"/>
      <c r="J41" s="39">
        <f>D5</f>
        <v>240</v>
      </c>
      <c r="K41" s="37" t="s">
        <v>99</v>
      </c>
      <c r="L41" s="117">
        <f>D34</f>
        <v>7</v>
      </c>
      <c r="M41" s="37" t="s">
        <v>9</v>
      </c>
      <c r="N41" s="63"/>
      <c r="O41" s="127">
        <f t="shared" si="38"/>
        <v>38</v>
      </c>
      <c r="P41" s="44">
        <f t="shared" si="4"/>
        <v>14.175000000000001</v>
      </c>
      <c r="Q41" s="47"/>
      <c r="R41" s="19">
        <f t="shared" si="43"/>
        <v>23.030461351298882</v>
      </c>
      <c r="S41" s="19">
        <f t="shared" si="6"/>
        <v>46.060922702597765</v>
      </c>
      <c r="T41" s="19">
        <f t="shared" si="7"/>
        <v>1.6575160082590183</v>
      </c>
      <c r="U41" s="19">
        <f t="shared" si="8"/>
        <v>24.687977359557902</v>
      </c>
      <c r="V41" s="19">
        <f t="shared" si="9"/>
        <v>47.71843871085678</v>
      </c>
      <c r="W41" s="52">
        <f t="shared" si="10"/>
        <v>128.38691171318564</v>
      </c>
      <c r="X41" s="50">
        <f t="shared" si="11"/>
        <v>1.9434676026261744</v>
      </c>
      <c r="Y41" s="60">
        <f t="shared" si="12"/>
        <v>17.155321760554234</v>
      </c>
      <c r="Z41" s="3">
        <f t="shared" si="39"/>
        <v>47.151028587673906</v>
      </c>
      <c r="AA41" s="3">
        <f t="shared" si="13"/>
        <v>18.191884964561474</v>
      </c>
      <c r="AB41" s="3">
        <f t="shared" si="14"/>
        <v>243.17668595585607</v>
      </c>
      <c r="AC41" s="12">
        <f t="shared" si="15"/>
        <v>128.38691171318564</v>
      </c>
      <c r="AE41" s="127">
        <v>38</v>
      </c>
      <c r="AF41" s="78">
        <f t="shared" si="40"/>
        <v>122</v>
      </c>
      <c r="AH41">
        <f t="shared" si="16"/>
        <v>41.727196613494968</v>
      </c>
      <c r="AI41">
        <f t="shared" si="17"/>
        <v>14.265746243922417</v>
      </c>
      <c r="AJ41" s="17">
        <f t="shared" si="18"/>
        <v>55.992942857417383</v>
      </c>
      <c r="AK41" s="23">
        <f t="shared" si="45"/>
        <v>117.08194621532617</v>
      </c>
      <c r="AL41" s="75">
        <f t="shared" si="19"/>
        <v>0.52884576454558174</v>
      </c>
      <c r="AM41" s="88">
        <f t="shared" si="20"/>
        <v>630.44491020767816</v>
      </c>
      <c r="AN41">
        <f t="shared" si="21"/>
        <v>471.51028587673966</v>
      </c>
      <c r="AO41" s="90">
        <f t="shared" si="46"/>
        <v>63.044491020767708</v>
      </c>
      <c r="AP41" s="22">
        <f t="shared" si="22"/>
        <v>47.151028587673885</v>
      </c>
      <c r="AQ41" s="22">
        <f t="shared" si="23"/>
        <v>66.853781252662486</v>
      </c>
      <c r="AR41" s="22">
        <f t="shared" si="24"/>
        <v>50</v>
      </c>
      <c r="AS41" s="22">
        <f t="shared" si="25"/>
        <v>36.502519520134882</v>
      </c>
      <c r="AT41" s="22">
        <f t="shared" si="26"/>
        <v>19.4904233372825</v>
      </c>
      <c r="AV41" s="132">
        <f t="shared" si="41"/>
        <v>38</v>
      </c>
      <c r="AW41" s="78">
        <f t="shared" si="42"/>
        <v>1049</v>
      </c>
      <c r="AX41" s="132"/>
      <c r="AY41" s="132">
        <f t="shared" si="27"/>
        <v>60.415509763871157</v>
      </c>
      <c r="AZ41" s="132">
        <f t="shared" si="28"/>
        <v>122.66203122848044</v>
      </c>
      <c r="BA41" s="132">
        <f t="shared" si="29"/>
        <v>183.0775409923516</v>
      </c>
      <c r="BB41" s="18" t="e">
        <f t="shared" si="47"/>
        <v>#NUM!</v>
      </c>
      <c r="BC41" s="74" t="e">
        <f t="shared" si="30"/>
        <v>#NUM!</v>
      </c>
      <c r="BD41" s="86">
        <f t="shared" si="31"/>
        <v>1425204055.9166145</v>
      </c>
      <c r="BE41" s="132" t="e">
        <f t="shared" si="32"/>
        <v>#NUM!</v>
      </c>
      <c r="BF41" s="3" t="e">
        <f t="shared" si="48"/>
        <v>#NUM!</v>
      </c>
      <c r="BG41" s="3" t="e">
        <f t="shared" si="33"/>
        <v>#NUM!</v>
      </c>
      <c r="BH41" s="3" t="e">
        <f t="shared" si="34"/>
        <v>#NUM!</v>
      </c>
      <c r="BI41" s="3" t="e">
        <f t="shared" si="35"/>
        <v>#NUM!</v>
      </c>
      <c r="BJ41" t="e">
        <f t="shared" si="36"/>
        <v>#NUM!</v>
      </c>
      <c r="BK41" t="e">
        <f t="shared" si="37"/>
        <v>#NUM!</v>
      </c>
      <c r="BM41" s="17"/>
    </row>
    <row r="42" spans="2:65">
      <c r="G42" s="208"/>
      <c r="H42" s="215"/>
      <c r="I42" s="209"/>
      <c r="J42" s="40">
        <f>J40+10*LOG10(D35)</f>
        <v>104.82615565263082</v>
      </c>
      <c r="K42" s="28" t="s">
        <v>10</v>
      </c>
      <c r="O42" s="127">
        <f t="shared" si="38"/>
        <v>39</v>
      </c>
      <c r="P42" s="44">
        <f t="shared" si="4"/>
        <v>14.55</v>
      </c>
      <c r="Q42" s="47"/>
      <c r="R42" s="19">
        <f t="shared" si="43"/>
        <v>23.257259866438524</v>
      </c>
      <c r="S42" s="19">
        <f t="shared" si="6"/>
        <v>46.514519732877048</v>
      </c>
      <c r="T42" s="19">
        <f t="shared" si="7"/>
        <v>1.7013656381071407</v>
      </c>
      <c r="U42" s="19">
        <f t="shared" si="8"/>
        <v>24.958625504545665</v>
      </c>
      <c r="V42" s="19">
        <f t="shared" si="9"/>
        <v>48.215885370984189</v>
      </c>
      <c r="W42" s="52">
        <f t="shared" si="10"/>
        <v>128.11626356819787</v>
      </c>
      <c r="X42" s="50">
        <f t="shared" si="11"/>
        <v>1.8838438345705304</v>
      </c>
      <c r="Y42" s="60">
        <f t="shared" si="12"/>
        <v>17.698288702293524</v>
      </c>
      <c r="Z42" s="3">
        <f t="shared" si="39"/>
        <v>47.151028587673835</v>
      </c>
      <c r="AA42" s="3">
        <f t="shared" si="13"/>
        <v>18.767659192614296</v>
      </c>
      <c r="AB42" s="3">
        <f t="shared" si="14"/>
        <v>257.51010061837087</v>
      </c>
      <c r="AC42" s="12">
        <f t="shared" si="15"/>
        <v>128.11626356819789</v>
      </c>
      <c r="AE42" s="127">
        <f>AE41+1</f>
        <v>39</v>
      </c>
      <c r="AF42" s="78">
        <f t="shared" si="40"/>
        <v>125</v>
      </c>
      <c r="AH42">
        <f t="shared" si="16"/>
        <v>41.938200260161125</v>
      </c>
      <c r="AI42">
        <f t="shared" si="17"/>
        <v>14.616543282707394</v>
      </c>
      <c r="AJ42" s="17">
        <f t="shared" si="18"/>
        <v>56.554743542868522</v>
      </c>
      <c r="AK42" s="23">
        <f t="shared" si="45"/>
        <v>116.52014552987502</v>
      </c>
      <c r="AL42" s="75">
        <f t="shared" si="19"/>
        <v>0.495722916610224</v>
      </c>
      <c r="AM42" s="88">
        <f t="shared" si="20"/>
        <v>672.5695128692256</v>
      </c>
      <c r="AN42">
        <f t="shared" si="21"/>
        <v>471.51028587673954</v>
      </c>
      <c r="AO42" s="90">
        <f t="shared" si="46"/>
        <v>67.256951286922444</v>
      </c>
      <c r="AP42" s="22">
        <f t="shared" si="22"/>
        <v>47.151028587673871</v>
      </c>
      <c r="AQ42" s="22">
        <f t="shared" si="23"/>
        <v>71.320767861790216</v>
      </c>
      <c r="AR42" s="22">
        <f t="shared" si="24"/>
        <v>50</v>
      </c>
      <c r="AS42" s="22">
        <f t="shared" si="25"/>
        <v>37.064320205586021</v>
      </c>
      <c r="AT42" s="22">
        <f t="shared" si="26"/>
        <v>19.4904233372825</v>
      </c>
      <c r="AV42" s="132">
        <f t="shared" si="41"/>
        <v>39</v>
      </c>
      <c r="AW42" s="78">
        <f t="shared" si="42"/>
        <v>1076</v>
      </c>
      <c r="AX42" s="132"/>
      <c r="AY42" s="132">
        <f t="shared" si="27"/>
        <v>60.63624542660741</v>
      </c>
      <c r="AZ42" s="132">
        <f t="shared" si="28"/>
        <v>125.81920457754525</v>
      </c>
      <c r="BA42" s="132">
        <f t="shared" si="29"/>
        <v>186.45545000415265</v>
      </c>
      <c r="BB42" s="18" t="e">
        <f t="shared" si="47"/>
        <v>#NUM!</v>
      </c>
      <c r="BC42" s="74" t="e">
        <f t="shared" si="30"/>
        <v>#NUM!</v>
      </c>
      <c r="BD42" s="86">
        <f t="shared" si="31"/>
        <v>2102676690.0475366</v>
      </c>
      <c r="BE42" s="132" t="e">
        <f t="shared" si="32"/>
        <v>#NUM!</v>
      </c>
      <c r="BF42" s="3" t="e">
        <f t="shared" si="48"/>
        <v>#NUM!</v>
      </c>
      <c r="BG42" s="3" t="e">
        <f t="shared" si="33"/>
        <v>#NUM!</v>
      </c>
      <c r="BH42" s="3" t="e">
        <f t="shared" si="34"/>
        <v>#NUM!</v>
      </c>
      <c r="BI42" s="3" t="e">
        <f t="shared" si="35"/>
        <v>#NUM!</v>
      </c>
      <c r="BJ42" t="e">
        <f t="shared" si="36"/>
        <v>#NUM!</v>
      </c>
      <c r="BK42" t="e">
        <f t="shared" si="37"/>
        <v>#NUM!</v>
      </c>
      <c r="BM42" s="17"/>
    </row>
    <row r="43" spans="2:65">
      <c r="G43" s="194" t="s">
        <v>100</v>
      </c>
      <c r="H43" s="194"/>
      <c r="I43" s="194"/>
      <c r="J43" s="34">
        <f>J42-J9</f>
        <v>75.237733537956771</v>
      </c>
      <c r="K43" s="41" t="s">
        <v>10</v>
      </c>
      <c r="O43" s="127">
        <f t="shared" si="38"/>
        <v>40</v>
      </c>
      <c r="P43" s="44">
        <f t="shared" si="4"/>
        <v>14.925000000000001</v>
      </c>
      <c r="Q43" s="47"/>
      <c r="R43" s="19">
        <f t="shared" si="43"/>
        <v>23.478286796028133</v>
      </c>
      <c r="S43" s="19">
        <f t="shared" si="6"/>
        <v>46.956573592056266</v>
      </c>
      <c r="T43" s="19">
        <f t="shared" si="7"/>
        <v>1.7452152679552628</v>
      </c>
      <c r="U43" s="19">
        <f t="shared" si="8"/>
        <v>25.223502063983396</v>
      </c>
      <c r="V43" s="19">
        <f t="shared" si="9"/>
        <v>48.701788860011526</v>
      </c>
      <c r="W43" s="52">
        <f t="shared" si="10"/>
        <v>127.85138700876014</v>
      </c>
      <c r="X43" s="50">
        <f t="shared" si="11"/>
        <v>1.8272630413538544</v>
      </c>
      <c r="Y43" s="60">
        <f t="shared" si="12"/>
        <v>18.246312271254666</v>
      </c>
      <c r="Z43" s="3">
        <f t="shared" si="39"/>
        <v>47.151028587673878</v>
      </c>
      <c r="AA43" s="3">
        <f t="shared" si="13"/>
        <v>19.348795580701921</v>
      </c>
      <c r="AB43" s="3">
        <f t="shared" si="14"/>
        <v>272.32621064847575</v>
      </c>
      <c r="AC43" s="12">
        <f t="shared" si="15"/>
        <v>127.85138700876014</v>
      </c>
      <c r="AE43" s="127">
        <f t="shared" ref="AE43:AE98" si="49">AE42+1</f>
        <v>40</v>
      </c>
      <c r="AF43" s="78">
        <f t="shared" si="40"/>
        <v>128</v>
      </c>
      <c r="AH43">
        <f t="shared" si="16"/>
        <v>42.144199392957368</v>
      </c>
      <c r="AI43">
        <f t="shared" si="17"/>
        <v>14.967340321492371</v>
      </c>
      <c r="AJ43" s="17">
        <f t="shared" si="18"/>
        <v>57.111539714449741</v>
      </c>
      <c r="AK43" s="23">
        <f t="shared" si="45"/>
        <v>115.9633493582938</v>
      </c>
      <c r="AL43" s="75">
        <f t="shared" si="19"/>
        <v>0.4649424370049362</v>
      </c>
      <c r="AM43" s="88">
        <f t="shared" si="20"/>
        <v>717.09548108879085</v>
      </c>
      <c r="AN43">
        <f t="shared" si="21"/>
        <v>471.51028587673881</v>
      </c>
      <c r="AO43" s="90">
        <f t="shared" si="46"/>
        <v>71.709548108878963</v>
      </c>
      <c r="AP43" s="22">
        <f t="shared" si="22"/>
        <v>47.1510285876738</v>
      </c>
      <c r="AQ43" s="22">
        <f t="shared" si="23"/>
        <v>76.042400618621116</v>
      </c>
      <c r="AR43" s="22">
        <f t="shared" si="24"/>
        <v>50</v>
      </c>
      <c r="AS43" s="22">
        <f t="shared" si="25"/>
        <v>37.621116377167255</v>
      </c>
      <c r="AT43" s="22">
        <f t="shared" si="26"/>
        <v>19.490423337282486</v>
      </c>
      <c r="AV43" s="132">
        <f t="shared" si="41"/>
        <v>40</v>
      </c>
      <c r="AW43" s="78">
        <f t="shared" si="42"/>
        <v>1103</v>
      </c>
      <c r="AX43" s="132"/>
      <c r="AY43" s="132">
        <f t="shared" si="27"/>
        <v>60.851510248803812</v>
      </c>
      <c r="AZ43" s="132">
        <f t="shared" si="28"/>
        <v>128.97637792661004</v>
      </c>
      <c r="BA43" s="132">
        <f t="shared" si="29"/>
        <v>189.82788817541385</v>
      </c>
      <c r="BB43" s="18" t="e">
        <f t="shared" si="47"/>
        <v>#NUM!</v>
      </c>
      <c r="BC43" s="74" t="e">
        <f t="shared" si="30"/>
        <v>#NUM!</v>
      </c>
      <c r="BD43" s="86">
        <f t="shared" si="31"/>
        <v>3100233528.4628739</v>
      </c>
      <c r="BE43" s="132" t="e">
        <f t="shared" si="32"/>
        <v>#NUM!</v>
      </c>
      <c r="BF43" s="3" t="e">
        <f t="shared" si="48"/>
        <v>#NUM!</v>
      </c>
      <c r="BG43" s="3" t="e">
        <f t="shared" si="33"/>
        <v>#NUM!</v>
      </c>
      <c r="BH43" s="3" t="e">
        <f t="shared" si="34"/>
        <v>#NUM!</v>
      </c>
      <c r="BI43" s="3" t="e">
        <f t="shared" si="35"/>
        <v>#NUM!</v>
      </c>
      <c r="BJ43" t="e">
        <f t="shared" si="36"/>
        <v>#NUM!</v>
      </c>
      <c r="BK43" t="e">
        <f t="shared" si="37"/>
        <v>#NUM!</v>
      </c>
      <c r="BM43" s="17"/>
    </row>
    <row r="44" spans="2:65">
      <c r="G44" s="191" t="s">
        <v>101</v>
      </c>
      <c r="H44" s="191"/>
      <c r="I44" s="191"/>
      <c r="J44" s="191"/>
      <c r="K44" s="191"/>
      <c r="O44" s="127">
        <f t="shared" si="38"/>
        <v>41</v>
      </c>
      <c r="P44" s="44">
        <f t="shared" si="4"/>
        <v>15.3</v>
      </c>
      <c r="Q44" s="47"/>
      <c r="R44" s="19">
        <f t="shared" si="43"/>
        <v>23.693828616351979</v>
      </c>
      <c r="S44" s="19">
        <f t="shared" si="6"/>
        <v>47.387657232703958</v>
      </c>
      <c r="T44" s="19">
        <f t="shared" si="7"/>
        <v>1.7890648978033852</v>
      </c>
      <c r="U44" s="19">
        <f t="shared" si="8"/>
        <v>25.482893514155364</v>
      </c>
      <c r="V44" s="19">
        <f t="shared" si="9"/>
        <v>49.176722130507343</v>
      </c>
      <c r="W44" s="52">
        <f t="shared" si="10"/>
        <v>127.59199555858818</v>
      </c>
      <c r="X44" s="50">
        <f t="shared" si="11"/>
        <v>1.7735012449063587</v>
      </c>
      <c r="Y44" s="60">
        <f t="shared" si="12"/>
        <v>18.799429743859786</v>
      </c>
      <c r="Z44" s="3">
        <f t="shared" si="39"/>
        <v>47.151028587673878</v>
      </c>
      <c r="AA44" s="3">
        <f t="shared" si="13"/>
        <v>19.93533365757191</v>
      </c>
      <c r="AB44" s="3">
        <f t="shared" si="14"/>
        <v>287.63127508105504</v>
      </c>
      <c r="AC44" s="12">
        <f t="shared" si="15"/>
        <v>127.59199555858817</v>
      </c>
      <c r="AE44" s="127">
        <f t="shared" si="49"/>
        <v>41</v>
      </c>
      <c r="AF44" s="78">
        <f t="shared" si="40"/>
        <v>131</v>
      </c>
      <c r="AH44">
        <f t="shared" si="16"/>
        <v>42.345425913115292</v>
      </c>
      <c r="AI44">
        <f t="shared" si="17"/>
        <v>15.318137360277349</v>
      </c>
      <c r="AJ44" s="17">
        <f t="shared" si="18"/>
        <v>57.66356327339264</v>
      </c>
      <c r="AK44" s="23">
        <f t="shared" si="45"/>
        <v>115.41132579935091</v>
      </c>
      <c r="AL44" s="75">
        <f t="shared" si="19"/>
        <v>0.43631285599473313</v>
      </c>
      <c r="AM44" s="88">
        <f t="shared" si="20"/>
        <v>764.14920156896437</v>
      </c>
      <c r="AN44">
        <f t="shared" si="21"/>
        <v>471.5102858767392</v>
      </c>
      <c r="AO44" s="90">
        <f t="shared" si="46"/>
        <v>76.414920156896301</v>
      </c>
      <c r="AP44" s="22">
        <f t="shared" si="22"/>
        <v>47.151028587673835</v>
      </c>
      <c r="AQ44" s="22">
        <f t="shared" si="23"/>
        <v>81.032081850354999</v>
      </c>
      <c r="AR44" s="22">
        <f t="shared" si="24"/>
        <v>50</v>
      </c>
      <c r="AS44" s="22">
        <f t="shared" si="25"/>
        <v>38.17313993611014</v>
      </c>
      <c r="AT44" s="22">
        <f t="shared" si="26"/>
        <v>19.4904233372825</v>
      </c>
      <c r="AV44" s="132">
        <f t="shared" si="41"/>
        <v>41</v>
      </c>
      <c r="AW44" s="78">
        <f t="shared" si="42"/>
        <v>1130</v>
      </c>
      <c r="AX44" s="132"/>
      <c r="AY44" s="132">
        <f t="shared" si="27"/>
        <v>61.061568869668392</v>
      </c>
      <c r="AZ44" s="132">
        <f t="shared" si="28"/>
        <v>132.13355127567482</v>
      </c>
      <c r="BA44" s="132">
        <f t="shared" si="29"/>
        <v>193.1951201453432</v>
      </c>
      <c r="BB44" s="18" t="e">
        <f t="shared" si="47"/>
        <v>#NUM!</v>
      </c>
      <c r="BC44" s="74" t="e">
        <f t="shared" si="30"/>
        <v>#NUM!</v>
      </c>
      <c r="BD44" s="86">
        <f t="shared" si="31"/>
        <v>4568314631.8027086</v>
      </c>
      <c r="BE44" s="132" t="e">
        <f t="shared" si="32"/>
        <v>#NUM!</v>
      </c>
      <c r="BF44" s="3" t="e">
        <f t="shared" si="48"/>
        <v>#NUM!</v>
      </c>
      <c r="BG44" s="3" t="e">
        <f t="shared" si="33"/>
        <v>#NUM!</v>
      </c>
      <c r="BH44" s="3" t="e">
        <f t="shared" si="34"/>
        <v>#NUM!</v>
      </c>
      <c r="BI44" s="3" t="e">
        <f t="shared" si="35"/>
        <v>#NUM!</v>
      </c>
      <c r="BJ44" t="e">
        <f t="shared" si="36"/>
        <v>#NUM!</v>
      </c>
      <c r="BK44" t="e">
        <f t="shared" si="37"/>
        <v>#NUM!</v>
      </c>
      <c r="BM44" s="17"/>
    </row>
    <row r="45" spans="2:65">
      <c r="G45" s="200">
        <v>1</v>
      </c>
      <c r="H45" s="200"/>
      <c r="I45" s="200"/>
      <c r="J45" s="134">
        <f>D29*(D37/1000000)/2</f>
        <v>0.375</v>
      </c>
      <c r="K45" s="128" t="s">
        <v>5</v>
      </c>
      <c r="O45" s="127">
        <f t="shared" si="38"/>
        <v>42</v>
      </c>
      <c r="P45" s="44">
        <f t="shared" si="4"/>
        <v>15.675000000000001</v>
      </c>
      <c r="Q45" s="47"/>
      <c r="R45" s="19">
        <f t="shared" si="43"/>
        <v>23.904150990055083</v>
      </c>
      <c r="S45" s="19">
        <f t="shared" si="6"/>
        <v>47.808301980110166</v>
      </c>
      <c r="T45" s="19">
        <f t="shared" si="7"/>
        <v>1.8329145276515073</v>
      </c>
      <c r="U45" s="19">
        <f t="shared" si="8"/>
        <v>25.73706551770659</v>
      </c>
      <c r="V45" s="19">
        <f t="shared" si="9"/>
        <v>49.641216507761676</v>
      </c>
      <c r="W45" s="52">
        <f t="shared" si="10"/>
        <v>127.33782355503696</v>
      </c>
      <c r="X45" s="50">
        <f t="shared" si="11"/>
        <v>1.7223559015964807</v>
      </c>
      <c r="Y45" s="60">
        <f t="shared" si="12"/>
        <v>19.357678644327116</v>
      </c>
      <c r="Z45" s="3">
        <f t="shared" si="39"/>
        <v>47.151028587673892</v>
      </c>
      <c r="AA45" s="3">
        <f t="shared" si="13"/>
        <v>20.527313214740325</v>
      </c>
      <c r="AB45" s="3">
        <f t="shared" si="14"/>
        <v>303.43161274982776</v>
      </c>
      <c r="AC45" s="12">
        <f t="shared" si="15"/>
        <v>127.33782355503696</v>
      </c>
      <c r="AE45" s="127">
        <f t="shared" si="49"/>
        <v>42</v>
      </c>
      <c r="AF45" s="78">
        <f t="shared" si="40"/>
        <v>134</v>
      </c>
      <c r="AH45">
        <f t="shared" si="16"/>
        <v>42.542095967296156</v>
      </c>
      <c r="AI45">
        <f t="shared" si="17"/>
        <v>15.668934399062326</v>
      </c>
      <c r="AJ45" s="17">
        <f t="shared" si="18"/>
        <v>58.211030366358486</v>
      </c>
      <c r="AK45" s="23">
        <f t="shared" si="45"/>
        <v>114.86385870638505</v>
      </c>
      <c r="AL45" s="75">
        <f t="shared" si="19"/>
        <v>0.40966103231019452</v>
      </c>
      <c r="AM45" s="88">
        <f t="shared" si="20"/>
        <v>813.86339985149789</v>
      </c>
      <c r="AN45">
        <f t="shared" si="21"/>
        <v>471.51028587673829</v>
      </c>
      <c r="AO45" s="90">
        <f t="shared" si="46"/>
        <v>81.386339985149647</v>
      </c>
      <c r="AP45" s="22">
        <f t="shared" si="22"/>
        <v>47.151028587673743</v>
      </c>
      <c r="AQ45" s="22">
        <f t="shared" si="23"/>
        <v>86.303886068803294</v>
      </c>
      <c r="AR45" s="22">
        <f t="shared" si="24"/>
        <v>49.999999999999993</v>
      </c>
      <c r="AS45" s="22">
        <f t="shared" si="25"/>
        <v>38.720607029076007</v>
      </c>
      <c r="AT45" s="22">
        <f t="shared" si="26"/>
        <v>19.490423337282479</v>
      </c>
      <c r="AV45" s="132">
        <f t="shared" si="41"/>
        <v>42</v>
      </c>
      <c r="AW45" s="78">
        <f t="shared" si="42"/>
        <v>1157</v>
      </c>
      <c r="AX45" s="132"/>
      <c r="AY45" s="132">
        <f t="shared" si="27"/>
        <v>61.266667179034997</v>
      </c>
      <c r="AZ45" s="132">
        <f t="shared" si="28"/>
        <v>135.29072462473962</v>
      </c>
      <c r="BA45" s="132">
        <f t="shared" si="29"/>
        <v>196.55739180377464</v>
      </c>
      <c r="BB45" s="18" t="e">
        <f t="shared" si="47"/>
        <v>#NUM!</v>
      </c>
      <c r="BC45" s="74" t="e">
        <f t="shared" si="30"/>
        <v>#NUM!</v>
      </c>
      <c r="BD45" s="86">
        <f t="shared" si="31"/>
        <v>6727746054.0174675</v>
      </c>
      <c r="BE45" s="132" t="e">
        <f t="shared" si="32"/>
        <v>#NUM!</v>
      </c>
      <c r="BF45" s="3" t="e">
        <f t="shared" si="48"/>
        <v>#NUM!</v>
      </c>
      <c r="BG45" s="3" t="e">
        <f t="shared" si="33"/>
        <v>#NUM!</v>
      </c>
      <c r="BH45" s="3" t="e">
        <f t="shared" si="34"/>
        <v>#NUM!</v>
      </c>
      <c r="BI45" s="3" t="e">
        <f t="shared" si="35"/>
        <v>#NUM!</v>
      </c>
      <c r="BJ45" t="e">
        <f t="shared" si="36"/>
        <v>#NUM!</v>
      </c>
      <c r="BK45" t="e">
        <f t="shared" si="37"/>
        <v>#NUM!</v>
      </c>
      <c r="BM45" s="17"/>
    </row>
    <row r="46" spans="2:65">
      <c r="G46" s="200">
        <v>2</v>
      </c>
      <c r="H46" s="200"/>
      <c r="I46" s="200"/>
      <c r="J46" s="134">
        <f>$D$29*(D38/1000000)/2</f>
        <v>3</v>
      </c>
      <c r="K46" s="128" t="s">
        <v>5</v>
      </c>
      <c r="O46" s="127">
        <f t="shared" si="38"/>
        <v>43</v>
      </c>
      <c r="P46" s="44">
        <f t="shared" si="4"/>
        <v>16.05</v>
      </c>
      <c r="Q46" s="47"/>
      <c r="R46" s="19">
        <f t="shared" si="43"/>
        <v>24.109500734817818</v>
      </c>
      <c r="S46" s="19">
        <f t="shared" si="6"/>
        <v>48.219001469635636</v>
      </c>
      <c r="T46" s="19">
        <f t="shared" si="7"/>
        <v>1.8767641574996294</v>
      </c>
      <c r="U46" s="19">
        <f t="shared" si="8"/>
        <v>25.986264892317447</v>
      </c>
      <c r="V46" s="19">
        <f t="shared" si="9"/>
        <v>50.095765627135265</v>
      </c>
      <c r="W46" s="52">
        <f t="shared" si="10"/>
        <v>127.08862418042609</v>
      </c>
      <c r="X46" s="50">
        <f t="shared" si="11"/>
        <v>1.6736433982021461</v>
      </c>
      <c r="Y46" s="60">
        <f t="shared" si="12"/>
        <v>19.921096746224546</v>
      </c>
      <c r="Z46" s="3">
        <f t="shared" si="39"/>
        <v>47.151028587673892</v>
      </c>
      <c r="AA46" s="3">
        <f t="shared" si="13"/>
        <v>21.124774308139163</v>
      </c>
      <c r="AB46" s="3">
        <f t="shared" si="14"/>
        <v>319.73360277690392</v>
      </c>
      <c r="AC46" s="12">
        <f t="shared" si="15"/>
        <v>127.08862418042608</v>
      </c>
      <c r="AE46" s="127">
        <f t="shared" si="49"/>
        <v>43</v>
      </c>
      <c r="AF46" s="78">
        <f t="shared" si="40"/>
        <v>137</v>
      </c>
      <c r="AH46">
        <f t="shared" si="16"/>
        <v>42.73441134312813</v>
      </c>
      <c r="AI46">
        <f t="shared" si="17"/>
        <v>16.019731437847305</v>
      </c>
      <c r="AJ46" s="17">
        <f t="shared" si="18"/>
        <v>58.754142780975435</v>
      </c>
      <c r="AK46" s="23">
        <f t="shared" si="45"/>
        <v>114.32074629176812</v>
      </c>
      <c r="AL46" s="75">
        <f t="shared" si="19"/>
        <v>0.38483010062240969</v>
      </c>
      <c r="AM46" s="88">
        <f t="shared" si="20"/>
        <v>866.37744813466622</v>
      </c>
      <c r="AN46">
        <f t="shared" si="21"/>
        <v>471.5102858767396</v>
      </c>
      <c r="AO46" s="90">
        <f t="shared" si="46"/>
        <v>86.637744813466469</v>
      </c>
      <c r="AP46" s="22">
        <f t="shared" si="22"/>
        <v>47.151028587673878</v>
      </c>
      <c r="AQ46" s="22">
        <f t="shared" si="23"/>
        <v>91.872592612025358</v>
      </c>
      <c r="AR46" s="22">
        <f t="shared" si="24"/>
        <v>50</v>
      </c>
      <c r="AS46" s="22">
        <f t="shared" si="25"/>
        <v>39.263719443692935</v>
      </c>
      <c r="AT46" s="22">
        <f t="shared" si="26"/>
        <v>19.4904233372825</v>
      </c>
      <c r="AV46" s="132">
        <f t="shared" si="41"/>
        <v>43</v>
      </c>
      <c r="AW46" s="78">
        <f t="shared" si="42"/>
        <v>1184</v>
      </c>
      <c r="AX46" s="132"/>
      <c r="AY46" s="132">
        <f t="shared" si="27"/>
        <v>61.467034047738018</v>
      </c>
      <c r="AZ46" s="132">
        <f t="shared" si="28"/>
        <v>138.44789797380443</v>
      </c>
      <c r="BA46" s="132">
        <f t="shared" si="29"/>
        <v>199.91493202154246</v>
      </c>
      <c r="BB46" s="18" t="e">
        <f t="shared" si="47"/>
        <v>#NUM!</v>
      </c>
      <c r="BC46" s="74" t="e">
        <f t="shared" si="30"/>
        <v>#NUM!</v>
      </c>
      <c r="BD46" s="86">
        <f t="shared" si="31"/>
        <v>9902539902.4590416</v>
      </c>
      <c r="BE46" s="132" t="e">
        <f t="shared" si="32"/>
        <v>#NUM!</v>
      </c>
      <c r="BF46" s="3" t="e">
        <f t="shared" si="48"/>
        <v>#NUM!</v>
      </c>
      <c r="BG46" s="3" t="e">
        <f t="shared" si="33"/>
        <v>#NUM!</v>
      </c>
      <c r="BH46" s="3" t="e">
        <f t="shared" si="34"/>
        <v>#NUM!</v>
      </c>
      <c r="BI46" s="3" t="e">
        <f t="shared" si="35"/>
        <v>#NUM!</v>
      </c>
      <c r="BJ46" t="e">
        <f t="shared" si="36"/>
        <v>#NUM!</v>
      </c>
      <c r="BK46" t="e">
        <f t="shared" si="37"/>
        <v>#NUM!</v>
      </c>
      <c r="BM46" s="17"/>
    </row>
    <row r="47" spans="2:65">
      <c r="G47" s="200">
        <v>3</v>
      </c>
      <c r="H47" s="200"/>
      <c r="I47" s="200"/>
      <c r="J47" s="134">
        <f>$D$29*(D39/1000000)/2</f>
        <v>26.999999999999996</v>
      </c>
      <c r="K47" s="128" t="s">
        <v>5</v>
      </c>
      <c r="O47" s="127">
        <f t="shared" si="38"/>
        <v>44</v>
      </c>
      <c r="P47" s="44">
        <f t="shared" si="4"/>
        <v>16.425000000000001</v>
      </c>
      <c r="Q47" s="47"/>
      <c r="R47" s="19">
        <f t="shared" si="43"/>
        <v>24.310107564636368</v>
      </c>
      <c r="S47" s="19">
        <f t="shared" si="6"/>
        <v>48.620215129272736</v>
      </c>
      <c r="T47" s="19">
        <f t="shared" si="7"/>
        <v>1.9206137873477518</v>
      </c>
      <c r="U47" s="19">
        <f t="shared" si="8"/>
        <v>26.230721351984119</v>
      </c>
      <c r="V47" s="19">
        <f t="shared" si="9"/>
        <v>50.540828916620491</v>
      </c>
      <c r="W47" s="52">
        <f t="shared" si="10"/>
        <v>126.84416772075942</v>
      </c>
      <c r="X47" s="50">
        <f t="shared" si="11"/>
        <v>1.6271968908997303</v>
      </c>
      <c r="Y47" s="60">
        <f t="shared" si="12"/>
        <v>20.489722074032304</v>
      </c>
      <c r="Z47" s="3">
        <f t="shared" si="39"/>
        <v>47.151028587673856</v>
      </c>
      <c r="AA47" s="3">
        <f t="shared" si="13"/>
        <v>21.727757259773444</v>
      </c>
      <c r="AB47" s="3">
        <f t="shared" si="14"/>
        <v>336.54368506598092</v>
      </c>
      <c r="AC47" s="12">
        <f t="shared" si="15"/>
        <v>126.84416772075943</v>
      </c>
      <c r="AE47" s="127">
        <f t="shared" si="49"/>
        <v>44</v>
      </c>
      <c r="AF47" s="78">
        <f t="shared" si="40"/>
        <v>140</v>
      </c>
      <c r="AH47">
        <f t="shared" si="16"/>
        <v>42.922560713564764</v>
      </c>
      <c r="AI47">
        <f t="shared" si="17"/>
        <v>16.370528476632284</v>
      </c>
      <c r="AJ47" s="17">
        <f t="shared" si="18"/>
        <v>59.293089190197051</v>
      </c>
      <c r="AK47" s="23">
        <f t="shared" si="45"/>
        <v>113.78179988254648</v>
      </c>
      <c r="AL47" s="75">
        <f t="shared" si="19"/>
        <v>0.36167768468639738</v>
      </c>
      <c r="AM47" s="88">
        <f t="shared" si="20"/>
        <v>921.83768769627</v>
      </c>
      <c r="AN47">
        <f t="shared" si="21"/>
        <v>471.51028587673829</v>
      </c>
      <c r="AO47" s="90">
        <f t="shared" si="46"/>
        <v>92.183768769626838</v>
      </c>
      <c r="AP47" s="22">
        <f t="shared" si="22"/>
        <v>47.151028587673743</v>
      </c>
      <c r="AQ47" s="22">
        <f t="shared" si="23"/>
        <v>97.753719834783809</v>
      </c>
      <c r="AR47" s="22">
        <f t="shared" si="24"/>
        <v>49.999999999999993</v>
      </c>
      <c r="AS47" s="22">
        <f t="shared" si="25"/>
        <v>39.802665852914572</v>
      </c>
      <c r="AT47" s="22">
        <f t="shared" si="26"/>
        <v>19.490423337282479</v>
      </c>
      <c r="AV47" s="132">
        <f t="shared" si="41"/>
        <v>44</v>
      </c>
      <c r="AW47" s="78">
        <f t="shared" si="42"/>
        <v>1211</v>
      </c>
      <c r="AX47" s="132"/>
      <c r="AY47" s="132">
        <f t="shared" si="27"/>
        <v>61.662882862861046</v>
      </c>
      <c r="AZ47" s="132">
        <f t="shared" si="28"/>
        <v>141.60507132286924</v>
      </c>
      <c r="BA47" s="132">
        <f t="shared" si="29"/>
        <v>203.26795418573028</v>
      </c>
      <c r="BB47" s="18" t="e">
        <f t="shared" si="47"/>
        <v>#NUM!</v>
      </c>
      <c r="BC47" s="74" t="e">
        <f t="shared" si="30"/>
        <v>#NUM!</v>
      </c>
      <c r="BD47" s="86">
        <f t="shared" si="31"/>
        <v>14567925414.962635</v>
      </c>
      <c r="BE47" s="132" t="e">
        <f t="shared" si="32"/>
        <v>#NUM!</v>
      </c>
      <c r="BF47" s="3" t="e">
        <f t="shared" si="48"/>
        <v>#NUM!</v>
      </c>
      <c r="BG47" s="3" t="e">
        <f t="shared" si="33"/>
        <v>#NUM!</v>
      </c>
      <c r="BH47" s="3" t="e">
        <f t="shared" si="34"/>
        <v>#NUM!</v>
      </c>
      <c r="BI47" s="3" t="e">
        <f t="shared" si="35"/>
        <v>#NUM!</v>
      </c>
      <c r="BJ47" t="e">
        <f t="shared" si="36"/>
        <v>#NUM!</v>
      </c>
      <c r="BK47" t="e">
        <f t="shared" si="37"/>
        <v>#NUM!</v>
      </c>
      <c r="BM47" s="17"/>
    </row>
    <row r="48" spans="2:65">
      <c r="O48" s="127">
        <f t="shared" si="38"/>
        <v>45</v>
      </c>
      <c r="P48" s="44">
        <f t="shared" si="4"/>
        <v>16.8</v>
      </c>
      <c r="Q48" s="47"/>
      <c r="R48" s="19">
        <f t="shared" si="43"/>
        <v>24.506185634517259</v>
      </c>
      <c r="S48" s="19">
        <f t="shared" si="6"/>
        <v>49.012371269034517</v>
      </c>
      <c r="T48" s="19">
        <f t="shared" si="7"/>
        <v>1.9644634171958739</v>
      </c>
      <c r="U48" s="19">
        <f t="shared" si="8"/>
        <v>26.470649051713131</v>
      </c>
      <c r="V48" s="19">
        <f t="shared" si="9"/>
        <v>50.97683468623039</v>
      </c>
      <c r="W48" s="52">
        <f t="shared" si="10"/>
        <v>126.60424002103041</v>
      </c>
      <c r="X48" s="50">
        <f t="shared" si="11"/>
        <v>1.5828644336741469</v>
      </c>
      <c r="Y48" s="60">
        <f t="shared" si="12"/>
        <v>21.063592904715289</v>
      </c>
      <c r="Z48" s="3">
        <f t="shared" si="39"/>
        <v>47.151028587673864</v>
      </c>
      <c r="AA48" s="3">
        <f t="shared" si="13"/>
        <v>22.336302659388551</v>
      </c>
      <c r="AB48" s="3">
        <f t="shared" si="14"/>
        <v>353.86836079921699</v>
      </c>
      <c r="AC48" s="12">
        <f t="shared" si="15"/>
        <v>126.60424002103039</v>
      </c>
      <c r="AE48" s="127">
        <f t="shared" si="49"/>
        <v>45</v>
      </c>
      <c r="AF48" s="78">
        <f t="shared" si="40"/>
        <v>143</v>
      </c>
      <c r="AH48">
        <f t="shared" si="16"/>
        <v>43.106720749301239</v>
      </c>
      <c r="AI48">
        <f t="shared" si="17"/>
        <v>16.721325515417256</v>
      </c>
      <c r="AJ48" s="17">
        <f t="shared" si="18"/>
        <v>59.828046264718495</v>
      </c>
      <c r="AK48" s="23">
        <f t="shared" si="45"/>
        <v>113.24684280802505</v>
      </c>
      <c r="AL48" s="75">
        <f t="shared" si="19"/>
        <v>0.3400743370701288</v>
      </c>
      <c r="AM48" s="88">
        <f t="shared" si="20"/>
        <v>980.39776660329335</v>
      </c>
      <c r="AN48">
        <f t="shared" si="21"/>
        <v>471.51028587673915</v>
      </c>
      <c r="AO48" s="90">
        <f t="shared" si="46"/>
        <v>98.039776660329167</v>
      </c>
      <c r="AP48" s="22">
        <f t="shared" si="22"/>
        <v>47.151028587673835</v>
      </c>
      <c r="AQ48" s="22">
        <f t="shared" si="23"/>
        <v>103.96356092002478</v>
      </c>
      <c r="AR48" s="22">
        <f t="shared" si="24"/>
        <v>50</v>
      </c>
      <c r="AS48" s="22">
        <f t="shared" si="25"/>
        <v>40.337622927436001</v>
      </c>
      <c r="AT48" s="22">
        <f t="shared" si="26"/>
        <v>19.490423337282493</v>
      </c>
      <c r="AV48" s="132">
        <f t="shared" si="41"/>
        <v>45</v>
      </c>
      <c r="AW48" s="78">
        <f t="shared" si="42"/>
        <v>1238</v>
      </c>
      <c r="AX48" s="132"/>
      <c r="AY48" s="132">
        <f t="shared" si="27"/>
        <v>61.854412893681989</v>
      </c>
      <c r="AZ48" s="132">
        <f t="shared" si="28"/>
        <v>144.76224467193401</v>
      </c>
      <c r="BA48" s="132">
        <f t="shared" si="29"/>
        <v>206.61665756561601</v>
      </c>
      <c r="BB48" s="18" t="e">
        <f t="shared" si="47"/>
        <v>#NUM!</v>
      </c>
      <c r="BC48" s="74" t="e">
        <f t="shared" si="30"/>
        <v>#NUM!</v>
      </c>
      <c r="BD48" s="86">
        <f t="shared" si="31"/>
        <v>21420661497.858822</v>
      </c>
      <c r="BE48" s="132" t="e">
        <f t="shared" si="32"/>
        <v>#NUM!</v>
      </c>
      <c r="BF48" s="3" t="e">
        <f t="shared" si="48"/>
        <v>#NUM!</v>
      </c>
      <c r="BG48" s="3" t="e">
        <f t="shared" si="33"/>
        <v>#NUM!</v>
      </c>
      <c r="BH48" s="3" t="e">
        <f t="shared" si="34"/>
        <v>#NUM!</v>
      </c>
      <c r="BI48" s="3" t="e">
        <f t="shared" si="35"/>
        <v>#NUM!</v>
      </c>
      <c r="BJ48" t="e">
        <f t="shared" si="36"/>
        <v>#NUM!</v>
      </c>
      <c r="BK48" t="e">
        <f t="shared" si="37"/>
        <v>#NUM!</v>
      </c>
      <c r="BM48" s="17"/>
    </row>
    <row r="49" spans="15:65">
      <c r="O49" s="127">
        <f t="shared" si="38"/>
        <v>46</v>
      </c>
      <c r="P49" s="44">
        <f t="shared" si="4"/>
        <v>17.175000000000001</v>
      </c>
      <c r="Q49" s="47"/>
      <c r="R49" s="19">
        <f t="shared" si="43"/>
        <v>24.697934914631759</v>
      </c>
      <c r="S49" s="19">
        <f t="shared" si="6"/>
        <v>49.395869829263518</v>
      </c>
      <c r="T49" s="19">
        <f t="shared" si="7"/>
        <v>2.0083130470439956</v>
      </c>
      <c r="U49" s="19">
        <f t="shared" si="8"/>
        <v>26.706247961675754</v>
      </c>
      <c r="V49" s="19">
        <f t="shared" si="9"/>
        <v>51.404182876307516</v>
      </c>
      <c r="W49" s="52">
        <f t="shared" si="10"/>
        <v>126.36864111106779</v>
      </c>
      <c r="X49" s="50">
        <f t="shared" si="11"/>
        <v>1.5405073519154218</v>
      </c>
      <c r="Y49" s="60">
        <f t="shared" si="12"/>
        <v>21.642747769304677</v>
      </c>
      <c r="Z49" s="3">
        <f t="shared" si="39"/>
        <v>47.151028587673864</v>
      </c>
      <c r="AA49" s="3">
        <f t="shared" si="13"/>
        <v>22.950451366147398</v>
      </c>
      <c r="AB49" s="3">
        <f t="shared" si="14"/>
        <v>371.71419293780792</v>
      </c>
      <c r="AC49" s="12">
        <f t="shared" si="15"/>
        <v>126.36864111106779</v>
      </c>
      <c r="AE49" s="127">
        <f t="shared" si="49"/>
        <v>46</v>
      </c>
      <c r="AF49" s="78">
        <f t="shared" si="40"/>
        <v>146</v>
      </c>
      <c r="AH49">
        <f t="shared" si="16"/>
        <v>43.287057115688739</v>
      </c>
      <c r="AI49">
        <f t="shared" si="17"/>
        <v>17.072122554202235</v>
      </c>
      <c r="AJ49" s="17">
        <f t="shared" si="18"/>
        <v>60.359179669890977</v>
      </c>
      <c r="AK49" s="23">
        <f t="shared" si="45"/>
        <v>112.71570940285257</v>
      </c>
      <c r="AL49" s="75">
        <f t="shared" si="19"/>
        <v>0.31990217281338862</v>
      </c>
      <c r="AM49" s="88">
        <f t="shared" si="20"/>
        <v>1042.2189934206547</v>
      </c>
      <c r="AN49">
        <f t="shared" si="21"/>
        <v>471.51028587673972</v>
      </c>
      <c r="AO49" s="90">
        <f t="shared" si="46"/>
        <v>104.22189934206529</v>
      </c>
      <c r="AP49" s="22">
        <f t="shared" si="22"/>
        <v>47.151028587673885</v>
      </c>
      <c r="AQ49" s="22">
        <f t="shared" si="23"/>
        <v>110.51922138694417</v>
      </c>
      <c r="AR49" s="22">
        <f t="shared" si="24"/>
        <v>49.999999999999993</v>
      </c>
      <c r="AS49" s="22">
        <f t="shared" si="25"/>
        <v>40.86875633260847</v>
      </c>
      <c r="AT49" s="22">
        <f t="shared" si="26"/>
        <v>19.490423337282508</v>
      </c>
      <c r="AV49" s="132">
        <f t="shared" si="41"/>
        <v>46</v>
      </c>
      <c r="AW49" s="78">
        <f t="shared" si="42"/>
        <v>1265</v>
      </c>
      <c r="AX49" s="132"/>
      <c r="AY49" s="132">
        <f t="shared" si="27"/>
        <v>62.041810510236736</v>
      </c>
      <c r="AZ49" s="132">
        <f t="shared" si="28"/>
        <v>147.91941802099882</v>
      </c>
      <c r="BA49" s="132">
        <f t="shared" si="29"/>
        <v>209.96122853123555</v>
      </c>
      <c r="BB49" s="18" t="e">
        <f t="shared" si="47"/>
        <v>#NUM!</v>
      </c>
      <c r="BC49" s="74" t="e">
        <f t="shared" si="30"/>
        <v>#NUM!</v>
      </c>
      <c r="BD49" s="86">
        <f t="shared" si="31"/>
        <v>31481935627.495533</v>
      </c>
      <c r="BE49" s="132" t="e">
        <f t="shared" si="32"/>
        <v>#NUM!</v>
      </c>
      <c r="BF49" s="3" t="e">
        <f t="shared" si="48"/>
        <v>#NUM!</v>
      </c>
      <c r="BG49" s="3" t="e">
        <f t="shared" si="33"/>
        <v>#NUM!</v>
      </c>
      <c r="BH49" s="3" t="e">
        <f t="shared" si="34"/>
        <v>#NUM!</v>
      </c>
      <c r="BI49" s="3" t="e">
        <f t="shared" si="35"/>
        <v>#NUM!</v>
      </c>
      <c r="BJ49" t="e">
        <f t="shared" si="36"/>
        <v>#NUM!</v>
      </c>
      <c r="BK49" t="e">
        <f t="shared" si="37"/>
        <v>#NUM!</v>
      </c>
      <c r="BM49" s="17"/>
    </row>
    <row r="50" spans="15:65">
      <c r="O50" s="127">
        <f t="shared" si="38"/>
        <v>47</v>
      </c>
      <c r="P50" s="44">
        <f t="shared" si="4"/>
        <v>17.55</v>
      </c>
      <c r="Q50" s="47"/>
      <c r="R50" s="19">
        <f t="shared" si="43"/>
        <v>24.885542416036856</v>
      </c>
      <c r="S50" s="19">
        <f t="shared" si="6"/>
        <v>49.771084832073711</v>
      </c>
      <c r="T50" s="19">
        <f t="shared" si="7"/>
        <v>2.052162676892118</v>
      </c>
      <c r="U50" s="19">
        <f t="shared" si="8"/>
        <v>26.937705092928972</v>
      </c>
      <c r="V50" s="19">
        <f t="shared" si="9"/>
        <v>51.823247508965828</v>
      </c>
      <c r="W50" s="52">
        <f t="shared" si="10"/>
        <v>126.13718397981457</v>
      </c>
      <c r="X50" s="50">
        <f t="shared" si="11"/>
        <v>1.4999988245285467</v>
      </c>
      <c r="Y50" s="60">
        <f t="shared" si="12"/>
        <v>22.2272254544893</v>
      </c>
      <c r="Z50" s="3">
        <f t="shared" si="39"/>
        <v>47.151028587673856</v>
      </c>
      <c r="AA50" s="3">
        <f t="shared" si="13"/>
        <v>23.570244510317977</v>
      </c>
      <c r="AB50" s="3">
        <f t="shared" si="14"/>
        <v>390.08780672628762</v>
      </c>
      <c r="AC50" s="12">
        <f t="shared" si="15"/>
        <v>126.13718397981457</v>
      </c>
      <c r="AE50" s="127">
        <f t="shared" si="49"/>
        <v>47</v>
      </c>
      <c r="AF50" s="78">
        <f t="shared" si="40"/>
        <v>149</v>
      </c>
      <c r="AH50">
        <f t="shared" si="16"/>
        <v>43.463725368245477</v>
      </c>
      <c r="AI50">
        <f t="shared" si="17"/>
        <v>17.422919592987213</v>
      </c>
      <c r="AJ50" s="17">
        <f t="shared" si="18"/>
        <v>60.88664496123269</v>
      </c>
      <c r="AK50" s="23">
        <f t="shared" si="45"/>
        <v>112.18824411151085</v>
      </c>
      <c r="AL50" s="75">
        <f t="shared" si="19"/>
        <v>0.30105366962334668</v>
      </c>
      <c r="AM50" s="88">
        <f t="shared" si="20"/>
        <v>1107.4707076641273</v>
      </c>
      <c r="AN50">
        <f t="shared" si="21"/>
        <v>471.5102858767396</v>
      </c>
      <c r="AO50" s="90">
        <f t="shared" si="46"/>
        <v>110.74707076641253</v>
      </c>
      <c r="AP50" s="22">
        <f t="shared" si="22"/>
        <v>47.151028587673878</v>
      </c>
      <c r="AQ50" s="22">
        <f t="shared" si="23"/>
        <v>117.43865837463809</v>
      </c>
      <c r="AR50" s="22">
        <f t="shared" si="24"/>
        <v>50</v>
      </c>
      <c r="AS50" s="22">
        <f t="shared" si="25"/>
        <v>41.396221623950197</v>
      </c>
      <c r="AT50" s="22">
        <f t="shared" si="26"/>
        <v>19.490423337282493</v>
      </c>
      <c r="AV50" s="132">
        <f t="shared" si="41"/>
        <v>47</v>
      </c>
      <c r="AW50" s="78">
        <f t="shared" si="42"/>
        <v>1292</v>
      </c>
      <c r="AX50" s="132"/>
      <c r="AY50" s="132">
        <f t="shared" si="27"/>
        <v>62.22525027318131</v>
      </c>
      <c r="AZ50" s="132">
        <f t="shared" si="28"/>
        <v>151.07659137006362</v>
      </c>
      <c r="BA50" s="132">
        <f t="shared" si="29"/>
        <v>213.30184164324493</v>
      </c>
      <c r="BB50" s="18" t="e">
        <f t="shared" si="47"/>
        <v>#NUM!</v>
      </c>
      <c r="BC50" s="74" t="e">
        <f t="shared" si="30"/>
        <v>#NUM!</v>
      </c>
      <c r="BD50" s="86">
        <f t="shared" si="31"/>
        <v>46247906906.062386</v>
      </c>
      <c r="BE50" s="132" t="e">
        <f t="shared" si="32"/>
        <v>#NUM!</v>
      </c>
      <c r="BF50" s="3" t="e">
        <f t="shared" si="48"/>
        <v>#NUM!</v>
      </c>
      <c r="BG50" s="3" t="e">
        <f t="shared" si="33"/>
        <v>#NUM!</v>
      </c>
      <c r="BH50" s="3" t="e">
        <f t="shared" si="34"/>
        <v>#NUM!</v>
      </c>
      <c r="BI50" s="3" t="e">
        <f t="shared" si="35"/>
        <v>#NUM!</v>
      </c>
      <c r="BJ50" t="e">
        <f t="shared" si="36"/>
        <v>#NUM!</v>
      </c>
      <c r="BK50" t="e">
        <f t="shared" si="37"/>
        <v>#NUM!</v>
      </c>
      <c r="BM50" s="17"/>
    </row>
    <row r="51" spans="15:65">
      <c r="O51" s="127">
        <f t="shared" si="38"/>
        <v>48</v>
      </c>
      <c r="P51" s="44">
        <f t="shared" si="4"/>
        <v>17.925000000000001</v>
      </c>
      <c r="Q51" s="47"/>
      <c r="R51" s="19">
        <f t="shared" si="43"/>
        <v>25.069183286796758</v>
      </c>
      <c r="S51" s="19">
        <f t="shared" si="6"/>
        <v>50.138366573593515</v>
      </c>
      <c r="T51" s="19">
        <f t="shared" si="7"/>
        <v>2.0960123067402403</v>
      </c>
      <c r="U51" s="19">
        <f t="shared" si="8"/>
        <v>27.165195593537</v>
      </c>
      <c r="V51" s="19">
        <f t="shared" si="9"/>
        <v>52.234378880333757</v>
      </c>
      <c r="W51" s="52">
        <f t="shared" si="10"/>
        <v>125.90969347920655</v>
      </c>
      <c r="X51" s="50">
        <f t="shared" si="11"/>
        <v>1.4612226440212113</v>
      </c>
      <c r="Y51" s="60">
        <f t="shared" si="12"/>
        <v>22.81706500421646</v>
      </c>
      <c r="Z51" s="3">
        <f t="shared" si="39"/>
        <v>47.151028587673977</v>
      </c>
      <c r="AA51" s="3">
        <f t="shared" si="13"/>
        <v>24.195723494970874</v>
      </c>
      <c r="AB51" s="3">
        <f t="shared" si="14"/>
        <v>408.99589020058033</v>
      </c>
      <c r="AC51" s="12">
        <f t="shared" si="15"/>
        <v>125.90969347920654</v>
      </c>
      <c r="AE51" s="127">
        <f t="shared" si="49"/>
        <v>48</v>
      </c>
      <c r="AF51" s="78">
        <f t="shared" si="40"/>
        <v>152</v>
      </c>
      <c r="AH51">
        <f t="shared" si="16"/>
        <v>43.636871758895452</v>
      </c>
      <c r="AI51">
        <f t="shared" si="17"/>
        <v>17.773716631772189</v>
      </c>
      <c r="AJ51" s="17">
        <f t="shared" si="18"/>
        <v>61.410588390667641</v>
      </c>
      <c r="AK51" s="23">
        <f t="shared" si="45"/>
        <v>111.6643006820759</v>
      </c>
      <c r="AL51" s="75">
        <f t="shared" si="19"/>
        <v>0.28343061154118793</v>
      </c>
      <c r="AM51" s="88">
        <f t="shared" si="20"/>
        <v>1176.3306677768617</v>
      </c>
      <c r="AN51">
        <f t="shared" si="21"/>
        <v>471.51028587673915</v>
      </c>
      <c r="AO51" s="90">
        <f t="shared" si="46"/>
        <v>117.63306677768597</v>
      </c>
      <c r="AP51" s="22">
        <f t="shared" si="22"/>
        <v>47.151028587673835</v>
      </c>
      <c r="AQ51" s="22">
        <f t="shared" si="23"/>
        <v>124.74072178399673</v>
      </c>
      <c r="AR51" s="22">
        <f t="shared" si="24"/>
        <v>50</v>
      </c>
      <c r="AS51" s="22">
        <f t="shared" si="25"/>
        <v>41.920165053385148</v>
      </c>
      <c r="AT51" s="22">
        <f t="shared" si="26"/>
        <v>19.490423337282493</v>
      </c>
      <c r="AV51" s="132">
        <f t="shared" si="41"/>
        <v>48</v>
      </c>
      <c r="AW51" s="78">
        <f t="shared" si="42"/>
        <v>1319</v>
      </c>
      <c r="AX51" s="132"/>
      <c r="AY51" s="132">
        <f t="shared" si="27"/>
        <v>62.404895910927308</v>
      </c>
      <c r="AZ51" s="132">
        <f t="shared" si="28"/>
        <v>154.2337647191284</v>
      </c>
      <c r="BA51" s="132">
        <f t="shared" si="29"/>
        <v>216.63866063005571</v>
      </c>
      <c r="BB51" s="18" t="e">
        <f t="shared" si="47"/>
        <v>#NUM!</v>
      </c>
      <c r="BC51" s="74" t="e">
        <f t="shared" si="30"/>
        <v>#NUM!</v>
      </c>
      <c r="BD51" s="86">
        <f t="shared" si="31"/>
        <v>67909890704.104645</v>
      </c>
      <c r="BE51" s="132" t="e">
        <f t="shared" si="32"/>
        <v>#NUM!</v>
      </c>
      <c r="BF51" s="3" t="e">
        <f t="shared" si="48"/>
        <v>#NUM!</v>
      </c>
      <c r="BG51" s="3" t="e">
        <f t="shared" si="33"/>
        <v>#NUM!</v>
      </c>
      <c r="BH51" s="3" t="e">
        <f t="shared" si="34"/>
        <v>#NUM!</v>
      </c>
      <c r="BI51" s="3" t="e">
        <f t="shared" si="35"/>
        <v>#NUM!</v>
      </c>
      <c r="BJ51" t="e">
        <f t="shared" si="36"/>
        <v>#NUM!</v>
      </c>
      <c r="BK51" t="e">
        <f t="shared" si="37"/>
        <v>#NUM!</v>
      </c>
      <c r="BM51" s="17"/>
    </row>
    <row r="52" spans="15:65">
      <c r="O52" s="127">
        <f t="shared" si="38"/>
        <v>49</v>
      </c>
      <c r="P52" s="44">
        <f t="shared" si="4"/>
        <v>18.3</v>
      </c>
      <c r="Q52" s="47"/>
      <c r="R52" s="19">
        <f t="shared" si="43"/>
        <v>25.249021794608591</v>
      </c>
      <c r="S52" s="19">
        <f t="shared" si="6"/>
        <v>50.498043589217183</v>
      </c>
      <c r="T52" s="19">
        <f t="shared" si="7"/>
        <v>2.1398619365883627</v>
      </c>
      <c r="U52" s="19">
        <f t="shared" si="8"/>
        <v>27.388883731196955</v>
      </c>
      <c r="V52" s="19">
        <f t="shared" si="9"/>
        <v>52.637905525805543</v>
      </c>
      <c r="W52" s="52">
        <f t="shared" si="10"/>
        <v>125.68600534154659</v>
      </c>
      <c r="X52" s="50">
        <f t="shared" si="11"/>
        <v>1.4240721290397687</v>
      </c>
      <c r="Y52" s="60">
        <f t="shared" si="12"/>
        <v>23.412305721302328</v>
      </c>
      <c r="Z52" s="3">
        <f t="shared" si="39"/>
        <v>47.151028587673878</v>
      </c>
      <c r="AA52" s="3">
        <f t="shared" si="13"/>
        <v>24.826929997686996</v>
      </c>
      <c r="AB52" s="3">
        <f t="shared" si="14"/>
        <v>428.44519469983288</v>
      </c>
      <c r="AC52" s="12">
        <f t="shared" si="15"/>
        <v>125.6860053415466</v>
      </c>
      <c r="AE52" s="127">
        <f t="shared" si="49"/>
        <v>49</v>
      </c>
      <c r="AF52" s="78">
        <f t="shared" si="40"/>
        <v>155</v>
      </c>
      <c r="AH52">
        <f t="shared" si="16"/>
        <v>43.806633963405829</v>
      </c>
      <c r="AI52">
        <f t="shared" si="17"/>
        <v>18.124513670557167</v>
      </c>
      <c r="AJ52" s="17">
        <f t="shared" si="18"/>
        <v>61.931147633962993</v>
      </c>
      <c r="AK52" s="23">
        <f t="shared" si="45"/>
        <v>111.14374143878054</v>
      </c>
      <c r="AL52" s="75">
        <f t="shared" si="19"/>
        <v>0.26694315658789181</v>
      </c>
      <c r="AM52" s="88">
        <f t="shared" si="20"/>
        <v>1248.9854574446588</v>
      </c>
      <c r="AN52">
        <f t="shared" si="21"/>
        <v>471.51028587673824</v>
      </c>
      <c r="AO52" s="90">
        <f t="shared" si="46"/>
        <v>124.89854574446566</v>
      </c>
      <c r="AP52" s="22">
        <f t="shared" si="22"/>
        <v>47.151028587673743</v>
      </c>
      <c r="AQ52" s="22">
        <f t="shared" si="23"/>
        <v>132.44519736428055</v>
      </c>
      <c r="AR52" s="22">
        <f t="shared" si="24"/>
        <v>50</v>
      </c>
      <c r="AS52" s="22">
        <f t="shared" si="25"/>
        <v>42.440724296680514</v>
      </c>
      <c r="AT52" s="22">
        <f t="shared" si="26"/>
        <v>19.490423337282479</v>
      </c>
      <c r="AV52" s="132">
        <f t="shared" si="41"/>
        <v>49</v>
      </c>
      <c r="AW52" s="78">
        <f t="shared" si="42"/>
        <v>1346</v>
      </c>
      <c r="AX52" s="132"/>
      <c r="AY52" s="132">
        <f t="shared" si="27"/>
        <v>62.580901197759161</v>
      </c>
      <c r="AZ52" s="132">
        <f t="shared" si="28"/>
        <v>157.39093806819324</v>
      </c>
      <c r="BA52" s="132">
        <f t="shared" si="29"/>
        <v>219.97183926595238</v>
      </c>
      <c r="BB52" s="18" t="e">
        <f t="shared" si="47"/>
        <v>#NUM!</v>
      </c>
      <c r="BC52" s="74" t="e">
        <f t="shared" si="30"/>
        <v>#NUM!</v>
      </c>
      <c r="BD52" s="86">
        <f t="shared" si="31"/>
        <v>99676312568.851227</v>
      </c>
      <c r="BE52" s="132" t="e">
        <f t="shared" si="32"/>
        <v>#NUM!</v>
      </c>
      <c r="BF52" s="3" t="e">
        <f t="shared" si="48"/>
        <v>#NUM!</v>
      </c>
      <c r="BG52" s="3" t="e">
        <f t="shared" si="33"/>
        <v>#NUM!</v>
      </c>
      <c r="BH52" s="3" t="e">
        <f t="shared" si="34"/>
        <v>#NUM!</v>
      </c>
      <c r="BI52" s="3" t="e">
        <f t="shared" si="35"/>
        <v>#NUM!</v>
      </c>
      <c r="BJ52" t="e">
        <f t="shared" si="36"/>
        <v>#NUM!</v>
      </c>
      <c r="BK52" t="e">
        <f t="shared" si="37"/>
        <v>#NUM!</v>
      </c>
      <c r="BM52" s="17"/>
    </row>
    <row r="53" spans="15:65">
      <c r="O53" s="127">
        <f t="shared" si="38"/>
        <v>50</v>
      </c>
      <c r="P53" s="44">
        <f t="shared" si="4"/>
        <v>18.675000000000001</v>
      </c>
      <c r="Q53" s="47"/>
      <c r="R53" s="19">
        <f t="shared" si="43"/>
        <v>25.425212209748729</v>
      </c>
      <c r="S53" s="19">
        <f t="shared" si="6"/>
        <v>50.850424419497458</v>
      </c>
      <c r="T53" s="19">
        <f t="shared" si="7"/>
        <v>2.1837115664364846</v>
      </c>
      <c r="U53" s="19">
        <f t="shared" si="8"/>
        <v>27.608923776185215</v>
      </c>
      <c r="V53" s="19">
        <f t="shared" si="9"/>
        <v>53.034135985933943</v>
      </c>
      <c r="W53" s="52">
        <f t="shared" si="10"/>
        <v>125.46596529655834</v>
      </c>
      <c r="X53" s="50">
        <f t="shared" si="11"/>
        <v>1.3884491679250215</v>
      </c>
      <c r="Y53" s="60">
        <f t="shared" si="12"/>
        <v>24.012987169052387</v>
      </c>
      <c r="Z53" s="3">
        <f t="shared" si="39"/>
        <v>47.151028587673942</v>
      </c>
      <c r="AA53" s="3">
        <f t="shared" si="13"/>
        <v>25.463905972275903</v>
      </c>
      <c r="AB53" s="3">
        <f t="shared" si="14"/>
        <v>448.44253538205362</v>
      </c>
      <c r="AC53" s="12">
        <f t="shared" si="15"/>
        <v>125.46596529655832</v>
      </c>
      <c r="AE53" s="127">
        <f t="shared" si="49"/>
        <v>50</v>
      </c>
      <c r="AF53" s="78">
        <f t="shared" si="40"/>
        <v>158</v>
      </c>
      <c r="AH53">
        <f t="shared" si="16"/>
        <v>43.973141739088454</v>
      </c>
      <c r="AI53">
        <f t="shared" si="17"/>
        <v>18.475310709342146</v>
      </c>
      <c r="AJ53" s="17">
        <f t="shared" si="18"/>
        <v>62.448452448430601</v>
      </c>
      <c r="AK53" s="23">
        <f t="shared" si="45"/>
        <v>110.62643662431294</v>
      </c>
      <c r="AL53" s="75">
        <f t="shared" si="19"/>
        <v>0.25150901186011593</v>
      </c>
      <c r="AM53" s="88">
        <f t="shared" si="20"/>
        <v>1325.6309111026385</v>
      </c>
      <c r="AN53">
        <f t="shared" si="21"/>
        <v>471.51028587673903</v>
      </c>
      <c r="AO53" s="90">
        <f t="shared" si="46"/>
        <v>132.56309111026363</v>
      </c>
      <c r="AP53" s="22">
        <f t="shared" si="22"/>
        <v>47.151028587673828</v>
      </c>
      <c r="AQ53" s="22">
        <f t="shared" si="23"/>
        <v>140.57285183479343</v>
      </c>
      <c r="AR53" s="22">
        <f t="shared" si="24"/>
        <v>50.000000000000007</v>
      </c>
      <c r="AS53" s="22">
        <f t="shared" si="25"/>
        <v>42.958029111148107</v>
      </c>
      <c r="AT53" s="22">
        <f t="shared" si="26"/>
        <v>19.490423337282493</v>
      </c>
      <c r="AV53" s="132">
        <f t="shared" si="41"/>
        <v>50</v>
      </c>
      <c r="AW53" s="78">
        <f t="shared" si="42"/>
        <v>1373</v>
      </c>
      <c r="AX53" s="132"/>
      <c r="AY53" s="132">
        <f t="shared" si="27"/>
        <v>62.753410744735099</v>
      </c>
      <c r="AZ53" s="132">
        <f t="shared" si="28"/>
        <v>160.54811141725801</v>
      </c>
      <c r="BA53" s="132">
        <f t="shared" si="29"/>
        <v>223.30152216199312</v>
      </c>
      <c r="BB53" s="18" t="e">
        <f t="shared" si="47"/>
        <v>#NUM!</v>
      </c>
      <c r="BC53" s="74" t="e">
        <f t="shared" si="30"/>
        <v>#NUM!</v>
      </c>
      <c r="BD53" s="86">
        <f t="shared" si="31"/>
        <v>146243343669.87637</v>
      </c>
      <c r="BE53" s="132" t="e">
        <f t="shared" si="32"/>
        <v>#NUM!</v>
      </c>
      <c r="BF53" s="3" t="e">
        <f t="shared" si="48"/>
        <v>#NUM!</v>
      </c>
      <c r="BG53" s="3" t="e">
        <f t="shared" si="33"/>
        <v>#NUM!</v>
      </c>
      <c r="BH53" s="3" t="e">
        <f t="shared" si="34"/>
        <v>#NUM!</v>
      </c>
      <c r="BI53" s="3" t="e">
        <f t="shared" si="35"/>
        <v>#NUM!</v>
      </c>
      <c r="BJ53" t="e">
        <f t="shared" si="36"/>
        <v>#NUM!</v>
      </c>
      <c r="BK53" t="e">
        <f t="shared" si="37"/>
        <v>#NUM!</v>
      </c>
      <c r="BM53" s="17"/>
    </row>
    <row r="54" spans="15:65">
      <c r="O54" s="127">
        <f t="shared" si="38"/>
        <v>51</v>
      </c>
      <c r="P54" s="44">
        <f t="shared" si="4"/>
        <v>19.05</v>
      </c>
      <c r="Q54" s="47"/>
      <c r="R54" s="19">
        <f t="shared" si="43"/>
        <v>25.597899600232765</v>
      </c>
      <c r="S54" s="19">
        <f t="shared" si="6"/>
        <v>51.19579920046553</v>
      </c>
      <c r="T54" s="19">
        <f t="shared" si="7"/>
        <v>2.2275611962846069</v>
      </c>
      <c r="U54" s="19">
        <f t="shared" si="8"/>
        <v>27.825460796517373</v>
      </c>
      <c r="V54" s="19">
        <f t="shared" si="9"/>
        <v>53.423360396750134</v>
      </c>
      <c r="W54" s="52">
        <f t="shared" si="10"/>
        <v>125.24942827622617</v>
      </c>
      <c r="X54" s="50">
        <f t="shared" si="11"/>
        <v>1.3542633752338322</v>
      </c>
      <c r="Y54" s="60">
        <f t="shared" si="12"/>
        <v>24.619149172891305</v>
      </c>
      <c r="Z54" s="3">
        <f t="shared" si="39"/>
        <v>47.15102858767392</v>
      </c>
      <c r="AA54" s="3">
        <f t="shared" si="13"/>
        <v>26.106693650504177</v>
      </c>
      <c r="AB54" s="3">
        <f t="shared" si="14"/>
        <v>468.99479174357958</v>
      </c>
      <c r="AC54" s="12">
        <f t="shared" si="15"/>
        <v>125.24942827622618</v>
      </c>
      <c r="AE54" s="127">
        <f t="shared" si="49"/>
        <v>51</v>
      </c>
      <c r="AF54" s="78">
        <f t="shared" si="40"/>
        <v>161</v>
      </c>
      <c r="AH54">
        <f t="shared" si="16"/>
        <v>44.136517520636993</v>
      </c>
      <c r="AI54">
        <f t="shared" si="17"/>
        <v>18.826107748127125</v>
      </c>
      <c r="AJ54" s="17">
        <f t="shared" si="18"/>
        <v>62.962625268764114</v>
      </c>
      <c r="AK54" s="23">
        <f t="shared" si="45"/>
        <v>110.11226380397945</v>
      </c>
      <c r="AL54" s="75">
        <f t="shared" si="19"/>
        <v>0.23705270201307851</v>
      </c>
      <c r="AM54" s="88">
        <f t="shared" si="20"/>
        <v>1406.4725595249934</v>
      </c>
      <c r="AN54">
        <f t="shared" si="21"/>
        <v>471.51028587673954</v>
      </c>
      <c r="AO54" s="90">
        <f t="shared" si="46"/>
        <v>140.64725595249908</v>
      </c>
      <c r="AP54" s="22">
        <f t="shared" si="22"/>
        <v>47.151028587673871</v>
      </c>
      <c r="AQ54" s="22">
        <f t="shared" si="23"/>
        <v>149.14548013621362</v>
      </c>
      <c r="AR54" s="22">
        <f t="shared" si="24"/>
        <v>49.999999999999993</v>
      </c>
      <c r="AS54" s="22">
        <f t="shared" si="25"/>
        <v>43.472201931481607</v>
      </c>
      <c r="AT54" s="22">
        <f t="shared" si="26"/>
        <v>19.490423337282508</v>
      </c>
      <c r="AV54" s="132">
        <f t="shared" si="41"/>
        <v>51</v>
      </c>
      <c r="AW54" s="78">
        <f t="shared" si="42"/>
        <v>1400</v>
      </c>
      <c r="AX54" s="132"/>
      <c r="AY54" s="132">
        <f t="shared" si="27"/>
        <v>62.922560713564764</v>
      </c>
      <c r="AZ54" s="132">
        <f t="shared" si="28"/>
        <v>163.70528476632279</v>
      </c>
      <c r="BA54" s="132">
        <f t="shared" si="29"/>
        <v>226.62784547988755</v>
      </c>
      <c r="BB54" s="18" t="e">
        <f t="shared" si="47"/>
        <v>#NUM!</v>
      </c>
      <c r="BC54" s="74" t="e">
        <f t="shared" si="30"/>
        <v>#NUM!</v>
      </c>
      <c r="BD54" s="86">
        <f t="shared" si="31"/>
        <v>214482702913.98981</v>
      </c>
      <c r="BE54" s="132" t="e">
        <f t="shared" si="32"/>
        <v>#NUM!</v>
      </c>
      <c r="BF54" s="3" t="e">
        <f t="shared" si="48"/>
        <v>#NUM!</v>
      </c>
      <c r="BG54" s="3" t="e">
        <f t="shared" si="33"/>
        <v>#NUM!</v>
      </c>
      <c r="BH54" s="3" t="e">
        <f t="shared" si="34"/>
        <v>#NUM!</v>
      </c>
      <c r="BI54" s="3" t="e">
        <f t="shared" si="35"/>
        <v>#NUM!</v>
      </c>
      <c r="BJ54" t="e">
        <f t="shared" si="36"/>
        <v>#NUM!</v>
      </c>
      <c r="BK54" t="e">
        <f t="shared" si="37"/>
        <v>#NUM!</v>
      </c>
      <c r="BM54" s="17"/>
    </row>
    <row r="55" spans="15:65">
      <c r="O55" s="127">
        <f t="shared" si="38"/>
        <v>52</v>
      </c>
      <c r="P55" s="44">
        <f t="shared" si="4"/>
        <v>19.425000000000001</v>
      </c>
      <c r="Q55" s="47"/>
      <c r="R55" s="19">
        <f t="shared" si="43"/>
        <v>25.767220549459037</v>
      </c>
      <c r="S55" s="19">
        <f t="shared" si="6"/>
        <v>51.534441098918073</v>
      </c>
      <c r="T55" s="19">
        <f t="shared" si="7"/>
        <v>2.2714108261327293</v>
      </c>
      <c r="U55" s="19">
        <f t="shared" si="8"/>
        <v>28.038631375591766</v>
      </c>
      <c r="V55" s="19">
        <f t="shared" si="9"/>
        <v>53.805851925050803</v>
      </c>
      <c r="W55" s="52">
        <f t="shared" si="10"/>
        <v>125.03625769715178</v>
      </c>
      <c r="X55" s="50">
        <f t="shared" si="11"/>
        <v>1.3214313459610136</v>
      </c>
      <c r="Y55" s="60">
        <f t="shared" si="12"/>
        <v>25.230831822002699</v>
      </c>
      <c r="Z55" s="3">
        <f t="shared" si="39"/>
        <v>47.151028587673935</v>
      </c>
      <c r="AA55" s="3">
        <f t="shared" si="13"/>
        <v>26.755335543834263</v>
      </c>
      <c r="AB55" s="3">
        <f t="shared" si="14"/>
        <v>490.10890814240264</v>
      </c>
      <c r="AC55" s="12">
        <f t="shared" si="15"/>
        <v>125.03625769715178</v>
      </c>
      <c r="AE55" s="127">
        <f t="shared" si="49"/>
        <v>52</v>
      </c>
      <c r="AF55" s="78">
        <f t="shared" si="40"/>
        <v>164</v>
      </c>
      <c r="AH55">
        <f t="shared" si="16"/>
        <v>44.296876960953959</v>
      </c>
      <c r="AI55">
        <f t="shared" si="17"/>
        <v>19.1769047869121</v>
      </c>
      <c r="AJ55" s="17">
        <f t="shared" si="18"/>
        <v>63.473781747866056</v>
      </c>
      <c r="AK55" s="23">
        <f t="shared" si="45"/>
        <v>109.6011073248775</v>
      </c>
      <c r="AL55" s="75">
        <f t="shared" si="19"/>
        <v>0.22350491912720483</v>
      </c>
      <c r="AM55" s="88">
        <f t="shared" si="20"/>
        <v>1491.7260964305472</v>
      </c>
      <c r="AN55">
        <f t="shared" si="21"/>
        <v>471.51028587673994</v>
      </c>
      <c r="AO55" s="90">
        <f t="shared" si="46"/>
        <v>149.17260964305444</v>
      </c>
      <c r="AP55" s="22">
        <f t="shared" si="22"/>
        <v>47.151028587673906</v>
      </c>
      <c r="AQ55" s="22">
        <f t="shared" si="23"/>
        <v>158.1859549104839</v>
      </c>
      <c r="AR55" s="22">
        <f t="shared" si="24"/>
        <v>50</v>
      </c>
      <c r="AS55" s="22">
        <f t="shared" si="25"/>
        <v>43.983358410583548</v>
      </c>
      <c r="AT55" s="22">
        <f t="shared" si="26"/>
        <v>19.490423337282508</v>
      </c>
      <c r="AV55" s="132">
        <f t="shared" si="41"/>
        <v>52</v>
      </c>
      <c r="AW55" s="78">
        <f t="shared" si="42"/>
        <v>1427</v>
      </c>
      <c r="AX55" s="132"/>
      <c r="AY55" s="132">
        <f t="shared" si="27"/>
        <v>63.088479462292938</v>
      </c>
      <c r="AZ55" s="132">
        <f t="shared" si="28"/>
        <v>166.8624581153876</v>
      </c>
      <c r="BA55" s="132">
        <f t="shared" si="29"/>
        <v>229.95093757768052</v>
      </c>
      <c r="BB55" s="18" t="e">
        <f t="shared" si="47"/>
        <v>#NUM!</v>
      </c>
      <c r="BC55" s="74" t="e">
        <f t="shared" si="30"/>
        <v>#NUM!</v>
      </c>
      <c r="BD55" s="86">
        <f t="shared" si="31"/>
        <v>314446582381.84882</v>
      </c>
      <c r="BE55" s="132" t="e">
        <f t="shared" si="32"/>
        <v>#NUM!</v>
      </c>
      <c r="BF55" s="3" t="e">
        <f t="shared" si="48"/>
        <v>#NUM!</v>
      </c>
      <c r="BG55" s="3" t="e">
        <f t="shared" si="33"/>
        <v>#NUM!</v>
      </c>
      <c r="BH55" s="3" t="e">
        <f t="shared" si="34"/>
        <v>#NUM!</v>
      </c>
      <c r="BI55" s="3" t="e">
        <f t="shared" si="35"/>
        <v>#NUM!</v>
      </c>
      <c r="BJ55" t="e">
        <f t="shared" si="36"/>
        <v>#NUM!</v>
      </c>
      <c r="BK55" t="e">
        <f t="shared" si="37"/>
        <v>#NUM!</v>
      </c>
      <c r="BM55" s="17"/>
    </row>
    <row r="56" spans="15:65">
      <c r="O56" s="11">
        <f t="shared" si="38"/>
        <v>53</v>
      </c>
      <c r="P56" s="44">
        <f t="shared" si="4"/>
        <v>19.8</v>
      </c>
      <c r="Q56" s="47"/>
      <c r="R56" s="10">
        <f t="shared" si="43"/>
        <v>25.933303805230622</v>
      </c>
      <c r="S56" s="19">
        <f t="shared" si="6"/>
        <v>51.866607610461244</v>
      </c>
      <c r="T56" s="10">
        <f t="shared" si="7"/>
        <v>2.3152604559808512</v>
      </c>
      <c r="U56" s="10">
        <f t="shared" si="8"/>
        <v>28.248564261211474</v>
      </c>
      <c r="V56" s="19">
        <f t="shared" si="9"/>
        <v>54.181868066442092</v>
      </c>
      <c r="W56" s="52">
        <f t="shared" si="10"/>
        <v>124.82632481153207</v>
      </c>
      <c r="X56" s="61">
        <f t="shared" si="11"/>
        <v>1.2898759945086982</v>
      </c>
      <c r="Y56" s="60">
        <f t="shared" si="12"/>
        <v>25.848075470979051</v>
      </c>
      <c r="Z56" s="62">
        <f t="shared" si="39"/>
        <v>47.151028587673927</v>
      </c>
      <c r="AA56" s="3">
        <f t="shared" si="13"/>
        <v>27.409874445174065</v>
      </c>
      <c r="AB56" s="3">
        <f t="shared" si="14"/>
        <v>511.79189432538533</v>
      </c>
      <c r="AC56" s="12">
        <f t="shared" si="15"/>
        <v>124.82632481153207</v>
      </c>
      <c r="AD56" s="51"/>
      <c r="AE56" s="127">
        <f t="shared" si="49"/>
        <v>53</v>
      </c>
      <c r="AF56" s="78">
        <f t="shared" si="40"/>
        <v>167</v>
      </c>
      <c r="AG56" s="51"/>
      <c r="AH56">
        <f t="shared" si="16"/>
        <v>44.454329422951666</v>
      </c>
      <c r="AI56">
        <f t="shared" si="17"/>
        <v>19.527701825697079</v>
      </c>
      <c r="AJ56" s="17">
        <f t="shared" si="18"/>
        <v>63.982031248648745</v>
      </c>
      <c r="AK56" s="23">
        <f t="shared" si="45"/>
        <v>109.09285782409479</v>
      </c>
      <c r="AL56" s="75">
        <f t="shared" si="19"/>
        <v>0.21080194368207833</v>
      </c>
      <c r="AM56" s="88">
        <f t="shared" si="20"/>
        <v>1581.6178670794441</v>
      </c>
      <c r="AN56">
        <f t="shared" si="21"/>
        <v>471.51028587673909</v>
      </c>
      <c r="AO56" s="90">
        <f t="shared" si="46"/>
        <v>158.16178670794412</v>
      </c>
      <c r="AP56" s="22">
        <f t="shared" si="22"/>
        <v>47.151028587673821</v>
      </c>
      <c r="AQ56" s="22">
        <f t="shared" si="23"/>
        <v>167.71827831269266</v>
      </c>
      <c r="AR56" s="22">
        <f t="shared" si="24"/>
        <v>50.000000000000007</v>
      </c>
      <c r="AS56" s="22">
        <f t="shared" si="25"/>
        <v>44.491607911366259</v>
      </c>
      <c r="AT56" s="22">
        <f t="shared" si="26"/>
        <v>19.490423337282486</v>
      </c>
      <c r="AU56" s="51"/>
      <c r="AV56" s="132">
        <f t="shared" si="41"/>
        <v>53</v>
      </c>
      <c r="AW56" s="78">
        <f t="shared" si="42"/>
        <v>1454</v>
      </c>
      <c r="AX56" s="15"/>
      <c r="AY56" s="132">
        <f t="shared" si="27"/>
        <v>63.251288130460381</v>
      </c>
      <c r="AZ56" s="132">
        <f t="shared" si="28"/>
        <v>170.0196314644524</v>
      </c>
      <c r="BA56" s="132">
        <f t="shared" si="29"/>
        <v>233.27091959491278</v>
      </c>
      <c r="BB56" s="18" t="e">
        <f t="shared" si="47"/>
        <v>#NUM!</v>
      </c>
      <c r="BC56" s="74" t="e">
        <f t="shared" si="30"/>
        <v>#NUM!</v>
      </c>
      <c r="BD56" s="86">
        <f t="shared" si="31"/>
        <v>460835555817.19177</v>
      </c>
      <c r="BE56" s="132" t="e">
        <f t="shared" si="32"/>
        <v>#NUM!</v>
      </c>
      <c r="BF56" s="3" t="e">
        <f t="shared" si="48"/>
        <v>#NUM!</v>
      </c>
      <c r="BG56" s="3" t="e">
        <f t="shared" si="33"/>
        <v>#NUM!</v>
      </c>
      <c r="BH56" s="3" t="e">
        <f t="shared" si="34"/>
        <v>#NUM!</v>
      </c>
      <c r="BI56" s="3" t="e">
        <f t="shared" si="35"/>
        <v>#NUM!</v>
      </c>
      <c r="BJ56" t="e">
        <f t="shared" si="36"/>
        <v>#NUM!</v>
      </c>
      <c r="BK56" t="e">
        <f t="shared" si="37"/>
        <v>#NUM!</v>
      </c>
      <c r="BL56" s="51"/>
      <c r="BM56" s="17"/>
    </row>
    <row r="57" spans="15:65">
      <c r="O57" s="127">
        <f t="shared" si="38"/>
        <v>54</v>
      </c>
      <c r="P57" s="44">
        <f t="shared" si="4"/>
        <v>20.175000000000001</v>
      </c>
      <c r="Q57" s="47"/>
      <c r="R57" s="19">
        <f t="shared" si="43"/>
        <v>26.096270867882158</v>
      </c>
      <c r="S57" s="19">
        <f t="shared" si="6"/>
        <v>52.192541735764316</v>
      </c>
      <c r="T57" s="19">
        <f t="shared" si="7"/>
        <v>2.3591100858289735</v>
      </c>
      <c r="U57" s="19">
        <f t="shared" si="8"/>
        <v>28.455380953711131</v>
      </c>
      <c r="V57" s="19">
        <f t="shared" si="9"/>
        <v>54.551651821593289</v>
      </c>
      <c r="W57" s="52">
        <f t="shared" si="10"/>
        <v>124.6195081190324</v>
      </c>
      <c r="X57" s="50">
        <f t="shared" si="11"/>
        <v>1.2595259673766617</v>
      </c>
      <c r="Y57" s="60">
        <f t="shared" si="12"/>
        <v>26.470920741481081</v>
      </c>
      <c r="Z57" s="3">
        <f t="shared" si="39"/>
        <v>47.151028587673792</v>
      </c>
      <c r="AA57" s="3">
        <f t="shared" si="13"/>
        <v>28.07035343063659</v>
      </c>
      <c r="AB57" s="3">
        <f t="shared" si="14"/>
        <v>534.05082595938143</v>
      </c>
      <c r="AC57" s="12">
        <f t="shared" si="15"/>
        <v>124.61950811903242</v>
      </c>
      <c r="AE57" s="127">
        <f t="shared" si="49"/>
        <v>54</v>
      </c>
      <c r="AF57" s="78">
        <f t="shared" si="40"/>
        <v>170</v>
      </c>
      <c r="AH57">
        <f t="shared" si="16"/>
        <v>44.608978427565482</v>
      </c>
      <c r="AI57">
        <f t="shared" si="17"/>
        <v>19.878498864482058</v>
      </c>
      <c r="AJ57" s="17">
        <f t="shared" si="18"/>
        <v>64.487477292047544</v>
      </c>
      <c r="AK57" s="23">
        <f t="shared" si="45"/>
        <v>108.587411780696</v>
      </c>
      <c r="AL57" s="75">
        <f t="shared" si="19"/>
        <v>0.19888512781368148</v>
      </c>
      <c r="AM57" s="88">
        <f t="shared" si="20"/>
        <v>1676.3853798811529</v>
      </c>
      <c r="AN57">
        <f t="shared" si="21"/>
        <v>471.51028587673949</v>
      </c>
      <c r="AO57" s="90">
        <f t="shared" si="46"/>
        <v>167.63853798811499</v>
      </c>
      <c r="AP57" s="22">
        <f t="shared" si="22"/>
        <v>47.151028587673871</v>
      </c>
      <c r="AQ57" s="22">
        <f t="shared" si="23"/>
        <v>177.76763626312359</v>
      </c>
      <c r="AR57" s="22">
        <f t="shared" si="24"/>
        <v>50.000000000000007</v>
      </c>
      <c r="AS57" s="22">
        <f t="shared" si="25"/>
        <v>44.997053954765036</v>
      </c>
      <c r="AT57" s="22">
        <f t="shared" si="26"/>
        <v>19.490423337282508</v>
      </c>
      <c r="AV57" s="132">
        <f t="shared" si="41"/>
        <v>54</v>
      </c>
      <c r="AW57" s="78">
        <f t="shared" si="42"/>
        <v>1481</v>
      </c>
      <c r="AX57" s="132"/>
      <c r="AY57" s="132">
        <f t="shared" si="27"/>
        <v>63.411101170424175</v>
      </c>
      <c r="AZ57" s="132">
        <f t="shared" si="28"/>
        <v>173.17680481351721</v>
      </c>
      <c r="BA57" s="132">
        <f t="shared" si="29"/>
        <v>236.58790598394137</v>
      </c>
      <c r="BB57" s="18" t="e">
        <f t="shared" si="47"/>
        <v>#NUM!</v>
      </c>
      <c r="BC57" s="74" t="e">
        <f t="shared" si="30"/>
        <v>#NUM!</v>
      </c>
      <c r="BD57" s="86">
        <f t="shared" si="31"/>
        <v>675142269382.01086</v>
      </c>
      <c r="BE57" s="132" t="e">
        <f t="shared" si="32"/>
        <v>#NUM!</v>
      </c>
      <c r="BF57" s="3" t="e">
        <f t="shared" si="48"/>
        <v>#NUM!</v>
      </c>
      <c r="BG57" s="3" t="e">
        <f t="shared" si="33"/>
        <v>#NUM!</v>
      </c>
      <c r="BH57" s="3" t="e">
        <f t="shared" si="34"/>
        <v>#NUM!</v>
      </c>
      <c r="BI57" s="3" t="e">
        <f t="shared" si="35"/>
        <v>#NUM!</v>
      </c>
      <c r="BJ57" t="e">
        <f t="shared" si="36"/>
        <v>#NUM!</v>
      </c>
      <c r="BK57" t="e">
        <f t="shared" si="37"/>
        <v>#NUM!</v>
      </c>
      <c r="BM57" s="17"/>
    </row>
    <row r="58" spans="15:65">
      <c r="O58" s="127">
        <f t="shared" si="38"/>
        <v>55</v>
      </c>
      <c r="P58" s="44">
        <f t="shared" si="4"/>
        <v>20.55</v>
      </c>
      <c r="Q58" s="47"/>
      <c r="R58" s="19">
        <f t="shared" si="43"/>
        <v>26.256236524241761</v>
      </c>
      <c r="S58" s="19">
        <f t="shared" si="6"/>
        <v>52.512473048483521</v>
      </c>
      <c r="T58" s="19">
        <f t="shared" si="7"/>
        <v>2.4029597156770959</v>
      </c>
      <c r="U58" s="19">
        <f t="shared" si="8"/>
        <v>28.659196239918856</v>
      </c>
      <c r="V58" s="19">
        <f t="shared" si="9"/>
        <v>54.91543276416062</v>
      </c>
      <c r="W58" s="52">
        <f t="shared" si="10"/>
        <v>124.41569283282469</v>
      </c>
      <c r="X58" s="50">
        <f t="shared" si="11"/>
        <v>1.2303151201566256</v>
      </c>
      <c r="Y58" s="60">
        <f t="shared" si="12"/>
        <v>27.099408523907695</v>
      </c>
      <c r="Z58" s="3">
        <f t="shared" si="39"/>
        <v>47.151028587673913</v>
      </c>
      <c r="AA58" s="3">
        <f t="shared" si="13"/>
        <v>28.736815861310809</v>
      </c>
      <c r="AB58" s="3">
        <f t="shared" si="14"/>
        <v>556.89284516630369</v>
      </c>
      <c r="AC58" s="12">
        <f t="shared" si="15"/>
        <v>124.41569283282469</v>
      </c>
      <c r="AE58" s="127">
        <f t="shared" si="49"/>
        <v>55</v>
      </c>
      <c r="AF58" s="78">
        <f t="shared" si="40"/>
        <v>173</v>
      </c>
      <c r="AH58">
        <f t="shared" si="16"/>
        <v>44.760922062575908</v>
      </c>
      <c r="AI58">
        <f t="shared" si="17"/>
        <v>20.22929590326703</v>
      </c>
      <c r="AJ58" s="17">
        <f t="shared" si="18"/>
        <v>64.99021796584293</v>
      </c>
      <c r="AK58" s="23">
        <f t="shared" si="45"/>
        <v>108.08467110690061</v>
      </c>
      <c r="AL58" s="75">
        <f t="shared" si="19"/>
        <v>0.1877004332566142</v>
      </c>
      <c r="AM58" s="88">
        <f t="shared" si="20"/>
        <v>1776.2778420805862</v>
      </c>
      <c r="AN58">
        <f t="shared" si="21"/>
        <v>471.51028587673909</v>
      </c>
      <c r="AO58" s="90">
        <f t="shared" si="46"/>
        <v>177.6277842080583</v>
      </c>
      <c r="AP58" s="22">
        <f t="shared" si="22"/>
        <v>47.151028587673828</v>
      </c>
      <c r="AQ58" s="22">
        <f t="shared" si="23"/>
        <v>188.3604552526067</v>
      </c>
      <c r="AR58" s="22">
        <f t="shared" si="24"/>
        <v>50</v>
      </c>
      <c r="AS58" s="22">
        <f t="shared" si="25"/>
        <v>45.499794628560437</v>
      </c>
      <c r="AT58" s="22">
        <f t="shared" si="26"/>
        <v>19.490423337282493</v>
      </c>
      <c r="AV58" s="132">
        <f t="shared" si="41"/>
        <v>55</v>
      </c>
      <c r="AW58" s="78">
        <f t="shared" si="42"/>
        <v>1508</v>
      </c>
      <c r="AY58" s="132">
        <f t="shared" si="27"/>
        <v>63.568026830675102</v>
      </c>
      <c r="AZ58" s="132">
        <f t="shared" si="28"/>
        <v>176.33397816258199</v>
      </c>
      <c r="BA58" s="132">
        <f t="shared" si="29"/>
        <v>239.90200499325709</v>
      </c>
      <c r="BB58" s="18" t="e">
        <f t="shared" si="47"/>
        <v>#NUM!</v>
      </c>
      <c r="BC58" s="74" t="e">
        <f t="shared" si="30"/>
        <v>#NUM!</v>
      </c>
      <c r="BD58" s="86">
        <f t="shared" si="31"/>
        <v>988781312047.44751</v>
      </c>
      <c r="BE58" s="132" t="e">
        <f t="shared" si="32"/>
        <v>#NUM!</v>
      </c>
      <c r="BF58" s="3" t="e">
        <f t="shared" si="48"/>
        <v>#NUM!</v>
      </c>
      <c r="BG58" s="3" t="e">
        <f t="shared" si="33"/>
        <v>#NUM!</v>
      </c>
      <c r="BH58" s="3" t="e">
        <f t="shared" si="34"/>
        <v>#NUM!</v>
      </c>
      <c r="BI58" s="3" t="e">
        <f t="shared" si="35"/>
        <v>#NUM!</v>
      </c>
      <c r="BJ58" t="e">
        <f t="shared" si="36"/>
        <v>#NUM!</v>
      </c>
      <c r="BK58" t="e">
        <f t="shared" si="37"/>
        <v>#NUM!</v>
      </c>
      <c r="BM58" s="17"/>
    </row>
    <row r="59" spans="15:65">
      <c r="O59" s="127">
        <f t="shared" si="38"/>
        <v>56</v>
      </c>
      <c r="P59" s="44">
        <f t="shared" si="4"/>
        <v>20.925000000000001</v>
      </c>
      <c r="Q59" s="47"/>
      <c r="R59" s="19">
        <f t="shared" si="43"/>
        <v>26.413309333305953</v>
      </c>
      <c r="S59" s="19">
        <f t="shared" si="6"/>
        <v>52.826618666611907</v>
      </c>
      <c r="T59" s="19">
        <f t="shared" si="7"/>
        <v>2.4468093455252178</v>
      </c>
      <c r="U59" s="19">
        <f t="shared" si="8"/>
        <v>28.860118678831171</v>
      </c>
      <c r="V59" s="19">
        <f t="shared" si="9"/>
        <v>55.273428012137124</v>
      </c>
      <c r="W59" s="52">
        <f t="shared" si="10"/>
        <v>124.21477039391239</v>
      </c>
      <c r="X59" s="50">
        <f t="shared" si="11"/>
        <v>1.2021820507637377</v>
      </c>
      <c r="Y59" s="60">
        <f t="shared" si="12"/>
        <v>27.733579979075426</v>
      </c>
      <c r="Z59" s="3">
        <f t="shared" si="39"/>
        <v>47.151028587673991</v>
      </c>
      <c r="AA59" s="3">
        <f t="shared" si="13"/>
        <v>29.409305385042554</v>
      </c>
      <c r="AB59" s="3">
        <f t="shared" si="14"/>
        <v>580.32516106215405</v>
      </c>
      <c r="AC59" s="12">
        <f t="shared" si="15"/>
        <v>124.21477039391237</v>
      </c>
      <c r="AE59" s="127">
        <f t="shared" si="49"/>
        <v>56</v>
      </c>
      <c r="AF59" s="78">
        <f t="shared" si="40"/>
        <v>176</v>
      </c>
      <c r="AH59">
        <f t="shared" si="16"/>
        <v>44.910253356283</v>
      </c>
      <c r="AI59">
        <f t="shared" si="17"/>
        <v>20.580092942052008</v>
      </c>
      <c r="AJ59" s="17">
        <f t="shared" si="18"/>
        <v>65.490346298335012</v>
      </c>
      <c r="AK59" s="23">
        <f t="shared" si="45"/>
        <v>107.58454277440855</v>
      </c>
      <c r="AL59" s="75">
        <f t="shared" si="19"/>
        <v>0.17719801741059735</v>
      </c>
      <c r="AM59" s="88">
        <f t="shared" si="20"/>
        <v>1881.5567206380656</v>
      </c>
      <c r="AN59">
        <f t="shared" si="21"/>
        <v>471.51028587673989</v>
      </c>
      <c r="AO59" s="90">
        <f t="shared" si="46"/>
        <v>188.15567206380624</v>
      </c>
      <c r="AP59" s="22">
        <f t="shared" si="22"/>
        <v>47.151028587673913</v>
      </c>
      <c r="AQ59" s="22">
        <f t="shared" si="23"/>
        <v>199.52446181947488</v>
      </c>
      <c r="AR59" s="22">
        <f t="shared" si="24"/>
        <v>50</v>
      </c>
      <c r="AS59" s="22">
        <f t="shared" si="25"/>
        <v>45.999922961052505</v>
      </c>
      <c r="AT59" s="22">
        <f t="shared" si="26"/>
        <v>19.490423337282508</v>
      </c>
      <c r="AV59" s="132">
        <f t="shared" si="41"/>
        <v>56</v>
      </c>
      <c r="AW59" s="78">
        <f t="shared" si="42"/>
        <v>1535</v>
      </c>
      <c r="AY59" s="132">
        <f t="shared" si="27"/>
        <v>63.722167596264107</v>
      </c>
      <c r="AZ59" s="132">
        <f t="shared" si="28"/>
        <v>179.49115151164679</v>
      </c>
      <c r="BA59" s="132">
        <f t="shared" si="29"/>
        <v>243.21331910791091</v>
      </c>
      <c r="BB59" s="18" t="e">
        <f t="shared" si="47"/>
        <v>#NUM!</v>
      </c>
      <c r="BC59" s="74" t="e">
        <f t="shared" si="30"/>
        <v>#NUM!</v>
      </c>
      <c r="BD59" s="86">
        <f t="shared" si="31"/>
        <v>1447657935758.6646</v>
      </c>
      <c r="BE59" s="132" t="e">
        <f t="shared" si="32"/>
        <v>#NUM!</v>
      </c>
      <c r="BF59" s="3" t="e">
        <f t="shared" si="48"/>
        <v>#NUM!</v>
      </c>
      <c r="BG59" s="3" t="e">
        <f t="shared" si="33"/>
        <v>#NUM!</v>
      </c>
      <c r="BH59" s="3" t="e">
        <f t="shared" si="34"/>
        <v>#NUM!</v>
      </c>
      <c r="BI59" s="3" t="e">
        <f t="shared" si="35"/>
        <v>#NUM!</v>
      </c>
      <c r="BJ59" t="e">
        <f t="shared" si="36"/>
        <v>#NUM!</v>
      </c>
      <c r="BK59" t="e">
        <f t="shared" si="37"/>
        <v>#NUM!</v>
      </c>
      <c r="BM59" s="17"/>
    </row>
    <row r="60" spans="15:65">
      <c r="O60" s="127">
        <f t="shared" si="38"/>
        <v>57</v>
      </c>
      <c r="P60" s="44">
        <f t="shared" si="4"/>
        <v>21.3</v>
      </c>
      <c r="Q60" s="47"/>
      <c r="R60" s="19">
        <f t="shared" si="43"/>
        <v>26.567592068774758</v>
      </c>
      <c r="S60" s="19">
        <f t="shared" si="6"/>
        <v>53.135184137549516</v>
      </c>
      <c r="T60" s="19">
        <f t="shared" si="7"/>
        <v>2.4906589753733397</v>
      </c>
      <c r="U60" s="19">
        <f t="shared" si="8"/>
        <v>29.058251044148097</v>
      </c>
      <c r="V60" s="19">
        <f t="shared" si="9"/>
        <v>55.625843112922858</v>
      </c>
      <c r="W60" s="52">
        <f t="shared" si="10"/>
        <v>124.01663802859544</v>
      </c>
      <c r="X60" s="50">
        <f t="shared" si="11"/>
        <v>1.1750696819746336</v>
      </c>
      <c r="Y60" s="60">
        <f t="shared" si="12"/>
        <v>28.373476539908445</v>
      </c>
      <c r="Z60" s="3">
        <f t="shared" si="39"/>
        <v>47.151028587673856</v>
      </c>
      <c r="AA60" s="3">
        <f t="shared" si="13"/>
        <v>30.087865938226649</v>
      </c>
      <c r="AB60" s="3">
        <f t="shared" si="14"/>
        <v>604.35505030005049</v>
      </c>
      <c r="AC60" s="12">
        <f t="shared" si="15"/>
        <v>124.01663802859544</v>
      </c>
      <c r="AE60" s="127">
        <f t="shared" si="49"/>
        <v>57</v>
      </c>
      <c r="AF60" s="78">
        <f t="shared" si="40"/>
        <v>179</v>
      </c>
      <c r="AH60">
        <f t="shared" si="16"/>
        <v>45.057060619597863</v>
      </c>
      <c r="AI60">
        <f t="shared" si="17"/>
        <v>20.930889980836987</v>
      </c>
      <c r="AJ60" s="17">
        <f t="shared" si="18"/>
        <v>65.987950600434857</v>
      </c>
      <c r="AK60" s="23">
        <f t="shared" si="45"/>
        <v>107.08693847230869</v>
      </c>
      <c r="AL60" s="75">
        <f t="shared" si="19"/>
        <v>0.16733186185159174</v>
      </c>
      <c r="AM60" s="88">
        <f t="shared" si="20"/>
        <v>1992.4963294698334</v>
      </c>
      <c r="AN60">
        <f t="shared" si="21"/>
        <v>471.51028587673909</v>
      </c>
      <c r="AO60" s="90">
        <f t="shared" si="46"/>
        <v>199.24963294698298</v>
      </c>
      <c r="AP60" s="22">
        <f t="shared" si="22"/>
        <v>47.151028587673828</v>
      </c>
      <c r="AQ60" s="22">
        <f t="shared" si="23"/>
        <v>211.28874482185805</v>
      </c>
      <c r="AR60" s="22">
        <f t="shared" si="24"/>
        <v>50</v>
      </c>
      <c r="AS60" s="22">
        <f t="shared" si="25"/>
        <v>46.497527263152364</v>
      </c>
      <c r="AT60" s="22">
        <f t="shared" si="26"/>
        <v>19.490423337282493</v>
      </c>
      <c r="AV60" s="132">
        <f t="shared" si="41"/>
        <v>57</v>
      </c>
      <c r="AW60" s="78">
        <f t="shared" si="42"/>
        <v>1562</v>
      </c>
      <c r="AY60" s="132">
        <f t="shared" si="27"/>
        <v>63.873620590825631</v>
      </c>
      <c r="AZ60" s="132">
        <f t="shared" si="28"/>
        <v>182.6483248607116</v>
      </c>
      <c r="BA60" s="132">
        <f t="shared" si="29"/>
        <v>246.52194545153722</v>
      </c>
      <c r="BB60" s="18" t="e">
        <f t="shared" si="47"/>
        <v>#NUM!</v>
      </c>
      <c r="BC60" s="74" t="e">
        <f t="shared" si="30"/>
        <v>#NUM!</v>
      </c>
      <c r="BD60" s="86">
        <f t="shared" si="31"/>
        <v>2118835655494.5139</v>
      </c>
      <c r="BE60" s="132" t="e">
        <f t="shared" si="32"/>
        <v>#NUM!</v>
      </c>
      <c r="BF60" s="3" t="e">
        <f t="shared" si="48"/>
        <v>#NUM!</v>
      </c>
      <c r="BG60" s="3" t="e">
        <f t="shared" si="33"/>
        <v>#NUM!</v>
      </c>
      <c r="BH60" s="3" t="e">
        <f t="shared" si="34"/>
        <v>#NUM!</v>
      </c>
      <c r="BI60" s="3" t="e">
        <f t="shared" si="35"/>
        <v>#NUM!</v>
      </c>
      <c r="BJ60" t="e">
        <f t="shared" si="36"/>
        <v>#NUM!</v>
      </c>
      <c r="BK60" t="e">
        <f t="shared" si="37"/>
        <v>#NUM!</v>
      </c>
      <c r="BM60" s="17"/>
    </row>
    <row r="61" spans="15:65">
      <c r="O61" s="127">
        <f t="shared" si="38"/>
        <v>58</v>
      </c>
      <c r="P61" s="44">
        <f t="shared" si="4"/>
        <v>21.675000000000001</v>
      </c>
      <c r="Q61" s="47"/>
      <c r="R61" s="19">
        <f t="shared" si="43"/>
        <v>26.719182122964959</v>
      </c>
      <c r="S61" s="19">
        <f t="shared" si="6"/>
        <v>53.438364245929918</v>
      </c>
      <c r="T61" s="19">
        <f t="shared" si="7"/>
        <v>2.534508605221462</v>
      </c>
      <c r="U61" s="19">
        <f t="shared" si="8"/>
        <v>29.25369072818642</v>
      </c>
      <c r="V61" s="19">
        <f t="shared" si="9"/>
        <v>55.972872851151379</v>
      </c>
      <c r="W61" s="52">
        <f t="shared" si="10"/>
        <v>123.82119834455712</v>
      </c>
      <c r="X61" s="50">
        <f t="shared" si="11"/>
        <v>1.1489248873006677</v>
      </c>
      <c r="Y61" s="60">
        <f t="shared" si="12"/>
        <v>29.019139913138478</v>
      </c>
      <c r="Z61" s="3">
        <f t="shared" si="39"/>
        <v>47.151028587673842</v>
      </c>
      <c r="AA61" s="3">
        <f t="shared" si="13"/>
        <v>30.772541747609544</v>
      </c>
      <c r="AB61" s="3">
        <f t="shared" si="14"/>
        <v>628.98985761727681</v>
      </c>
      <c r="AC61" s="12">
        <f t="shared" si="15"/>
        <v>123.82119834455713</v>
      </c>
      <c r="AE61" s="127">
        <f t="shared" si="49"/>
        <v>58</v>
      </c>
      <c r="AF61" s="78">
        <f t="shared" si="40"/>
        <v>182</v>
      </c>
      <c r="AH61">
        <f t="shared" si="16"/>
        <v>45.201427759701495</v>
      </c>
      <c r="AI61">
        <f t="shared" si="17"/>
        <v>21.281687019621966</v>
      </c>
      <c r="AJ61" s="17">
        <f t="shared" si="18"/>
        <v>66.483114779323458</v>
      </c>
      <c r="AK61" s="23">
        <f t="shared" si="45"/>
        <v>106.5917742934201</v>
      </c>
      <c r="AL61" s="75">
        <f t="shared" si="19"/>
        <v>0.15805943835815922</v>
      </c>
      <c r="AM61" s="88">
        <f t="shared" si="20"/>
        <v>2109.3844442693444</v>
      </c>
      <c r="AN61">
        <f t="shared" si="21"/>
        <v>471.51028587673989</v>
      </c>
      <c r="AO61" s="90">
        <f t="shared" si="46"/>
        <v>210.93844442693407</v>
      </c>
      <c r="AP61" s="22">
        <f t="shared" si="22"/>
        <v>47.151028587673906</v>
      </c>
      <c r="AQ61" s="22">
        <f t="shared" si="23"/>
        <v>223.68382063469662</v>
      </c>
      <c r="AR61" s="22">
        <f t="shared" si="24"/>
        <v>50</v>
      </c>
      <c r="AS61" s="22">
        <f t="shared" si="25"/>
        <v>46.992691442040943</v>
      </c>
      <c r="AT61" s="22">
        <f t="shared" si="26"/>
        <v>19.490423337282515</v>
      </c>
      <c r="AV61" s="132">
        <f t="shared" si="41"/>
        <v>58</v>
      </c>
      <c r="AW61" s="78">
        <f t="shared" si="42"/>
        <v>1589</v>
      </c>
      <c r="AY61" s="132">
        <f t="shared" si="27"/>
        <v>64.022477944147596</v>
      </c>
      <c r="AZ61" s="132">
        <f t="shared" si="28"/>
        <v>185.80549820977637</v>
      </c>
      <c r="BA61" s="132">
        <f t="shared" si="29"/>
        <v>249.82797615392397</v>
      </c>
      <c r="BB61" s="18" t="e">
        <f t="shared" si="47"/>
        <v>#NUM!</v>
      </c>
      <c r="BC61" s="74" t="e">
        <f t="shared" si="30"/>
        <v>#NUM!</v>
      </c>
      <c r="BD61" s="86">
        <f t="shared" si="31"/>
        <v>3100264930578.2124</v>
      </c>
      <c r="BE61" s="132" t="e">
        <f t="shared" si="32"/>
        <v>#NUM!</v>
      </c>
      <c r="BF61" s="3" t="e">
        <f t="shared" si="48"/>
        <v>#NUM!</v>
      </c>
      <c r="BG61" s="3" t="e">
        <f t="shared" si="33"/>
        <v>#NUM!</v>
      </c>
      <c r="BH61" s="3" t="e">
        <f t="shared" si="34"/>
        <v>#NUM!</v>
      </c>
      <c r="BI61" s="3" t="e">
        <f t="shared" si="35"/>
        <v>#NUM!</v>
      </c>
      <c r="BJ61" t="e">
        <f t="shared" si="36"/>
        <v>#NUM!</v>
      </c>
      <c r="BK61" t="e">
        <f t="shared" si="37"/>
        <v>#NUM!</v>
      </c>
      <c r="BM61" s="17"/>
    </row>
    <row r="62" spans="15:65">
      <c r="O62" s="127">
        <f t="shared" si="38"/>
        <v>59</v>
      </c>
      <c r="P62" s="44">
        <f t="shared" si="4"/>
        <v>22.05</v>
      </c>
      <c r="Q62" s="47"/>
      <c r="R62" s="19">
        <f t="shared" si="43"/>
        <v>26.868171876077149</v>
      </c>
      <c r="S62" s="19">
        <f t="shared" si="6"/>
        <v>53.736343752154298</v>
      </c>
      <c r="T62" s="19">
        <f t="shared" si="7"/>
        <v>2.5783582350695844</v>
      </c>
      <c r="U62" s="19">
        <f t="shared" si="8"/>
        <v>29.446530111146732</v>
      </c>
      <c r="V62" s="19">
        <f t="shared" si="9"/>
        <v>56.314701987223884</v>
      </c>
      <c r="W62" s="52">
        <f t="shared" si="10"/>
        <v>123.62835896159682</v>
      </c>
      <c r="X62" s="50">
        <f t="shared" si="11"/>
        <v>1.1236981550373273</v>
      </c>
      <c r="Y62" s="60">
        <f t="shared" si="12"/>
        <v>29.670612081015172</v>
      </c>
      <c r="Z62" s="3">
        <f t="shared" si="39"/>
        <v>47.151028587673913</v>
      </c>
      <c r="AA62" s="3">
        <f t="shared" si="13"/>
        <v>31.463377332103029</v>
      </c>
      <c r="AB62" s="3">
        <f t="shared" si="14"/>
        <v>654.23699638638527</v>
      </c>
      <c r="AC62" s="12">
        <f t="shared" si="15"/>
        <v>123.6283589615968</v>
      </c>
      <c r="AE62" s="127">
        <f t="shared" si="49"/>
        <v>59</v>
      </c>
      <c r="AF62" s="78">
        <f t="shared" si="40"/>
        <v>185</v>
      </c>
      <c r="AH62">
        <f t="shared" si="16"/>
        <v>45.343434568060275</v>
      </c>
      <c r="AI62">
        <f t="shared" si="17"/>
        <v>21.632484058406941</v>
      </c>
      <c r="AJ62" s="17">
        <f t="shared" si="18"/>
        <v>66.975918626467219</v>
      </c>
      <c r="AK62" s="23">
        <f t="shared" si="45"/>
        <v>106.09897044627634</v>
      </c>
      <c r="AL62" s="75">
        <f t="shared" si="19"/>
        <v>0.1493414081644078</v>
      </c>
      <c r="AM62" s="88">
        <f t="shared" si="20"/>
        <v>2232.5229461852018</v>
      </c>
      <c r="AN62">
        <f t="shared" si="21"/>
        <v>471.51028587674</v>
      </c>
      <c r="AO62" s="90">
        <f t="shared" si="46"/>
        <v>223.25229461851978</v>
      </c>
      <c r="AP62" s="22">
        <f t="shared" si="22"/>
        <v>47.15102858767392</v>
      </c>
      <c r="AQ62" s="22">
        <f t="shared" si="23"/>
        <v>236.74170140678729</v>
      </c>
      <c r="AR62" s="22">
        <f t="shared" si="24"/>
        <v>50</v>
      </c>
      <c r="AS62" s="22">
        <f t="shared" si="25"/>
        <v>47.485495289184712</v>
      </c>
      <c r="AT62" s="22">
        <f t="shared" si="26"/>
        <v>19.490423337282508</v>
      </c>
      <c r="AV62" s="132">
        <f t="shared" si="41"/>
        <v>59</v>
      </c>
      <c r="AW62" s="78">
        <f t="shared" si="42"/>
        <v>1616</v>
      </c>
      <c r="AY62" s="132">
        <f t="shared" si="27"/>
        <v>64.168827128771341</v>
      </c>
      <c r="AZ62" s="132">
        <f t="shared" si="28"/>
        <v>188.96267155884121</v>
      </c>
      <c r="BA62" s="132">
        <f t="shared" si="29"/>
        <v>253.13149868761255</v>
      </c>
      <c r="BB62" s="18" t="e">
        <f t="shared" si="47"/>
        <v>#NUM!</v>
      </c>
      <c r="BC62" s="74" t="e">
        <f t="shared" si="30"/>
        <v>#NUM!</v>
      </c>
      <c r="BD62" s="86">
        <f t="shared" si="31"/>
        <v>4534975387584.5479</v>
      </c>
      <c r="BE62" s="132" t="e">
        <f t="shared" si="32"/>
        <v>#NUM!</v>
      </c>
      <c r="BF62" s="3" t="e">
        <f t="shared" si="48"/>
        <v>#NUM!</v>
      </c>
      <c r="BG62" s="3" t="e">
        <f t="shared" si="33"/>
        <v>#NUM!</v>
      </c>
      <c r="BH62" s="3" t="e">
        <f t="shared" si="34"/>
        <v>#NUM!</v>
      </c>
      <c r="BI62" s="3" t="e">
        <f t="shared" si="35"/>
        <v>#NUM!</v>
      </c>
      <c r="BJ62" t="e">
        <f t="shared" si="36"/>
        <v>#NUM!</v>
      </c>
      <c r="BK62" t="e">
        <f t="shared" si="37"/>
        <v>#NUM!</v>
      </c>
      <c r="BM62" s="17"/>
    </row>
    <row r="63" spans="15:65">
      <c r="O63" s="127">
        <f t="shared" si="38"/>
        <v>60</v>
      </c>
      <c r="P63" s="44">
        <f t="shared" si="4"/>
        <v>22.425000000000001</v>
      </c>
      <c r="Q63" s="47"/>
      <c r="R63" s="19">
        <f t="shared" si="43"/>
        <v>27.014649034322595</v>
      </c>
      <c r="S63" s="19">
        <f t="shared" si="6"/>
        <v>54.02929806864519</v>
      </c>
      <c r="T63" s="19">
        <f t="shared" si="7"/>
        <v>2.6222078649177063</v>
      </c>
      <c r="U63" s="19">
        <f t="shared" si="8"/>
        <v>29.6368568992403</v>
      </c>
      <c r="V63" s="19">
        <f t="shared" si="9"/>
        <v>56.651505933562895</v>
      </c>
      <c r="W63" s="52">
        <f t="shared" si="10"/>
        <v>123.43803217350326</v>
      </c>
      <c r="X63" s="50">
        <f t="shared" si="11"/>
        <v>1.0993432860211199</v>
      </c>
      <c r="Y63" s="60">
        <f t="shared" si="12"/>
        <v>30.327935303026461</v>
      </c>
      <c r="Z63" s="3">
        <f t="shared" si="39"/>
        <v>47.151028587673991</v>
      </c>
      <c r="AA63" s="3">
        <f t="shared" si="13"/>
        <v>32.160417504608539</v>
      </c>
      <c r="AB63" s="3">
        <f t="shared" si="14"/>
        <v>680.10394917036865</v>
      </c>
      <c r="AC63" s="12">
        <f t="shared" si="15"/>
        <v>123.43803217350325</v>
      </c>
      <c r="AE63" s="127">
        <f t="shared" si="49"/>
        <v>60</v>
      </c>
      <c r="AF63" s="78">
        <f t="shared" si="40"/>
        <v>188</v>
      </c>
      <c r="AH63">
        <f t="shared" si="16"/>
        <v>45.483156985273602</v>
      </c>
      <c r="AI63">
        <f t="shared" si="17"/>
        <v>21.98328109719192</v>
      </c>
      <c r="AJ63" s="17">
        <f t="shared" si="18"/>
        <v>67.466438082465515</v>
      </c>
      <c r="AK63" s="23">
        <f t="shared" si="45"/>
        <v>105.60845099027803</v>
      </c>
      <c r="AL63" s="75">
        <f t="shared" si="19"/>
        <v>0.14114135069954906</v>
      </c>
      <c r="AM63" s="88">
        <f t="shared" si="20"/>
        <v>2362.2284956899975</v>
      </c>
      <c r="AN63">
        <f t="shared" si="21"/>
        <v>471.5102858767396</v>
      </c>
      <c r="AO63" s="90">
        <f t="shared" si="46"/>
        <v>236.22284956899935</v>
      </c>
      <c r="AP63" s="22">
        <f t="shared" si="22"/>
        <v>47.151028587673878</v>
      </c>
      <c r="AQ63" s="22">
        <f t="shared" si="23"/>
        <v>250.49596651933084</v>
      </c>
      <c r="AR63" s="22">
        <f t="shared" si="24"/>
        <v>50</v>
      </c>
      <c r="AS63" s="22">
        <f t="shared" si="25"/>
        <v>47.976014745183015</v>
      </c>
      <c r="AT63" s="22">
        <f t="shared" si="26"/>
        <v>19.4904233372825</v>
      </c>
      <c r="AV63" s="132">
        <f t="shared" si="41"/>
        <v>60</v>
      </c>
      <c r="AW63" s="78">
        <f t="shared" si="42"/>
        <v>1643</v>
      </c>
      <c r="AY63" s="132">
        <f t="shared" si="27"/>
        <v>64.312751268701234</v>
      </c>
      <c r="AZ63" s="132">
        <f t="shared" si="28"/>
        <v>192.11984490790599</v>
      </c>
      <c r="BA63" s="132">
        <f t="shared" si="29"/>
        <v>256.43259617660721</v>
      </c>
      <c r="BB63" s="18" t="e">
        <f t="shared" si="47"/>
        <v>#NUM!</v>
      </c>
      <c r="BC63" s="74" t="e">
        <f t="shared" si="30"/>
        <v>#NUM!</v>
      </c>
      <c r="BD63" s="86">
        <f t="shared" si="31"/>
        <v>6631775390825.3027</v>
      </c>
      <c r="BE63" s="132" t="e">
        <f t="shared" si="32"/>
        <v>#NUM!</v>
      </c>
      <c r="BF63" s="3" t="e">
        <f t="shared" si="48"/>
        <v>#NUM!</v>
      </c>
      <c r="BG63" s="3" t="e">
        <f t="shared" si="33"/>
        <v>#NUM!</v>
      </c>
      <c r="BH63" s="3" t="e">
        <f t="shared" si="34"/>
        <v>#NUM!</v>
      </c>
      <c r="BI63" s="3" t="e">
        <f t="shared" si="35"/>
        <v>#NUM!</v>
      </c>
      <c r="BJ63" t="e">
        <f t="shared" si="36"/>
        <v>#NUM!</v>
      </c>
      <c r="BK63" t="e">
        <f t="shared" si="37"/>
        <v>#NUM!</v>
      </c>
      <c r="BM63" s="17"/>
    </row>
    <row r="64" spans="15:65">
      <c r="O64" s="127">
        <f t="shared" si="38"/>
        <v>61</v>
      </c>
      <c r="P64" s="44">
        <f t="shared" si="4"/>
        <v>22.8</v>
      </c>
      <c r="Q64" s="47"/>
      <c r="R64" s="19">
        <f t="shared" si="43"/>
        <v>27.158696940009076</v>
      </c>
      <c r="S64" s="19">
        <f t="shared" si="6"/>
        <v>54.317393880018152</v>
      </c>
      <c r="T64" s="19">
        <f t="shared" si="7"/>
        <v>2.6660574947658287</v>
      </c>
      <c r="U64" s="19">
        <f t="shared" si="8"/>
        <v>29.824754434774903</v>
      </c>
      <c r="V64" s="19">
        <f t="shared" si="9"/>
        <v>56.983451374783982</v>
      </c>
      <c r="W64" s="52">
        <f t="shared" si="10"/>
        <v>123.25013463796866</v>
      </c>
      <c r="X64" s="50">
        <f t="shared" si="11"/>
        <v>1.0758171212130838</v>
      </c>
      <c r="Y64" s="60">
        <f t="shared" si="12"/>
        <v>30.991152117629593</v>
      </c>
      <c r="Z64" s="3">
        <f t="shared" si="39"/>
        <v>47.151028587673991</v>
      </c>
      <c r="AA64" s="3">
        <f t="shared" si="13"/>
        <v>32.863707373852783</v>
      </c>
      <c r="AB64" s="3">
        <f t="shared" si="14"/>
        <v>706.59826828195537</v>
      </c>
      <c r="AC64" s="12">
        <f t="shared" si="15"/>
        <v>123.25013463796864</v>
      </c>
      <c r="AE64" s="127">
        <f t="shared" si="49"/>
        <v>61</v>
      </c>
      <c r="AF64" s="78">
        <f t="shared" si="40"/>
        <v>191</v>
      </c>
      <c r="AH64">
        <f t="shared" si="16"/>
        <v>45.620667344954555</v>
      </c>
      <c r="AI64">
        <f t="shared" si="17"/>
        <v>22.334078135976899</v>
      </c>
      <c r="AJ64" s="17">
        <f t="shared" si="18"/>
        <v>67.95474548093145</v>
      </c>
      <c r="AK64" s="23">
        <f t="shared" si="45"/>
        <v>105.12014359181209</v>
      </c>
      <c r="AL64" s="75">
        <f t="shared" si="19"/>
        <v>0.13342551854511983</v>
      </c>
      <c r="AM64" s="88">
        <f t="shared" si="20"/>
        <v>2498.8332380353681</v>
      </c>
      <c r="AN64">
        <f t="shared" si="21"/>
        <v>471.51028587673915</v>
      </c>
      <c r="AO64" s="90">
        <f t="shared" si="46"/>
        <v>249.88332380353637</v>
      </c>
      <c r="AP64" s="22">
        <f t="shared" si="22"/>
        <v>47.151028587673835</v>
      </c>
      <c r="AQ64" s="22">
        <f t="shared" si="23"/>
        <v>264.98183739395728</v>
      </c>
      <c r="AR64" s="22">
        <f t="shared" si="24"/>
        <v>50</v>
      </c>
      <c r="AS64" s="22">
        <f t="shared" si="25"/>
        <v>48.464322143648964</v>
      </c>
      <c r="AT64" s="22">
        <f t="shared" si="26"/>
        <v>19.490423337282486</v>
      </c>
      <c r="AV64" s="132">
        <f t="shared" si="41"/>
        <v>61</v>
      </c>
      <c r="AW64" s="78">
        <f t="shared" si="42"/>
        <v>1670</v>
      </c>
      <c r="AY64" s="132">
        <f t="shared" si="27"/>
        <v>64.454329422951673</v>
      </c>
      <c r="AZ64" s="132">
        <f t="shared" si="28"/>
        <v>195.27701825697076</v>
      </c>
      <c r="BA64" s="132">
        <f t="shared" si="29"/>
        <v>259.73134767992246</v>
      </c>
      <c r="BB64" s="18" t="e">
        <f t="shared" si="47"/>
        <v>#NUM!</v>
      </c>
      <c r="BC64" s="74" t="e">
        <f t="shared" si="30"/>
        <v>#NUM!</v>
      </c>
      <c r="BD64" s="86">
        <f t="shared" si="31"/>
        <v>9695436894940.416</v>
      </c>
      <c r="BE64" s="132" t="e">
        <f t="shared" si="32"/>
        <v>#NUM!</v>
      </c>
      <c r="BF64" s="3" t="e">
        <f t="shared" si="48"/>
        <v>#NUM!</v>
      </c>
      <c r="BG64" s="3" t="e">
        <f t="shared" si="33"/>
        <v>#NUM!</v>
      </c>
      <c r="BH64" s="3" t="e">
        <f t="shared" si="34"/>
        <v>#NUM!</v>
      </c>
      <c r="BI64" s="3" t="e">
        <f t="shared" si="35"/>
        <v>#NUM!</v>
      </c>
      <c r="BJ64" t="e">
        <f t="shared" si="36"/>
        <v>#NUM!</v>
      </c>
      <c r="BK64" t="e">
        <f t="shared" si="37"/>
        <v>#NUM!</v>
      </c>
      <c r="BM64" s="17"/>
    </row>
    <row r="65" spans="15:65">
      <c r="O65" s="127">
        <f t="shared" si="38"/>
        <v>62</v>
      </c>
      <c r="P65" s="44">
        <f t="shared" si="4"/>
        <v>23.175000000000001</v>
      </c>
      <c r="Q65" s="47"/>
      <c r="R65" s="19">
        <f t="shared" si="43"/>
        <v>27.300394856330694</v>
      </c>
      <c r="S65" s="19">
        <f t="shared" si="6"/>
        <v>54.600789712661388</v>
      </c>
      <c r="T65" s="19">
        <f t="shared" si="7"/>
        <v>2.709907124613951</v>
      </c>
      <c r="U65" s="19">
        <f t="shared" si="8"/>
        <v>30.010301980944647</v>
      </c>
      <c r="V65" s="19">
        <f t="shared" si="9"/>
        <v>57.310696837275337</v>
      </c>
      <c r="W65" s="52">
        <f t="shared" si="10"/>
        <v>123.06458709179891</v>
      </c>
      <c r="X65" s="50">
        <f t="shared" si="11"/>
        <v>1.0530792957305262</v>
      </c>
      <c r="Y65" s="60">
        <f t="shared" si="12"/>
        <v>31.660305343992484</v>
      </c>
      <c r="Z65" s="3">
        <f t="shared" si="39"/>
        <v>47.151028587673963</v>
      </c>
      <c r="AA65" s="3">
        <f t="shared" si="13"/>
        <v>33.573292346234297</v>
      </c>
      <c r="AB65" s="3">
        <f t="shared" si="14"/>
        <v>733.72757634702577</v>
      </c>
      <c r="AC65" s="12">
        <f t="shared" si="15"/>
        <v>123.0645870917989</v>
      </c>
      <c r="AE65" s="127">
        <f t="shared" si="49"/>
        <v>62</v>
      </c>
      <c r="AF65" s="78">
        <f t="shared" si="40"/>
        <v>194</v>
      </c>
      <c r="AH65">
        <f t="shared" si="16"/>
        <v>45.756034598604522</v>
      </c>
      <c r="AI65">
        <f t="shared" si="17"/>
        <v>22.684875174761874</v>
      </c>
      <c r="AJ65" s="17">
        <f t="shared" si="18"/>
        <v>68.4409097733664</v>
      </c>
      <c r="AK65" s="23">
        <f t="shared" si="45"/>
        <v>104.63397929937715</v>
      </c>
      <c r="AL65" s="75">
        <f t="shared" si="19"/>
        <v>0.12616261574640447</v>
      </c>
      <c r="AM65" s="88">
        <f t="shared" si="20"/>
        <v>2642.6855417521097</v>
      </c>
      <c r="AN65">
        <f t="shared" si="21"/>
        <v>471.5102858767396</v>
      </c>
      <c r="AO65" s="90">
        <f t="shared" si="46"/>
        <v>264.26855417521051</v>
      </c>
      <c r="AP65" s="22">
        <f t="shared" si="22"/>
        <v>47.151028587673878</v>
      </c>
      <c r="AQ65" s="22">
        <f t="shared" si="23"/>
        <v>280.23625580492109</v>
      </c>
      <c r="AR65" s="22">
        <f t="shared" si="24"/>
        <v>49.999999999999993</v>
      </c>
      <c r="AS65" s="22">
        <f t="shared" si="25"/>
        <v>48.950486436083899</v>
      </c>
      <c r="AT65" s="22">
        <f t="shared" si="26"/>
        <v>19.4904233372825</v>
      </c>
      <c r="AV65" s="132">
        <f t="shared" si="41"/>
        <v>62</v>
      </c>
      <c r="AW65" s="78">
        <f t="shared" si="42"/>
        <v>1697</v>
      </c>
      <c r="AY65" s="132">
        <f t="shared" si="27"/>
        <v>64.593636846353519</v>
      </c>
      <c r="AZ65" s="132">
        <f t="shared" si="28"/>
        <v>198.43419160603557</v>
      </c>
      <c r="BA65" s="132">
        <f t="shared" si="29"/>
        <v>263.02782845238909</v>
      </c>
      <c r="BB65" s="18" t="e">
        <f t="shared" si="47"/>
        <v>#NUM!</v>
      </c>
      <c r="BC65" s="74" t="e">
        <f t="shared" si="30"/>
        <v>#NUM!</v>
      </c>
      <c r="BD65" s="86">
        <f t="shared" si="31"/>
        <v>14170703872869.566</v>
      </c>
      <c r="BE65" s="132" t="e">
        <f t="shared" si="32"/>
        <v>#NUM!</v>
      </c>
      <c r="BF65" s="3" t="e">
        <f t="shared" si="48"/>
        <v>#NUM!</v>
      </c>
      <c r="BG65" s="3" t="e">
        <f t="shared" si="33"/>
        <v>#NUM!</v>
      </c>
      <c r="BH65" s="3" t="e">
        <f t="shared" si="34"/>
        <v>#NUM!</v>
      </c>
      <c r="BI65" s="3" t="e">
        <f t="shared" si="35"/>
        <v>#NUM!</v>
      </c>
      <c r="BJ65" t="e">
        <f t="shared" si="36"/>
        <v>#NUM!</v>
      </c>
      <c r="BK65" t="e">
        <f t="shared" si="37"/>
        <v>#NUM!</v>
      </c>
      <c r="BM65" s="17"/>
    </row>
    <row r="66" spans="15:65">
      <c r="O66" s="127">
        <f t="shared" si="38"/>
        <v>63</v>
      </c>
      <c r="P66" s="44">
        <f t="shared" si="4"/>
        <v>23.55</v>
      </c>
      <c r="Q66" s="47"/>
      <c r="R66" s="19">
        <f t="shared" si="43"/>
        <v>27.439818229298297</v>
      </c>
      <c r="S66" s="19">
        <f t="shared" si="6"/>
        <v>54.879636458596593</v>
      </c>
      <c r="T66" s="19">
        <f t="shared" si="7"/>
        <v>2.7537567544620729</v>
      </c>
      <c r="U66" s="19">
        <f t="shared" si="8"/>
        <v>30.193574983760371</v>
      </c>
      <c r="V66" s="19">
        <f t="shared" si="9"/>
        <v>57.633393213058667</v>
      </c>
      <c r="W66" s="52">
        <f t="shared" si="10"/>
        <v>122.88131408898319</v>
      </c>
      <c r="X66" s="50">
        <f t="shared" si="11"/>
        <v>1.0310920163789299</v>
      </c>
      <c r="Y66" s="60">
        <f t="shared" si="12"/>
        <v>32.335438083745352</v>
      </c>
      <c r="Z66" s="3">
        <f t="shared" si="39"/>
        <v>47.151028587673984</v>
      </c>
      <c r="AA66" s="3">
        <f t="shared" si="13"/>
        <v>34.28921812768094</v>
      </c>
      <c r="AB66" s="3">
        <f t="shared" si="14"/>
        <v>761.49956687220345</v>
      </c>
      <c r="AC66" s="12">
        <f t="shared" si="15"/>
        <v>122.88131408898317</v>
      </c>
      <c r="AE66" s="127">
        <f t="shared" si="49"/>
        <v>63</v>
      </c>
      <c r="AF66" s="78">
        <f t="shared" si="40"/>
        <v>197</v>
      </c>
      <c r="AH66">
        <f t="shared" si="16"/>
        <v>45.889324523231856</v>
      </c>
      <c r="AI66">
        <f t="shared" si="17"/>
        <v>23.035672213546853</v>
      </c>
      <c r="AJ66" s="17">
        <f t="shared" si="18"/>
        <v>68.924996736778709</v>
      </c>
      <c r="AK66" s="23">
        <f t="shared" si="45"/>
        <v>104.14989233596482</v>
      </c>
      <c r="AL66" s="75">
        <f t="shared" si="19"/>
        <v>0.11932359696441651</v>
      </c>
      <c r="AM66" s="88">
        <f t="shared" si="20"/>
        <v>2794.1507717209961</v>
      </c>
      <c r="AN66">
        <f t="shared" si="21"/>
        <v>471.51028587673869</v>
      </c>
      <c r="AO66" s="90">
        <f t="shared" si="46"/>
        <v>279.41507717209913</v>
      </c>
      <c r="AP66" s="22">
        <f t="shared" si="22"/>
        <v>47.151028587673785</v>
      </c>
      <c r="AQ66" s="22">
        <f t="shared" si="23"/>
        <v>296.29796585725359</v>
      </c>
      <c r="AR66" s="22">
        <f t="shared" si="24"/>
        <v>50</v>
      </c>
      <c r="AS66" s="22">
        <f t="shared" si="25"/>
        <v>49.43457339949623</v>
      </c>
      <c r="AT66" s="22">
        <f t="shared" si="26"/>
        <v>19.490423337282479</v>
      </c>
      <c r="AV66" s="132">
        <f t="shared" si="41"/>
        <v>63</v>
      </c>
      <c r="AW66" s="78">
        <f t="shared" si="42"/>
        <v>1724</v>
      </c>
      <c r="AY66" s="132">
        <f t="shared" si="27"/>
        <v>64.730745229773873</v>
      </c>
      <c r="AZ66" s="132">
        <f t="shared" si="28"/>
        <v>201.59136495510037</v>
      </c>
      <c r="BA66" s="132">
        <f t="shared" si="29"/>
        <v>266.32211018487425</v>
      </c>
      <c r="BB66" s="18" t="e">
        <f t="shared" si="47"/>
        <v>#NUM!</v>
      </c>
      <c r="BC66" s="74" t="e">
        <f t="shared" si="30"/>
        <v>#NUM!</v>
      </c>
      <c r="BD66" s="86">
        <f t="shared" si="31"/>
        <v>20706443383318.746</v>
      </c>
      <c r="BE66" s="132" t="e">
        <f t="shared" si="32"/>
        <v>#NUM!</v>
      </c>
      <c r="BF66" s="3" t="e">
        <f t="shared" si="48"/>
        <v>#NUM!</v>
      </c>
      <c r="BG66" s="3" t="e">
        <f t="shared" si="33"/>
        <v>#NUM!</v>
      </c>
      <c r="BH66" s="3" t="e">
        <f t="shared" si="34"/>
        <v>#NUM!</v>
      </c>
      <c r="BI66" s="3" t="e">
        <f t="shared" si="35"/>
        <v>#NUM!</v>
      </c>
      <c r="BJ66" t="e">
        <f t="shared" si="36"/>
        <v>#NUM!</v>
      </c>
      <c r="BK66" t="e">
        <f t="shared" si="37"/>
        <v>#NUM!</v>
      </c>
      <c r="BM66" s="17"/>
    </row>
    <row r="67" spans="15:65">
      <c r="O67" s="127">
        <f t="shared" si="38"/>
        <v>64</v>
      </c>
      <c r="P67" s="44">
        <f t="shared" si="4"/>
        <v>23.925000000000001</v>
      </c>
      <c r="Q67" s="47"/>
      <c r="R67" s="19">
        <f t="shared" si="43"/>
        <v>27.577038928977622</v>
      </c>
      <c r="S67" s="19">
        <f t="shared" si="6"/>
        <v>55.154077857955244</v>
      </c>
      <c r="T67" s="19">
        <f t="shared" si="7"/>
        <v>2.7976063843101953</v>
      </c>
      <c r="U67" s="19">
        <f t="shared" si="8"/>
        <v>30.374645313287818</v>
      </c>
      <c r="V67" s="19">
        <f t="shared" si="9"/>
        <v>57.951684242265436</v>
      </c>
      <c r="W67" s="52">
        <f t="shared" si="10"/>
        <v>122.70024375945572</v>
      </c>
      <c r="X67" s="50">
        <f t="shared" si="11"/>
        <v>1.0098198601056267</v>
      </c>
      <c r="Y67" s="60">
        <f t="shared" si="12"/>
        <v>33.016593722743259</v>
      </c>
      <c r="Z67" s="3">
        <f t="shared" si="39"/>
        <v>47.151028587673814</v>
      </c>
      <c r="AA67" s="3">
        <f t="shared" si="13"/>
        <v>35.011530725518917</v>
      </c>
      <c r="AB67" s="3">
        <f t="shared" si="14"/>
        <v>789.92200481663235</v>
      </c>
      <c r="AC67" s="12">
        <f t="shared" si="15"/>
        <v>122.70024375945573</v>
      </c>
      <c r="AE67" s="127">
        <f t="shared" si="49"/>
        <v>64</v>
      </c>
      <c r="AF67" s="78">
        <f t="shared" si="40"/>
        <v>200</v>
      </c>
      <c r="AH67">
        <f t="shared" si="16"/>
        <v>46.020599913279625</v>
      </c>
      <c r="AI67">
        <f t="shared" si="17"/>
        <v>23.386469252331832</v>
      </c>
      <c r="AJ67" s="17">
        <f t="shared" si="18"/>
        <v>69.40706916561146</v>
      </c>
      <c r="AK67" s="23">
        <f t="shared" si="45"/>
        <v>103.66781990713208</v>
      </c>
      <c r="AL67" s="75">
        <f t="shared" si="19"/>
        <v>0.112881485257389</v>
      </c>
      <c r="AM67" s="88">
        <f t="shared" si="20"/>
        <v>2953.6120984094296</v>
      </c>
      <c r="AN67">
        <f t="shared" si="21"/>
        <v>471.51028587673915</v>
      </c>
      <c r="AO67" s="90">
        <f t="shared" si="46"/>
        <v>295.36120984094242</v>
      </c>
      <c r="AP67" s="22">
        <f t="shared" si="22"/>
        <v>47.151028587673828</v>
      </c>
      <c r="AQ67" s="22">
        <f t="shared" si="23"/>
        <v>313.2075998000131</v>
      </c>
      <c r="AR67" s="22">
        <f t="shared" si="24"/>
        <v>50.000000000000007</v>
      </c>
      <c r="AS67" s="22">
        <f t="shared" si="25"/>
        <v>49.916645828328967</v>
      </c>
      <c r="AT67" s="22">
        <f t="shared" si="26"/>
        <v>19.490423337282493</v>
      </c>
      <c r="AV67" s="132">
        <f t="shared" si="41"/>
        <v>64</v>
      </c>
      <c r="AW67" s="78">
        <f t="shared" si="42"/>
        <v>1751</v>
      </c>
      <c r="AY67" s="132">
        <f t="shared" si="27"/>
        <v>64.865722921668919</v>
      </c>
      <c r="AZ67" s="132">
        <f t="shared" si="28"/>
        <v>204.74853830416515</v>
      </c>
      <c r="BA67" s="132">
        <f t="shared" si="29"/>
        <v>269.61426122583407</v>
      </c>
      <c r="BB67" s="18" t="e">
        <f t="shared" si="47"/>
        <v>#NUM!</v>
      </c>
      <c r="BC67" s="74" t="e">
        <f t="shared" si="30"/>
        <v>#NUM!</v>
      </c>
      <c r="BD67" s="86">
        <f t="shared" si="31"/>
        <v>30249142045180.922</v>
      </c>
      <c r="BE67" s="132" t="e">
        <f t="shared" si="32"/>
        <v>#NUM!</v>
      </c>
      <c r="BF67" s="3" t="e">
        <f t="shared" si="48"/>
        <v>#NUM!</v>
      </c>
      <c r="BG67" s="3" t="e">
        <f t="shared" si="33"/>
        <v>#NUM!</v>
      </c>
      <c r="BH67" s="3" t="e">
        <f t="shared" si="34"/>
        <v>#NUM!</v>
      </c>
      <c r="BI67" s="3" t="e">
        <f t="shared" si="35"/>
        <v>#NUM!</v>
      </c>
      <c r="BJ67" t="e">
        <f t="shared" si="36"/>
        <v>#NUM!</v>
      </c>
      <c r="BK67" t="e">
        <f t="shared" si="37"/>
        <v>#NUM!</v>
      </c>
      <c r="BM67" s="17"/>
    </row>
    <row r="68" spans="15:65">
      <c r="O68" s="127">
        <f t="shared" si="38"/>
        <v>65</v>
      </c>
      <c r="P68" s="44">
        <f t="shared" si="4"/>
        <v>24.3</v>
      </c>
      <c r="Q68" s="47"/>
      <c r="R68" s="19">
        <f t="shared" si="43"/>
        <v>27.712125471966242</v>
      </c>
      <c r="S68" s="19">
        <f t="shared" si="6"/>
        <v>55.424250943932485</v>
      </c>
      <c r="T68" s="19">
        <f t="shared" si="7"/>
        <v>2.8414560141583176</v>
      </c>
      <c r="U68" s="19">
        <f t="shared" si="8"/>
        <v>30.55358148612456</v>
      </c>
      <c r="V68" s="19">
        <f t="shared" si="9"/>
        <v>58.265706958090803</v>
      </c>
      <c r="W68" s="52">
        <f t="shared" ref="W68:W88" si="50">$Q$4-(R68+T68)+$Q$8+$Q$10</f>
        <v>122.52130758661899</v>
      </c>
      <c r="X68" s="50">
        <f t="shared" si="11"/>
        <v>0.98922959111522224</v>
      </c>
      <c r="Y68" s="60">
        <f t="shared" si="12"/>
        <v>33.703815932838957</v>
      </c>
      <c r="Z68" s="3">
        <f t="shared" si="39"/>
        <v>47.151028587673935</v>
      </c>
      <c r="AA68" s="3">
        <f t="shared" si="13"/>
        <v>35.740276450352745</v>
      </c>
      <c r="AB68" s="3">
        <f t="shared" si="14"/>
        <v>819.00272716798736</v>
      </c>
      <c r="AC68" s="12">
        <f t="shared" si="15"/>
        <v>122.521307586619</v>
      </c>
      <c r="AE68" s="127">
        <f t="shared" si="49"/>
        <v>65</v>
      </c>
      <c r="AF68" s="78">
        <f t="shared" si="40"/>
        <v>203</v>
      </c>
      <c r="AH68">
        <f t="shared" si="16"/>
        <v>46.149920758264258</v>
      </c>
      <c r="AI68">
        <f t="shared" si="17"/>
        <v>23.737266291116807</v>
      </c>
      <c r="AJ68" s="17">
        <f t="shared" si="18"/>
        <v>69.887187049381069</v>
      </c>
      <c r="AK68" s="23">
        <f t="shared" ref="AK68:AK89" si="51">$AG$4-(AH68+AI68)+$Q$8+$Q$10</f>
        <v>103.18770202336249</v>
      </c>
      <c r="AL68" s="75">
        <f t="shared" si="19"/>
        <v>0.10681120654300315</v>
      </c>
      <c r="AM68" s="88">
        <f t="shared" si="20"/>
        <v>3121.4713449418591</v>
      </c>
      <c r="AN68">
        <f t="shared" si="21"/>
        <v>471.51028587674045</v>
      </c>
      <c r="AO68" s="90">
        <f t="shared" ref="AO68:AO89" si="52">AM68*($Z$4/$AN$4)</f>
        <v>312.14713449418537</v>
      </c>
      <c r="AP68" s="22">
        <f t="shared" si="22"/>
        <v>47.151028587673963</v>
      </c>
      <c r="AQ68" s="22">
        <f t="shared" si="23"/>
        <v>331.00776785152215</v>
      </c>
      <c r="AR68" s="22">
        <f t="shared" si="24"/>
        <v>49.999999999999993</v>
      </c>
      <c r="AS68" s="22">
        <f t="shared" si="25"/>
        <v>50.396763712098561</v>
      </c>
      <c r="AT68" s="22">
        <f t="shared" si="26"/>
        <v>19.490423337282508</v>
      </c>
      <c r="AV68" s="132">
        <f t="shared" si="41"/>
        <v>65</v>
      </c>
      <c r="AW68" s="78">
        <f t="shared" si="42"/>
        <v>1778</v>
      </c>
      <c r="AY68" s="132">
        <f t="shared" si="27"/>
        <v>64.998635132683901</v>
      </c>
      <c r="AZ68" s="132">
        <f t="shared" si="28"/>
        <v>207.90571165322996</v>
      </c>
      <c r="BA68" s="132">
        <f t="shared" si="29"/>
        <v>272.90434678591384</v>
      </c>
      <c r="BB68" s="18" t="e">
        <f t="shared" ref="BB68:BB89" si="53">$AX$4-(AY68+AZ68)+$Q$8+$Q$10</f>
        <v>#NUM!</v>
      </c>
      <c r="BC68" s="74" t="e">
        <f t="shared" si="30"/>
        <v>#NUM!</v>
      </c>
      <c r="BD68" s="86">
        <f t="shared" si="31"/>
        <v>44179148315253.648</v>
      </c>
      <c r="BE68" s="132" t="e">
        <f t="shared" si="32"/>
        <v>#NUM!</v>
      </c>
      <c r="BF68" s="3" t="e">
        <f t="shared" ref="BF68:BF89" si="54">BD68*($Z$4/$BE$4)</f>
        <v>#NUM!</v>
      </c>
      <c r="BG68" s="3" t="e">
        <f t="shared" si="33"/>
        <v>#NUM!</v>
      </c>
      <c r="BH68" s="3" t="e">
        <f t="shared" si="34"/>
        <v>#NUM!</v>
      </c>
      <c r="BI68" s="3" t="e">
        <f t="shared" si="35"/>
        <v>#NUM!</v>
      </c>
      <c r="BJ68" t="e">
        <f t="shared" si="36"/>
        <v>#NUM!</v>
      </c>
      <c r="BK68" t="e">
        <f t="shared" si="37"/>
        <v>#NUM!</v>
      </c>
      <c r="BM68" s="17"/>
    </row>
    <row r="69" spans="15:65">
      <c r="O69" s="127">
        <f t="shared" si="38"/>
        <v>66</v>
      </c>
      <c r="P69" s="44">
        <f t="shared" ref="P69:P88" si="55">P68+$J$45</f>
        <v>24.675000000000001</v>
      </c>
      <c r="Q69" s="47"/>
      <c r="R69" s="19">
        <f t="shared" ref="R69:R88" si="56">20*LOG(P69)</f>
        <v>27.845143226833486</v>
      </c>
      <c r="S69" s="19">
        <f t="shared" ref="S69:S132" si="57">40*LOG10(P69)</f>
        <v>55.690286453666971</v>
      </c>
      <c r="T69" s="19">
        <f t="shared" ref="T69:T88" si="58">2*$J$6*(P69/1000)</f>
        <v>2.8853056440064395</v>
      </c>
      <c r="U69" s="19">
        <f t="shared" ref="U69:U88" si="59">R69+T69</f>
        <v>30.730448870839925</v>
      </c>
      <c r="V69" s="19">
        <f t="shared" ref="V69:V132" si="60">S69+T69</f>
        <v>58.575592097673407</v>
      </c>
      <c r="W69" s="52">
        <f t="shared" si="50"/>
        <v>122.34444020190362</v>
      </c>
      <c r="X69" s="50">
        <f t="shared" ref="X69:X88" si="61">POWER(10,(W69+$D$16)*0.05)*1000</f>
        <v>0.96928999466138344</v>
      </c>
      <c r="Y69" s="60">
        <f t="shared" ref="Y69:Y88" si="62">POWER(10,0.05*U69)</f>
        <v>34.397148673666479</v>
      </c>
      <c r="Z69" s="3">
        <f t="shared" si="39"/>
        <v>47.151028587673927</v>
      </c>
      <c r="AA69" s="3">
        <f t="shared" ref="AA69:AA88" si="63">Y69*(50/$Z$4)</f>
        <v>36.475501917956613</v>
      </c>
      <c r="AB69" s="3">
        <f t="shared" ref="AB69:AB132" si="64">POWER(10,0.05*V69)</f>
        <v>848.74964352272059</v>
      </c>
      <c r="AC69" s="12">
        <f t="shared" ref="AC69:AC88" si="65">$Q$4-(S69+T69)+$Q$8+$Q$10+20*LOG10(P69)</f>
        <v>122.34444020190364</v>
      </c>
      <c r="AE69" s="127">
        <f t="shared" si="49"/>
        <v>66</v>
      </c>
      <c r="AF69" s="78">
        <f t="shared" si="40"/>
        <v>206</v>
      </c>
      <c r="AH69">
        <f t="shared" ref="AH69:AH89" si="66">20*LOG(AF69)</f>
        <v>46.277344407383069</v>
      </c>
      <c r="AI69">
        <f t="shared" ref="AI69:AI89" si="67">2*$J$6*(AF69/1000)</f>
        <v>24.088063329901782</v>
      </c>
      <c r="AJ69" s="17">
        <f t="shared" ref="AJ69:AJ89" si="68">AH69+AI69</f>
        <v>70.365407737284855</v>
      </c>
      <c r="AK69" s="23">
        <f t="shared" si="51"/>
        <v>102.7094813354587</v>
      </c>
      <c r="AL69" s="75">
        <f t="shared" ref="AL69:AL89" si="69">POWER(10,(AK69+$D$16)*0.05)*1000</f>
        <v>0.10108943902047864</v>
      </c>
      <c r="AM69" s="88">
        <f t="shared" ref="AM69:AM89" si="70">POWER(10,0.05*AJ69)</f>
        <v>3298.1498737480292</v>
      </c>
      <c r="AN69">
        <f t="shared" ref="AN69:AN89" si="71">AL69*POWER(2,0.5)*AM69</f>
        <v>471.5102858767404</v>
      </c>
      <c r="AO69" s="90">
        <f t="shared" si="52"/>
        <v>329.81498737480234</v>
      </c>
      <c r="AP69" s="22">
        <f t="shared" ref="AP69:AP89" si="72">AL69*POWER(2,0.5)*AO69</f>
        <v>47.151028587673956</v>
      </c>
      <c r="AQ69" s="22">
        <f t="shared" ref="AQ69:AQ89" si="73">AM69*(50/AN69)</f>
        <v>349.74315222152046</v>
      </c>
      <c r="AR69" s="22">
        <f t="shared" ref="AR69:AR89" si="74">AL69*POWER(2,0.5)*AQ69</f>
        <v>50</v>
      </c>
      <c r="AS69" s="22">
        <f t="shared" ref="AS69:AS89" si="75">20*LOG10(AQ69)</f>
        <v>50.874984400002333</v>
      </c>
      <c r="AT69" s="22">
        <f t="shared" ref="AT69:AT89" si="76">AJ69-AS69</f>
        <v>19.490423337282522</v>
      </c>
      <c r="AV69" s="132">
        <f t="shared" si="41"/>
        <v>66</v>
      </c>
      <c r="AW69" s="78">
        <f t="shared" si="42"/>
        <v>1805</v>
      </c>
      <c r="AY69" s="132">
        <f t="shared" ref="AY69:AY89" si="77">20*LOG(AW69)</f>
        <v>65.129544124833544</v>
      </c>
      <c r="AZ69" s="132">
        <f t="shared" ref="AZ69:AZ89" si="78">2*$J$6*(AW69/1000)</f>
        <v>211.06288500229476</v>
      </c>
      <c r="BA69" s="132">
        <f t="shared" ref="BA69:BA89" si="79">AY69+AZ69</f>
        <v>276.19242912712832</v>
      </c>
      <c r="BB69" s="18" t="e">
        <f t="shared" si="53"/>
        <v>#NUM!</v>
      </c>
      <c r="BC69" s="74" t="e">
        <f t="shared" ref="BC69:BC89" si="80">POWER(10,(BB69+$D$16)*0.05)*1000</f>
        <v>#NUM!</v>
      </c>
      <c r="BD69" s="86">
        <f t="shared" ref="BD69:BD89" si="81">POWER(10,0.05*BA69)</f>
        <v>64509170330891.75</v>
      </c>
      <c r="BE69" s="132" t="e">
        <f t="shared" ref="BE69:BE89" si="82">BC69*POWER(2,0.5)*BD69</f>
        <v>#NUM!</v>
      </c>
      <c r="BF69" s="3" t="e">
        <f t="shared" si="54"/>
        <v>#NUM!</v>
      </c>
      <c r="BG69" s="3" t="e">
        <f t="shared" ref="BG69:BG89" si="83">BC69*POWER(2,0.5)*BF69</f>
        <v>#NUM!</v>
      </c>
      <c r="BH69" s="3" t="e">
        <f t="shared" ref="BH69:BH89" si="84">BD69*(50/BE69)</f>
        <v>#NUM!</v>
      </c>
      <c r="BI69" s="3" t="e">
        <f t="shared" ref="BI69:BI89" si="85">BC69*POWER(2,0.5)*BH69</f>
        <v>#NUM!</v>
      </c>
      <c r="BJ69" t="e">
        <f t="shared" ref="BJ69:BJ89" si="86">20*LOG10(BH69)</f>
        <v>#NUM!</v>
      </c>
      <c r="BK69" t="e">
        <f t="shared" ref="BK69:BK89" si="87">BA69-BJ69</f>
        <v>#NUM!</v>
      </c>
      <c r="BM69" s="17"/>
    </row>
    <row r="70" spans="15:65">
      <c r="O70" s="127">
        <f t="shared" ref="O70:O137" si="88">1+O69</f>
        <v>67</v>
      </c>
      <c r="P70" s="44">
        <f t="shared" si="55"/>
        <v>25.05</v>
      </c>
      <c r="Q70" s="47"/>
      <c r="R70" s="19">
        <f t="shared" si="56"/>
        <v>27.97615460406529</v>
      </c>
      <c r="S70" s="19">
        <f t="shared" si="57"/>
        <v>55.952309208130579</v>
      </c>
      <c r="T70" s="19">
        <f t="shared" si="58"/>
        <v>2.9291552738545614</v>
      </c>
      <c r="U70" s="19">
        <f t="shared" si="59"/>
        <v>30.905309877919851</v>
      </c>
      <c r="V70" s="19">
        <f t="shared" si="60"/>
        <v>58.881464481985141</v>
      </c>
      <c r="W70" s="52">
        <f t="shared" si="50"/>
        <v>122.1695791948237</v>
      </c>
      <c r="X70" s="50">
        <f t="shared" si="61"/>
        <v>0.94997172576758415</v>
      </c>
      <c r="Y70" s="60">
        <f t="shared" si="62"/>
        <v>35.096636194435533</v>
      </c>
      <c r="Z70" s="3">
        <f t="shared" ref="Z70:Z88" si="89">X70*POWER(2,0.5)*Y70</f>
        <v>47.151028587673913</v>
      </c>
      <c r="AA70" s="3">
        <f t="shared" si="63"/>
        <v>37.217254051177221</v>
      </c>
      <c r="AB70" s="3">
        <f t="shared" si="64"/>
        <v>879.17073667061027</v>
      </c>
      <c r="AC70" s="12">
        <f t="shared" si="65"/>
        <v>122.16957919482368</v>
      </c>
      <c r="AE70" s="127">
        <f t="shared" si="49"/>
        <v>67</v>
      </c>
      <c r="AF70" s="78">
        <f t="shared" ref="AF70:AF89" si="90">AF69+$J$46</f>
        <v>209</v>
      </c>
      <c r="AH70">
        <f t="shared" si="66"/>
        <v>46.402925722221084</v>
      </c>
      <c r="AI70">
        <f t="shared" si="67"/>
        <v>24.438860368686761</v>
      </c>
      <c r="AJ70" s="17">
        <f t="shared" si="68"/>
        <v>70.841786090907846</v>
      </c>
      <c r="AK70" s="23">
        <f t="shared" si="51"/>
        <v>102.2331029818357</v>
      </c>
      <c r="AL70" s="75">
        <f t="shared" si="69"/>
        <v>9.569447603005575E-2</v>
      </c>
      <c r="AM70" s="88">
        <f t="shared" si="70"/>
        <v>3484.0895146124544</v>
      </c>
      <c r="AN70">
        <f t="shared" si="71"/>
        <v>471.51028587673954</v>
      </c>
      <c r="AO70" s="90">
        <f t="shared" si="52"/>
        <v>348.40895146124484</v>
      </c>
      <c r="AP70" s="22">
        <f t="shared" si="72"/>
        <v>47.151028587673871</v>
      </c>
      <c r="AQ70" s="22">
        <f t="shared" si="73"/>
        <v>369.46060552359319</v>
      </c>
      <c r="AR70" s="22">
        <f t="shared" si="74"/>
        <v>50</v>
      </c>
      <c r="AS70" s="22">
        <f t="shared" si="75"/>
        <v>51.351362753625345</v>
      </c>
      <c r="AT70" s="22">
        <f t="shared" si="76"/>
        <v>19.4904233372825</v>
      </c>
      <c r="AV70" s="132">
        <f t="shared" ref="AV70:AV89" si="91">AV69+1</f>
        <v>67</v>
      </c>
      <c r="AW70" s="78">
        <f t="shared" ref="AW70:AW89" si="92">AW69+27</f>
        <v>1832</v>
      </c>
      <c r="AY70" s="132">
        <f t="shared" si="77"/>
        <v>65.258509386636632</v>
      </c>
      <c r="AZ70" s="132">
        <f t="shared" si="78"/>
        <v>214.22005835135957</v>
      </c>
      <c r="BA70" s="132">
        <f t="shared" si="79"/>
        <v>279.47856773799617</v>
      </c>
      <c r="BB70" s="18" t="e">
        <f t="shared" si="53"/>
        <v>#NUM!</v>
      </c>
      <c r="BC70" s="74" t="e">
        <f t="shared" si="80"/>
        <v>#NUM!</v>
      </c>
      <c r="BD70" s="86">
        <f t="shared" si="81"/>
        <v>94173429620028.906</v>
      </c>
      <c r="BE70" s="132" t="e">
        <f t="shared" si="82"/>
        <v>#NUM!</v>
      </c>
      <c r="BF70" s="3" t="e">
        <f t="shared" si="54"/>
        <v>#NUM!</v>
      </c>
      <c r="BG70" s="3" t="e">
        <f t="shared" si="83"/>
        <v>#NUM!</v>
      </c>
      <c r="BH70" s="3" t="e">
        <f t="shared" si="84"/>
        <v>#NUM!</v>
      </c>
      <c r="BI70" s="3" t="e">
        <f t="shared" si="85"/>
        <v>#NUM!</v>
      </c>
      <c r="BJ70" t="e">
        <f t="shared" si="86"/>
        <v>#NUM!</v>
      </c>
      <c r="BK70" t="e">
        <f t="shared" si="87"/>
        <v>#NUM!</v>
      </c>
      <c r="BM70" s="17"/>
    </row>
    <row r="71" spans="15:65">
      <c r="O71" s="127">
        <f t="shared" si="88"/>
        <v>68</v>
      </c>
      <c r="P71" s="44">
        <f t="shared" si="55"/>
        <v>25.425000000000001</v>
      </c>
      <c r="Q71" s="47"/>
      <c r="R71" s="19">
        <f t="shared" si="56"/>
        <v>28.105219231895646</v>
      </c>
      <c r="S71" s="19">
        <f t="shared" si="57"/>
        <v>56.210438463791291</v>
      </c>
      <c r="T71" s="19">
        <f t="shared" si="58"/>
        <v>2.9730049037026838</v>
      </c>
      <c r="U71" s="19">
        <f t="shared" si="59"/>
        <v>31.07822413559833</v>
      </c>
      <c r="V71" s="19">
        <f t="shared" si="60"/>
        <v>59.183443367493979</v>
      </c>
      <c r="W71" s="52">
        <f t="shared" si="50"/>
        <v>121.99666493714521</v>
      </c>
      <c r="X71" s="50">
        <f t="shared" si="61"/>
        <v>0.93124717133537116</v>
      </c>
      <c r="Y71" s="60">
        <f t="shared" si="62"/>
        <v>35.802323035736656</v>
      </c>
      <c r="Z71" s="3">
        <f t="shared" si="89"/>
        <v>47.151028587673885</v>
      </c>
      <c r="AA71" s="3">
        <f t="shared" si="63"/>
        <v>37.965580081847953</v>
      </c>
      <c r="AB71" s="3">
        <f t="shared" si="64"/>
        <v>910.27406318360534</v>
      </c>
      <c r="AC71" s="12">
        <f t="shared" si="65"/>
        <v>121.99666493714523</v>
      </c>
      <c r="AE71" s="127">
        <f t="shared" si="49"/>
        <v>68</v>
      </c>
      <c r="AF71" s="78">
        <f t="shared" si="90"/>
        <v>212</v>
      </c>
      <c r="AH71">
        <f t="shared" si="66"/>
        <v>46.526717218575023</v>
      </c>
      <c r="AI71">
        <f t="shared" si="67"/>
        <v>24.78965740747174</v>
      </c>
      <c r="AJ71" s="17">
        <f t="shared" si="68"/>
        <v>71.316374626046766</v>
      </c>
      <c r="AK71" s="23">
        <f t="shared" si="51"/>
        <v>101.75851444669679</v>
      </c>
      <c r="AL71" s="75">
        <f t="shared" si="69"/>
        <v>9.0606101000503203E-2</v>
      </c>
      <c r="AM71" s="88">
        <f t="shared" si="70"/>
        <v>3679.7535360317406</v>
      </c>
      <c r="AN71">
        <f t="shared" si="71"/>
        <v>471.51028587674034</v>
      </c>
      <c r="AO71" s="90">
        <f t="shared" si="52"/>
        <v>367.9753536031734</v>
      </c>
      <c r="AP71" s="22">
        <f t="shared" si="72"/>
        <v>47.151028587673949</v>
      </c>
      <c r="AQ71" s="22">
        <f t="shared" si="73"/>
        <v>390.20925378006302</v>
      </c>
      <c r="AR71" s="22">
        <f t="shared" si="74"/>
        <v>50</v>
      </c>
      <c r="AS71" s="22">
        <f t="shared" si="75"/>
        <v>51.825951288764252</v>
      </c>
      <c r="AT71" s="22">
        <f t="shared" si="76"/>
        <v>19.490423337282515</v>
      </c>
      <c r="AV71" s="132">
        <f t="shared" si="91"/>
        <v>68</v>
      </c>
      <c r="AW71" s="78">
        <f t="shared" si="92"/>
        <v>1859</v>
      </c>
      <c r="AY71" s="132">
        <f t="shared" si="77"/>
        <v>65.385587795437971</v>
      </c>
      <c r="AZ71" s="132">
        <f t="shared" si="78"/>
        <v>217.37723170042435</v>
      </c>
      <c r="BA71" s="132">
        <f t="shared" si="79"/>
        <v>282.76281949586235</v>
      </c>
      <c r="BB71" s="18" t="e">
        <f t="shared" si="53"/>
        <v>#NUM!</v>
      </c>
      <c r="BC71" s="74" t="e">
        <f t="shared" si="80"/>
        <v>#NUM!</v>
      </c>
      <c r="BD71" s="86">
        <f t="shared" si="81"/>
        <v>137448807030875.58</v>
      </c>
      <c r="BE71" s="132" t="e">
        <f t="shared" si="82"/>
        <v>#NUM!</v>
      </c>
      <c r="BF71" s="3" t="e">
        <f t="shared" si="54"/>
        <v>#NUM!</v>
      </c>
      <c r="BG71" s="3" t="e">
        <f t="shared" si="83"/>
        <v>#NUM!</v>
      </c>
      <c r="BH71" s="3" t="e">
        <f t="shared" si="84"/>
        <v>#NUM!</v>
      </c>
      <c r="BI71" s="3" t="e">
        <f t="shared" si="85"/>
        <v>#NUM!</v>
      </c>
      <c r="BJ71" t="e">
        <f t="shared" si="86"/>
        <v>#NUM!</v>
      </c>
      <c r="BK71" t="e">
        <f t="shared" si="87"/>
        <v>#NUM!</v>
      </c>
      <c r="BM71" s="17"/>
    </row>
    <row r="72" spans="15:65">
      <c r="O72" s="127">
        <f t="shared" si="88"/>
        <v>69</v>
      </c>
      <c r="P72" s="44">
        <f t="shared" si="55"/>
        <v>25.8</v>
      </c>
      <c r="Q72" s="47"/>
      <c r="R72" s="19">
        <f t="shared" si="56"/>
        <v>28.232394119264605</v>
      </c>
      <c r="S72" s="19">
        <f t="shared" si="57"/>
        <v>56.464788238529209</v>
      </c>
      <c r="T72" s="19">
        <f t="shared" si="58"/>
        <v>3.0168545335508061</v>
      </c>
      <c r="U72" s="19">
        <f t="shared" si="59"/>
        <v>31.24924865281541</v>
      </c>
      <c r="V72" s="19">
        <f t="shared" si="60"/>
        <v>59.481642772080015</v>
      </c>
      <c r="W72" s="52">
        <f t="shared" si="50"/>
        <v>121.82564041992812</v>
      </c>
      <c r="X72" s="50">
        <f t="shared" si="61"/>
        <v>0.91309032427810388</v>
      </c>
      <c r="Y72" s="60">
        <f t="shared" si="62"/>
        <v>36.514254031357119</v>
      </c>
      <c r="Z72" s="3">
        <f t="shared" si="89"/>
        <v>47.151028587673842</v>
      </c>
      <c r="AA72" s="3">
        <f t="shared" si="63"/>
        <v>38.72052755271455</v>
      </c>
      <c r="AB72" s="3">
        <f t="shared" si="64"/>
        <v>942.0677540090137</v>
      </c>
      <c r="AC72" s="12">
        <f t="shared" si="65"/>
        <v>121.82564041992813</v>
      </c>
      <c r="AE72" s="127">
        <f t="shared" si="49"/>
        <v>69</v>
      </c>
      <c r="AF72" s="78">
        <f t="shared" si="90"/>
        <v>215</v>
      </c>
      <c r="AH72">
        <f t="shared" si="66"/>
        <v>46.64876919831211</v>
      </c>
      <c r="AI72">
        <f t="shared" si="67"/>
        <v>25.140454446256715</v>
      </c>
      <c r="AJ72" s="17">
        <f t="shared" si="68"/>
        <v>71.789223644568821</v>
      </c>
      <c r="AK72" s="23">
        <f t="shared" si="51"/>
        <v>101.28566542817471</v>
      </c>
      <c r="AL72" s="75">
        <f t="shared" si="69"/>
        <v>8.580547328663049E-2</v>
      </c>
      <c r="AM72" s="88">
        <f t="shared" si="70"/>
        <v>3885.6276618731549</v>
      </c>
      <c r="AN72">
        <f t="shared" si="71"/>
        <v>471.51028587673864</v>
      </c>
      <c r="AO72" s="90">
        <f t="shared" si="52"/>
        <v>388.56276618731482</v>
      </c>
      <c r="AP72" s="22">
        <f t="shared" si="72"/>
        <v>47.151028587673785</v>
      </c>
      <c r="AQ72" s="22">
        <f t="shared" si="73"/>
        <v>412.04060423073452</v>
      </c>
      <c r="AR72" s="22">
        <f t="shared" si="74"/>
        <v>50</v>
      </c>
      <c r="AS72" s="22">
        <f t="shared" si="75"/>
        <v>52.298800307286342</v>
      </c>
      <c r="AT72" s="22">
        <f t="shared" si="76"/>
        <v>19.490423337282479</v>
      </c>
      <c r="AV72" s="132">
        <f t="shared" si="91"/>
        <v>69</v>
      </c>
      <c r="AW72" s="78">
        <f t="shared" si="92"/>
        <v>1886</v>
      </c>
      <c r="AY72" s="132">
        <f t="shared" si="77"/>
        <v>65.510833768026203</v>
      </c>
      <c r="AZ72" s="132">
        <f t="shared" si="78"/>
        <v>220.53440504948915</v>
      </c>
      <c r="BA72" s="132">
        <f t="shared" si="79"/>
        <v>286.04523881751538</v>
      </c>
      <c r="BB72" s="18" t="e">
        <f t="shared" si="53"/>
        <v>#NUM!</v>
      </c>
      <c r="BC72" s="74" t="e">
        <f t="shared" si="80"/>
        <v>#NUM!</v>
      </c>
      <c r="BD72" s="86">
        <f t="shared" si="81"/>
        <v>200568137160649.47</v>
      </c>
      <c r="BE72" s="132" t="e">
        <f t="shared" si="82"/>
        <v>#NUM!</v>
      </c>
      <c r="BF72" s="3" t="e">
        <f t="shared" si="54"/>
        <v>#NUM!</v>
      </c>
      <c r="BG72" s="3" t="e">
        <f t="shared" si="83"/>
        <v>#NUM!</v>
      </c>
      <c r="BH72" s="3" t="e">
        <f t="shared" si="84"/>
        <v>#NUM!</v>
      </c>
      <c r="BI72" s="3" t="e">
        <f t="shared" si="85"/>
        <v>#NUM!</v>
      </c>
      <c r="BJ72" t="e">
        <f t="shared" si="86"/>
        <v>#NUM!</v>
      </c>
      <c r="BK72" t="e">
        <f t="shared" si="87"/>
        <v>#NUM!</v>
      </c>
      <c r="BM72" s="17"/>
    </row>
    <row r="73" spans="15:65">
      <c r="O73" s="127">
        <f t="shared" si="88"/>
        <v>70</v>
      </c>
      <c r="P73" s="44">
        <f t="shared" si="55"/>
        <v>26.175000000000001</v>
      </c>
      <c r="Q73" s="47"/>
      <c r="R73" s="19">
        <f t="shared" si="56"/>
        <v>28.357733807017599</v>
      </c>
      <c r="S73" s="19">
        <f t="shared" si="57"/>
        <v>56.715467614035198</v>
      </c>
      <c r="T73" s="19">
        <f t="shared" si="58"/>
        <v>3.060704163398928</v>
      </c>
      <c r="U73" s="19">
        <f t="shared" si="59"/>
        <v>31.418437970416527</v>
      </c>
      <c r="V73" s="19">
        <f t="shared" si="60"/>
        <v>59.776171777434129</v>
      </c>
      <c r="W73" s="52">
        <f t="shared" si="50"/>
        <v>121.65645110232701</v>
      </c>
      <c r="X73" s="50">
        <f t="shared" si="61"/>
        <v>0.89547666847415441</v>
      </c>
      <c r="Y73" s="60">
        <f t="shared" si="62"/>
        <v>37.232474310107904</v>
      </c>
      <c r="Z73" s="3">
        <f t="shared" si="89"/>
        <v>47.151028587673885</v>
      </c>
      <c r="AA73" s="3">
        <f t="shared" si="63"/>
        <v>39.482144319372473</v>
      </c>
      <c r="AB73" s="3">
        <f t="shared" si="64"/>
        <v>974.56001506707537</v>
      </c>
      <c r="AC73" s="12">
        <f t="shared" si="65"/>
        <v>121.65645110232703</v>
      </c>
      <c r="AE73" s="127">
        <f t="shared" si="49"/>
        <v>70</v>
      </c>
      <c r="AF73" s="78">
        <f t="shared" si="90"/>
        <v>218</v>
      </c>
      <c r="AH73">
        <f t="shared" si="66"/>
        <v>46.769129872092094</v>
      </c>
      <c r="AI73">
        <f t="shared" si="67"/>
        <v>25.491251485041694</v>
      </c>
      <c r="AJ73" s="17">
        <f t="shared" si="68"/>
        <v>72.260381357133781</v>
      </c>
      <c r="AK73" s="23">
        <f t="shared" si="51"/>
        <v>100.81450771560976</v>
      </c>
      <c r="AL73" s="75">
        <f t="shared" si="69"/>
        <v>8.1275023831360052E-2</v>
      </c>
      <c r="AM73" s="88">
        <f t="shared" si="70"/>
        <v>4102.2211354185256</v>
      </c>
      <c r="AN73">
        <f t="shared" si="71"/>
        <v>471.51028587673875</v>
      </c>
      <c r="AO73" s="90">
        <f t="shared" si="52"/>
        <v>410.22211354185185</v>
      </c>
      <c r="AP73" s="22">
        <f t="shared" si="72"/>
        <v>47.151028587673792</v>
      </c>
      <c r="AQ73" s="22">
        <f t="shared" si="73"/>
        <v>435.00865816646467</v>
      </c>
      <c r="AR73" s="22">
        <f t="shared" si="74"/>
        <v>50</v>
      </c>
      <c r="AS73" s="22">
        <f t="shared" si="75"/>
        <v>52.769958019851295</v>
      </c>
      <c r="AT73" s="22">
        <f t="shared" si="76"/>
        <v>19.490423337282486</v>
      </c>
      <c r="AV73" s="132">
        <f t="shared" si="91"/>
        <v>70</v>
      </c>
      <c r="AW73" s="78">
        <f t="shared" si="92"/>
        <v>1913</v>
      </c>
      <c r="AY73" s="132">
        <f t="shared" si="77"/>
        <v>65.634299400545913</v>
      </c>
      <c r="AZ73" s="132">
        <f t="shared" si="78"/>
        <v>223.69157839855396</v>
      </c>
      <c r="BA73" s="132">
        <f t="shared" si="79"/>
        <v>289.32587779909989</v>
      </c>
      <c r="BB73" s="18" t="e">
        <f t="shared" si="53"/>
        <v>#NUM!</v>
      </c>
      <c r="BC73" s="74" t="e">
        <f t="shared" si="80"/>
        <v>#NUM!</v>
      </c>
      <c r="BD73" s="86">
        <f t="shared" si="81"/>
        <v>292613184082499.62</v>
      </c>
      <c r="BE73" s="132" t="e">
        <f t="shared" si="82"/>
        <v>#NUM!</v>
      </c>
      <c r="BF73" s="3" t="e">
        <f t="shared" si="54"/>
        <v>#NUM!</v>
      </c>
      <c r="BG73" s="3" t="e">
        <f t="shared" si="83"/>
        <v>#NUM!</v>
      </c>
      <c r="BH73" s="3" t="e">
        <f t="shared" si="84"/>
        <v>#NUM!</v>
      </c>
      <c r="BI73" s="3" t="e">
        <f t="shared" si="85"/>
        <v>#NUM!</v>
      </c>
      <c r="BJ73" t="e">
        <f t="shared" si="86"/>
        <v>#NUM!</v>
      </c>
      <c r="BK73" t="e">
        <f t="shared" si="87"/>
        <v>#NUM!</v>
      </c>
      <c r="BM73" s="17"/>
    </row>
    <row r="74" spans="15:65">
      <c r="O74" s="127">
        <f t="shared" si="88"/>
        <v>71</v>
      </c>
      <c r="P74" s="44">
        <f t="shared" si="55"/>
        <v>26.55</v>
      </c>
      <c r="Q74" s="47"/>
      <c r="R74" s="19">
        <f t="shared" si="56"/>
        <v>28.481290508349758</v>
      </c>
      <c r="S74" s="19">
        <f t="shared" si="57"/>
        <v>56.962581016699517</v>
      </c>
      <c r="T74" s="19">
        <f t="shared" si="58"/>
        <v>3.1045537932470504</v>
      </c>
      <c r="U74" s="19">
        <f t="shared" si="59"/>
        <v>31.585844301596808</v>
      </c>
      <c r="V74" s="19">
        <f t="shared" si="60"/>
        <v>60.067134809946566</v>
      </c>
      <c r="W74" s="52">
        <f t="shared" si="50"/>
        <v>121.48904477114674</v>
      </c>
      <c r="X74" s="50">
        <f t="shared" si="61"/>
        <v>0.8783830734698459</v>
      </c>
      <c r="Y74" s="60">
        <f t="shared" si="62"/>
        <v>37.957029297661585</v>
      </c>
      <c r="Z74" s="3">
        <f t="shared" si="89"/>
        <v>47.151028587673892</v>
      </c>
      <c r="AA74" s="3">
        <f t="shared" si="63"/>
        <v>40.250478552215796</v>
      </c>
      <c r="AB74" s="3">
        <f t="shared" si="64"/>
        <v>1007.7591278529158</v>
      </c>
      <c r="AC74" s="12">
        <f t="shared" si="65"/>
        <v>121.48904477114674</v>
      </c>
      <c r="AE74" s="127">
        <f t="shared" si="49"/>
        <v>71</v>
      </c>
      <c r="AF74" s="78">
        <f t="shared" si="90"/>
        <v>221</v>
      </c>
      <c r="AH74">
        <f t="shared" si="66"/>
        <v>46.887845473702214</v>
      </c>
      <c r="AI74">
        <f t="shared" si="67"/>
        <v>25.842048523826673</v>
      </c>
      <c r="AJ74" s="17">
        <f t="shared" si="68"/>
        <v>72.72989399752889</v>
      </c>
      <c r="AK74" s="23">
        <f t="shared" si="51"/>
        <v>100.34499507521464</v>
      </c>
      <c r="AL74" s="75">
        <f t="shared" si="69"/>
        <v>7.699835970323933E-2</v>
      </c>
      <c r="AM74" s="88">
        <f t="shared" si="70"/>
        <v>4330.0678329725906</v>
      </c>
      <c r="AN74">
        <f t="shared" si="71"/>
        <v>471.51028587673881</v>
      </c>
      <c r="AO74" s="90">
        <f t="shared" si="52"/>
        <v>433.00678329725832</v>
      </c>
      <c r="AP74" s="22">
        <f t="shared" si="72"/>
        <v>47.1510285876738</v>
      </c>
      <c r="AQ74" s="22">
        <f t="shared" si="73"/>
        <v>459.17002901868273</v>
      </c>
      <c r="AR74" s="22">
        <f t="shared" si="74"/>
        <v>50</v>
      </c>
      <c r="AS74" s="22">
        <f t="shared" si="75"/>
        <v>53.239470660246411</v>
      </c>
      <c r="AT74" s="22">
        <f t="shared" si="76"/>
        <v>19.490423337282479</v>
      </c>
      <c r="AV74" s="132">
        <f t="shared" si="91"/>
        <v>71</v>
      </c>
      <c r="AW74" s="78">
        <f t="shared" si="92"/>
        <v>1940</v>
      </c>
      <c r="AY74" s="132">
        <f t="shared" si="77"/>
        <v>65.756034598604515</v>
      </c>
      <c r="AZ74" s="132">
        <f t="shared" si="78"/>
        <v>226.84875174761873</v>
      </c>
      <c r="BA74" s="132">
        <f t="shared" si="79"/>
        <v>292.60478634622325</v>
      </c>
      <c r="BB74" s="18" t="e">
        <f t="shared" si="53"/>
        <v>#NUM!</v>
      </c>
      <c r="BC74" s="74" t="e">
        <f t="shared" si="80"/>
        <v>#NUM!</v>
      </c>
      <c r="BD74" s="86">
        <f t="shared" si="81"/>
        <v>426814649572397.25</v>
      </c>
      <c r="BE74" s="132" t="e">
        <f t="shared" si="82"/>
        <v>#NUM!</v>
      </c>
      <c r="BF74" s="3" t="e">
        <f t="shared" si="54"/>
        <v>#NUM!</v>
      </c>
      <c r="BG74" s="3" t="e">
        <f t="shared" si="83"/>
        <v>#NUM!</v>
      </c>
      <c r="BH74" s="3" t="e">
        <f t="shared" si="84"/>
        <v>#NUM!</v>
      </c>
      <c r="BI74" s="3" t="e">
        <f t="shared" si="85"/>
        <v>#NUM!</v>
      </c>
      <c r="BJ74" t="e">
        <f t="shared" si="86"/>
        <v>#NUM!</v>
      </c>
      <c r="BK74" t="e">
        <f t="shared" si="87"/>
        <v>#NUM!</v>
      </c>
      <c r="BM74" s="17"/>
    </row>
    <row r="75" spans="15:65">
      <c r="O75" s="127">
        <f t="shared" si="88"/>
        <v>72</v>
      </c>
      <c r="P75" s="44">
        <f t="shared" si="55"/>
        <v>26.925000000000001</v>
      </c>
      <c r="Q75" s="47"/>
      <c r="R75" s="19">
        <f t="shared" si="56"/>
        <v>28.603114239400384</v>
      </c>
      <c r="S75" s="19">
        <f t="shared" si="57"/>
        <v>57.206228478800767</v>
      </c>
      <c r="T75" s="19">
        <f t="shared" si="58"/>
        <v>3.1484034230951727</v>
      </c>
      <c r="U75" s="19">
        <f t="shared" si="59"/>
        <v>31.751517662495555</v>
      </c>
      <c r="V75" s="19">
        <f t="shared" si="60"/>
        <v>60.354631901895942</v>
      </c>
      <c r="W75" s="52">
        <f t="shared" si="50"/>
        <v>121.32337141024799</v>
      </c>
      <c r="X75" s="50">
        <f t="shared" si="61"/>
        <v>0.86178769798161625</v>
      </c>
      <c r="Y75" s="60">
        <f t="shared" si="62"/>
        <v>38.687964718401219</v>
      </c>
      <c r="Z75" s="3">
        <f t="shared" si="89"/>
        <v>47.151028587673906</v>
      </c>
      <c r="AA75" s="3">
        <f t="shared" si="63"/>
        <v>41.025578738397854</v>
      </c>
      <c r="AB75" s="3">
        <f t="shared" si="64"/>
        <v>1041.6734500429534</v>
      </c>
      <c r="AC75" s="12">
        <f t="shared" si="65"/>
        <v>121.32337141024799</v>
      </c>
      <c r="AE75" s="127">
        <f t="shared" si="49"/>
        <v>72</v>
      </c>
      <c r="AF75" s="78">
        <f t="shared" si="90"/>
        <v>224</v>
      </c>
      <c r="AH75">
        <f t="shared" si="66"/>
        <v>47.004960366683257</v>
      </c>
      <c r="AI75">
        <f t="shared" si="67"/>
        <v>26.192845562611648</v>
      </c>
      <c r="AJ75" s="17">
        <f t="shared" si="68"/>
        <v>73.197805929294901</v>
      </c>
      <c r="AK75" s="23">
        <f t="shared" si="51"/>
        <v>99.877083143448644</v>
      </c>
      <c r="AL75" s="75">
        <f t="shared" si="69"/>
        <v>7.2960176662599407E-2</v>
      </c>
      <c r="AM75" s="88">
        <f t="shared" si="70"/>
        <v>4569.7274293136425</v>
      </c>
      <c r="AN75">
        <f t="shared" si="71"/>
        <v>471.51028587673881</v>
      </c>
      <c r="AO75" s="90">
        <f t="shared" si="52"/>
        <v>456.97274293136343</v>
      </c>
      <c r="AP75" s="22">
        <f t="shared" si="72"/>
        <v>47.1510285876738</v>
      </c>
      <c r="AQ75" s="22">
        <f t="shared" si="73"/>
        <v>484.58406594636313</v>
      </c>
      <c r="AR75" s="22">
        <f t="shared" si="74"/>
        <v>50</v>
      </c>
      <c r="AS75" s="22">
        <f t="shared" si="75"/>
        <v>53.707382592012401</v>
      </c>
      <c r="AT75" s="22">
        <f t="shared" si="76"/>
        <v>19.4904233372825</v>
      </c>
      <c r="AV75" s="132">
        <f t="shared" si="91"/>
        <v>72</v>
      </c>
      <c r="AW75" s="78">
        <f t="shared" si="92"/>
        <v>1967</v>
      </c>
      <c r="AY75" s="132">
        <f t="shared" si="77"/>
        <v>65.876087198386728</v>
      </c>
      <c r="AZ75" s="132">
        <f t="shared" si="78"/>
        <v>230.00592509668354</v>
      </c>
      <c r="BA75" s="132">
        <f t="shared" si="79"/>
        <v>295.88201229507024</v>
      </c>
      <c r="BB75" s="18" t="e">
        <f t="shared" si="53"/>
        <v>#NUM!</v>
      </c>
      <c r="BC75" s="74" t="e">
        <f t="shared" si="80"/>
        <v>#NUM!</v>
      </c>
      <c r="BD75" s="86">
        <f t="shared" si="81"/>
        <v>622444472686683.87</v>
      </c>
      <c r="BE75" s="132" t="e">
        <f t="shared" si="82"/>
        <v>#NUM!</v>
      </c>
      <c r="BF75" s="3" t="e">
        <f t="shared" si="54"/>
        <v>#NUM!</v>
      </c>
      <c r="BG75" s="3" t="e">
        <f t="shared" si="83"/>
        <v>#NUM!</v>
      </c>
      <c r="BH75" s="3" t="e">
        <f t="shared" si="84"/>
        <v>#NUM!</v>
      </c>
      <c r="BI75" s="3" t="e">
        <f t="shared" si="85"/>
        <v>#NUM!</v>
      </c>
      <c r="BJ75" t="e">
        <f t="shared" si="86"/>
        <v>#NUM!</v>
      </c>
      <c r="BK75" t="e">
        <f t="shared" si="87"/>
        <v>#NUM!</v>
      </c>
      <c r="BM75" s="17"/>
    </row>
    <row r="76" spans="15:65">
      <c r="O76" s="127">
        <f t="shared" si="88"/>
        <v>73</v>
      </c>
      <c r="P76" s="44">
        <f t="shared" si="55"/>
        <v>27.3</v>
      </c>
      <c r="Q76" s="47"/>
      <c r="R76" s="19">
        <f t="shared" si="56"/>
        <v>28.723252940815122</v>
      </c>
      <c r="S76" s="19">
        <f t="shared" si="57"/>
        <v>57.446505881630245</v>
      </c>
      <c r="T76" s="19">
        <f t="shared" si="58"/>
        <v>3.1922530529432951</v>
      </c>
      <c r="U76" s="19">
        <f t="shared" si="59"/>
        <v>31.915505993758416</v>
      </c>
      <c r="V76" s="19">
        <f t="shared" si="60"/>
        <v>60.638758934573538</v>
      </c>
      <c r="W76" s="52">
        <f t="shared" si="50"/>
        <v>121.15938307898513</v>
      </c>
      <c r="X76" s="50">
        <f t="shared" si="61"/>
        <v>0.84566990135130071</v>
      </c>
      <c r="Y76" s="60">
        <f t="shared" si="62"/>
        <v>39.425326597280453</v>
      </c>
      <c r="Z76" s="3">
        <f t="shared" si="89"/>
        <v>47.151028587673899</v>
      </c>
      <c r="AA76" s="3">
        <f t="shared" si="63"/>
        <v>41.807493683803727</v>
      </c>
      <c r="AB76" s="3">
        <f t="shared" si="64"/>
        <v>1076.3114161057563</v>
      </c>
      <c r="AC76" s="12">
        <f t="shared" si="65"/>
        <v>121.15938307898514</v>
      </c>
      <c r="AE76" s="127">
        <f t="shared" si="49"/>
        <v>73</v>
      </c>
      <c r="AF76" s="78">
        <f t="shared" si="90"/>
        <v>227</v>
      </c>
      <c r="AH76">
        <f t="shared" si="66"/>
        <v>47.12051714386245</v>
      </c>
      <c r="AI76">
        <f t="shared" si="67"/>
        <v>26.543642601396627</v>
      </c>
      <c r="AJ76" s="17">
        <f t="shared" si="68"/>
        <v>73.66415974525907</v>
      </c>
      <c r="AK76" s="23">
        <f t="shared" si="51"/>
        <v>99.410729327484475</v>
      </c>
      <c r="AL76" s="75" t="s">
        <v>7</v>
      </c>
      <c r="AM76" s="88">
        <f t="shared" si="70"/>
        <v>4821.7866173686134</v>
      </c>
      <c r="AN76" t="e">
        <f t="shared" si="71"/>
        <v>#VALUE!</v>
      </c>
      <c r="AO76" s="90">
        <f t="shared" si="52"/>
        <v>482.17866173686048</v>
      </c>
      <c r="AP76" s="22" t="e">
        <f t="shared" si="72"/>
        <v>#VALUE!</v>
      </c>
      <c r="AQ76" s="22" t="e">
        <f t="shared" si="73"/>
        <v>#VALUE!</v>
      </c>
      <c r="AR76" s="22" t="e">
        <f t="shared" si="74"/>
        <v>#VALUE!</v>
      </c>
      <c r="AS76" s="22" t="e">
        <f t="shared" si="75"/>
        <v>#VALUE!</v>
      </c>
      <c r="AT76" s="22" t="e">
        <f t="shared" si="76"/>
        <v>#VALUE!</v>
      </c>
      <c r="AV76" s="132">
        <f t="shared" si="91"/>
        <v>73</v>
      </c>
      <c r="AW76" s="78">
        <f t="shared" si="92"/>
        <v>1994</v>
      </c>
      <c r="AY76" s="132">
        <f t="shared" si="77"/>
        <v>65.994503079512739</v>
      </c>
      <c r="AZ76" s="132">
        <f t="shared" si="78"/>
        <v>233.16309844574835</v>
      </c>
      <c r="BA76" s="132">
        <f t="shared" si="79"/>
        <v>299.1576015252611</v>
      </c>
      <c r="BB76" s="18" t="e">
        <f t="shared" si="53"/>
        <v>#NUM!</v>
      </c>
      <c r="BC76" s="74" t="e">
        <f t="shared" si="80"/>
        <v>#NUM!</v>
      </c>
      <c r="BD76" s="86">
        <f t="shared" si="81"/>
        <v>907569884118676.37</v>
      </c>
      <c r="BE76" s="132" t="e">
        <f t="shared" si="82"/>
        <v>#NUM!</v>
      </c>
      <c r="BF76" s="3" t="e">
        <f t="shared" si="54"/>
        <v>#NUM!</v>
      </c>
      <c r="BG76" s="3" t="e">
        <f t="shared" si="83"/>
        <v>#NUM!</v>
      </c>
      <c r="BH76" s="3" t="e">
        <f t="shared" si="84"/>
        <v>#NUM!</v>
      </c>
      <c r="BI76" s="3" t="e">
        <f t="shared" si="85"/>
        <v>#NUM!</v>
      </c>
      <c r="BJ76" t="e">
        <f t="shared" si="86"/>
        <v>#NUM!</v>
      </c>
      <c r="BK76" t="e">
        <f t="shared" si="87"/>
        <v>#NUM!</v>
      </c>
      <c r="BM76" s="17"/>
    </row>
    <row r="77" spans="15:65">
      <c r="O77" s="127">
        <f t="shared" si="88"/>
        <v>74</v>
      </c>
      <c r="P77" s="44">
        <f t="shared" si="55"/>
        <v>27.675000000000001</v>
      </c>
      <c r="Q77" s="47"/>
      <c r="R77" s="19">
        <f t="shared" si="56"/>
        <v>28.841752591015211</v>
      </c>
      <c r="S77" s="19">
        <f t="shared" si="57"/>
        <v>57.683505182030423</v>
      </c>
      <c r="T77" s="19">
        <f t="shared" si="58"/>
        <v>3.236102682791417</v>
      </c>
      <c r="U77" s="19">
        <f t="shared" si="59"/>
        <v>32.077855273806627</v>
      </c>
      <c r="V77" s="19">
        <f t="shared" si="60"/>
        <v>60.919607864821842</v>
      </c>
      <c r="W77" s="52">
        <f t="shared" si="50"/>
        <v>120.99703379893693</v>
      </c>
      <c r="X77" s="50">
        <f t="shared" si="61"/>
        <v>0.83001016220019519</v>
      </c>
      <c r="Y77" s="60">
        <f t="shared" si="62"/>
        <v>40.169161261694711</v>
      </c>
      <c r="Z77" s="3">
        <f t="shared" si="89"/>
        <v>47.15102858767397</v>
      </c>
      <c r="AA77" s="3">
        <f t="shared" si="63"/>
        <v>42.596272515034478</v>
      </c>
      <c r="AB77" s="3">
        <f t="shared" si="64"/>
        <v>1111.6815379174025</v>
      </c>
      <c r="AC77" s="12">
        <f t="shared" si="65"/>
        <v>120.99703379893691</v>
      </c>
      <c r="AE77" s="127">
        <f t="shared" si="49"/>
        <v>74</v>
      </c>
      <c r="AF77" s="78">
        <f t="shared" si="90"/>
        <v>230</v>
      </c>
      <c r="AH77">
        <f t="shared" si="66"/>
        <v>47.234556720351861</v>
      </c>
      <c r="AI77">
        <f t="shared" si="67"/>
        <v>26.894439640181606</v>
      </c>
      <c r="AJ77" s="17">
        <f t="shared" si="68"/>
        <v>74.128996360533463</v>
      </c>
      <c r="AK77" s="23">
        <f t="shared" si="51"/>
        <v>98.945892712210096</v>
      </c>
      <c r="AL77" s="75">
        <f t="shared" si="69"/>
        <v>6.5543005967272139E-2</v>
      </c>
      <c r="AM77" s="88">
        <f t="shared" si="70"/>
        <v>5086.8603846020251</v>
      </c>
      <c r="AN77">
        <f t="shared" si="71"/>
        <v>471.51028587674045</v>
      </c>
      <c r="AO77" s="90">
        <f t="shared" si="52"/>
        <v>508.68603846020164</v>
      </c>
      <c r="AP77" s="22">
        <f t="shared" si="72"/>
        <v>47.151028587673963</v>
      </c>
      <c r="AQ77" s="22">
        <f t="shared" si="73"/>
        <v>539.42199533816779</v>
      </c>
      <c r="AR77" s="22">
        <f t="shared" si="74"/>
        <v>50</v>
      </c>
      <c r="AS77" s="22">
        <f t="shared" si="75"/>
        <v>54.638573023250949</v>
      </c>
      <c r="AT77" s="22">
        <f t="shared" si="76"/>
        <v>19.490423337282515</v>
      </c>
      <c r="AV77" s="132">
        <f t="shared" si="91"/>
        <v>74</v>
      </c>
      <c r="AW77" s="78">
        <f t="shared" si="92"/>
        <v>2021</v>
      </c>
      <c r="AY77" s="132">
        <f t="shared" si="77"/>
        <v>66.11132627030608</v>
      </c>
      <c r="AZ77" s="132">
        <f t="shared" si="78"/>
        <v>236.32027179481312</v>
      </c>
      <c r="BA77" s="132">
        <f t="shared" si="79"/>
        <v>302.4315980651192</v>
      </c>
      <c r="BB77" s="18" t="e">
        <f t="shared" si="53"/>
        <v>#NUM!</v>
      </c>
      <c r="BC77" s="74" t="e">
        <f t="shared" si="80"/>
        <v>#NUM!</v>
      </c>
      <c r="BD77" s="86">
        <f t="shared" si="81"/>
        <v>1323061107754203.7</v>
      </c>
      <c r="BE77" s="132" t="e">
        <f t="shared" si="82"/>
        <v>#NUM!</v>
      </c>
      <c r="BF77" s="3" t="e">
        <f t="shared" si="54"/>
        <v>#NUM!</v>
      </c>
      <c r="BG77" s="3" t="e">
        <f t="shared" si="83"/>
        <v>#NUM!</v>
      </c>
      <c r="BH77" s="3" t="e">
        <f t="shared" si="84"/>
        <v>#NUM!</v>
      </c>
      <c r="BI77" s="3" t="e">
        <f t="shared" si="85"/>
        <v>#NUM!</v>
      </c>
      <c r="BJ77" t="e">
        <f t="shared" si="86"/>
        <v>#NUM!</v>
      </c>
      <c r="BK77" t="e">
        <f t="shared" si="87"/>
        <v>#NUM!</v>
      </c>
      <c r="BM77" s="17"/>
    </row>
    <row r="78" spans="15:65">
      <c r="O78" s="127">
        <f t="shared" si="88"/>
        <v>75</v>
      </c>
      <c r="P78" s="44">
        <f t="shared" si="55"/>
        <v>28.05</v>
      </c>
      <c r="Q78" s="47"/>
      <c r="R78" s="19">
        <f t="shared" si="56"/>
        <v>28.958657311843602</v>
      </c>
      <c r="S78" s="19">
        <f t="shared" si="57"/>
        <v>57.917314623687204</v>
      </c>
      <c r="T78" s="19">
        <f t="shared" si="58"/>
        <v>3.2799523126395393</v>
      </c>
      <c r="U78" s="19">
        <f t="shared" si="59"/>
        <v>32.238609624483139</v>
      </c>
      <c r="V78" s="19">
        <f t="shared" si="60"/>
        <v>61.197266936326741</v>
      </c>
      <c r="W78" s="52">
        <f t="shared" si="50"/>
        <v>120.83627944826041</v>
      </c>
      <c r="X78" s="50">
        <f t="shared" si="61"/>
        <v>0.81479000360819986</v>
      </c>
      <c r="Y78" s="60">
        <f t="shared" si="62"/>
        <v>40.919515343363607</v>
      </c>
      <c r="Z78" s="3">
        <f t="shared" si="89"/>
        <v>47.15102858767397</v>
      </c>
      <c r="AA78" s="3">
        <f t="shared" si="63"/>
        <v>43.391964681403309</v>
      </c>
      <c r="AB78" s="3">
        <f t="shared" si="64"/>
        <v>1147.7924053813499</v>
      </c>
      <c r="AC78" s="12">
        <f t="shared" si="65"/>
        <v>120.8362794482604</v>
      </c>
      <c r="AE78" s="127">
        <f t="shared" si="49"/>
        <v>75</v>
      </c>
      <c r="AF78" s="78">
        <f t="shared" si="90"/>
        <v>233</v>
      </c>
      <c r="AH78">
        <f t="shared" si="66"/>
        <v>47.347118420520374</v>
      </c>
      <c r="AI78">
        <f t="shared" si="67"/>
        <v>27.245236678966585</v>
      </c>
      <c r="AJ78" s="17">
        <f t="shared" si="68"/>
        <v>74.592355099486952</v>
      </c>
      <c r="AK78" s="23">
        <f t="shared" si="51"/>
        <v>98.482533973256594</v>
      </c>
      <c r="AL78" s="75">
        <f t="shared" si="69"/>
        <v>6.2138164201736658E-2</v>
      </c>
      <c r="AM78" s="88">
        <f t="shared" si="70"/>
        <v>5365.5933487222646</v>
      </c>
      <c r="AN78">
        <f t="shared" si="71"/>
        <v>471.5102858767396</v>
      </c>
      <c r="AO78" s="90">
        <f t="shared" si="52"/>
        <v>536.55933487222558</v>
      </c>
      <c r="AP78" s="22">
        <f t="shared" si="72"/>
        <v>47.151028587673885</v>
      </c>
      <c r="AQ78" s="22">
        <f t="shared" si="73"/>
        <v>568.97945913791978</v>
      </c>
      <c r="AR78" s="22">
        <f t="shared" si="74"/>
        <v>50</v>
      </c>
      <c r="AS78" s="22">
        <f t="shared" si="75"/>
        <v>55.101931762204458</v>
      </c>
      <c r="AT78" s="22">
        <f t="shared" si="76"/>
        <v>19.490423337282493</v>
      </c>
      <c r="AV78" s="132">
        <f t="shared" si="91"/>
        <v>75</v>
      </c>
      <c r="AW78" s="78">
        <f t="shared" si="92"/>
        <v>2048</v>
      </c>
      <c r="AY78" s="132">
        <f t="shared" si="77"/>
        <v>66.226599046075862</v>
      </c>
      <c r="AZ78" s="132">
        <f t="shared" si="78"/>
        <v>239.47744514387793</v>
      </c>
      <c r="BA78" s="132">
        <f t="shared" si="79"/>
        <v>305.70404418995378</v>
      </c>
      <c r="BB78" s="18" t="e">
        <f t="shared" si="53"/>
        <v>#NUM!</v>
      </c>
      <c r="BC78" s="74" t="e">
        <f t="shared" si="80"/>
        <v>#NUM!</v>
      </c>
      <c r="BD78" s="86">
        <f t="shared" si="81"/>
        <v>1928422586573229</v>
      </c>
      <c r="BE78" s="132" t="e">
        <f t="shared" si="82"/>
        <v>#NUM!</v>
      </c>
      <c r="BF78" s="3" t="e">
        <f t="shared" si="54"/>
        <v>#NUM!</v>
      </c>
      <c r="BG78" s="3" t="e">
        <f t="shared" si="83"/>
        <v>#NUM!</v>
      </c>
      <c r="BH78" s="3" t="e">
        <f t="shared" si="84"/>
        <v>#NUM!</v>
      </c>
      <c r="BI78" s="3" t="e">
        <f t="shared" si="85"/>
        <v>#NUM!</v>
      </c>
      <c r="BJ78" t="e">
        <f t="shared" si="86"/>
        <v>#NUM!</v>
      </c>
      <c r="BK78" t="e">
        <f t="shared" si="87"/>
        <v>#NUM!</v>
      </c>
      <c r="BM78" s="17"/>
    </row>
    <row r="79" spans="15:65">
      <c r="O79" s="127">
        <f t="shared" si="88"/>
        <v>76</v>
      </c>
      <c r="P79" s="44">
        <f t="shared" si="55"/>
        <v>28.425000000000001</v>
      </c>
      <c r="Q79" s="47"/>
      <c r="R79" s="19">
        <f t="shared" si="56"/>
        <v>29.074009467195449</v>
      </c>
      <c r="S79" s="19">
        <f t="shared" si="57"/>
        <v>58.148018934390898</v>
      </c>
      <c r="T79" s="19">
        <f t="shared" si="58"/>
        <v>3.3238019424876617</v>
      </c>
      <c r="U79" s="19">
        <f t="shared" si="59"/>
        <v>32.397811409683108</v>
      </c>
      <c r="V79" s="19">
        <f t="shared" si="60"/>
        <v>61.47182087687856</v>
      </c>
      <c r="W79" s="52">
        <f t="shared" si="50"/>
        <v>120.67707766306044</v>
      </c>
      <c r="X79" s="50">
        <f t="shared" si="61"/>
        <v>0.79999192421548049</v>
      </c>
      <c r="Y79" s="60">
        <f t="shared" si="62"/>
        <v>41.676435780224899</v>
      </c>
      <c r="Z79" s="3">
        <f t="shared" si="89"/>
        <v>47.151028587673956</v>
      </c>
      <c r="AA79" s="3">
        <f t="shared" si="63"/>
        <v>44.19461995694396</v>
      </c>
      <c r="AB79" s="3">
        <f t="shared" si="64"/>
        <v>1184.652687052893</v>
      </c>
      <c r="AC79" s="12">
        <f t="shared" si="65"/>
        <v>120.67707766306044</v>
      </c>
      <c r="AE79" s="127">
        <f t="shared" si="49"/>
        <v>76</v>
      </c>
      <c r="AF79" s="78">
        <f t="shared" si="90"/>
        <v>236</v>
      </c>
      <c r="AH79">
        <f t="shared" si="66"/>
        <v>47.458240059402137</v>
      </c>
      <c r="AI79">
        <f t="shared" si="67"/>
        <v>27.596033717751556</v>
      </c>
      <c r="AJ79" s="17">
        <f t="shared" si="68"/>
        <v>75.054273777153696</v>
      </c>
      <c r="AK79" s="23">
        <f t="shared" si="51"/>
        <v>98.020615295589849</v>
      </c>
      <c r="AL79" s="75">
        <f t="shared" si="69"/>
        <v>5.8919965586368639E-2</v>
      </c>
      <c r="AM79" s="88">
        <f t="shared" si="70"/>
        <v>5658.6611554264955</v>
      </c>
      <c r="AN79">
        <f t="shared" si="71"/>
        <v>471.51028587673954</v>
      </c>
      <c r="AO79" s="90">
        <f t="shared" si="52"/>
        <v>565.86611554264857</v>
      </c>
      <c r="AP79" s="22">
        <f t="shared" si="72"/>
        <v>47.151028587673878</v>
      </c>
      <c r="AQ79" s="22">
        <f t="shared" si="73"/>
        <v>600.05702154562982</v>
      </c>
      <c r="AR79" s="22">
        <f t="shared" si="74"/>
        <v>50</v>
      </c>
      <c r="AS79" s="22">
        <f t="shared" si="75"/>
        <v>55.563850439871196</v>
      </c>
      <c r="AT79" s="22">
        <f t="shared" si="76"/>
        <v>19.4904233372825</v>
      </c>
      <c r="AV79" s="132">
        <f t="shared" si="91"/>
        <v>76</v>
      </c>
      <c r="AW79" s="78">
        <f t="shared" si="92"/>
        <v>2075</v>
      </c>
      <c r="AY79" s="132">
        <f t="shared" si="77"/>
        <v>66.340362020962232</v>
      </c>
      <c r="AZ79" s="132">
        <f t="shared" si="78"/>
        <v>242.63461849294276</v>
      </c>
      <c r="BA79" s="132">
        <f t="shared" si="79"/>
        <v>308.974980513905</v>
      </c>
      <c r="BB79" s="18" t="e">
        <f t="shared" si="53"/>
        <v>#NUM!</v>
      </c>
      <c r="BC79" s="74" t="e">
        <f t="shared" si="80"/>
        <v>#NUM!</v>
      </c>
      <c r="BD79" s="86">
        <f t="shared" si="81"/>
        <v>2810276331327616</v>
      </c>
      <c r="BE79" s="132" t="e">
        <f t="shared" si="82"/>
        <v>#NUM!</v>
      </c>
      <c r="BF79" s="3" t="e">
        <f t="shared" si="54"/>
        <v>#NUM!</v>
      </c>
      <c r="BG79" s="3" t="e">
        <f t="shared" si="83"/>
        <v>#NUM!</v>
      </c>
      <c r="BH79" s="3" t="e">
        <f t="shared" si="84"/>
        <v>#NUM!</v>
      </c>
      <c r="BI79" s="3" t="e">
        <f t="shared" si="85"/>
        <v>#NUM!</v>
      </c>
      <c r="BJ79" t="e">
        <f t="shared" si="86"/>
        <v>#NUM!</v>
      </c>
      <c r="BK79" t="e">
        <f t="shared" si="87"/>
        <v>#NUM!</v>
      </c>
      <c r="BM79" s="17"/>
    </row>
    <row r="80" spans="15:65">
      <c r="O80" s="127">
        <f t="shared" si="88"/>
        <v>77</v>
      </c>
      <c r="P80" s="44">
        <f t="shared" si="55"/>
        <v>28.8</v>
      </c>
      <c r="Q80" s="47"/>
      <c r="R80" s="19">
        <f t="shared" si="56"/>
        <v>29.187849755184615</v>
      </c>
      <c r="S80" s="19">
        <f t="shared" si="57"/>
        <v>58.37569951036923</v>
      </c>
      <c r="T80" s="19">
        <f t="shared" si="58"/>
        <v>3.3676515723357836</v>
      </c>
      <c r="U80" s="19">
        <f t="shared" si="59"/>
        <v>32.555501327520396</v>
      </c>
      <c r="V80" s="19">
        <f t="shared" si="60"/>
        <v>61.743351082705011</v>
      </c>
      <c r="W80" s="52">
        <f t="shared" si="50"/>
        <v>120.51938774522314</v>
      </c>
      <c r="X80" s="50">
        <f t="shared" si="61"/>
        <v>0.78559933470682042</v>
      </c>
      <c r="Y80" s="60">
        <f t="shared" si="62"/>
        <v>42.439969818339364</v>
      </c>
      <c r="Z80" s="3">
        <f t="shared" si="89"/>
        <v>47.151028587673856</v>
      </c>
      <c r="AA80" s="3">
        <f t="shared" si="63"/>
        <v>45.004288442430685</v>
      </c>
      <c r="AB80" s="3">
        <f t="shared" si="64"/>
        <v>1222.2711307681736</v>
      </c>
      <c r="AC80" s="12">
        <f t="shared" si="65"/>
        <v>120.51938774522316</v>
      </c>
      <c r="AE80" s="127">
        <f t="shared" si="49"/>
        <v>77</v>
      </c>
      <c r="AF80" s="78">
        <f t="shared" si="90"/>
        <v>239</v>
      </c>
      <c r="AH80">
        <f t="shared" si="66"/>
        <v>47.567958018962749</v>
      </c>
      <c r="AI80">
        <f t="shared" si="67"/>
        <v>27.946830756536535</v>
      </c>
      <c r="AJ80" s="17">
        <f t="shared" si="68"/>
        <v>75.514788775499284</v>
      </c>
      <c r="AK80" s="23">
        <f t="shared" si="51"/>
        <v>97.560100297244261</v>
      </c>
      <c r="AL80" s="75">
        <f t="shared" si="69"/>
        <v>5.5877470068876257E-2</v>
      </c>
      <c r="AM80" s="88">
        <f t="shared" si="70"/>
        <v>5966.7719410288473</v>
      </c>
      <c r="AN80">
        <f t="shared" si="71"/>
        <v>471.51028587673949</v>
      </c>
      <c r="AO80" s="90">
        <f t="shared" si="52"/>
        <v>596.67719410288373</v>
      </c>
      <c r="AP80" s="22">
        <f t="shared" si="72"/>
        <v>47.151028587673871</v>
      </c>
      <c r="AQ80" s="22">
        <f t="shared" si="73"/>
        <v>632.72977491191568</v>
      </c>
      <c r="AR80" s="22">
        <f t="shared" si="74"/>
        <v>50.000000000000007</v>
      </c>
      <c r="AS80" s="22">
        <f t="shared" si="75"/>
        <v>56.02436543821679</v>
      </c>
      <c r="AT80" s="22">
        <f t="shared" si="76"/>
        <v>19.490423337282493</v>
      </c>
      <c r="AV80" s="132">
        <f t="shared" si="91"/>
        <v>77</v>
      </c>
      <c r="AW80" s="78">
        <f t="shared" si="92"/>
        <v>2102</v>
      </c>
      <c r="AY80" s="132">
        <f t="shared" si="77"/>
        <v>66.45265423384447</v>
      </c>
      <c r="AZ80" s="132">
        <f t="shared" si="78"/>
        <v>245.79179184200751</v>
      </c>
      <c r="BA80" s="132">
        <f t="shared" si="79"/>
        <v>312.24444607585201</v>
      </c>
      <c r="BB80" s="18" t="e">
        <f t="shared" si="53"/>
        <v>#NUM!</v>
      </c>
      <c r="BC80" s="74" t="e">
        <f t="shared" si="80"/>
        <v>#NUM!</v>
      </c>
      <c r="BD80" s="86">
        <f t="shared" si="81"/>
        <v>4094702030002071.5</v>
      </c>
      <c r="BE80" s="132" t="e">
        <f t="shared" si="82"/>
        <v>#NUM!</v>
      </c>
      <c r="BF80" s="3" t="e">
        <f t="shared" si="54"/>
        <v>#NUM!</v>
      </c>
      <c r="BG80" s="3" t="e">
        <f t="shared" si="83"/>
        <v>#NUM!</v>
      </c>
      <c r="BH80" s="3" t="e">
        <f t="shared" si="84"/>
        <v>#NUM!</v>
      </c>
      <c r="BI80" s="3" t="e">
        <f t="shared" si="85"/>
        <v>#NUM!</v>
      </c>
      <c r="BJ80" t="e">
        <f t="shared" si="86"/>
        <v>#NUM!</v>
      </c>
      <c r="BK80" t="e">
        <f t="shared" si="87"/>
        <v>#NUM!</v>
      </c>
      <c r="BM80" s="17"/>
    </row>
    <row r="81" spans="15:65">
      <c r="O81" s="127">
        <f t="shared" si="88"/>
        <v>78</v>
      </c>
      <c r="P81" s="44">
        <f t="shared" si="55"/>
        <v>29.175000000000001</v>
      </c>
      <c r="Q81" s="47"/>
      <c r="R81" s="19">
        <f t="shared" si="56"/>
        <v>29.300217294348158</v>
      </c>
      <c r="S81" s="19">
        <f t="shared" si="57"/>
        <v>58.600434588696316</v>
      </c>
      <c r="T81" s="19">
        <f t="shared" si="58"/>
        <v>3.4115012021839055</v>
      </c>
      <c r="U81" s="19">
        <f t="shared" si="59"/>
        <v>32.711718496532065</v>
      </c>
      <c r="V81" s="19">
        <f t="shared" si="60"/>
        <v>62.011935790880223</v>
      </c>
      <c r="W81" s="52">
        <f t="shared" si="50"/>
        <v>120.36317057621149</v>
      </c>
      <c r="X81" s="50">
        <f t="shared" si="61"/>
        <v>0.77159649919436823</v>
      </c>
      <c r="Y81" s="60">
        <f t="shared" si="62"/>
        <v>43.210165013807696</v>
      </c>
      <c r="Z81" s="3">
        <f t="shared" si="89"/>
        <v>47.15102858767392</v>
      </c>
      <c r="AA81" s="3">
        <f t="shared" si="63"/>
        <v>45.821020567410962</v>
      </c>
      <c r="AB81" s="3">
        <f t="shared" si="64"/>
        <v>1260.6565642778405</v>
      </c>
      <c r="AC81" s="12">
        <f t="shared" si="65"/>
        <v>120.36317057621149</v>
      </c>
      <c r="AE81" s="127">
        <f t="shared" si="49"/>
        <v>78</v>
      </c>
      <c r="AF81" s="78">
        <f t="shared" si="90"/>
        <v>242</v>
      </c>
      <c r="AH81">
        <f t="shared" si="66"/>
        <v>47.676307319608625</v>
      </c>
      <c r="AI81">
        <f t="shared" si="67"/>
        <v>28.297627795321514</v>
      </c>
      <c r="AJ81" s="17">
        <f t="shared" si="68"/>
        <v>75.973935114930143</v>
      </c>
      <c r="AK81" s="23">
        <f t="shared" si="51"/>
        <v>97.100953957813388</v>
      </c>
      <c r="AL81" s="75">
        <f t="shared" si="69"/>
        <v>5.3000432991625129E-2</v>
      </c>
      <c r="AM81" s="88">
        <f t="shared" si="70"/>
        <v>6290.6678629461976</v>
      </c>
      <c r="AN81">
        <f t="shared" si="71"/>
        <v>471.51028587673881</v>
      </c>
      <c r="AO81" s="90">
        <f t="shared" si="52"/>
        <v>629.06678629461862</v>
      </c>
      <c r="AP81" s="22">
        <f t="shared" si="72"/>
        <v>47.151028587673792</v>
      </c>
      <c r="AQ81" s="22">
        <f t="shared" si="73"/>
        <v>667.07641926083988</v>
      </c>
      <c r="AR81" s="22">
        <f t="shared" si="74"/>
        <v>50</v>
      </c>
      <c r="AS81" s="22">
        <f t="shared" si="75"/>
        <v>56.483511777647664</v>
      </c>
      <c r="AT81" s="22">
        <f t="shared" si="76"/>
        <v>19.490423337282479</v>
      </c>
      <c r="AV81" s="132">
        <f t="shared" si="91"/>
        <v>78</v>
      </c>
      <c r="AW81" s="78">
        <f t="shared" si="92"/>
        <v>2129</v>
      </c>
      <c r="AY81" s="132">
        <f t="shared" si="77"/>
        <v>66.563513228766453</v>
      </c>
      <c r="AZ81" s="132">
        <f t="shared" si="78"/>
        <v>248.94896519107232</v>
      </c>
      <c r="BA81" s="132">
        <f t="shared" si="79"/>
        <v>315.51247841983877</v>
      </c>
      <c r="BB81" s="18" t="e">
        <f t="shared" si="53"/>
        <v>#NUM!</v>
      </c>
      <c r="BC81" s="74" t="e">
        <f t="shared" si="80"/>
        <v>#NUM!</v>
      </c>
      <c r="BD81" s="86">
        <f t="shared" si="81"/>
        <v>5965185053250601</v>
      </c>
      <c r="BE81" s="132" t="e">
        <f t="shared" si="82"/>
        <v>#NUM!</v>
      </c>
      <c r="BF81" s="3" t="e">
        <f t="shared" si="54"/>
        <v>#NUM!</v>
      </c>
      <c r="BG81" s="3" t="e">
        <f t="shared" si="83"/>
        <v>#NUM!</v>
      </c>
      <c r="BH81" s="3" t="e">
        <f t="shared" si="84"/>
        <v>#NUM!</v>
      </c>
      <c r="BI81" s="3" t="e">
        <f t="shared" si="85"/>
        <v>#NUM!</v>
      </c>
      <c r="BJ81" t="e">
        <f t="shared" si="86"/>
        <v>#NUM!</v>
      </c>
      <c r="BK81" t="e">
        <f t="shared" si="87"/>
        <v>#NUM!</v>
      </c>
      <c r="BM81" s="17"/>
    </row>
    <row r="82" spans="15:65">
      <c r="O82" s="127">
        <f t="shared" si="88"/>
        <v>79</v>
      </c>
      <c r="P82" s="44">
        <f t="shared" si="55"/>
        <v>29.55</v>
      </c>
      <c r="Q82" s="47"/>
      <c r="R82" s="19">
        <f t="shared" si="56"/>
        <v>29.411149704345483</v>
      </c>
      <c r="S82" s="19">
        <f t="shared" si="57"/>
        <v>58.822299408690967</v>
      </c>
      <c r="T82" s="19">
        <f t="shared" si="58"/>
        <v>3.4553508320320279</v>
      </c>
      <c r="U82" s="19">
        <f t="shared" si="59"/>
        <v>32.866500536377508</v>
      </c>
      <c r="V82" s="19">
        <f t="shared" si="60"/>
        <v>62.277650240722991</v>
      </c>
      <c r="W82" s="52">
        <f t="shared" si="50"/>
        <v>120.20838853636603</v>
      </c>
      <c r="X82" s="50">
        <f t="shared" si="61"/>
        <v>0.75796848106363024</v>
      </c>
      <c r="Y82" s="60">
        <f t="shared" si="62"/>
        <v>43.987069234698232</v>
      </c>
      <c r="Z82" s="3">
        <f t="shared" si="89"/>
        <v>47.151028587673885</v>
      </c>
      <c r="AA82" s="3">
        <f t="shared" si="63"/>
        <v>46.644867092249697</v>
      </c>
      <c r="AB82" s="3">
        <f t="shared" si="64"/>
        <v>1299.8178958853334</v>
      </c>
      <c r="AC82" s="12">
        <f t="shared" si="65"/>
        <v>120.20838853636602</v>
      </c>
      <c r="AE82" s="127">
        <f t="shared" si="49"/>
        <v>79</v>
      </c>
      <c r="AF82" s="78">
        <f t="shared" si="90"/>
        <v>245</v>
      </c>
      <c r="AH82">
        <f t="shared" si="66"/>
        <v>47.783321687290652</v>
      </c>
      <c r="AI82">
        <f t="shared" si="67"/>
        <v>28.648424834106489</v>
      </c>
      <c r="AJ82" s="17">
        <f t="shared" si="68"/>
        <v>76.431746521397145</v>
      </c>
      <c r="AK82" s="23">
        <f t="shared" si="51"/>
        <v>96.643142551346401</v>
      </c>
      <c r="AL82" s="75">
        <f t="shared" si="69"/>
        <v>5.0279256537930181E-2</v>
      </c>
      <c r="AM82" s="88">
        <f t="shared" si="70"/>
        <v>6631.1267011502114</v>
      </c>
      <c r="AN82">
        <f t="shared" si="71"/>
        <v>471.5102858767396</v>
      </c>
      <c r="AO82" s="90">
        <f t="shared" si="52"/>
        <v>663.11267011502002</v>
      </c>
      <c r="AP82" s="22">
        <f t="shared" si="72"/>
        <v>47.151028587673878</v>
      </c>
      <c r="AQ82" s="22">
        <f t="shared" si="73"/>
        <v>703.17943211144438</v>
      </c>
      <c r="AR82" s="22">
        <f t="shared" si="74"/>
        <v>50</v>
      </c>
      <c r="AS82" s="22">
        <f t="shared" si="75"/>
        <v>56.941323184114637</v>
      </c>
      <c r="AT82" s="22">
        <f t="shared" si="76"/>
        <v>19.490423337282508</v>
      </c>
      <c r="AV82" s="132">
        <f t="shared" si="91"/>
        <v>79</v>
      </c>
      <c r="AW82" s="78">
        <f t="shared" si="92"/>
        <v>2156</v>
      </c>
      <c r="AY82" s="132">
        <f t="shared" si="77"/>
        <v>66.67297513029402</v>
      </c>
      <c r="AZ82" s="132">
        <f t="shared" si="78"/>
        <v>252.10613854013715</v>
      </c>
      <c r="BA82" s="132">
        <f t="shared" si="79"/>
        <v>318.77911367043117</v>
      </c>
      <c r="BB82" s="18" t="e">
        <f t="shared" si="53"/>
        <v>#NUM!</v>
      </c>
      <c r="BC82" s="74" t="e">
        <f t="shared" si="80"/>
        <v>#NUM!</v>
      </c>
      <c r="BD82" s="86">
        <f t="shared" si="81"/>
        <v>8688717629481128</v>
      </c>
      <c r="BE82" s="132" t="e">
        <f t="shared" si="82"/>
        <v>#NUM!</v>
      </c>
      <c r="BF82" s="3" t="e">
        <f t="shared" si="54"/>
        <v>#NUM!</v>
      </c>
      <c r="BG82" s="3" t="e">
        <f t="shared" si="83"/>
        <v>#NUM!</v>
      </c>
      <c r="BH82" s="3" t="e">
        <f t="shared" si="84"/>
        <v>#NUM!</v>
      </c>
      <c r="BI82" s="3" t="e">
        <f t="shared" si="85"/>
        <v>#NUM!</v>
      </c>
      <c r="BJ82" t="e">
        <f t="shared" si="86"/>
        <v>#NUM!</v>
      </c>
      <c r="BK82" t="e">
        <f t="shared" si="87"/>
        <v>#NUM!</v>
      </c>
      <c r="BM82" s="17"/>
    </row>
    <row r="83" spans="15:65">
      <c r="O83" s="127">
        <f t="shared" si="88"/>
        <v>80</v>
      </c>
      <c r="P83" s="44">
        <f t="shared" si="55"/>
        <v>29.925000000000001</v>
      </c>
      <c r="Q83" s="47"/>
      <c r="R83" s="19">
        <f t="shared" si="56"/>
        <v>29.520683181568966</v>
      </c>
      <c r="S83" s="19">
        <f t="shared" si="57"/>
        <v>59.041366363137932</v>
      </c>
      <c r="T83" s="19">
        <f t="shared" si="58"/>
        <v>3.4992004618801502</v>
      </c>
      <c r="U83" s="19">
        <f t="shared" si="59"/>
        <v>33.01988364344912</v>
      </c>
      <c r="V83" s="19">
        <f t="shared" si="60"/>
        <v>62.540566825018082</v>
      </c>
      <c r="W83" s="52">
        <f t="shared" si="50"/>
        <v>120.05500542929441</v>
      </c>
      <c r="X83" s="50">
        <f t="shared" si="61"/>
        <v>0.74470109289122011</v>
      </c>
      <c r="Y83" s="60">
        <f t="shared" si="62"/>
        <v>44.770730662987077</v>
      </c>
      <c r="Z83" s="3">
        <f t="shared" si="89"/>
        <v>47.151028587673842</v>
      </c>
      <c r="AA83" s="3">
        <f t="shared" si="63"/>
        <v>47.475879110186575</v>
      </c>
      <c r="AB83" s="3">
        <f t="shared" si="64"/>
        <v>1339.7641150898878</v>
      </c>
      <c r="AC83" s="12">
        <f t="shared" si="65"/>
        <v>120.05500542929443</v>
      </c>
      <c r="AE83" s="127">
        <f t="shared" si="49"/>
        <v>80</v>
      </c>
      <c r="AF83" s="78">
        <f t="shared" si="90"/>
        <v>248</v>
      </c>
      <c r="AH83">
        <f t="shared" si="66"/>
        <v>47.88903361652433</v>
      </c>
      <c r="AI83">
        <f t="shared" si="67"/>
        <v>28.999221872891468</v>
      </c>
      <c r="AJ83" s="17">
        <f t="shared" si="68"/>
        <v>76.888255489415798</v>
      </c>
      <c r="AK83" s="23">
        <f t="shared" si="51"/>
        <v>96.186633583327747</v>
      </c>
      <c r="AL83" s="75">
        <f t="shared" si="69"/>
        <v>4.7704944936186183E-2</v>
      </c>
      <c r="AM83" s="88">
        <f t="shared" si="70"/>
        <v>6988.9635338358012</v>
      </c>
      <c r="AN83">
        <f t="shared" si="71"/>
        <v>471.51028587673949</v>
      </c>
      <c r="AO83" s="90">
        <f t="shared" si="52"/>
        <v>698.89635338357891</v>
      </c>
      <c r="AP83" s="22">
        <f t="shared" si="72"/>
        <v>47.151028587673871</v>
      </c>
      <c r="AQ83" s="22">
        <f t="shared" si="73"/>
        <v>741.1252461693731</v>
      </c>
      <c r="AR83" s="22">
        <f t="shared" si="74"/>
        <v>50</v>
      </c>
      <c r="AS83" s="22">
        <f t="shared" si="75"/>
        <v>57.397832152133297</v>
      </c>
      <c r="AT83" s="22">
        <f t="shared" si="76"/>
        <v>19.4904233372825</v>
      </c>
      <c r="AV83" s="132">
        <f t="shared" si="91"/>
        <v>80</v>
      </c>
      <c r="AW83" s="78">
        <f t="shared" si="92"/>
        <v>2183</v>
      </c>
      <c r="AY83" s="132">
        <f t="shared" si="77"/>
        <v>66.781074714182779</v>
      </c>
      <c r="AZ83" s="132">
        <f t="shared" si="78"/>
        <v>255.2633118892019</v>
      </c>
      <c r="BA83" s="132">
        <f t="shared" si="79"/>
        <v>322.04438660338468</v>
      </c>
      <c r="BB83" s="18" t="e">
        <f t="shared" si="53"/>
        <v>#NUM!</v>
      </c>
      <c r="BC83" s="74" t="e">
        <f t="shared" si="80"/>
        <v>#NUM!</v>
      </c>
      <c r="BD83" s="86">
        <f t="shared" si="81"/>
        <v>1.2653752340016944E+16</v>
      </c>
      <c r="BE83" s="132" t="e">
        <f t="shared" si="82"/>
        <v>#NUM!</v>
      </c>
      <c r="BF83" s="3" t="e">
        <f t="shared" si="54"/>
        <v>#NUM!</v>
      </c>
      <c r="BG83" s="3" t="e">
        <f t="shared" si="83"/>
        <v>#NUM!</v>
      </c>
      <c r="BH83" s="3" t="e">
        <f t="shared" si="84"/>
        <v>#NUM!</v>
      </c>
      <c r="BI83" s="3" t="e">
        <f t="shared" si="85"/>
        <v>#NUM!</v>
      </c>
      <c r="BJ83" t="e">
        <f t="shared" si="86"/>
        <v>#NUM!</v>
      </c>
      <c r="BK83" t="e">
        <f t="shared" si="87"/>
        <v>#NUM!</v>
      </c>
      <c r="BM83" s="17"/>
    </row>
    <row r="84" spans="15:65">
      <c r="O84" s="127">
        <f t="shared" si="88"/>
        <v>81</v>
      </c>
      <c r="P84" s="44">
        <f t="shared" si="55"/>
        <v>30.3</v>
      </c>
      <c r="Q84" s="47"/>
      <c r="R84" s="19">
        <f t="shared" si="56"/>
        <v>29.628852570046099</v>
      </c>
      <c r="S84" s="19">
        <f t="shared" si="57"/>
        <v>59.257705140092199</v>
      </c>
      <c r="T84" s="19">
        <f t="shared" si="58"/>
        <v>3.5430500917282721</v>
      </c>
      <c r="U84" s="19">
        <f t="shared" si="59"/>
        <v>33.171902661774368</v>
      </c>
      <c r="V84" s="19">
        <f t="shared" si="60"/>
        <v>62.800755231820474</v>
      </c>
      <c r="W84" s="52">
        <f t="shared" si="50"/>
        <v>119.90298641096918</v>
      </c>
      <c r="X84" s="50">
        <f t="shared" si="61"/>
        <v>0.7317808500815951</v>
      </c>
      <c r="Y84" s="60">
        <f t="shared" si="62"/>
        <v>45.561197796508871</v>
      </c>
      <c r="Z84" s="3">
        <f t="shared" si="89"/>
        <v>47.151028587673878</v>
      </c>
      <c r="AA84" s="3">
        <f t="shared" si="63"/>
        <v>48.314108049404709</v>
      </c>
      <c r="AB84" s="3">
        <f t="shared" si="64"/>
        <v>1380.5042932342212</v>
      </c>
      <c r="AC84" s="12">
        <f t="shared" si="65"/>
        <v>119.90298641096919</v>
      </c>
      <c r="AE84" s="127">
        <f t="shared" si="49"/>
        <v>81</v>
      </c>
      <c r="AF84" s="78">
        <f t="shared" si="90"/>
        <v>251</v>
      </c>
      <c r="AH84">
        <f t="shared" si="66"/>
        <v>47.993474429620761</v>
      </c>
      <c r="AI84">
        <f t="shared" si="67"/>
        <v>29.350018911676447</v>
      </c>
      <c r="AJ84" s="17">
        <f t="shared" si="68"/>
        <v>77.343493341297204</v>
      </c>
      <c r="AK84" s="23">
        <f t="shared" si="51"/>
        <v>95.731395731446341</v>
      </c>
      <c r="AL84" s="75">
        <f t="shared" si="69"/>
        <v>4.5269063098297549E-2</v>
      </c>
      <c r="AM84" s="88">
        <f t="shared" si="70"/>
        <v>7365.032490703099</v>
      </c>
      <c r="AN84">
        <f t="shared" si="71"/>
        <v>471.5102858767396</v>
      </c>
      <c r="AO84" s="90">
        <f t="shared" si="52"/>
        <v>736.50324907030858</v>
      </c>
      <c r="AP84" s="22">
        <f t="shared" si="72"/>
        <v>47.151028587673871</v>
      </c>
      <c r="AQ84" s="22">
        <f t="shared" si="73"/>
        <v>781.00443524878244</v>
      </c>
      <c r="AR84" s="22">
        <f t="shared" si="74"/>
        <v>50</v>
      </c>
      <c r="AS84" s="22">
        <f t="shared" si="75"/>
        <v>57.853070004014704</v>
      </c>
      <c r="AT84" s="22">
        <f t="shared" si="76"/>
        <v>19.4904233372825</v>
      </c>
      <c r="AV84" s="132">
        <f t="shared" si="91"/>
        <v>81</v>
      </c>
      <c r="AW84" s="78">
        <f t="shared" si="92"/>
        <v>2210</v>
      </c>
      <c r="AY84" s="132">
        <f t="shared" si="77"/>
        <v>66.887845473702214</v>
      </c>
      <c r="AZ84" s="132">
        <f t="shared" si="78"/>
        <v>258.42048523826674</v>
      </c>
      <c r="BA84" s="132">
        <f t="shared" si="79"/>
        <v>325.30833071196895</v>
      </c>
      <c r="BB84" s="18" t="e">
        <f t="shared" si="53"/>
        <v>#NUM!</v>
      </c>
      <c r="BC84" s="74" t="e">
        <f t="shared" si="80"/>
        <v>#NUM!</v>
      </c>
      <c r="BD84" s="86">
        <f t="shared" si="81"/>
        <v>1.8425383487601612E+16</v>
      </c>
      <c r="BE84" s="132" t="e">
        <f t="shared" si="82"/>
        <v>#NUM!</v>
      </c>
      <c r="BF84" s="3" t="e">
        <f t="shared" si="54"/>
        <v>#NUM!</v>
      </c>
      <c r="BG84" s="3" t="e">
        <f t="shared" si="83"/>
        <v>#NUM!</v>
      </c>
      <c r="BH84" s="3" t="e">
        <f t="shared" si="84"/>
        <v>#NUM!</v>
      </c>
      <c r="BI84" s="3" t="e">
        <f t="shared" si="85"/>
        <v>#NUM!</v>
      </c>
      <c r="BJ84" t="e">
        <f t="shared" si="86"/>
        <v>#NUM!</v>
      </c>
      <c r="BK84" t="e">
        <f t="shared" si="87"/>
        <v>#NUM!</v>
      </c>
      <c r="BM84" s="17"/>
    </row>
    <row r="85" spans="15:65">
      <c r="O85" s="127">
        <f t="shared" si="88"/>
        <v>82</v>
      </c>
      <c r="P85" s="44">
        <f t="shared" si="55"/>
        <v>30.675000000000001</v>
      </c>
      <c r="Q85" s="47"/>
      <c r="R85" s="19">
        <f t="shared" si="56"/>
        <v>29.735691427980839</v>
      </c>
      <c r="S85" s="19">
        <f t="shared" si="57"/>
        <v>59.471382855961679</v>
      </c>
      <c r="T85" s="19">
        <f t="shared" si="58"/>
        <v>3.5868997215763945</v>
      </c>
      <c r="U85" s="19">
        <f t="shared" si="59"/>
        <v>33.322591149557233</v>
      </c>
      <c r="V85" s="19">
        <f t="shared" si="60"/>
        <v>63.058282577538073</v>
      </c>
      <c r="W85" s="52">
        <f t="shared" si="50"/>
        <v>119.7522979231863</v>
      </c>
      <c r="X85" s="50">
        <f t="shared" si="61"/>
        <v>0.71919492790451889</v>
      </c>
      <c r="Y85" s="60">
        <f t="shared" si="62"/>
        <v>46.35851945092044</v>
      </c>
      <c r="Z85" s="3">
        <f t="shared" si="89"/>
        <v>47.151028587673885</v>
      </c>
      <c r="AA85" s="3">
        <f t="shared" si="63"/>
        <v>49.159605675112921</v>
      </c>
      <c r="AB85" s="3">
        <f t="shared" si="64"/>
        <v>1422.0475841569855</v>
      </c>
      <c r="AC85" s="12">
        <f t="shared" si="65"/>
        <v>119.7522979231863</v>
      </c>
      <c r="AE85" s="127">
        <f t="shared" si="49"/>
        <v>82</v>
      </c>
      <c r="AF85" s="78">
        <f t="shared" si="90"/>
        <v>254</v>
      </c>
      <c r="AH85">
        <f t="shared" si="66"/>
        <v>48.096674332398763</v>
      </c>
      <c r="AI85">
        <f t="shared" si="67"/>
        <v>29.700815950461426</v>
      </c>
      <c r="AJ85" s="17">
        <f t="shared" si="68"/>
        <v>77.797490282860196</v>
      </c>
      <c r="AK85" s="23">
        <f t="shared" si="51"/>
        <v>95.27739878988335</v>
      </c>
      <c r="AL85" s="75">
        <f t="shared" si="69"/>
        <v>4.296369839978742E-2</v>
      </c>
      <c r="AM85" s="88">
        <f t="shared" si="70"/>
        <v>7760.2285874043791</v>
      </c>
      <c r="AN85">
        <f t="shared" si="71"/>
        <v>471.51028587673954</v>
      </c>
      <c r="AO85" s="90">
        <f t="shared" si="52"/>
        <v>776.0228587404365</v>
      </c>
      <c r="AP85" s="22">
        <f t="shared" si="72"/>
        <v>47.151028587673871</v>
      </c>
      <c r="AQ85" s="22">
        <f t="shared" si="73"/>
        <v>822.91190880118245</v>
      </c>
      <c r="AR85" s="22">
        <f t="shared" si="74"/>
        <v>50</v>
      </c>
      <c r="AS85" s="22">
        <f t="shared" si="75"/>
        <v>58.307066945577688</v>
      </c>
      <c r="AT85" s="22">
        <f t="shared" si="76"/>
        <v>19.490423337282508</v>
      </c>
      <c r="AV85" s="132">
        <f t="shared" si="91"/>
        <v>82</v>
      </c>
      <c r="AW85" s="78">
        <f t="shared" si="92"/>
        <v>2237</v>
      </c>
      <c r="AY85" s="132">
        <f t="shared" si="77"/>
        <v>66.993319681932604</v>
      </c>
      <c r="AZ85" s="132">
        <f t="shared" si="78"/>
        <v>261.57765858733154</v>
      </c>
      <c r="BA85" s="132">
        <f t="shared" si="79"/>
        <v>328.57097826926417</v>
      </c>
      <c r="BB85" s="18" t="e">
        <f t="shared" si="53"/>
        <v>#NUM!</v>
      </c>
      <c r="BC85" s="74" t="e">
        <f t="shared" si="80"/>
        <v>#NUM!</v>
      </c>
      <c r="BD85" s="86">
        <f t="shared" si="81"/>
        <v>2.682556720013978E+16</v>
      </c>
      <c r="BE85" s="132" t="e">
        <f t="shared" si="82"/>
        <v>#NUM!</v>
      </c>
      <c r="BF85" s="3" t="e">
        <f t="shared" si="54"/>
        <v>#NUM!</v>
      </c>
      <c r="BG85" s="3" t="e">
        <f t="shared" si="83"/>
        <v>#NUM!</v>
      </c>
      <c r="BH85" s="3" t="e">
        <f t="shared" si="84"/>
        <v>#NUM!</v>
      </c>
      <c r="BI85" s="3" t="e">
        <f t="shared" si="85"/>
        <v>#NUM!</v>
      </c>
      <c r="BJ85" t="e">
        <f t="shared" si="86"/>
        <v>#NUM!</v>
      </c>
      <c r="BK85" t="e">
        <f t="shared" si="87"/>
        <v>#NUM!</v>
      </c>
      <c r="BM85" s="17"/>
    </row>
    <row r="86" spans="15:65">
      <c r="O86" s="127">
        <f t="shared" si="88"/>
        <v>83</v>
      </c>
      <c r="P86" s="44">
        <f t="shared" si="55"/>
        <v>31.05</v>
      </c>
      <c r="Q86" s="47"/>
      <c r="R86" s="19">
        <f t="shared" si="56"/>
        <v>29.841232090251978</v>
      </c>
      <c r="S86" s="19">
        <f t="shared" si="57"/>
        <v>59.682464180503956</v>
      </c>
      <c r="T86" s="19">
        <f t="shared" si="58"/>
        <v>3.6307493514245168</v>
      </c>
      <c r="U86" s="19">
        <f t="shared" si="59"/>
        <v>33.471981441676498</v>
      </c>
      <c r="V86" s="19">
        <f t="shared" si="60"/>
        <v>63.313213531928476</v>
      </c>
      <c r="W86" s="52">
        <f t="shared" si="50"/>
        <v>119.60290763106705</v>
      </c>
      <c r="X86" s="50">
        <f t="shared" si="61"/>
        <v>0.70693112164579086</v>
      </c>
      <c r="Y86" s="60">
        <f t="shared" si="62"/>
        <v>47.162744761674972</v>
      </c>
      <c r="Z86" s="3">
        <f t="shared" si="89"/>
        <v>47.151028587673991</v>
      </c>
      <c r="AA86" s="3">
        <f t="shared" si="63"/>
        <v>50.012424091639232</v>
      </c>
      <c r="AB86" s="3">
        <f t="shared" si="64"/>
        <v>1464.4032248500087</v>
      </c>
      <c r="AC86" s="12">
        <f t="shared" si="65"/>
        <v>119.60290763106704</v>
      </c>
      <c r="AE86" s="127">
        <f t="shared" si="49"/>
        <v>83</v>
      </c>
      <c r="AF86" s="78">
        <f t="shared" si="90"/>
        <v>257</v>
      </c>
      <c r="AH86">
        <f t="shared" si="66"/>
        <v>48.19866246662589</v>
      </c>
      <c r="AI86">
        <f t="shared" si="67"/>
        <v>30.051612989246401</v>
      </c>
      <c r="AJ86" s="17">
        <f t="shared" si="68"/>
        <v>78.250275455872298</v>
      </c>
      <c r="AK86" s="23">
        <f t="shared" si="51"/>
        <v>94.824613616871247</v>
      </c>
      <c r="AL86" s="75">
        <f t="shared" si="69"/>
        <v>4.0781425336639907E-2</v>
      </c>
      <c r="AM86" s="88">
        <f t="shared" si="70"/>
        <v>8175.4896448678155</v>
      </c>
      <c r="AN86">
        <f t="shared" si="71"/>
        <v>471.51028587673875</v>
      </c>
      <c r="AO86" s="90">
        <f t="shared" si="52"/>
        <v>817.54896448678016</v>
      </c>
      <c r="AP86" s="22">
        <f t="shared" si="72"/>
        <v>47.151028587673792</v>
      </c>
      <c r="AQ86" s="22">
        <f t="shared" si="73"/>
        <v>866.9471154447981</v>
      </c>
      <c r="AR86" s="22">
        <f t="shared" si="74"/>
        <v>50</v>
      </c>
      <c r="AS86" s="22">
        <f t="shared" si="75"/>
        <v>58.759852118589812</v>
      </c>
      <c r="AT86" s="22">
        <f t="shared" si="76"/>
        <v>19.490423337282486</v>
      </c>
      <c r="AV86" s="132">
        <f t="shared" si="91"/>
        <v>83</v>
      </c>
      <c r="AW86" s="78">
        <f t="shared" si="92"/>
        <v>2264</v>
      </c>
      <c r="AY86" s="132">
        <f t="shared" si="77"/>
        <v>67.097528450324674</v>
      </c>
      <c r="AZ86" s="132">
        <f t="shared" si="78"/>
        <v>264.73483193639629</v>
      </c>
      <c r="BA86" s="132">
        <f t="shared" si="79"/>
        <v>331.83236038672095</v>
      </c>
      <c r="BB86" s="18" t="e">
        <f t="shared" si="53"/>
        <v>#NUM!</v>
      </c>
      <c r="BC86" s="74" t="e">
        <f t="shared" si="80"/>
        <v>#NUM!</v>
      </c>
      <c r="BD86" s="86">
        <f t="shared" si="81"/>
        <v>3.904972855573248E+16</v>
      </c>
      <c r="BE86" s="132" t="e">
        <f t="shared" si="82"/>
        <v>#NUM!</v>
      </c>
      <c r="BF86" s="3" t="e">
        <f t="shared" si="54"/>
        <v>#NUM!</v>
      </c>
      <c r="BG86" s="3" t="e">
        <f t="shared" si="83"/>
        <v>#NUM!</v>
      </c>
      <c r="BH86" s="3" t="e">
        <f t="shared" si="84"/>
        <v>#NUM!</v>
      </c>
      <c r="BI86" s="3" t="e">
        <f t="shared" si="85"/>
        <v>#NUM!</v>
      </c>
      <c r="BJ86" t="e">
        <f t="shared" si="86"/>
        <v>#NUM!</v>
      </c>
      <c r="BK86" t="e">
        <f t="shared" si="87"/>
        <v>#NUM!</v>
      </c>
      <c r="BM86" s="17"/>
    </row>
    <row r="87" spans="15:65">
      <c r="O87" s="127">
        <f t="shared" si="88"/>
        <v>84</v>
      </c>
      <c r="P87" s="44">
        <f t="shared" si="55"/>
        <v>31.425000000000001</v>
      </c>
      <c r="Q87" s="47"/>
      <c r="R87" s="19">
        <f t="shared" si="56"/>
        <v>29.945505727159908</v>
      </c>
      <c r="S87" s="19">
        <f t="shared" si="57"/>
        <v>59.891011454319816</v>
      </c>
      <c r="T87" s="19">
        <f t="shared" si="58"/>
        <v>3.6745989812726387</v>
      </c>
      <c r="U87" s="19">
        <f t="shared" si="59"/>
        <v>33.62010470843255</v>
      </c>
      <c r="V87" s="19">
        <f t="shared" si="60"/>
        <v>63.565610435592454</v>
      </c>
      <c r="W87" s="52">
        <f t="shared" si="50"/>
        <v>119.45478436431098</v>
      </c>
      <c r="X87" s="50">
        <f t="shared" si="61"/>
        <v>0.69497780961112343</v>
      </c>
      <c r="Y87" s="60">
        <f t="shared" si="62"/>
        <v>47.973923186009173</v>
      </c>
      <c r="Z87" s="3">
        <f t="shared" si="89"/>
        <v>47.151028587673856</v>
      </c>
      <c r="AA87" s="3">
        <f t="shared" si="63"/>
        <v>50.872615744538038</v>
      </c>
      <c r="AB87" s="3">
        <f t="shared" si="64"/>
        <v>1507.580536120339</v>
      </c>
      <c r="AC87" s="12">
        <f t="shared" si="65"/>
        <v>119.45478436431101</v>
      </c>
      <c r="AE87" s="127">
        <f t="shared" si="49"/>
        <v>84</v>
      </c>
      <c r="AF87" s="78">
        <f t="shared" si="90"/>
        <v>260</v>
      </c>
      <c r="AH87">
        <f t="shared" si="66"/>
        <v>48.299466959416357</v>
      </c>
      <c r="AI87">
        <f t="shared" si="67"/>
        <v>30.40241002803138</v>
      </c>
      <c r="AJ87" s="17">
        <f t="shared" si="68"/>
        <v>78.701876987447733</v>
      </c>
      <c r="AK87" s="23">
        <f t="shared" si="51"/>
        <v>94.373012085295798</v>
      </c>
      <c r="AL87" s="75">
        <f t="shared" si="69"/>
        <v>3.8715272818702226E-2</v>
      </c>
      <c r="AM87" s="88">
        <f t="shared" si="70"/>
        <v>8611.7982973786275</v>
      </c>
      <c r="AN87">
        <f t="shared" si="71"/>
        <v>471.51028587673778</v>
      </c>
      <c r="AO87" s="90">
        <f t="shared" si="52"/>
        <v>861.17982973786127</v>
      </c>
      <c r="AP87" s="22">
        <f t="shared" si="72"/>
        <v>47.1510285876737</v>
      </c>
      <c r="AQ87" s="22">
        <f t="shared" si="73"/>
        <v>913.21425590595959</v>
      </c>
      <c r="AR87" s="22">
        <f t="shared" si="74"/>
        <v>50</v>
      </c>
      <c r="AS87" s="22">
        <f t="shared" si="75"/>
        <v>59.211453650165254</v>
      </c>
      <c r="AT87" s="22">
        <f t="shared" si="76"/>
        <v>19.490423337282479</v>
      </c>
      <c r="AV87" s="132">
        <f t="shared" si="91"/>
        <v>84</v>
      </c>
      <c r="AW87" s="78">
        <f t="shared" si="92"/>
        <v>2291</v>
      </c>
      <c r="AY87" s="132">
        <f t="shared" si="77"/>
        <v>67.200501783787956</v>
      </c>
      <c r="AZ87" s="132">
        <f t="shared" si="78"/>
        <v>267.8920052854611</v>
      </c>
      <c r="BA87" s="132">
        <f t="shared" si="79"/>
        <v>335.09250706924905</v>
      </c>
      <c r="BB87" s="18" t="e">
        <f t="shared" si="53"/>
        <v>#NUM!</v>
      </c>
      <c r="BC87" s="74" t="e">
        <f t="shared" si="80"/>
        <v>#NUM!</v>
      </c>
      <c r="BD87" s="86">
        <f t="shared" si="81"/>
        <v>5.6836241831796664E+16</v>
      </c>
      <c r="BE87" s="132" t="e">
        <f t="shared" si="82"/>
        <v>#NUM!</v>
      </c>
      <c r="BF87" s="3" t="e">
        <f t="shared" si="54"/>
        <v>#NUM!</v>
      </c>
      <c r="BG87" s="3" t="e">
        <f t="shared" si="83"/>
        <v>#NUM!</v>
      </c>
      <c r="BH87" s="3" t="e">
        <f t="shared" si="84"/>
        <v>#NUM!</v>
      </c>
      <c r="BI87" s="3" t="e">
        <f t="shared" si="85"/>
        <v>#NUM!</v>
      </c>
      <c r="BJ87" t="e">
        <f t="shared" si="86"/>
        <v>#NUM!</v>
      </c>
      <c r="BK87" t="e">
        <f t="shared" si="87"/>
        <v>#NUM!</v>
      </c>
      <c r="BM87" s="17"/>
    </row>
    <row r="88" spans="15:65">
      <c r="O88" s="45">
        <f t="shared" si="88"/>
        <v>85</v>
      </c>
      <c r="P88" s="154">
        <f t="shared" si="55"/>
        <v>31.8</v>
      </c>
      <c r="Q88" s="155"/>
      <c r="R88" s="156">
        <f t="shared" si="56"/>
        <v>30.048542399688657</v>
      </c>
      <c r="S88" s="156">
        <f t="shared" si="57"/>
        <v>60.097084799377313</v>
      </c>
      <c r="T88" s="156">
        <f t="shared" si="58"/>
        <v>3.7184486111207611</v>
      </c>
      <c r="U88" s="156">
        <f t="shared" si="59"/>
        <v>33.76699101080942</v>
      </c>
      <c r="V88" s="156">
        <f t="shared" si="60"/>
        <v>63.815533410498077</v>
      </c>
      <c r="W88" s="157">
        <f t="shared" si="50"/>
        <v>119.30789806193413</v>
      </c>
      <c r="X88" s="158">
        <f t="shared" si="61"/>
        <v>0.68332391874772214</v>
      </c>
      <c r="Y88" s="159">
        <f t="shared" si="62"/>
        <v>48.792104504941491</v>
      </c>
      <c r="Z88" s="160">
        <f t="shared" si="89"/>
        <v>47.151028587673949</v>
      </c>
      <c r="AA88" s="160">
        <f t="shared" si="63"/>
        <v>51.740233422709117</v>
      </c>
      <c r="AB88" s="160">
        <f t="shared" si="64"/>
        <v>1551.5889232571406</v>
      </c>
      <c r="AC88" s="12">
        <f t="shared" si="65"/>
        <v>119.30789806193413</v>
      </c>
      <c r="AE88" s="127">
        <f t="shared" si="49"/>
        <v>85</v>
      </c>
      <c r="AF88" s="78">
        <f t="shared" si="90"/>
        <v>263</v>
      </c>
      <c r="AH88">
        <f t="shared" si="66"/>
        <v>48.399114969795164</v>
      </c>
      <c r="AI88">
        <f t="shared" si="67"/>
        <v>30.753207066816358</v>
      </c>
      <c r="AJ88" s="17">
        <f t="shared" si="68"/>
        <v>79.152322036611523</v>
      </c>
      <c r="AK88" s="23">
        <f t="shared" si="51"/>
        <v>93.922567036132037</v>
      </c>
      <c r="AL88" s="75">
        <f t="shared" si="69"/>
        <v>3.6758693881699805E-2</v>
      </c>
      <c r="AM88" s="88">
        <f t="shared" si="70"/>
        <v>9070.1840934733609</v>
      </c>
      <c r="AN88">
        <f t="shared" si="71"/>
        <v>471.51028587673954</v>
      </c>
      <c r="AO88" s="90">
        <f t="shared" si="52"/>
        <v>907.01840934733445</v>
      </c>
      <c r="AP88" s="22">
        <f t="shared" si="72"/>
        <v>47.151028587673871</v>
      </c>
      <c r="AQ88" s="22">
        <f t="shared" si="73"/>
        <v>961.8225058026045</v>
      </c>
      <c r="AR88" s="22">
        <f t="shared" si="74"/>
        <v>50</v>
      </c>
      <c r="AS88" s="22">
        <f t="shared" si="75"/>
        <v>59.661898699329029</v>
      </c>
      <c r="AT88" s="22">
        <f t="shared" si="76"/>
        <v>19.490423337282493</v>
      </c>
      <c r="AV88" s="132">
        <f t="shared" si="91"/>
        <v>85</v>
      </c>
      <c r="AW88" s="78">
        <f t="shared" si="92"/>
        <v>2318</v>
      </c>
      <c r="AY88" s="132">
        <f t="shared" si="77"/>
        <v>67.302268632551545</v>
      </c>
      <c r="AZ88" s="132">
        <f t="shared" si="78"/>
        <v>271.0491786345259</v>
      </c>
      <c r="BA88" s="132">
        <f t="shared" si="79"/>
        <v>338.35144726707745</v>
      </c>
      <c r="BB88" s="18" t="e">
        <f t="shared" si="53"/>
        <v>#NUM!</v>
      </c>
      <c r="BC88" s="74" t="e">
        <f t="shared" si="80"/>
        <v>#NUM!</v>
      </c>
      <c r="BD88" s="86">
        <f t="shared" si="81"/>
        <v>8.2712731533936032E+16</v>
      </c>
      <c r="BE88" s="132" t="e">
        <f t="shared" si="82"/>
        <v>#NUM!</v>
      </c>
      <c r="BF88" s="3" t="e">
        <f t="shared" si="54"/>
        <v>#NUM!</v>
      </c>
      <c r="BG88" s="3" t="e">
        <f t="shared" si="83"/>
        <v>#NUM!</v>
      </c>
      <c r="BH88" s="3" t="e">
        <f t="shared" si="84"/>
        <v>#NUM!</v>
      </c>
      <c r="BI88" s="3" t="e">
        <f t="shared" si="85"/>
        <v>#NUM!</v>
      </c>
      <c r="BJ88" t="e">
        <f t="shared" si="86"/>
        <v>#NUM!</v>
      </c>
      <c r="BK88" t="e">
        <f t="shared" si="87"/>
        <v>#NUM!</v>
      </c>
      <c r="BM88" s="17"/>
    </row>
    <row r="89" spans="15:65">
      <c r="O89" s="127">
        <f t="shared" si="88"/>
        <v>86</v>
      </c>
      <c r="P89" s="44">
        <f t="shared" ref="P89" si="93">P88+$J$45</f>
        <v>32.174999999999997</v>
      </c>
      <c r="Q89" s="47"/>
      <c r="R89" s="19">
        <f t="shared" ref="R89:R94" si="94">20*LOG(P89)</f>
        <v>30.150371111528486</v>
      </c>
      <c r="S89" s="19">
        <f t="shared" si="57"/>
        <v>60.300742223056972</v>
      </c>
      <c r="T89" s="19">
        <f t="shared" ref="T89:T94" si="95">2*$J$6*(P89/1000)</f>
        <v>3.7622982409688825</v>
      </c>
      <c r="U89" s="19">
        <f t="shared" ref="U89:U94" si="96">R89+T89</f>
        <v>33.912669352497367</v>
      </c>
      <c r="V89" s="19">
        <f t="shared" si="60"/>
        <v>64.06304046402586</v>
      </c>
      <c r="W89" s="52">
        <f t="shared" ref="W89:W94" si="97">$Q$4-(R89+T89)+$Q$8+$Q$10</f>
        <v>119.16221972024617</v>
      </c>
      <c r="X89" s="50">
        <f t="shared" ref="X89:X94" si="98">POWER(10,(W89+$D$16)*0.05)*1000</f>
        <v>0.67195889266991327</v>
      </c>
      <c r="Y89" s="60">
        <f t="shared" ref="Y89:Y94" si="99">POWER(10,0.05*U89)</f>
        <v>49.617338825282843</v>
      </c>
      <c r="Z89" s="3">
        <f t="shared" ref="Z89:Z94" si="100">X89*POWER(2,0.5)*Y89</f>
        <v>47.151028587673871</v>
      </c>
      <c r="AA89" s="3">
        <f t="shared" ref="AA89:AA94" si="101">Y89*(50/$Z$4)</f>
        <v>52.615330260529838</v>
      </c>
      <c r="AB89" s="3">
        <f t="shared" si="64"/>
        <v>1596.4378767034761</v>
      </c>
      <c r="AE89" s="127">
        <f t="shared" si="49"/>
        <v>86</v>
      </c>
      <c r="AF89" s="78">
        <f t="shared" si="90"/>
        <v>266</v>
      </c>
      <c r="AH89">
        <f t="shared" si="66"/>
        <v>48.497632732621341</v>
      </c>
      <c r="AI89">
        <f t="shared" si="67"/>
        <v>31.104004105601334</v>
      </c>
      <c r="AJ89" s="17">
        <f t="shared" si="68"/>
        <v>79.601636838222674</v>
      </c>
      <c r="AK89" s="23">
        <f t="shared" si="51"/>
        <v>93.473252234520871</v>
      </c>
      <c r="AL89" s="75">
        <f t="shared" si="69"/>
        <v>3.4905537619871349E-2</v>
      </c>
      <c r="AM89" s="88">
        <f t="shared" si="70"/>
        <v>9551.7256938865885</v>
      </c>
      <c r="AN89">
        <f t="shared" si="71"/>
        <v>471.51028587673949</v>
      </c>
      <c r="AO89" s="90">
        <f t="shared" si="52"/>
        <v>955.17256938865717</v>
      </c>
      <c r="AP89" s="22">
        <f t="shared" si="72"/>
        <v>47.151028587673864</v>
      </c>
      <c r="AQ89" s="22">
        <f t="shared" si="73"/>
        <v>1012.8862487194571</v>
      </c>
      <c r="AR89" s="22">
        <f t="shared" si="74"/>
        <v>50.000000000000007</v>
      </c>
      <c r="AS89" s="22">
        <f t="shared" si="75"/>
        <v>60.111213500940181</v>
      </c>
      <c r="AT89" s="22">
        <f t="shared" si="76"/>
        <v>19.490423337282493</v>
      </c>
      <c r="AV89" s="132">
        <f t="shared" si="91"/>
        <v>86</v>
      </c>
      <c r="AW89" s="78">
        <f t="shared" si="92"/>
        <v>2345</v>
      </c>
      <c r="AY89" s="132">
        <f t="shared" si="77"/>
        <v>67.402856941022037</v>
      </c>
      <c r="AZ89" s="132">
        <f t="shared" si="78"/>
        <v>274.20635198359071</v>
      </c>
      <c r="BA89" s="132">
        <f t="shared" si="79"/>
        <v>341.60920892461274</v>
      </c>
      <c r="BB89" s="18" t="e">
        <f t="shared" si="53"/>
        <v>#NUM!</v>
      </c>
      <c r="BC89" s="74" t="e">
        <f t="shared" si="80"/>
        <v>#NUM!</v>
      </c>
      <c r="BD89" s="86">
        <f t="shared" si="81"/>
        <v>1.2035397713079208E+17</v>
      </c>
      <c r="BE89" s="132" t="e">
        <f t="shared" si="82"/>
        <v>#NUM!</v>
      </c>
      <c r="BF89" s="3" t="e">
        <f t="shared" si="54"/>
        <v>#NUM!</v>
      </c>
      <c r="BG89" s="3" t="e">
        <f t="shared" si="83"/>
        <v>#NUM!</v>
      </c>
      <c r="BH89" s="3" t="e">
        <f t="shared" si="84"/>
        <v>#NUM!</v>
      </c>
      <c r="BI89" s="3" t="e">
        <f t="shared" si="85"/>
        <v>#NUM!</v>
      </c>
      <c r="BJ89" t="e">
        <f t="shared" si="86"/>
        <v>#NUM!</v>
      </c>
      <c r="BK89" t="e">
        <f t="shared" si="87"/>
        <v>#NUM!</v>
      </c>
    </row>
    <row r="90" spans="15:65">
      <c r="O90" s="127">
        <f t="shared" si="88"/>
        <v>87</v>
      </c>
      <c r="P90" s="44">
        <f t="shared" ref="P90" si="102">P89+$J$45</f>
        <v>32.549999999999997</v>
      </c>
      <c r="Q90" s="47"/>
      <c r="R90" s="19">
        <f t="shared" si="94"/>
        <v>30.251019858084213</v>
      </c>
      <c r="S90" s="19">
        <f t="shared" si="57"/>
        <v>60.502039716168426</v>
      </c>
      <c r="T90" s="19">
        <f t="shared" si="95"/>
        <v>3.8061478708170049</v>
      </c>
      <c r="U90" s="19">
        <f t="shared" si="96"/>
        <v>34.05716772890122</v>
      </c>
      <c r="V90" s="19">
        <f t="shared" si="60"/>
        <v>64.308187586985426</v>
      </c>
      <c r="W90" s="52">
        <f t="shared" si="97"/>
        <v>119.01772134384233</v>
      </c>
      <c r="X90" s="50">
        <f t="shared" si="98"/>
        <v>0.66087266189503902</v>
      </c>
      <c r="Y90" s="60">
        <f t="shared" si="99"/>
        <v>50.449676581659268</v>
      </c>
      <c r="Z90" s="3">
        <f t="shared" si="100"/>
        <v>47.151028587673899</v>
      </c>
      <c r="AA90" s="3">
        <f t="shared" si="101"/>
        <v>53.497959739999999</v>
      </c>
      <c r="AB90" s="3">
        <f t="shared" si="64"/>
        <v>1642.136972733008</v>
      </c>
      <c r="AE90" s="127">
        <f t="shared" si="49"/>
        <v>87</v>
      </c>
      <c r="AF90" s="78">
        <f t="shared" ref="AF90:AF95" si="103">AF89+$J$46</f>
        <v>269</v>
      </c>
      <c r="AH90">
        <f t="shared" ref="AH90:AH95" si="104">20*LOG(AF90)</f>
        <v>48.595045600048159</v>
      </c>
      <c r="AI90">
        <f t="shared" ref="AI90:AI95" si="105">2*$J$6*(AF90/1000)</f>
        <v>31.454801144386312</v>
      </c>
      <c r="AJ90" s="17">
        <f t="shared" ref="AJ90:AJ95" si="106">AH90+AI90</f>
        <v>80.049846744434475</v>
      </c>
      <c r="AK90" s="23">
        <f t="shared" ref="AK90:AK94" si="107">$AG$4-(AH90+AI90)+$Q$8+$Q$10</f>
        <v>93.025042328309056</v>
      </c>
      <c r="AL90" s="75">
        <f t="shared" ref="AL90:AL95" si="108">POWER(10,(AK90+$D$16)*0.05)*1000</f>
        <v>3.3150023159171475E-2</v>
      </c>
      <c r="AM90" s="88">
        <f t="shared" ref="AM90:AM95" si="109">POWER(10,0.05*AJ90)</f>
        <v>10057.553170981932</v>
      </c>
      <c r="AN90">
        <f t="shared" ref="AN90:AN95" si="110">AL90*POWER(2,0.5)*AM90</f>
        <v>471.51028587673869</v>
      </c>
      <c r="AO90" s="90">
        <f t="shared" ref="AO90:AO94" si="111">AM90*($Z$4/$AN$4)</f>
        <v>1005.7553170981914</v>
      </c>
      <c r="AP90" s="22">
        <f t="shared" ref="AP90:AP95" si="112">AL90*POWER(2,0.5)*AO90</f>
        <v>47.151028587673792</v>
      </c>
      <c r="AQ90" s="22">
        <f t="shared" ref="AQ90:AQ95" si="113">AM90*(50/AN90)</f>
        <v>1066.5253200447846</v>
      </c>
      <c r="AR90" s="22">
        <f t="shared" ref="AR90:AR95" si="114">AL90*POWER(2,0.5)*AQ90</f>
        <v>50.000000000000007</v>
      </c>
      <c r="AS90" s="22">
        <f t="shared" ref="AS90:AS95" si="115">20*LOG10(AQ90)</f>
        <v>60.559423407151989</v>
      </c>
      <c r="AT90" s="22">
        <f t="shared" ref="AT90:AT95" si="116">AJ90-AS90</f>
        <v>19.490423337282486</v>
      </c>
    </row>
    <row r="91" spans="15:65">
      <c r="O91" s="127">
        <f t="shared" si="88"/>
        <v>88</v>
      </c>
      <c r="P91" s="44">
        <f t="shared" ref="P91" si="117">P90+$J$45</f>
        <v>32.924999999999997</v>
      </c>
      <c r="Q91" s="47"/>
      <c r="R91" s="19">
        <f t="shared" si="94"/>
        <v>30.35051567267643</v>
      </c>
      <c r="S91" s="19">
        <f t="shared" si="57"/>
        <v>60.70103134535286</v>
      </c>
      <c r="T91" s="19">
        <f t="shared" si="95"/>
        <v>3.8499975006651268</v>
      </c>
      <c r="U91" s="19">
        <f t="shared" si="96"/>
        <v>34.200513173341555</v>
      </c>
      <c r="V91" s="19">
        <f t="shared" si="60"/>
        <v>64.551028846017985</v>
      </c>
      <c r="W91" s="52">
        <f t="shared" si="97"/>
        <v>118.87437589940198</v>
      </c>
      <c r="X91" s="50">
        <f t="shared" si="98"/>
        <v>0.65005561611332341</v>
      </c>
      <c r="Y91" s="60">
        <f t="shared" si="99"/>
        <v>51.289168538546555</v>
      </c>
      <c r="Z91" s="3">
        <f t="shared" si="100"/>
        <v>47.151028587673892</v>
      </c>
      <c r="AA91" s="3">
        <f t="shared" si="101"/>
        <v>54.388175692899431</v>
      </c>
      <c r="AB91" s="3">
        <f t="shared" si="64"/>
        <v>1688.6958741316462</v>
      </c>
      <c r="AE91" s="127">
        <f t="shared" si="49"/>
        <v>88</v>
      </c>
      <c r="AF91" s="78">
        <f t="shared" si="103"/>
        <v>272</v>
      </c>
      <c r="AH91">
        <f t="shared" si="104"/>
        <v>48.691378080683975</v>
      </c>
      <c r="AI91">
        <f t="shared" si="105"/>
        <v>31.805598183171291</v>
      </c>
      <c r="AJ91" s="17">
        <f t="shared" si="106"/>
        <v>80.49697626385526</v>
      </c>
      <c r="AK91" s="23">
        <f t="shared" si="107"/>
        <v>92.577912808888286</v>
      </c>
      <c r="AL91" s="75">
        <f t="shared" si="108"/>
        <v>3.1486715507137726E-2</v>
      </c>
      <c r="AM91" s="88">
        <f t="shared" si="109"/>
        <v>10588.850414298347</v>
      </c>
      <c r="AN91">
        <f t="shared" si="110"/>
        <v>471.51028587673869</v>
      </c>
      <c r="AO91" s="90">
        <f t="shared" si="111"/>
        <v>1058.8850414298329</v>
      </c>
      <c r="AP91" s="22">
        <f t="shared" si="112"/>
        <v>47.151028587673785</v>
      </c>
      <c r="AQ91" s="22">
        <f t="shared" si="113"/>
        <v>1122.8652620598891</v>
      </c>
      <c r="AR91" s="22">
        <f t="shared" si="114"/>
        <v>50</v>
      </c>
      <c r="AS91" s="22">
        <f t="shared" si="115"/>
        <v>61.00655292657278</v>
      </c>
      <c r="AT91" s="22">
        <f t="shared" si="116"/>
        <v>19.490423337282479</v>
      </c>
    </row>
    <row r="92" spans="15:65">
      <c r="O92" s="127">
        <f t="shared" si="88"/>
        <v>89</v>
      </c>
      <c r="P92" s="44">
        <f t="shared" ref="P92" si="118">P91+$J$45</f>
        <v>33.299999999999997</v>
      </c>
      <c r="Q92" s="47"/>
      <c r="R92" s="19">
        <f t="shared" si="94"/>
        <v>30.448884670126397</v>
      </c>
      <c r="S92" s="19">
        <f t="shared" si="57"/>
        <v>60.897769340252793</v>
      </c>
      <c r="T92" s="19">
        <f t="shared" si="95"/>
        <v>3.8938471305132492</v>
      </c>
      <c r="U92" s="19">
        <f t="shared" si="96"/>
        <v>34.342731800639648</v>
      </c>
      <c r="V92" s="19">
        <f t="shared" si="60"/>
        <v>64.791616470766044</v>
      </c>
      <c r="W92" s="52">
        <f t="shared" si="97"/>
        <v>118.73215727210389</v>
      </c>
      <c r="X92" s="50">
        <f t="shared" si="98"/>
        <v>0.63949857833142809</v>
      </c>
      <c r="Y92" s="60">
        <f t="shared" si="99"/>
        <v>52.135865792317162</v>
      </c>
      <c r="Z92" s="3">
        <f t="shared" si="100"/>
        <v>47.151028587673878</v>
      </c>
      <c r="AA92" s="3">
        <f t="shared" si="101"/>
        <v>55.286032302958567</v>
      </c>
      <c r="AB92" s="3">
        <f t="shared" si="64"/>
        <v>1736.1243308841636</v>
      </c>
      <c r="AE92" s="127">
        <f t="shared" si="49"/>
        <v>89</v>
      </c>
      <c r="AF92" s="78">
        <f t="shared" si="103"/>
        <v>275</v>
      </c>
      <c r="AH92">
        <f t="shared" si="104"/>
        <v>48.786653876605257</v>
      </c>
      <c r="AI92">
        <f t="shared" si="105"/>
        <v>32.156395221956267</v>
      </c>
      <c r="AJ92" s="17">
        <f t="shared" si="106"/>
        <v>80.943049098561517</v>
      </c>
      <c r="AK92" s="23">
        <f t="shared" si="107"/>
        <v>92.131839974182029</v>
      </c>
      <c r="AL92" s="75">
        <f t="shared" si="108"/>
        <v>2.9910503130071556E-2</v>
      </c>
      <c r="AM92" s="88">
        <f t="shared" si="109"/>
        <v>11146.857647053312</v>
      </c>
      <c r="AN92">
        <f t="shared" si="110"/>
        <v>471.5102858767396</v>
      </c>
      <c r="AO92" s="90">
        <f t="shared" si="111"/>
        <v>1114.6857647053291</v>
      </c>
      <c r="AP92" s="22">
        <f t="shared" si="112"/>
        <v>47.151028587673878</v>
      </c>
      <c r="AQ92" s="22">
        <f t="shared" si="113"/>
        <v>1182.0375907947086</v>
      </c>
      <c r="AR92" s="22">
        <f t="shared" si="114"/>
        <v>50.000000000000007</v>
      </c>
      <c r="AS92" s="22">
        <f t="shared" si="115"/>
        <v>61.452625761279023</v>
      </c>
      <c r="AT92" s="22">
        <f t="shared" si="116"/>
        <v>19.490423337282493</v>
      </c>
    </row>
    <row r="93" spans="15:65">
      <c r="O93" s="127">
        <f t="shared" si="88"/>
        <v>90</v>
      </c>
      <c r="P93" s="44">
        <f t="shared" ref="P93" si="119">P92+$J$45</f>
        <v>33.674999999999997</v>
      </c>
      <c r="Q93" s="47"/>
      <c r="R93" s="19">
        <f t="shared" si="94"/>
        <v>30.546152087900463</v>
      </c>
      <c r="S93" s="19">
        <f t="shared" si="57"/>
        <v>61.092304175800926</v>
      </c>
      <c r="T93" s="19">
        <f t="shared" si="95"/>
        <v>3.9376967603613715</v>
      </c>
      <c r="U93" s="19">
        <f t="shared" si="96"/>
        <v>34.483848848261836</v>
      </c>
      <c r="V93" s="19">
        <f t="shared" si="60"/>
        <v>65.030000936162295</v>
      </c>
      <c r="W93" s="52">
        <f t="shared" si="97"/>
        <v>118.59104022448172</v>
      </c>
      <c r="X93" s="50">
        <f t="shared" si="98"/>
        <v>0.62919278074360829</v>
      </c>
      <c r="Y93" s="60">
        <f t="shared" si="99"/>
        <v>52.989819773299601</v>
      </c>
      <c r="Z93" s="3">
        <f t="shared" si="100"/>
        <v>47.151028587673963</v>
      </c>
      <c r="AA93" s="3">
        <f t="shared" si="101"/>
        <v>56.191584108042285</v>
      </c>
      <c r="AB93" s="3">
        <f t="shared" si="64"/>
        <v>1784.4321808658638</v>
      </c>
      <c r="AE93" s="127">
        <f t="shared" si="49"/>
        <v>90</v>
      </c>
      <c r="AF93" s="78">
        <f t="shared" si="103"/>
        <v>278</v>
      </c>
      <c r="AH93">
        <f t="shared" si="104"/>
        <v>48.880895918361524</v>
      </c>
      <c r="AI93">
        <f t="shared" si="105"/>
        <v>32.507192260741249</v>
      </c>
      <c r="AJ93" s="17">
        <f t="shared" si="106"/>
        <v>81.388088179102766</v>
      </c>
      <c r="AK93" s="23">
        <f t="shared" si="107"/>
        <v>91.686800893640779</v>
      </c>
      <c r="AL93" s="75">
        <f t="shared" si="108"/>
        <v>2.8416577121314398E-2</v>
      </c>
      <c r="AM93" s="88">
        <f t="shared" si="109"/>
        <v>11732.874058662434</v>
      </c>
      <c r="AN93">
        <f t="shared" si="110"/>
        <v>471.51028587673954</v>
      </c>
      <c r="AO93" s="90">
        <f t="shared" si="111"/>
        <v>1173.2874058662412</v>
      </c>
      <c r="AP93" s="22">
        <f t="shared" si="112"/>
        <v>47.151028587673871</v>
      </c>
      <c r="AQ93" s="22">
        <f t="shared" si="113"/>
        <v>1244.1800751860583</v>
      </c>
      <c r="AR93" s="22">
        <f t="shared" si="114"/>
        <v>50</v>
      </c>
      <c r="AS93" s="22">
        <f t="shared" si="115"/>
        <v>61.897664841820273</v>
      </c>
      <c r="AT93" s="22">
        <f t="shared" si="116"/>
        <v>19.490423337282493</v>
      </c>
    </row>
    <row r="94" spans="15:65">
      <c r="O94" s="127">
        <f t="shared" si="88"/>
        <v>91</v>
      </c>
      <c r="P94" s="44">
        <f t="shared" ref="P94" si="120">P93+$J$45</f>
        <v>34.049999999999997</v>
      </c>
      <c r="Q94" s="47"/>
      <c r="R94" s="19">
        <f t="shared" si="94"/>
        <v>30.642342324976077</v>
      </c>
      <c r="S94" s="19">
        <f t="shared" si="57"/>
        <v>61.284684649952155</v>
      </c>
      <c r="T94" s="19">
        <f t="shared" si="95"/>
        <v>3.9815463902094939</v>
      </c>
      <c r="U94" s="19">
        <f t="shared" si="96"/>
        <v>34.623888715185572</v>
      </c>
      <c r="V94" s="19">
        <f t="shared" si="60"/>
        <v>65.266231040161642</v>
      </c>
      <c r="W94" s="52">
        <f t="shared" si="97"/>
        <v>118.45100035755799</v>
      </c>
      <c r="X94" s="50">
        <f t="shared" si="98"/>
        <v>0.6191298421972995</v>
      </c>
      <c r="Y94" s="60">
        <f t="shared" si="99"/>
        <v>53.851082247849838</v>
      </c>
      <c r="Z94" s="3">
        <f t="shared" si="100"/>
        <v>47.151028587674034</v>
      </c>
      <c r="AA94" s="3">
        <f t="shared" si="101"/>
        <v>57.10488600234644</v>
      </c>
      <c r="AB94" s="3">
        <f t="shared" si="64"/>
        <v>1833.6293505392857</v>
      </c>
      <c r="AE94" s="127">
        <f t="shared" si="49"/>
        <v>91</v>
      </c>
      <c r="AF94" s="78">
        <f t="shared" si="103"/>
        <v>281</v>
      </c>
      <c r="AH94">
        <f t="shared" si="104"/>
        <v>48.974126398101596</v>
      </c>
      <c r="AI94">
        <f t="shared" si="105"/>
        <v>32.857989299526224</v>
      </c>
      <c r="AJ94" s="17">
        <f t="shared" si="106"/>
        <v>81.832115697627813</v>
      </c>
      <c r="AK94" s="23">
        <f t="shared" si="107"/>
        <v>91.242773375115732</v>
      </c>
      <c r="AL94" s="75">
        <f t="shared" si="108"/>
        <v>2.7000411836257315E-2</v>
      </c>
      <c r="AM94" s="88">
        <f t="shared" si="109"/>
        <v>12348.260558564345</v>
      </c>
      <c r="AN94">
        <f t="shared" si="110"/>
        <v>471.51028587673954</v>
      </c>
      <c r="AO94" s="90">
        <f t="shared" si="111"/>
        <v>1234.8260558564323</v>
      </c>
      <c r="AP94" s="22">
        <f t="shared" si="112"/>
        <v>47.151028587673871</v>
      </c>
      <c r="AQ94" s="22">
        <f t="shared" si="113"/>
        <v>1309.4370290993377</v>
      </c>
      <c r="AR94" s="22">
        <f t="shared" si="114"/>
        <v>50</v>
      </c>
      <c r="AS94" s="22">
        <f t="shared" si="115"/>
        <v>62.341692360345313</v>
      </c>
      <c r="AT94" s="22">
        <f t="shared" si="116"/>
        <v>19.4904233372825</v>
      </c>
    </row>
    <row r="95" spans="15:65">
      <c r="O95" s="127">
        <f t="shared" si="88"/>
        <v>92</v>
      </c>
      <c r="P95" s="44">
        <f t="shared" ref="P95" si="121">P94+$J$45</f>
        <v>34.424999999999997</v>
      </c>
      <c r="Q95" s="47"/>
      <c r="R95" s="19">
        <f t="shared" ref="R95:R103" si="122">20*LOG(P95)</f>
        <v>30.737478978579226</v>
      </c>
      <c r="S95" s="19">
        <f t="shared" si="57"/>
        <v>61.474957957158452</v>
      </c>
      <c r="T95" s="19">
        <f t="shared" ref="T95:T103" si="123">2*$J$6*(P95/1000)</f>
        <v>4.0253960200576158</v>
      </c>
      <c r="U95" s="19">
        <f t="shared" ref="U95:U103" si="124">R95+T95</f>
        <v>34.762874998636839</v>
      </c>
      <c r="V95" s="19">
        <f t="shared" si="60"/>
        <v>65.500353977216065</v>
      </c>
      <c r="W95" s="52">
        <f t="shared" ref="W95:W103" si="125">$Q$4-(R95+T95)+$Q$8+$Q$10</f>
        <v>118.3120140741067</v>
      </c>
      <c r="X95" s="50">
        <f t="shared" ref="X95:X103" si="126">POWER(10,(W95+$D$16)*0.05)*1000</f>
        <v>0.60930174713155394</v>
      </c>
      <c r="Y95" s="60">
        <f t="shared" ref="Y95:Y103" si="127">POWER(10,0.05*U95)</f>
        <v>54.719705320435231</v>
      </c>
      <c r="Z95" s="3">
        <f t="shared" ref="Z95:Z103" si="128">X95*POWER(2,0.5)*Y95</f>
        <v>47.151028587673899</v>
      </c>
      <c r="AA95" s="3">
        <f t="shared" ref="AA95:AA103" si="129">Y95*(50/$Z$4)</f>
        <v>58.025993238607739</v>
      </c>
      <c r="AB95" s="3">
        <f t="shared" si="64"/>
        <v>1883.7258556559848</v>
      </c>
      <c r="AE95" s="127">
        <f t="shared" si="49"/>
        <v>92</v>
      </c>
      <c r="AF95" s="78">
        <f t="shared" si="103"/>
        <v>284</v>
      </c>
      <c r="AH95">
        <f t="shared" si="104"/>
        <v>49.066366800940749</v>
      </c>
      <c r="AI95">
        <f t="shared" si="105"/>
        <v>33.208786338311192</v>
      </c>
      <c r="AJ95" s="17">
        <f t="shared" si="106"/>
        <v>82.275153139251941</v>
      </c>
      <c r="AK95" s="23">
        <f>$AG$4-(AH95+AI95)+$Q$8+$Q$10</f>
        <v>90.799735933491618</v>
      </c>
      <c r="AL95" s="75">
        <f t="shared" si="108"/>
        <v>2.5657746880446489E-2</v>
      </c>
      <c r="AM95" s="88">
        <f t="shared" si="109"/>
        <v>12994.442656877893</v>
      </c>
      <c r="AN95">
        <f t="shared" si="110"/>
        <v>471.51028587673875</v>
      </c>
      <c r="AO95" s="90">
        <f>AM95*($Z$4/$AN$4)</f>
        <v>1299.444265687787</v>
      </c>
      <c r="AP95" s="22">
        <f t="shared" si="112"/>
        <v>47.151028587673792</v>
      </c>
      <c r="AQ95" s="22">
        <f t="shared" si="113"/>
        <v>1377.9596167998416</v>
      </c>
      <c r="AR95" s="22">
        <f t="shared" si="114"/>
        <v>50.000000000000007</v>
      </c>
      <c r="AS95" s="22">
        <f t="shared" si="115"/>
        <v>62.784729801969448</v>
      </c>
      <c r="AT95" s="22">
        <f t="shared" si="116"/>
        <v>19.490423337282493</v>
      </c>
    </row>
    <row r="96" spans="15:65">
      <c r="O96" s="127">
        <f t="shared" si="88"/>
        <v>93</v>
      </c>
      <c r="P96" s="44">
        <f t="shared" ref="P96" si="130">P95+$J$45</f>
        <v>34.799999999999997</v>
      </c>
      <c r="Q96" s="47"/>
      <c r="R96" s="19">
        <f t="shared" si="122"/>
        <v>30.831584878931618</v>
      </c>
      <c r="S96" s="19">
        <f t="shared" si="57"/>
        <v>61.663169757863237</v>
      </c>
      <c r="T96" s="19">
        <f t="shared" si="123"/>
        <v>4.0692456499057377</v>
      </c>
      <c r="U96" s="19">
        <f t="shared" si="124"/>
        <v>34.900830528837353</v>
      </c>
      <c r="V96" s="19">
        <f t="shared" si="60"/>
        <v>65.732415407768968</v>
      </c>
      <c r="W96" s="52">
        <f t="shared" si="125"/>
        <v>118.17405854390618</v>
      </c>
      <c r="X96" s="50">
        <f t="shared" si="126"/>
        <v>0.59970082587723006</v>
      </c>
      <c r="Y96" s="60">
        <f t="shared" si="127"/>
        <v>55.595741435731206</v>
      </c>
      <c r="Z96" s="3">
        <f t="shared" si="128"/>
        <v>47.151028587673856</v>
      </c>
      <c r="AA96" s="3">
        <f t="shared" si="129"/>
        <v>58.954961430327089</v>
      </c>
      <c r="AB96" s="3">
        <f t="shared" si="64"/>
        <v>1934.7318019634477</v>
      </c>
      <c r="AE96" s="127">
        <f t="shared" si="49"/>
        <v>93</v>
      </c>
      <c r="AF96" s="78">
        <f t="shared" ref="AF96:AF98" si="131">AF95+$J$46</f>
        <v>287</v>
      </c>
      <c r="AH96">
        <f t="shared" ref="AH96:AH98" si="132">20*LOG(AF96)</f>
        <v>49.157637934679848</v>
      </c>
      <c r="AI96">
        <f t="shared" ref="AI96:AI98" si="133">2*$J$6*(AF96/1000)</f>
        <v>33.559583377096175</v>
      </c>
      <c r="AJ96" s="17">
        <f t="shared" ref="AJ96:AJ98" si="134">AH96+AI96</f>
        <v>82.717221311776029</v>
      </c>
      <c r="AK96" s="23">
        <f t="shared" ref="AK96:AK98" si="135">$AG$4-(AH96+AI96)+$Q$8+$Q$10</f>
        <v>90.357667760967516</v>
      </c>
      <c r="AL96" s="75">
        <f t="shared" ref="AL96:AL98" si="136">POWER(10,(AK96+$D$16)*0.05)*1000</f>
        <v>2.4384570346853197E-2</v>
      </c>
      <c r="AM96" s="88">
        <f t="shared" ref="AM96:AM98" si="137">POWER(10,0.05*AJ96)</f>
        <v>13672.913477668697</v>
      </c>
      <c r="AN96">
        <f t="shared" ref="AN96:AN98" si="138">AL96*POWER(2,0.5)*AM96</f>
        <v>471.51028587673869</v>
      </c>
      <c r="AO96" s="90">
        <f t="shared" ref="AO96:AO98" si="139">AM96*($Z$4/$AN$4)</f>
        <v>1367.2913477668674</v>
      </c>
      <c r="AP96" s="22">
        <f t="shared" ref="AP96:AP98" si="140">AL96*POWER(2,0.5)*AO96</f>
        <v>47.151028587673792</v>
      </c>
      <c r="AQ96" s="22">
        <f t="shared" ref="AQ96:AQ98" si="141">AM96*(50/AN96)</f>
        <v>1449.9061724862397</v>
      </c>
      <c r="AR96" s="22">
        <f t="shared" ref="AR96:AR98" si="142">AL96*POWER(2,0.5)*AQ96</f>
        <v>50.000000000000007</v>
      </c>
      <c r="AS96" s="22">
        <f t="shared" ref="AS96:AS98" si="143">20*LOG10(AQ96)</f>
        <v>63.226797974493536</v>
      </c>
      <c r="AT96" s="22">
        <f t="shared" ref="AT96:AT98" si="144">AJ96-AS96</f>
        <v>19.490423337282493</v>
      </c>
    </row>
    <row r="97" spans="15:46">
      <c r="O97" s="127">
        <f t="shared" si="88"/>
        <v>94</v>
      </c>
      <c r="P97" s="44">
        <f t="shared" ref="P97" si="145">P96+$J$45</f>
        <v>35.174999999999997</v>
      </c>
      <c r="Q97" s="47"/>
      <c r="R97" s="19">
        <f t="shared" si="122"/>
        <v>30.924682122135664</v>
      </c>
      <c r="S97" s="19">
        <f t="shared" si="57"/>
        <v>61.849364244271328</v>
      </c>
      <c r="T97" s="19">
        <f t="shared" si="123"/>
        <v>4.1130952797538605</v>
      </c>
      <c r="U97" s="19">
        <f t="shared" si="124"/>
        <v>35.037777401889528</v>
      </c>
      <c r="V97" s="19">
        <f t="shared" si="60"/>
        <v>65.962459524025192</v>
      </c>
      <c r="W97" s="52">
        <f t="shared" si="125"/>
        <v>118.03711167085403</v>
      </c>
      <c r="X97" s="50">
        <f t="shared" si="126"/>
        <v>0.59031973621729561</v>
      </c>
      <c r="Y97" s="60">
        <f t="shared" si="127"/>
        <v>56.479243380730097</v>
      </c>
      <c r="Z97" s="3">
        <f t="shared" si="128"/>
        <v>47.151028587673977</v>
      </c>
      <c r="AA97" s="3">
        <f t="shared" si="129"/>
        <v>59.891846554005866</v>
      </c>
      <c r="AB97" s="3">
        <f t="shared" si="64"/>
        <v>1986.6573859171808</v>
      </c>
      <c r="AE97" s="127">
        <f t="shared" si="49"/>
        <v>94</v>
      </c>
      <c r="AF97" s="78">
        <f t="shared" si="131"/>
        <v>290</v>
      </c>
      <c r="AH97">
        <f t="shared" si="132"/>
        <v>49.24795995797912</v>
      </c>
      <c r="AI97">
        <f t="shared" si="133"/>
        <v>33.91038041588115</v>
      </c>
      <c r="AJ97" s="17">
        <f t="shared" si="134"/>
        <v>83.15834037386027</v>
      </c>
      <c r="AK97" s="23">
        <f t="shared" si="135"/>
        <v>89.916548698883275</v>
      </c>
      <c r="AL97" s="75">
        <f t="shared" si="136"/>
        <v>2.317710320716989E-2</v>
      </c>
      <c r="AM97" s="88">
        <f t="shared" si="137"/>
        <v>14385.236910862481</v>
      </c>
      <c r="AN97">
        <f t="shared" si="138"/>
        <v>471.51028587673864</v>
      </c>
      <c r="AO97" s="90">
        <f t="shared" si="139"/>
        <v>1438.5236910862457</v>
      </c>
      <c r="AP97" s="22">
        <f t="shared" si="140"/>
        <v>47.151028587673785</v>
      </c>
      <c r="AQ97" s="22">
        <f t="shared" si="141"/>
        <v>1525.4425345264942</v>
      </c>
      <c r="AR97" s="22">
        <f t="shared" si="142"/>
        <v>50</v>
      </c>
      <c r="AS97" s="22">
        <f t="shared" si="143"/>
        <v>63.667917036577784</v>
      </c>
      <c r="AT97" s="22">
        <f t="shared" si="144"/>
        <v>19.490423337282486</v>
      </c>
    </row>
    <row r="98" spans="15:46">
      <c r="O98" s="127">
        <f t="shared" si="88"/>
        <v>95</v>
      </c>
      <c r="P98" s="44">
        <f t="shared" ref="P98" si="146">P97+$J$45</f>
        <v>35.549999999999997</v>
      </c>
      <c r="Q98" s="47"/>
      <c r="R98" s="19">
        <f t="shared" si="122"/>
        <v>31.016792101315701</v>
      </c>
      <c r="S98" s="19">
        <f t="shared" si="57"/>
        <v>62.033584202631403</v>
      </c>
      <c r="T98" s="19">
        <f t="shared" si="123"/>
        <v>4.1569449096019824</v>
      </c>
      <c r="U98" s="19">
        <f t="shared" si="124"/>
        <v>35.173737010917684</v>
      </c>
      <c r="V98" s="19">
        <f t="shared" si="60"/>
        <v>66.190529112233378</v>
      </c>
      <c r="W98" s="52">
        <f t="shared" si="125"/>
        <v>117.90115206182587</v>
      </c>
      <c r="X98" s="50">
        <f t="shared" si="126"/>
        <v>0.58115144611421554</v>
      </c>
      <c r="Y98" s="60">
        <f t="shared" si="127"/>
        <v>57.370264286862771</v>
      </c>
      <c r="Z98" s="3">
        <f t="shared" si="128"/>
        <v>47.151028587673984</v>
      </c>
      <c r="AA98" s="3">
        <f t="shared" si="129"/>
        <v>60.836704951395745</v>
      </c>
      <c r="AB98" s="3">
        <f t="shared" si="64"/>
        <v>2039.5128953979702</v>
      </c>
      <c r="AE98" s="127">
        <f t="shared" si="49"/>
        <v>95</v>
      </c>
      <c r="AF98" s="78">
        <f t="shared" si="131"/>
        <v>293</v>
      </c>
      <c r="AH98">
        <f t="shared" si="132"/>
        <v>49.337352407082193</v>
      </c>
      <c r="AI98">
        <f t="shared" si="133"/>
        <v>34.261177454666125</v>
      </c>
      <c r="AJ98" s="17">
        <f t="shared" si="134"/>
        <v>83.598529861748318</v>
      </c>
      <c r="AK98" s="23">
        <f t="shared" si="135"/>
        <v>89.476359210995227</v>
      </c>
      <c r="AL98" s="75">
        <f t="shared" si="136"/>
        <v>2.2031784769970596E-2</v>
      </c>
      <c r="AM98" s="88">
        <f t="shared" si="137"/>
        <v>15133.050909115935</v>
      </c>
      <c r="AN98">
        <f t="shared" si="138"/>
        <v>471.51028587673954</v>
      </c>
      <c r="AO98" s="90">
        <f t="shared" si="139"/>
        <v>1513.3050909115909</v>
      </c>
      <c r="AP98" s="22">
        <f t="shared" si="140"/>
        <v>47.151028587673878</v>
      </c>
      <c r="AQ98" s="22">
        <f t="shared" si="141"/>
        <v>1604.7423950653708</v>
      </c>
      <c r="AR98" s="22">
        <f t="shared" si="142"/>
        <v>50</v>
      </c>
      <c r="AS98" s="22">
        <f t="shared" si="143"/>
        <v>64.108106524465825</v>
      </c>
      <c r="AT98" s="22">
        <f t="shared" si="144"/>
        <v>19.490423337282493</v>
      </c>
    </row>
    <row r="99" spans="15:46">
      <c r="O99" s="127">
        <f t="shared" si="88"/>
        <v>96</v>
      </c>
      <c r="P99" s="44">
        <f t="shared" ref="P99" si="147">P98+$J$45</f>
        <v>35.924999999999997</v>
      </c>
      <c r="Q99" s="47"/>
      <c r="R99" s="19">
        <f t="shared" si="122"/>
        <v>31.107935536125268</v>
      </c>
      <c r="S99" s="19">
        <f t="shared" si="57"/>
        <v>62.215871072250536</v>
      </c>
      <c r="T99" s="19">
        <f t="shared" si="123"/>
        <v>4.2007945394501052</v>
      </c>
      <c r="U99" s="19">
        <f t="shared" si="124"/>
        <v>35.308730075575376</v>
      </c>
      <c r="V99" s="19">
        <f t="shared" si="60"/>
        <v>66.416665611700637</v>
      </c>
      <c r="W99" s="52">
        <f t="shared" si="125"/>
        <v>117.76615899716818</v>
      </c>
      <c r="X99" s="50">
        <f t="shared" si="126"/>
        <v>0.57218921751915075</v>
      </c>
      <c r="Y99" s="60">
        <f t="shared" si="127"/>
        <v>58.268857632133049</v>
      </c>
      <c r="Z99" s="3">
        <f t="shared" si="128"/>
        <v>47.151028587673949</v>
      </c>
      <c r="AA99" s="3">
        <f t="shared" si="129"/>
        <v>61.789593331762049</v>
      </c>
      <c r="AB99" s="3">
        <f t="shared" si="64"/>
        <v>2093.3087104343808</v>
      </c>
    </row>
    <row r="100" spans="15:46">
      <c r="O100" s="127">
        <f t="shared" si="88"/>
        <v>97</v>
      </c>
      <c r="P100" s="44">
        <f t="shared" ref="P100" si="148">P99+$J$45</f>
        <v>36.299999999999997</v>
      </c>
      <c r="Q100" s="47"/>
      <c r="R100" s="19">
        <f t="shared" si="122"/>
        <v>31.198132500722249</v>
      </c>
      <c r="S100" s="19">
        <f t="shared" si="57"/>
        <v>62.396265001444497</v>
      </c>
      <c r="T100" s="19">
        <f t="shared" si="123"/>
        <v>4.2446441692982271</v>
      </c>
      <c r="U100" s="19">
        <f t="shared" si="124"/>
        <v>35.442776670020478</v>
      </c>
      <c r="V100" s="19">
        <f t="shared" si="60"/>
        <v>66.640909170742731</v>
      </c>
      <c r="W100" s="52">
        <f t="shared" si="125"/>
        <v>117.63211240272308</v>
      </c>
      <c r="X100" s="50">
        <f t="shared" si="126"/>
        <v>0.56342659118471661</v>
      </c>
      <c r="Y100" s="60">
        <f t="shared" si="127"/>
        <v>59.175077243264887</v>
      </c>
      <c r="Z100" s="3">
        <f t="shared" si="128"/>
        <v>47.151028587673984</v>
      </c>
      <c r="AA100" s="3">
        <f t="shared" si="129"/>
        <v>62.750568774160712</v>
      </c>
      <c r="AB100" s="3">
        <f t="shared" si="64"/>
        <v>2148.0553039305164</v>
      </c>
    </row>
    <row r="101" spans="15:46">
      <c r="O101" s="127">
        <f t="shared" si="88"/>
        <v>98</v>
      </c>
      <c r="P101" s="44">
        <f t="shared" ref="P101" si="149">P100+$J$45</f>
        <v>36.674999999999997</v>
      </c>
      <c r="Q101" s="47"/>
      <c r="R101" s="19">
        <f t="shared" si="122"/>
        <v>31.287402450306402</v>
      </c>
      <c r="S101" s="19">
        <f t="shared" si="57"/>
        <v>62.574804900612804</v>
      </c>
      <c r="T101" s="19">
        <f t="shared" si="123"/>
        <v>4.288493799146349</v>
      </c>
      <c r="U101" s="19">
        <f t="shared" si="124"/>
        <v>35.575896249452754</v>
      </c>
      <c r="V101" s="19">
        <f t="shared" si="60"/>
        <v>66.863298699759156</v>
      </c>
      <c r="W101" s="52">
        <f t="shared" si="125"/>
        <v>117.49899282329081</v>
      </c>
      <c r="X101" s="50">
        <f t="shared" si="126"/>
        <v>0.55485737240948396</v>
      </c>
      <c r="Y101" s="60">
        <f t="shared" si="127"/>
        <v>60.08897729786235</v>
      </c>
      <c r="Z101" s="3">
        <f t="shared" si="128"/>
        <v>47.151028587673991</v>
      </c>
      <c r="AA101" s="3">
        <f t="shared" si="129"/>
        <v>63.719688729728738</v>
      </c>
      <c r="AB101" s="3">
        <f t="shared" si="64"/>
        <v>2203.7632423991022</v>
      </c>
    </row>
    <row r="102" spans="15:46">
      <c r="O102" s="127">
        <f t="shared" si="88"/>
        <v>99</v>
      </c>
      <c r="P102" s="44">
        <f t="shared" ref="P102" si="150">P101+$J$45</f>
        <v>37.049999999999997</v>
      </c>
      <c r="Q102" s="47"/>
      <c r="R102" s="19">
        <f t="shared" si="122"/>
        <v>31.375764246306939</v>
      </c>
      <c r="S102" s="19">
        <f t="shared" si="57"/>
        <v>62.751528492613879</v>
      </c>
      <c r="T102" s="19">
        <f t="shared" si="123"/>
        <v>4.3323434289944718</v>
      </c>
      <c r="U102" s="19">
        <f t="shared" si="124"/>
        <v>35.708107675301413</v>
      </c>
      <c r="V102" s="19">
        <f t="shared" si="60"/>
        <v>67.083871921608349</v>
      </c>
      <c r="W102" s="52">
        <f t="shared" si="125"/>
        <v>117.36678139744213</v>
      </c>
      <c r="X102" s="50">
        <f t="shared" si="126"/>
        <v>0.54647561764821473</v>
      </c>
      <c r="Y102" s="60">
        <f t="shared" si="127"/>
        <v>61.010612326582539</v>
      </c>
      <c r="Z102" s="3">
        <f t="shared" si="128"/>
        <v>47.151028587673906</v>
      </c>
      <c r="AA102" s="3">
        <f t="shared" si="129"/>
        <v>64.697011023988424</v>
      </c>
      <c r="AB102" s="3">
        <f t="shared" si="64"/>
        <v>2260.4431866998816</v>
      </c>
    </row>
    <row r="103" spans="15:46">
      <c r="O103" s="127">
        <f t="shared" si="88"/>
        <v>100</v>
      </c>
      <c r="P103" s="44">
        <f t="shared" ref="P103" si="151">P102+$J$45</f>
        <v>37.424999999999997</v>
      </c>
      <c r="Q103" s="47"/>
      <c r="R103" s="19">
        <f t="shared" si="122"/>
        <v>31.463236180301799</v>
      </c>
      <c r="S103" s="19">
        <f t="shared" si="57"/>
        <v>62.926472360603597</v>
      </c>
      <c r="T103" s="19">
        <f t="shared" si="123"/>
        <v>4.3761930588425937</v>
      </c>
      <c r="U103" s="19">
        <f t="shared" si="124"/>
        <v>35.839429239144394</v>
      </c>
      <c r="V103" s="19">
        <f t="shared" si="60"/>
        <v>67.302665419446186</v>
      </c>
      <c r="W103" s="52">
        <f t="shared" si="125"/>
        <v>117.23545983359914</v>
      </c>
      <c r="X103" s="50">
        <f t="shared" si="126"/>
        <v>0.53827562192710177</v>
      </c>
      <c r="Y103" s="60">
        <f t="shared" si="127"/>
        <v>61.940037215321333</v>
      </c>
      <c r="Z103" s="3">
        <f t="shared" si="128"/>
        <v>47.151028587673821</v>
      </c>
      <c r="AA103" s="3">
        <f t="shared" si="129"/>
        <v>65.682593859165181</v>
      </c>
      <c r="AB103" s="3">
        <f t="shared" si="64"/>
        <v>2318.105892783401</v>
      </c>
    </row>
    <row r="104" spans="15:46">
      <c r="O104" s="127">
        <f t="shared" si="88"/>
        <v>101</v>
      </c>
      <c r="P104" s="44">
        <f t="shared" ref="P104" si="152">P103+$J$45</f>
        <v>37.799999999999997</v>
      </c>
      <c r="Q104" s="47"/>
      <c r="R104" s="19">
        <f t="shared" ref="R104:R116" si="153">20*LOG(P104)</f>
        <v>31.549835996744505</v>
      </c>
      <c r="S104" s="19">
        <f t="shared" si="57"/>
        <v>63.099671993489011</v>
      </c>
      <c r="T104" s="19">
        <f t="shared" ref="T104:T116" si="154">2*$J$6*(P104/1000)</f>
        <v>4.4200426886907156</v>
      </c>
      <c r="U104" s="19">
        <f t="shared" ref="U104:U116" si="155">R104+T104</f>
        <v>35.969878685435219</v>
      </c>
      <c r="V104" s="19">
        <f t="shared" si="60"/>
        <v>67.519714682179725</v>
      </c>
      <c r="W104" s="52">
        <f t="shared" ref="W104:W116" si="156">$Q$4-(R104+T104)+$Q$8+$Q$10</f>
        <v>117.10501038730833</v>
      </c>
      <c r="X104" s="50">
        <f t="shared" ref="X104:X116" si="157">POWER(10,(W104+$D$16)*0.05)*1000</f>
        <v>0.53025190700810365</v>
      </c>
      <c r="Y104" s="60">
        <f t="shared" ref="Y104:Y116" si="158">POWER(10,0.05*U104)</f>
        <v>62.87730720741272</v>
      </c>
      <c r="Z104" s="3">
        <f t="shared" ref="Z104:Z116" si="159">X104*POWER(2,0.5)*Y104</f>
        <v>47.151028587673899</v>
      </c>
      <c r="AA104" s="3">
        <f t="shared" ref="AA104:AA116" si="160">Y104*(50/$Z$4)</f>
        <v>66.676495816519733</v>
      </c>
      <c r="AB104" s="3">
        <f t="shared" si="64"/>
        <v>2376.7622124402033</v>
      </c>
    </row>
    <row r="105" spans="15:46">
      <c r="O105" s="127">
        <f t="shared" si="88"/>
        <v>102</v>
      </c>
      <c r="P105" s="44">
        <f t="shared" ref="P105" si="161">P104+$J$45</f>
        <v>38.174999999999997</v>
      </c>
      <c r="Q105" s="47"/>
      <c r="R105" s="19">
        <f t="shared" si="153"/>
        <v>31.635580914569175</v>
      </c>
      <c r="S105" s="19">
        <f t="shared" si="57"/>
        <v>63.27116182913835</v>
      </c>
      <c r="T105" s="19">
        <f t="shared" si="154"/>
        <v>4.4638923185388384</v>
      </c>
      <c r="U105" s="19">
        <f t="shared" si="155"/>
        <v>36.099473233108014</v>
      </c>
      <c r="V105" s="19">
        <f t="shared" si="60"/>
        <v>67.735054147677189</v>
      </c>
      <c r="W105" s="52">
        <f t="shared" si="156"/>
        <v>116.97541583963552</v>
      </c>
      <c r="X105" s="50">
        <f t="shared" si="157"/>
        <v>0.52239921025087011</v>
      </c>
      <c r="Y105" s="60">
        <f t="shared" si="158"/>
        <v>63.822477905841005</v>
      </c>
      <c r="Z105" s="3">
        <f t="shared" si="159"/>
        <v>47.151028587673864</v>
      </c>
      <c r="AA105" s="3">
        <f t="shared" si="160"/>
        <v>67.67877585869401</v>
      </c>
      <c r="AB105" s="3">
        <f t="shared" si="64"/>
        <v>2436.4230940554794</v>
      </c>
    </row>
    <row r="106" spans="15:46">
      <c r="O106" s="127">
        <f t="shared" si="88"/>
        <v>103</v>
      </c>
      <c r="P106" s="44">
        <f t="shared" ref="P106" si="162">P105+$J$45</f>
        <v>38.549999999999997</v>
      </c>
      <c r="Q106" s="47"/>
      <c r="R106" s="19">
        <f t="shared" si="153"/>
        <v>31.720487647739514</v>
      </c>
      <c r="S106" s="19">
        <f t="shared" si="57"/>
        <v>63.440975295479028</v>
      </c>
      <c r="T106" s="19">
        <f t="shared" si="154"/>
        <v>4.5077419483869594</v>
      </c>
      <c r="U106" s="19">
        <f t="shared" si="155"/>
        <v>36.228229596126475</v>
      </c>
      <c r="V106" s="19">
        <f t="shared" si="60"/>
        <v>67.948717243865985</v>
      </c>
      <c r="W106" s="52">
        <f t="shared" si="156"/>
        <v>116.84665947661706</v>
      </c>
      <c r="X106" s="50">
        <f t="shared" si="157"/>
        <v>0.51471247412477872</v>
      </c>
      <c r="Y106" s="60">
        <f t="shared" si="158"/>
        <v>64.775605275465622</v>
      </c>
      <c r="Z106" s="3">
        <f t="shared" si="159"/>
        <v>47.151028587673906</v>
      </c>
      <c r="AA106" s="3">
        <f t="shared" si="160"/>
        <v>68.689493332070384</v>
      </c>
      <c r="AB106" s="3">
        <f t="shared" si="64"/>
        <v>2497.0995833692004</v>
      </c>
    </row>
    <row r="107" spans="15:46">
      <c r="O107" s="127">
        <f t="shared" si="88"/>
        <v>104</v>
      </c>
      <c r="P107" s="44">
        <f t="shared" ref="P107" si="163">P106+$J$45</f>
        <v>38.924999999999997</v>
      </c>
      <c r="Q107" s="47"/>
      <c r="R107" s="19">
        <f t="shared" si="153"/>
        <v>31.804572424803158</v>
      </c>
      <c r="S107" s="19">
        <f t="shared" si="57"/>
        <v>63.609144849606317</v>
      </c>
      <c r="T107" s="19">
        <f t="shared" si="154"/>
        <v>4.5515915782350813</v>
      </c>
      <c r="U107" s="19">
        <f t="shared" si="155"/>
        <v>36.356164003038238</v>
      </c>
      <c r="V107" s="19">
        <f t="shared" si="60"/>
        <v>68.1607364278414</v>
      </c>
      <c r="W107" s="52">
        <f t="shared" si="156"/>
        <v>116.71872506970531</v>
      </c>
      <c r="X107" s="50">
        <f t="shared" si="157"/>
        <v>0.50718683632719108</v>
      </c>
      <c r="Y107" s="60">
        <f t="shared" si="158"/>
        <v>65.736745645260655</v>
      </c>
      <c r="Z107" s="3">
        <f t="shared" si="159"/>
        <v>47.151028587673949</v>
      </c>
      <c r="AA107" s="3">
        <f t="shared" si="160"/>
        <v>69.708707969146502</v>
      </c>
      <c r="AB107" s="3">
        <f t="shared" si="64"/>
        <v>2558.8028242417727</v>
      </c>
    </row>
    <row r="108" spans="15:46">
      <c r="O108" s="127">
        <f t="shared" si="88"/>
        <v>105</v>
      </c>
      <c r="P108" s="44">
        <f t="shared" ref="P108" si="164">P107+$J$45</f>
        <v>39.299999999999997</v>
      </c>
      <c r="Q108" s="47"/>
      <c r="R108" s="19">
        <f t="shared" si="153"/>
        <v>31.88785100750853</v>
      </c>
      <c r="S108" s="19">
        <f t="shared" si="57"/>
        <v>63.77570201501706</v>
      </c>
      <c r="T108" s="19">
        <f t="shared" si="154"/>
        <v>4.5954412080832041</v>
      </c>
      <c r="U108" s="19">
        <f t="shared" si="155"/>
        <v>36.483292215591732</v>
      </c>
      <c r="V108" s="19">
        <f t="shared" si="60"/>
        <v>68.371143223100262</v>
      </c>
      <c r="W108" s="52">
        <f t="shared" si="156"/>
        <v>116.5915968571518</v>
      </c>
      <c r="X108" s="50">
        <f t="shared" si="157"/>
        <v>0.49981762046748779</v>
      </c>
      <c r="Y108" s="60">
        <f t="shared" si="158"/>
        <v>66.705955710566386</v>
      </c>
      <c r="Z108" s="3">
        <f t="shared" si="159"/>
        <v>47.151028587673821</v>
      </c>
      <c r="AA108" s="3">
        <f t="shared" si="160"/>
        <v>70.73647989092288</v>
      </c>
      <c r="AB108" s="3">
        <f t="shared" si="64"/>
        <v>2621.5440594252582</v>
      </c>
    </row>
    <row r="109" spans="15:46">
      <c r="O109" s="127">
        <f t="shared" si="88"/>
        <v>106</v>
      </c>
      <c r="P109" s="44">
        <f t="shared" ref="P109" si="165">P108+$J$45</f>
        <v>39.674999999999997</v>
      </c>
      <c r="Q109" s="47"/>
      <c r="R109" s="19">
        <f t="shared" si="153"/>
        <v>31.970338708537717</v>
      </c>
      <c r="S109" s="19">
        <f t="shared" si="57"/>
        <v>63.940677417075435</v>
      </c>
      <c r="T109" s="19">
        <f t="shared" si="154"/>
        <v>4.639290837931326</v>
      </c>
      <c r="U109" s="19">
        <f t="shared" si="155"/>
        <v>36.609629546469044</v>
      </c>
      <c r="V109" s="19">
        <f t="shared" si="60"/>
        <v>68.579968255006762</v>
      </c>
      <c r="W109" s="52">
        <f t="shared" si="156"/>
        <v>116.46525952627449</v>
      </c>
      <c r="X109" s="50">
        <f t="shared" si="157"/>
        <v>0.49260032727942299</v>
      </c>
      <c r="Y109" s="60">
        <f t="shared" si="158"/>
        <v>67.683292535355349</v>
      </c>
      <c r="Z109" s="3">
        <f t="shared" si="159"/>
        <v>47.151028587673899</v>
      </c>
      <c r="AA109" s="3">
        <f t="shared" si="160"/>
        <v>71.772869609305872</v>
      </c>
      <c r="AB109" s="3">
        <f t="shared" si="64"/>
        <v>2685.3346313402258</v>
      </c>
    </row>
    <row r="110" spans="15:46">
      <c r="O110" s="127">
        <f t="shared" si="88"/>
        <v>107</v>
      </c>
      <c r="P110" s="44">
        <f t="shared" ref="P110" si="166">P109+$J$45</f>
        <v>40.049999999999997</v>
      </c>
      <c r="Q110" s="47"/>
      <c r="R110" s="19">
        <f t="shared" si="153"/>
        <v>32.05205040840513</v>
      </c>
      <c r="S110" s="19">
        <f t="shared" si="57"/>
        <v>64.104100816810259</v>
      </c>
      <c r="T110" s="19">
        <f t="shared" si="154"/>
        <v>4.6831404677794479</v>
      </c>
      <c r="U110" s="19">
        <f t="shared" si="155"/>
        <v>36.735190876184575</v>
      </c>
      <c r="V110" s="19">
        <f t="shared" si="60"/>
        <v>68.787241284589712</v>
      </c>
      <c r="W110" s="52">
        <f t="shared" si="156"/>
        <v>116.33969819655898</v>
      </c>
      <c r="X110" s="50">
        <f t="shared" si="157"/>
        <v>0.48553062632716609</v>
      </c>
      <c r="Y110" s="60">
        <f t="shared" si="158"/>
        <v>68.66881355451082</v>
      </c>
      <c r="Z110" s="3">
        <f t="shared" si="159"/>
        <v>47.151028587673984</v>
      </c>
      <c r="AA110" s="3">
        <f t="shared" si="160"/>
        <v>72.817938029523873</v>
      </c>
      <c r="AB110" s="3">
        <f t="shared" si="64"/>
        <v>2750.1859828581637</v>
      </c>
    </row>
    <row r="111" spans="15:46">
      <c r="O111" s="127">
        <f t="shared" si="88"/>
        <v>108</v>
      </c>
      <c r="P111" s="44">
        <f t="shared" ref="P111" si="167">P110+$J$45</f>
        <v>40.424999999999997</v>
      </c>
      <c r="Q111" s="47"/>
      <c r="R111" s="19">
        <f t="shared" si="153"/>
        <v>32.133000571568772</v>
      </c>
      <c r="S111" s="19">
        <f t="shared" si="57"/>
        <v>64.266001143137544</v>
      </c>
      <c r="T111" s="19">
        <f t="shared" si="154"/>
        <v>4.7269900976275707</v>
      </c>
      <c r="U111" s="19">
        <f t="shared" si="155"/>
        <v>36.859990669196343</v>
      </c>
      <c r="V111" s="19">
        <f t="shared" si="60"/>
        <v>68.992991240765122</v>
      </c>
      <c r="W111" s="52">
        <f t="shared" si="156"/>
        <v>116.2148984035472</v>
      </c>
      <c r="X111" s="50">
        <f t="shared" si="157"/>
        <v>0.47860434817298791</v>
      </c>
      <c r="Y111" s="60">
        <f t="shared" si="158"/>
        <v>69.662576576120429</v>
      </c>
      <c r="Z111" s="3">
        <f t="shared" si="159"/>
        <v>47.151028587673899</v>
      </c>
      <c r="AA111" s="3">
        <f t="shared" si="160"/>
        <v>73.871746452559407</v>
      </c>
      <c r="AB111" s="3">
        <f t="shared" si="64"/>
        <v>2816.1096580896692</v>
      </c>
    </row>
    <row r="112" spans="15:46">
      <c r="O112" s="127">
        <f t="shared" si="88"/>
        <v>109</v>
      </c>
      <c r="P112" s="44">
        <f t="shared" ref="P112" si="168">P111+$J$45</f>
        <v>40.799999999999997</v>
      </c>
      <c r="Q112" s="47"/>
      <c r="R112" s="19">
        <f t="shared" si="153"/>
        <v>32.213203261797602</v>
      </c>
      <c r="S112" s="19">
        <f t="shared" si="57"/>
        <v>64.426406523595205</v>
      </c>
      <c r="T112" s="19">
        <f t="shared" si="154"/>
        <v>4.7708397274756926</v>
      </c>
      <c r="U112" s="19">
        <f t="shared" si="155"/>
        <v>36.984042989273291</v>
      </c>
      <c r="V112" s="19">
        <f t="shared" si="60"/>
        <v>69.197246251070894</v>
      </c>
      <c r="W112" s="52">
        <f t="shared" si="156"/>
        <v>116.09084608347025</v>
      </c>
      <c r="X112" s="50">
        <f t="shared" si="157"/>
        <v>0.47181747697689491</v>
      </c>
      <c r="Y112" s="60">
        <f t="shared" si="158"/>
        <v>70.664639783781723</v>
      </c>
      <c r="Z112" s="3">
        <f t="shared" si="159"/>
        <v>47.151028587673949</v>
      </c>
      <c r="AA112" s="3">
        <f t="shared" si="160"/>
        <v>74.934356577594158</v>
      </c>
      <c r="AB112" s="3">
        <f t="shared" si="64"/>
        <v>2883.1173031782982</v>
      </c>
    </row>
    <row r="113" spans="15:28">
      <c r="O113" s="127">
        <f t="shared" si="88"/>
        <v>110</v>
      </c>
      <c r="P113" s="44">
        <f t="shared" ref="P113" si="169">P112+$J$45</f>
        <v>41.174999999999997</v>
      </c>
      <c r="Q113" s="47"/>
      <c r="R113" s="19">
        <f t="shared" si="153"/>
        <v>32.292672156835842</v>
      </c>
      <c r="S113" s="19">
        <f t="shared" si="57"/>
        <v>64.585344313671683</v>
      </c>
      <c r="T113" s="19">
        <f t="shared" si="154"/>
        <v>4.8146893573238154</v>
      </c>
      <c r="U113" s="19">
        <f t="shared" si="155"/>
        <v>37.107361514159656</v>
      </c>
      <c r="V113" s="19">
        <f t="shared" si="60"/>
        <v>69.400033670995498</v>
      </c>
      <c r="W113" s="52">
        <f t="shared" si="156"/>
        <v>115.96752755858388</v>
      </c>
      <c r="X113" s="50">
        <f t="shared" si="157"/>
        <v>0.46516614350063679</v>
      </c>
      <c r="Y113" s="60">
        <f t="shared" si="158"/>
        <v>71.675061738923191</v>
      </c>
      <c r="Z113" s="3">
        <f t="shared" si="159"/>
        <v>47.151028587673864</v>
      </c>
      <c r="AA113" s="3">
        <f t="shared" si="160"/>
        <v>76.005830504470069</v>
      </c>
      <c r="AB113" s="3">
        <f t="shared" si="64"/>
        <v>2951.2206671001641</v>
      </c>
    </row>
    <row r="114" spans="15:28">
      <c r="O114" s="127">
        <f t="shared" si="88"/>
        <v>111</v>
      </c>
      <c r="P114" s="44">
        <f t="shared" ref="P114" si="170">P113+$J$45</f>
        <v>41.55</v>
      </c>
      <c r="Q114" s="47"/>
      <c r="R114" s="19">
        <f t="shared" si="153"/>
        <v>32.371420562402598</v>
      </c>
      <c r="S114" s="19">
        <f t="shared" si="57"/>
        <v>64.742841124805196</v>
      </c>
      <c r="T114" s="19">
        <f t="shared" si="154"/>
        <v>4.8585389871719373</v>
      </c>
      <c r="U114" s="19">
        <f t="shared" si="155"/>
        <v>37.229959549574538</v>
      </c>
      <c r="V114" s="19">
        <f t="shared" si="60"/>
        <v>69.601380111977136</v>
      </c>
      <c r="W114" s="52">
        <f t="shared" si="156"/>
        <v>115.844929523169</v>
      </c>
      <c r="X114" s="50">
        <f t="shared" si="157"/>
        <v>0.45864661849059413</v>
      </c>
      <c r="Y114" s="60">
        <f t="shared" si="158"/>
        <v>72.693901383137955</v>
      </c>
      <c r="Z114" s="3">
        <f t="shared" si="159"/>
        <v>47.151028587673864</v>
      </c>
      <c r="AA114" s="3">
        <f t="shared" si="160"/>
        <v>77.086230736164168</v>
      </c>
      <c r="AB114" s="3">
        <f t="shared" si="64"/>
        <v>3020.4316024693849</v>
      </c>
    </row>
    <row r="115" spans="15:28">
      <c r="O115" s="127">
        <f t="shared" si="88"/>
        <v>112</v>
      </c>
      <c r="P115" s="44">
        <f t="shared" ref="P115" si="171">P114+$J$45</f>
        <v>41.924999999999997</v>
      </c>
      <c r="Q115" s="47"/>
      <c r="R115" s="19">
        <f t="shared" si="153"/>
        <v>32.449461425562461</v>
      </c>
      <c r="S115" s="19">
        <f t="shared" si="57"/>
        <v>64.898922851124922</v>
      </c>
      <c r="T115" s="19">
        <f t="shared" si="154"/>
        <v>4.9023886170200592</v>
      </c>
      <c r="U115" s="19">
        <f t="shared" si="155"/>
        <v>37.35185004258252</v>
      </c>
      <c r="V115" s="19">
        <f t="shared" si="60"/>
        <v>69.801311468144988</v>
      </c>
      <c r="W115" s="52">
        <f t="shared" si="156"/>
        <v>115.72303903016102</v>
      </c>
      <c r="X115" s="50">
        <f t="shared" si="157"/>
        <v>0.45225530641577549</v>
      </c>
      <c r="Y115" s="60">
        <f t="shared" si="158"/>
        <v>73.721218040531895</v>
      </c>
      <c r="Z115" s="3">
        <f t="shared" si="159"/>
        <v>47.151028587673871</v>
      </c>
      <c r="AA115" s="3">
        <f t="shared" si="160"/>
        <v>78.175620181278532</v>
      </c>
      <c r="AB115" s="3">
        <f t="shared" si="64"/>
        <v>3090.7620663493049</v>
      </c>
    </row>
    <row r="116" spans="15:28">
      <c r="O116" s="127">
        <f t="shared" si="88"/>
        <v>113</v>
      </c>
      <c r="P116" s="44">
        <f t="shared" ref="P116" si="172">P115+$J$45</f>
        <v>42.3</v>
      </c>
      <c r="Q116" s="47"/>
      <c r="R116" s="19">
        <f t="shared" si="153"/>
        <v>32.526807347500849</v>
      </c>
      <c r="S116" s="19">
        <f t="shared" si="57"/>
        <v>65.053614695001698</v>
      </c>
      <c r="T116" s="19">
        <f t="shared" si="154"/>
        <v>4.946238246868182</v>
      </c>
      <c r="U116" s="19">
        <f t="shared" si="155"/>
        <v>37.473045594369033</v>
      </c>
      <c r="V116" s="19">
        <f t="shared" si="60"/>
        <v>69.999852941869875</v>
      </c>
      <c r="W116" s="52">
        <f t="shared" si="156"/>
        <v>115.60184347837451</v>
      </c>
      <c r="X116" s="50">
        <f t="shared" si="157"/>
        <v>0.44598873953891593</v>
      </c>
      <c r="Y116" s="60">
        <f t="shared" si="158"/>
        <v>74.757071420086234</v>
      </c>
      <c r="Z116" s="3">
        <f t="shared" si="159"/>
        <v>47.151028587673906</v>
      </c>
      <c r="AA116" s="3">
        <f t="shared" si="160"/>
        <v>79.274062156545568</v>
      </c>
      <c r="AB116" s="3">
        <f t="shared" si="64"/>
        <v>3162.2241210696484</v>
      </c>
    </row>
    <row r="117" spans="15:28">
      <c r="O117" s="127">
        <f t="shared" si="88"/>
        <v>114</v>
      </c>
      <c r="P117" s="44">
        <f t="shared" ref="P117" si="173">P116+$J$45</f>
        <v>42.674999999999997</v>
      </c>
      <c r="Q117" s="47"/>
      <c r="R117" s="19">
        <f t="shared" ref="R117:R136" si="174">20*LOG(P117)</f>
        <v>32.603470595735423</v>
      </c>
      <c r="S117" s="19">
        <f t="shared" si="57"/>
        <v>65.206941191470847</v>
      </c>
      <c r="T117" s="19">
        <f t="shared" ref="T117:T136" si="175">2*$J$6*(P117/1000)</f>
        <v>4.9900878767163039</v>
      </c>
      <c r="U117" s="19">
        <f t="shared" ref="U117:U136" si="176">R117+T117</f>
        <v>37.593558472451726</v>
      </c>
      <c r="V117" s="19">
        <f t="shared" si="60"/>
        <v>70.197029068187149</v>
      </c>
      <c r="W117" s="52">
        <f t="shared" ref="W117:W136" si="177">$Q$4-(R117+T117)+$Q$8+$Q$10</f>
        <v>115.48133060029183</v>
      </c>
      <c r="X117" s="50">
        <f t="shared" ref="X117:X136" si="178">POWER(10,(W117+$D$16)*0.05)*1000</f>
        <v>0.43984357230018317</v>
      </c>
      <c r="Y117" s="60">
        <f t="shared" ref="Y117:Y136" si="179">POWER(10,0.05*U117)</f>
        <v>75.801521618032552</v>
      </c>
      <c r="Z117" s="3">
        <f t="shared" ref="Z117:Z136" si="180">X117*POWER(2,0.5)*Y117</f>
        <v>47.151028587673935</v>
      </c>
      <c r="AA117" s="3">
        <f t="shared" ref="AA117:AA136" si="181">Y117*(50/$Z$4)</f>
        <v>80.381620389346608</v>
      </c>
      <c r="AB117" s="3">
        <f t="shared" si="64"/>
        <v>3234.8299350495413</v>
      </c>
    </row>
    <row r="118" spans="15:28">
      <c r="O118" s="127">
        <f t="shared" si="88"/>
        <v>115</v>
      </c>
      <c r="P118" s="44">
        <f t="shared" ref="P118" si="182">P117+$J$45</f>
        <v>43.05</v>
      </c>
      <c r="Q118" s="47"/>
      <c r="R118" s="19">
        <f t="shared" si="174"/>
        <v>32.679463115793467</v>
      </c>
      <c r="S118" s="19">
        <f t="shared" si="57"/>
        <v>65.358926231586935</v>
      </c>
      <c r="T118" s="19">
        <f t="shared" si="175"/>
        <v>5.0339375065644258</v>
      </c>
      <c r="U118" s="19">
        <f t="shared" si="176"/>
        <v>37.713400622357895</v>
      </c>
      <c r="V118" s="19">
        <f t="shared" si="60"/>
        <v>70.392863738151362</v>
      </c>
      <c r="W118" s="52">
        <f t="shared" si="177"/>
        <v>115.36148845038566</v>
      </c>
      <c r="X118" s="50">
        <f t="shared" si="178"/>
        <v>0.43381657599441187</v>
      </c>
      <c r="Y118" s="60">
        <f t="shared" si="179"/>
        <v>76.854629120244837</v>
      </c>
      <c r="Z118" s="3">
        <f t="shared" si="180"/>
        <v>47.151028587673984</v>
      </c>
      <c r="AA118" s="3">
        <f t="shared" si="181"/>
        <v>81.4983590202485</v>
      </c>
      <c r="AB118" s="3">
        <f t="shared" si="64"/>
        <v>3308.5917836265385</v>
      </c>
    </row>
    <row r="119" spans="15:28">
      <c r="O119" s="127">
        <f t="shared" si="88"/>
        <v>116</v>
      </c>
      <c r="P119" s="44">
        <f t="shared" ref="P119" si="183">P118+$J$45</f>
        <v>43.424999999999997</v>
      </c>
      <c r="Q119" s="47"/>
      <c r="R119" s="19">
        <f t="shared" si="174"/>
        <v>32.754796542382721</v>
      </c>
      <c r="S119" s="19">
        <f t="shared" si="57"/>
        <v>65.509593084765442</v>
      </c>
      <c r="T119" s="19">
        <f t="shared" si="175"/>
        <v>5.0777871364125486</v>
      </c>
      <c r="U119" s="19">
        <f t="shared" si="176"/>
        <v>37.832583678795267</v>
      </c>
      <c r="V119" s="19">
        <f t="shared" si="60"/>
        <v>70.587380221177995</v>
      </c>
      <c r="W119" s="52">
        <f t="shared" si="177"/>
        <v>115.24230539394829</v>
      </c>
      <c r="X119" s="50">
        <f t="shared" si="178"/>
        <v>0.42790463372415088</v>
      </c>
      <c r="Y119" s="60">
        <f t="shared" si="179"/>
        <v>77.916454804642811</v>
      </c>
      <c r="Z119" s="3">
        <f t="shared" si="180"/>
        <v>47.151028587673991</v>
      </c>
      <c r="AA119" s="3">
        <f t="shared" si="181"/>
        <v>82.62434260555203</v>
      </c>
      <c r="AB119" s="3">
        <f t="shared" si="64"/>
        <v>3383.5220498916178</v>
      </c>
    </row>
    <row r="120" spans="15:28">
      <c r="O120" s="127">
        <f t="shared" si="88"/>
        <v>117</v>
      </c>
      <c r="P120" s="44">
        <f t="shared" ref="P120" si="184">P119+$J$45</f>
        <v>43.8</v>
      </c>
      <c r="Q120" s="47"/>
      <c r="R120" s="19">
        <f t="shared" si="174"/>
        <v>32.829482210081991</v>
      </c>
      <c r="S120" s="19">
        <f t="shared" si="57"/>
        <v>65.658964420163983</v>
      </c>
      <c r="T120" s="19">
        <f t="shared" si="175"/>
        <v>5.1216367662606705</v>
      </c>
      <c r="U120" s="19">
        <f t="shared" si="176"/>
        <v>37.951118976342663</v>
      </c>
      <c r="V120" s="19">
        <f t="shared" si="60"/>
        <v>70.780601186424647</v>
      </c>
      <c r="W120" s="52">
        <f t="shared" si="177"/>
        <v>115.12377009640089</v>
      </c>
      <c r="X120" s="50">
        <f t="shared" si="178"/>
        <v>0.42210473561196965</v>
      </c>
      <c r="Y120" s="60">
        <f t="shared" si="179"/>
        <v>78.987059943611683</v>
      </c>
      <c r="Z120" s="3">
        <f t="shared" si="180"/>
        <v>47.151028587673949</v>
      </c>
      <c r="AA120" s="3">
        <f t="shared" si="181"/>
        <v>83.759636119858044</v>
      </c>
      <c r="AB120" s="3">
        <f t="shared" si="64"/>
        <v>3459.6332255301918</v>
      </c>
    </row>
    <row r="121" spans="15:28">
      <c r="O121" s="127">
        <f t="shared" si="88"/>
        <v>118</v>
      </c>
      <c r="P121" s="44">
        <f t="shared" ref="P121" si="185">P120+$J$45</f>
        <v>44.174999999999997</v>
      </c>
      <c r="Q121" s="47"/>
      <c r="R121" s="19">
        <f t="shared" si="174"/>
        <v>32.903531163576034</v>
      </c>
      <c r="S121" s="19">
        <f t="shared" si="57"/>
        <v>65.807062327152067</v>
      </c>
      <c r="T121" s="19">
        <f t="shared" si="175"/>
        <v>5.1654863961087925</v>
      </c>
      <c r="U121" s="19">
        <f t="shared" si="176"/>
        <v>38.069017559684823</v>
      </c>
      <c r="V121" s="19">
        <f t="shared" si="60"/>
        <v>70.972548723260857</v>
      </c>
      <c r="W121" s="52">
        <f t="shared" si="177"/>
        <v>115.00587151305872</v>
      </c>
      <c r="X121" s="50">
        <f t="shared" si="178"/>
        <v>0.41641397425663174</v>
      </c>
      <c r="Y121" s="60">
        <f t="shared" si="179"/>
        <v>80.066506206435321</v>
      </c>
      <c r="Z121" s="3">
        <f t="shared" si="180"/>
        <v>47.151028587673942</v>
      </c>
      <c r="AA121" s="3">
        <f t="shared" si="181"/>
        <v>84.904304958647529</v>
      </c>
      <c r="AB121" s="3">
        <f t="shared" si="64"/>
        <v>3536.9379116692858</v>
      </c>
    </row>
    <row r="122" spans="15:28">
      <c r="O122" s="127">
        <f t="shared" si="88"/>
        <v>119</v>
      </c>
      <c r="P122" s="44">
        <f t="shared" ref="P122" si="186">P121+$J$45</f>
        <v>44.55</v>
      </c>
      <c r="Q122" s="47"/>
      <c r="R122" s="19">
        <f t="shared" si="174"/>
        <v>32.976954167457876</v>
      </c>
      <c r="S122" s="19">
        <f t="shared" si="57"/>
        <v>65.953908334915752</v>
      </c>
      <c r="T122" s="19">
        <f t="shared" si="175"/>
        <v>5.2093360259569153</v>
      </c>
      <c r="U122" s="19">
        <f t="shared" si="176"/>
        <v>38.186290193414791</v>
      </c>
      <c r="V122" s="19">
        <f t="shared" si="60"/>
        <v>71.163244360872667</v>
      </c>
      <c r="W122" s="52">
        <f t="shared" si="177"/>
        <v>114.88859887932877</v>
      </c>
      <c r="X122" s="50">
        <f t="shared" si="178"/>
        <v>0.41082954041875597</v>
      </c>
      <c r="Y122" s="60">
        <f t="shared" si="179"/>
        <v>81.154855661744591</v>
      </c>
      <c r="Z122" s="3">
        <f t="shared" si="180"/>
        <v>47.151028587673949</v>
      </c>
      <c r="AA122" s="3">
        <f t="shared" si="181"/>
        <v>86.058414940877881</v>
      </c>
      <c r="AB122" s="3">
        <f t="shared" si="64"/>
        <v>3615.4488197307287</v>
      </c>
    </row>
    <row r="123" spans="15:28">
      <c r="O123" s="127">
        <f t="shared" si="88"/>
        <v>120</v>
      </c>
      <c r="P123" s="44">
        <f t="shared" ref="P123" si="187">P122+$J$45</f>
        <v>44.924999999999997</v>
      </c>
      <c r="Q123" s="47"/>
      <c r="R123" s="19">
        <f t="shared" si="174"/>
        <v>33.049761715620228</v>
      </c>
      <c r="S123" s="19">
        <f t="shared" si="57"/>
        <v>66.099523431240456</v>
      </c>
      <c r="T123" s="19">
        <f t="shared" si="175"/>
        <v>5.2531856558050372</v>
      </c>
      <c r="U123" s="19">
        <f t="shared" si="176"/>
        <v>38.302947371425262</v>
      </c>
      <c r="V123" s="19">
        <f t="shared" si="60"/>
        <v>71.352709087045497</v>
      </c>
      <c r="W123" s="52">
        <f t="shared" si="177"/>
        <v>114.77194170131828</v>
      </c>
      <c r="X123" s="50">
        <f t="shared" si="178"/>
        <v>0.40534871892256763</v>
      </c>
      <c r="Y123" s="60">
        <f t="shared" si="179"/>
        <v>82.252170779979579</v>
      </c>
      <c r="Z123" s="3">
        <f t="shared" si="180"/>
        <v>47.151028587673906</v>
      </c>
      <c r="AA123" s="3">
        <f t="shared" si="181"/>
        <v>87.222032311594006</v>
      </c>
      <c r="AB123" s="3">
        <f t="shared" si="64"/>
        <v>3695.1787722905883</v>
      </c>
    </row>
    <row r="124" spans="15:28">
      <c r="O124" s="127">
        <f t="shared" si="88"/>
        <v>121</v>
      </c>
      <c r="P124" s="44">
        <f t="shared" ref="P124" si="188">P123+$J$45</f>
        <v>45.3</v>
      </c>
      <c r="Q124" s="47"/>
      <c r="R124" s="19">
        <f t="shared" si="174"/>
        <v>33.121964040256636</v>
      </c>
      <c r="S124" s="19">
        <f t="shared" si="57"/>
        <v>66.243928080513271</v>
      </c>
      <c r="T124" s="19">
        <f t="shared" si="175"/>
        <v>5.2970352856531591</v>
      </c>
      <c r="U124" s="19">
        <f t="shared" si="176"/>
        <v>38.418999325909795</v>
      </c>
      <c r="V124" s="19">
        <f t="shared" si="60"/>
        <v>71.540963366166437</v>
      </c>
      <c r="W124" s="52">
        <f t="shared" si="177"/>
        <v>114.65588974683375</v>
      </c>
      <c r="X124" s="50">
        <f t="shared" si="178"/>
        <v>0.39996888476120818</v>
      </c>
      <c r="Y124" s="60">
        <f t="shared" si="179"/>
        <v>83.358514435867363</v>
      </c>
      <c r="Z124" s="3">
        <f t="shared" si="180"/>
        <v>47.151028587673856</v>
      </c>
      <c r="AA124" s="3">
        <f t="shared" si="181"/>
        <v>88.395223744555665</v>
      </c>
      <c r="AB124" s="3">
        <f t="shared" si="64"/>
        <v>3776.1407039447986</v>
      </c>
    </row>
    <row r="125" spans="15:28">
      <c r="O125" s="127">
        <f t="shared" si="88"/>
        <v>122</v>
      </c>
      <c r="P125" s="44">
        <f t="shared" ref="P125" si="189">P124+$J$45</f>
        <v>45.674999999999997</v>
      </c>
      <c r="Q125" s="47"/>
      <c r="R125" s="19">
        <f t="shared" si="174"/>
        <v>33.193571120491512</v>
      </c>
      <c r="S125" s="19">
        <f t="shared" si="57"/>
        <v>66.387142240983025</v>
      </c>
      <c r="T125" s="19">
        <f t="shared" si="175"/>
        <v>5.3408849155012819</v>
      </c>
      <c r="U125" s="19">
        <f t="shared" si="176"/>
        <v>38.534456035992797</v>
      </c>
      <c r="V125" s="19">
        <f t="shared" si="60"/>
        <v>71.728027156484302</v>
      </c>
      <c r="W125" s="52">
        <f t="shared" si="177"/>
        <v>114.54043303675074</v>
      </c>
      <c r="X125" s="50">
        <f t="shared" si="178"/>
        <v>0.39468749939390957</v>
      </c>
      <c r="Y125" s="60">
        <f t="shared" si="179"/>
        <v>84.473949910913831</v>
      </c>
      <c r="Z125" s="3">
        <f t="shared" si="180"/>
        <v>47.151028587673871</v>
      </c>
      <c r="AA125" s="3">
        <f t="shared" si="181"/>
        <v>89.578056344879954</v>
      </c>
      <c r="AB125" s="3">
        <f t="shared" si="64"/>
        <v>3858.3476621809928</v>
      </c>
    </row>
    <row r="126" spans="15:28">
      <c r="O126" s="127">
        <f t="shared" si="88"/>
        <v>123</v>
      </c>
      <c r="P126" s="44">
        <f t="shared" ref="P126" si="190">P125+$J$45</f>
        <v>46.05</v>
      </c>
      <c r="Q126" s="47"/>
      <c r="R126" s="19">
        <f t="shared" si="174"/>
        <v>33.264592690657352</v>
      </c>
      <c r="S126" s="19">
        <f t="shared" si="57"/>
        <v>66.529185381314704</v>
      </c>
      <c r="T126" s="19">
        <f t="shared" si="175"/>
        <v>5.3847345453494029</v>
      </c>
      <c r="U126" s="19">
        <f t="shared" si="176"/>
        <v>38.649327236006755</v>
      </c>
      <c r="V126" s="19">
        <f t="shared" si="60"/>
        <v>71.913919926664107</v>
      </c>
      <c r="W126" s="52">
        <f t="shared" si="177"/>
        <v>114.4255618367368</v>
      </c>
      <c r="X126" s="50">
        <f t="shared" si="178"/>
        <v>0.38950210722409551</v>
      </c>
      <c r="Y126" s="60">
        <f t="shared" si="179"/>
        <v>85.598540895910531</v>
      </c>
      <c r="Z126" s="3">
        <f t="shared" si="180"/>
        <v>47.151028587674034</v>
      </c>
      <c r="AA126" s="3">
        <f t="shared" si="181"/>
        <v>90.770597651699603</v>
      </c>
      <c r="AB126" s="3">
        <f t="shared" si="64"/>
        <v>3941.8128082566818</v>
      </c>
    </row>
    <row r="127" spans="15:28">
      <c r="O127" s="127">
        <f t="shared" si="88"/>
        <v>124</v>
      </c>
      <c r="P127" s="44">
        <f t="shared" ref="P127" si="191">P126+$J$45</f>
        <v>46.424999999999997</v>
      </c>
      <c r="Q127" s="47"/>
      <c r="R127" s="19">
        <f t="shared" si="174"/>
        <v>33.335038248236359</v>
      </c>
      <c r="S127" s="19">
        <f t="shared" si="57"/>
        <v>66.670076496472717</v>
      </c>
      <c r="T127" s="19">
        <f t="shared" si="175"/>
        <v>5.4285841751975257</v>
      </c>
      <c r="U127" s="19">
        <f t="shared" si="176"/>
        <v>38.763622423433887</v>
      </c>
      <c r="V127" s="19">
        <f t="shared" si="60"/>
        <v>72.098660671670245</v>
      </c>
      <c r="W127" s="52">
        <f t="shared" si="177"/>
        <v>114.31126664930964</v>
      </c>
      <c r="X127" s="50">
        <f t="shared" si="178"/>
        <v>0.38441033224817006</v>
      </c>
      <c r="Y127" s="60">
        <f t="shared" si="179"/>
        <v>86.732351493457173</v>
      </c>
      <c r="Z127" s="3">
        <f t="shared" si="180"/>
        <v>47.151028587673849</v>
      </c>
      <c r="AA127" s="3">
        <f t="shared" si="181"/>
        <v>91.972915640837854</v>
      </c>
      <c r="AB127" s="3">
        <f t="shared" si="64"/>
        <v>4026.5494180837532</v>
      </c>
    </row>
    <row r="128" spans="15:28">
      <c r="O128" s="127">
        <f t="shared" si="88"/>
        <v>125</v>
      </c>
      <c r="P128" s="44">
        <f t="shared" ref="P128" si="192">P127+$J$45</f>
        <v>46.8</v>
      </c>
      <c r="Q128" s="47"/>
      <c r="R128" s="19">
        <f t="shared" si="174"/>
        <v>33.404917061482479</v>
      </c>
      <c r="S128" s="19">
        <f t="shared" si="57"/>
        <v>66.809834122964958</v>
      </c>
      <c r="T128" s="19">
        <f t="shared" si="175"/>
        <v>5.4724338050456476</v>
      </c>
      <c r="U128" s="19">
        <f t="shared" si="176"/>
        <v>38.877350866528126</v>
      </c>
      <c r="V128" s="19">
        <f t="shared" si="60"/>
        <v>72.282267928010612</v>
      </c>
      <c r="W128" s="52">
        <f t="shared" si="177"/>
        <v>114.19753820621541</v>
      </c>
      <c r="X128" s="50">
        <f t="shared" si="178"/>
        <v>0.37940987486545225</v>
      </c>
      <c r="Y128" s="60">
        <f t="shared" si="179"/>
        <v>87.875446220498063</v>
      </c>
      <c r="Z128" s="3">
        <f t="shared" si="180"/>
        <v>47.151028587673871</v>
      </c>
      <c r="AA128" s="3">
        <f t="shared" si="181"/>
        <v>93.18507872749818</v>
      </c>
      <c r="AB128" s="3">
        <f t="shared" si="64"/>
        <v>4112.5708831193133</v>
      </c>
    </row>
    <row r="129" spans="15:28">
      <c r="O129" s="127">
        <f t="shared" si="88"/>
        <v>126</v>
      </c>
      <c r="P129" s="44">
        <f t="shared" ref="P129" si="193">P128+$J$45</f>
        <v>47.174999999999997</v>
      </c>
      <c r="Q129" s="47"/>
      <c r="R129" s="19">
        <f t="shared" si="174"/>
        <v>33.474238176739377</v>
      </c>
      <c r="S129" s="19">
        <f t="shared" si="57"/>
        <v>66.948476353478753</v>
      </c>
      <c r="T129" s="19">
        <f t="shared" si="175"/>
        <v>5.5162834348937695</v>
      </c>
      <c r="U129" s="19">
        <f t="shared" si="176"/>
        <v>38.990521611633149</v>
      </c>
      <c r="V129" s="19">
        <f t="shared" si="60"/>
        <v>72.464759788372518</v>
      </c>
      <c r="W129" s="52">
        <f t="shared" si="177"/>
        <v>114.0843674611104</v>
      </c>
      <c r="X129" s="50">
        <f t="shared" si="178"/>
        <v>0.37449850884023589</v>
      </c>
      <c r="Y129" s="60">
        <f t="shared" si="179"/>
        <v>89.027890010874444</v>
      </c>
      <c r="Z129" s="3">
        <f t="shared" si="180"/>
        <v>47.151028587673956</v>
      </c>
      <c r="AA129" s="3">
        <f t="shared" si="181"/>
        <v>94.407155768970881</v>
      </c>
      <c r="AB129" s="3">
        <f t="shared" si="64"/>
        <v>4199.8907112629995</v>
      </c>
    </row>
    <row r="130" spans="15:28">
      <c r="O130" s="127">
        <f t="shared" si="88"/>
        <v>127</v>
      </c>
      <c r="P130" s="44">
        <f t="shared" ref="P130" si="194">P129+$J$45</f>
        <v>47.55</v>
      </c>
      <c r="Q130" s="47"/>
      <c r="R130" s="19">
        <f t="shared" si="174"/>
        <v>33.543010425468658</v>
      </c>
      <c r="S130" s="19">
        <f t="shared" si="57"/>
        <v>67.086020850937317</v>
      </c>
      <c r="T130" s="19">
        <f t="shared" si="175"/>
        <v>5.5601330647418923</v>
      </c>
      <c r="U130" s="19">
        <f t="shared" si="176"/>
        <v>39.103143490210549</v>
      </c>
      <c r="V130" s="19">
        <f t="shared" si="60"/>
        <v>72.646153915679207</v>
      </c>
      <c r="W130" s="52">
        <f t="shared" si="177"/>
        <v>113.97174558253299</v>
      </c>
      <c r="X130" s="50">
        <f t="shared" si="178"/>
        <v>0.36967407840762539</v>
      </c>
      <c r="Y130" s="60">
        <f t="shared" si="179"/>
        <v>90.189748217891932</v>
      </c>
      <c r="Z130" s="3">
        <f t="shared" si="180"/>
        <v>47.151028587673906</v>
      </c>
      <c r="AA130" s="3">
        <f t="shared" si="181"/>
        <v>95.639216067355576</v>
      </c>
      <c r="AB130" s="3">
        <f t="shared" si="64"/>
        <v>4288.5225277607642</v>
      </c>
    </row>
    <row r="131" spans="15:28">
      <c r="O131" s="127">
        <f t="shared" si="88"/>
        <v>128</v>
      </c>
      <c r="P131" s="44">
        <f t="shared" ref="P131:P132" si="195">P130+$J$45</f>
        <v>47.924999999999997</v>
      </c>
      <c r="Q131" s="47"/>
      <c r="R131" s="19">
        <f t="shared" si="174"/>
        <v>33.611242431002005</v>
      </c>
      <c r="S131" s="19">
        <f t="shared" si="57"/>
        <v>67.222484862004009</v>
      </c>
      <c r="T131" s="19">
        <f t="shared" si="175"/>
        <v>5.6039826945900142</v>
      </c>
      <c r="U131" s="19">
        <f t="shared" si="176"/>
        <v>39.215225125592021</v>
      </c>
      <c r="V131" s="19">
        <f t="shared" si="60"/>
        <v>72.826467556594025</v>
      </c>
      <c r="W131" s="52">
        <f t="shared" si="177"/>
        <v>113.85966394715153</v>
      </c>
      <c r="X131" s="50">
        <f t="shared" si="178"/>
        <v>0.3649344955152562</v>
      </c>
      <c r="Y131" s="60">
        <f t="shared" si="179"/>
        <v>91.361086616902682</v>
      </c>
      <c r="Z131" s="3">
        <f t="shared" si="180"/>
        <v>47.151028587673942</v>
      </c>
      <c r="AA131" s="3">
        <f t="shared" si="181"/>
        <v>96.881329372299419</v>
      </c>
      <c r="AB131" s="3">
        <f t="shared" si="64"/>
        <v>4378.4800761150673</v>
      </c>
    </row>
    <row r="132" spans="15:28">
      <c r="O132" s="127">
        <f t="shared" si="88"/>
        <v>129</v>
      </c>
      <c r="P132" s="44">
        <f t="shared" si="195"/>
        <v>48.3</v>
      </c>
      <c r="Q132" s="47"/>
      <c r="R132" s="19">
        <f t="shared" si="174"/>
        <v>33.678942615030245</v>
      </c>
      <c r="S132" s="19">
        <f t="shared" si="57"/>
        <v>67.357885230060489</v>
      </c>
      <c r="T132" s="19">
        <f t="shared" si="175"/>
        <v>5.6478323244381361</v>
      </c>
      <c r="U132" s="19">
        <f t="shared" si="176"/>
        <v>39.326774939468379</v>
      </c>
      <c r="V132" s="19">
        <f t="shared" si="60"/>
        <v>73.005717554498631</v>
      </c>
      <c r="W132" s="52">
        <f t="shared" si="177"/>
        <v>113.74811413327517</v>
      </c>
      <c r="X132" s="50">
        <f t="shared" si="178"/>
        <v>0.36027773719349626</v>
      </c>
      <c r="Y132" s="60">
        <f t="shared" si="179"/>
        <v>92.541971407904356</v>
      </c>
      <c r="Z132" s="3">
        <f t="shared" si="180"/>
        <v>47.151028587673956</v>
      </c>
      <c r="AA132" s="3">
        <f t="shared" si="181"/>
        <v>98.13356588375315</v>
      </c>
      <c r="AB132" s="3">
        <f t="shared" si="64"/>
        <v>4469.7772190017895</v>
      </c>
    </row>
    <row r="133" spans="15:28">
      <c r="O133" s="127">
        <f t="shared" si="88"/>
        <v>130</v>
      </c>
      <c r="P133" s="44">
        <f t="shared" ref="P133" si="196">P132+$J$45</f>
        <v>48.674999999999997</v>
      </c>
      <c r="Q133" s="47"/>
      <c r="R133" s="19">
        <f t="shared" si="174"/>
        <v>33.746119203841388</v>
      </c>
      <c r="S133" s="19">
        <f t="shared" ref="S133:S158" si="197">40*LOG10(P133)</f>
        <v>67.492238407682777</v>
      </c>
      <c r="T133" s="19">
        <f t="shared" si="175"/>
        <v>5.6916819542862589</v>
      </c>
      <c r="U133" s="19">
        <f t="shared" si="176"/>
        <v>39.437801158127648</v>
      </c>
      <c r="V133" s="19">
        <f t="shared" ref="V133:V158" si="198">S133+T133</f>
        <v>73.183920361969029</v>
      </c>
      <c r="W133" s="52">
        <f t="shared" si="177"/>
        <v>113.63708791461589</v>
      </c>
      <c r="X133" s="50">
        <f t="shared" si="178"/>
        <v>0.35570184304723329</v>
      </c>
      <c r="Y133" s="60">
        <f t="shared" si="179"/>
        <v>93.732469218152602</v>
      </c>
      <c r="Z133" s="3">
        <f t="shared" si="180"/>
        <v>47.151028587673849</v>
      </c>
      <c r="AA133" s="3">
        <f t="shared" si="181"/>
        <v>99.395996254741348</v>
      </c>
      <c r="AB133" s="3">
        <f t="shared" ref="AB133:AB158" si="199">POWER(10,0.05*V133)</f>
        <v>4562.4279391935797</v>
      </c>
    </row>
    <row r="134" spans="15:28">
      <c r="O134" s="127">
        <f t="shared" ref="O134" si="200">1+O133</f>
        <v>131</v>
      </c>
      <c r="P134" s="44">
        <f t="shared" ref="P134:P136" si="201">P133+$J$45</f>
        <v>49.05</v>
      </c>
      <c r="Q134" s="47"/>
      <c r="R134" s="19">
        <f t="shared" si="174"/>
        <v>33.812780234319348</v>
      </c>
      <c r="S134" s="19">
        <f t="shared" si="197"/>
        <v>67.625560468638696</v>
      </c>
      <c r="T134" s="19">
        <f t="shared" si="175"/>
        <v>5.7355315841343808</v>
      </c>
      <c r="U134" s="19">
        <f t="shared" si="176"/>
        <v>39.548311818453726</v>
      </c>
      <c r="V134" s="19">
        <f t="shared" si="198"/>
        <v>73.361092052773074</v>
      </c>
      <c r="W134" s="52">
        <f t="shared" si="177"/>
        <v>113.52657725428982</v>
      </c>
      <c r="X134" s="50">
        <f t="shared" si="178"/>
        <v>0.35120491286271532</v>
      </c>
      <c r="Y134" s="60">
        <f t="shared" si="179"/>
        <v>94.93264710479086</v>
      </c>
      <c r="Z134" s="3">
        <f t="shared" si="180"/>
        <v>47.151028587673906</v>
      </c>
      <c r="AA134" s="3">
        <f t="shared" si="181"/>
        <v>100.6686915941512</v>
      </c>
      <c r="AB134" s="3">
        <f t="shared" si="199"/>
        <v>4656.4463404899916</v>
      </c>
    </row>
    <row r="135" spans="15:28">
      <c r="O135" s="127">
        <f t="shared" si="88"/>
        <v>132</v>
      </c>
      <c r="P135" s="44">
        <f t="shared" si="201"/>
        <v>49.424999999999997</v>
      </c>
      <c r="Q135" s="47"/>
      <c r="R135" s="19">
        <f t="shared" si="174"/>
        <v>33.878933559714199</v>
      </c>
      <c r="S135" s="19">
        <f t="shared" si="197"/>
        <v>67.757867119428397</v>
      </c>
      <c r="T135" s="19">
        <f t="shared" si="175"/>
        <v>5.7793812139825027</v>
      </c>
      <c r="U135" s="19">
        <f t="shared" si="176"/>
        <v>39.658314773696702</v>
      </c>
      <c r="V135" s="19">
        <f t="shared" si="198"/>
        <v>73.537248333410901</v>
      </c>
      <c r="W135" s="52">
        <f t="shared" si="177"/>
        <v>113.41657429904684</v>
      </c>
      <c r="X135" s="50">
        <f t="shared" si="178"/>
        <v>0.34678510432333787</v>
      </c>
      <c r="Y135" s="60">
        <f t="shared" si="179"/>
        <v>96.142572557494987</v>
      </c>
      <c r="Z135" s="3">
        <f t="shared" si="180"/>
        <v>47.151028587673906</v>
      </c>
      <c r="AA135" s="3">
        <f t="shared" si="181"/>
        <v>101.95172346953686</v>
      </c>
      <c r="AB135" s="3">
        <f t="shared" si="199"/>
        <v>4751.8466486541938</v>
      </c>
    </row>
    <row r="136" spans="15:28">
      <c r="O136" s="127">
        <f t="shared" si="88"/>
        <v>133</v>
      </c>
      <c r="P136" s="44">
        <f t="shared" si="201"/>
        <v>49.8</v>
      </c>
      <c r="Q136" s="47"/>
      <c r="R136" s="19">
        <f t="shared" si="174"/>
        <v>33.944586855194352</v>
      </c>
      <c r="S136" s="19">
        <f t="shared" si="197"/>
        <v>67.889173710388704</v>
      </c>
      <c r="T136" s="19">
        <f t="shared" si="175"/>
        <v>5.8232308438306255</v>
      </c>
      <c r="U136" s="19">
        <f t="shared" si="176"/>
        <v>39.767817699024974</v>
      </c>
      <c r="V136" s="19">
        <f t="shared" si="198"/>
        <v>73.712404554219333</v>
      </c>
      <c r="W136" s="52">
        <f t="shared" si="177"/>
        <v>113.30707137371856</v>
      </c>
      <c r="X136" s="50">
        <f t="shared" si="178"/>
        <v>0.34244063082865006</v>
      </c>
      <c r="Y136" s="60">
        <f t="shared" si="179"/>
        <v>97.362313501133485</v>
      </c>
      <c r="Z136" s="3">
        <f t="shared" si="180"/>
        <v>47.151028587673856</v>
      </c>
      <c r="AA136" s="3">
        <f t="shared" si="181"/>
        <v>103.24516390994049</v>
      </c>
      <c r="AB136" s="3">
        <f t="shared" si="199"/>
        <v>4848.64321235645</v>
      </c>
    </row>
    <row r="137" spans="15:28">
      <c r="O137" s="127">
        <f t="shared" si="88"/>
        <v>134</v>
      </c>
      <c r="P137" s="44">
        <f t="shared" ref="P137" si="202">P136+$J$45</f>
        <v>50.174999999999997</v>
      </c>
      <c r="Q137" s="47"/>
      <c r="R137" s="19">
        <f t="shared" ref="R137:R145" si="203">20*LOG(P137)</f>
        <v>34.009747623190464</v>
      </c>
      <c r="S137" s="19">
        <f t="shared" si="197"/>
        <v>68.019495246380927</v>
      </c>
      <c r="T137" s="19">
        <f t="shared" ref="T137:T145" si="204">2*$J$6*(P137/1000)</f>
        <v>5.8670804736787474</v>
      </c>
      <c r="U137" s="19">
        <f t="shared" ref="U137:U145" si="205">R137+T137</f>
        <v>39.876828096869211</v>
      </c>
      <c r="V137" s="19">
        <f t="shared" si="198"/>
        <v>73.886575720059682</v>
      </c>
      <c r="W137" s="52">
        <f t="shared" ref="W137:W145" si="206">$Q$4-(R137+T137)+$Q$8+$Q$10</f>
        <v>113.19806097587433</v>
      </c>
      <c r="X137" s="50">
        <f t="shared" ref="X137:X145" si="207">POWER(10,(W137+$D$16)*0.05)*1000</f>
        <v>0.33816975941116051</v>
      </c>
      <c r="Y137" s="60">
        <f t="shared" ref="Y137:Y145" si="208">POWER(10,0.05*U137)</f>
        <v>98.591938298444461</v>
      </c>
      <c r="Z137" s="3">
        <f t="shared" ref="Z137:Z145" si="209">X137*POWER(2,0.5)*Y137</f>
        <v>47.151028587673856</v>
      </c>
      <c r="AA137" s="3">
        <f t="shared" ref="AA137:AA145" si="210">Y137*(50/$Z$4)</f>
        <v>104.54908540873089</v>
      </c>
      <c r="AB137" s="3">
        <f t="shared" si="199"/>
        <v>4946.8505041244571</v>
      </c>
    </row>
    <row r="138" spans="15:28">
      <c r="O138" s="127">
        <f t="shared" ref="O138:O158" si="211">1+O137</f>
        <v>135</v>
      </c>
      <c r="P138" s="44">
        <f t="shared" ref="P138" si="212">P137+$J$45</f>
        <v>50.55</v>
      </c>
      <c r="Q138" s="47"/>
      <c r="R138" s="19">
        <f t="shared" si="203"/>
        <v>34.074423198540401</v>
      </c>
      <c r="S138" s="19">
        <f t="shared" si="197"/>
        <v>68.148846397080803</v>
      </c>
      <c r="T138" s="19">
        <f t="shared" si="204"/>
        <v>5.9109301035268693</v>
      </c>
      <c r="U138" s="19">
        <f t="shared" si="205"/>
        <v>39.985353302067267</v>
      </c>
      <c r="V138" s="19">
        <f t="shared" si="198"/>
        <v>74.059776500607668</v>
      </c>
      <c r="W138" s="52">
        <f t="shared" si="206"/>
        <v>113.08953577067628</v>
      </c>
      <c r="X138" s="50">
        <f t="shared" si="207"/>
        <v>0.33397080874587565</v>
      </c>
      <c r="Y138" s="60">
        <f t="shared" si="208"/>
        <v>99.831515752727242</v>
      </c>
      <c r="Z138" s="3">
        <f t="shared" si="209"/>
        <v>47.151028587673856</v>
      </c>
      <c r="AA138" s="3">
        <f t="shared" si="210"/>
        <v>105.86356092645781</v>
      </c>
      <c r="AB138" s="3">
        <f t="shared" si="199"/>
        <v>5046.4831213003663</v>
      </c>
    </row>
    <row r="139" spans="15:28">
      <c r="O139" s="127">
        <f t="shared" si="211"/>
        <v>136</v>
      </c>
      <c r="P139" s="44">
        <f t="shared" ref="P139" si="213">P138+$J$45</f>
        <v>50.924999999999997</v>
      </c>
      <c r="Q139" s="47"/>
      <c r="R139" s="19">
        <f t="shared" si="203"/>
        <v>34.138620753444037</v>
      </c>
      <c r="S139" s="19">
        <f t="shared" si="197"/>
        <v>68.277241506888075</v>
      </c>
      <c r="T139" s="19">
        <f t="shared" si="204"/>
        <v>5.9547797333749921</v>
      </c>
      <c r="U139" s="19">
        <f t="shared" si="205"/>
        <v>40.093400486819029</v>
      </c>
      <c r="V139" s="19">
        <f t="shared" si="198"/>
        <v>74.232021240263066</v>
      </c>
      <c r="W139" s="52">
        <f t="shared" si="206"/>
        <v>112.98148858592451</v>
      </c>
      <c r="X139" s="50">
        <f t="shared" si="207"/>
        <v>0.32984214724778599</v>
      </c>
      <c r="Y139" s="60">
        <f t="shared" si="208"/>
        <v>101.08111511055154</v>
      </c>
      <c r="Z139" s="3">
        <f t="shared" si="209"/>
        <v>47.151028587673864</v>
      </c>
      <c r="AA139" s="3">
        <f t="shared" si="210"/>
        <v>107.18866389372475</v>
      </c>
      <c r="AB139" s="3">
        <f t="shared" si="199"/>
        <v>5147.5557870048515</v>
      </c>
    </row>
    <row r="140" spans="15:28">
      <c r="O140" s="127">
        <f t="shared" si="211"/>
        <v>137</v>
      </c>
      <c r="P140" s="44">
        <f t="shared" ref="P140" si="214">P139+$J$45</f>
        <v>51.3</v>
      </c>
      <c r="Q140" s="47"/>
      <c r="R140" s="19">
        <f t="shared" si="203"/>
        <v>34.202347302236326</v>
      </c>
      <c r="S140" s="19">
        <f t="shared" si="197"/>
        <v>68.404694604472652</v>
      </c>
      <c r="T140" s="19">
        <f t="shared" si="204"/>
        <v>5.998629363223114</v>
      </c>
      <c r="U140" s="19">
        <f t="shared" si="205"/>
        <v>40.200976665459443</v>
      </c>
      <c r="V140" s="19">
        <f t="shared" si="198"/>
        <v>74.403323967695769</v>
      </c>
      <c r="W140" s="52">
        <f t="shared" si="206"/>
        <v>112.8739124072841</v>
      </c>
      <c r="X140" s="50">
        <f t="shared" si="207"/>
        <v>0.32578219125280372</v>
      </c>
      <c r="Y140" s="60">
        <f t="shared" si="208"/>
        <v>102.3408060644813</v>
      </c>
      <c r="Z140" s="3">
        <f t="shared" si="209"/>
        <v>47.151028587673856</v>
      </c>
      <c r="AA140" s="3">
        <f t="shared" si="210"/>
        <v>108.52446821407744</v>
      </c>
      <c r="AB140" s="3">
        <f t="shared" si="199"/>
        <v>5250.0833511078981</v>
      </c>
    </row>
    <row r="141" spans="15:28">
      <c r="O141" s="127">
        <f t="shared" si="211"/>
        <v>138</v>
      </c>
      <c r="P141" s="44">
        <f t="shared" ref="P141" si="215">P140+$J$45</f>
        <v>51.674999999999997</v>
      </c>
      <c r="Q141" s="47"/>
      <c r="R141" s="19">
        <f t="shared" si="203"/>
        <v>34.265609705986513</v>
      </c>
      <c r="S141" s="19">
        <f t="shared" si="197"/>
        <v>68.531219411973026</v>
      </c>
      <c r="T141" s="19">
        <f t="shared" si="204"/>
        <v>6.0424789930712359</v>
      </c>
      <c r="U141" s="19">
        <f t="shared" si="205"/>
        <v>40.308088699057748</v>
      </c>
      <c r="V141" s="19">
        <f t="shared" si="198"/>
        <v>74.573698405044269</v>
      </c>
      <c r="W141" s="52">
        <f t="shared" si="206"/>
        <v>112.7668003736858</v>
      </c>
      <c r="X141" s="50">
        <f t="shared" si="207"/>
        <v>0.32178940327790895</v>
      </c>
      <c r="Y141" s="60">
        <f t="shared" si="208"/>
        <v>103.61065875581566</v>
      </c>
      <c r="Z141" s="3">
        <f t="shared" si="209"/>
        <v>47.151028587673906</v>
      </c>
      <c r="AA141" s="3">
        <f t="shared" si="210"/>
        <v>109.87104826691041</v>
      </c>
      <c r="AB141" s="3">
        <f t="shared" si="199"/>
        <v>5354.0807912067748</v>
      </c>
    </row>
    <row r="142" spans="15:28">
      <c r="O142" s="127">
        <f t="shared" si="211"/>
        <v>139</v>
      </c>
      <c r="P142" s="44">
        <f t="shared" ref="P142" si="216">P141+$J$45</f>
        <v>52.05</v>
      </c>
      <c r="Q142" s="47"/>
      <c r="R142" s="19">
        <f t="shared" si="203"/>
        <v>34.328414676931096</v>
      </c>
      <c r="S142" s="19">
        <f t="shared" si="197"/>
        <v>68.656829353862193</v>
      </c>
      <c r="T142" s="19">
        <f t="shared" si="204"/>
        <v>6.0863286229193587</v>
      </c>
      <c r="U142" s="19">
        <f t="shared" si="205"/>
        <v>40.414743299850457</v>
      </c>
      <c r="V142" s="19">
        <f t="shared" si="198"/>
        <v>74.743157976781546</v>
      </c>
      <c r="W142" s="52">
        <f t="shared" si="206"/>
        <v>112.6601457728931</v>
      </c>
      <c r="X142" s="50">
        <f t="shared" si="207"/>
        <v>0.31786229035651004</v>
      </c>
      <c r="Y142" s="60">
        <f t="shared" si="208"/>
        <v>104.89074377734595</v>
      </c>
      <c r="Z142" s="3">
        <f t="shared" si="209"/>
        <v>47.151028587673991</v>
      </c>
      <c r="AA142" s="3">
        <f t="shared" si="210"/>
        <v>111.22847891039049</v>
      </c>
      <c r="AB142" s="3">
        <f t="shared" si="199"/>
        <v>5459.5632136108616</v>
      </c>
    </row>
    <row r="143" spans="15:28">
      <c r="O143" s="127">
        <f t="shared" si="211"/>
        <v>140</v>
      </c>
      <c r="P143" s="44">
        <f t="shared" ref="P143" si="217">P142+$J$45</f>
        <v>52.424999999999997</v>
      </c>
      <c r="Q143" s="47"/>
      <c r="R143" s="19">
        <f t="shared" si="203"/>
        <v>34.390768782747628</v>
      </c>
      <c r="S143" s="19">
        <f t="shared" si="197"/>
        <v>68.781537565495256</v>
      </c>
      <c r="T143" s="19">
        <f t="shared" si="204"/>
        <v>6.1301782527674806</v>
      </c>
      <c r="U143" s="19">
        <f t="shared" si="205"/>
        <v>40.520947035515107</v>
      </c>
      <c r="V143" s="19">
        <f t="shared" si="198"/>
        <v>74.911715818262735</v>
      </c>
      <c r="W143" s="52">
        <f t="shared" si="206"/>
        <v>112.55394203722842</v>
      </c>
      <c r="X143" s="50">
        <f t="shared" si="207"/>
        <v>0.31399940244525143</v>
      </c>
      <c r="Y143" s="60">
        <f t="shared" si="208"/>
        <v>106.18113217612949</v>
      </c>
      <c r="Z143" s="3">
        <f t="shared" si="209"/>
        <v>47.151028587673828</v>
      </c>
      <c r="AA143" s="3">
        <f t="shared" si="210"/>
        <v>112.59683548439838</v>
      </c>
      <c r="AB143" s="3">
        <f t="shared" si="199"/>
        <v>5566.5458543335881</v>
      </c>
    </row>
    <row r="144" spans="15:28">
      <c r="O144" s="127">
        <f t="shared" si="211"/>
        <v>141</v>
      </c>
      <c r="P144" s="44">
        <f t="shared" ref="P144" si="218">P143+$J$45</f>
        <v>52.8</v>
      </c>
      <c r="Q144" s="47"/>
      <c r="R144" s="19">
        <f t="shared" si="203"/>
        <v>34.452678450676245</v>
      </c>
      <c r="S144" s="19">
        <f t="shared" si="197"/>
        <v>68.905356901352491</v>
      </c>
      <c r="T144" s="19">
        <f t="shared" si="204"/>
        <v>6.1740278826156034</v>
      </c>
      <c r="U144" s="19">
        <f t="shared" si="205"/>
        <v>40.62670633329185</v>
      </c>
      <c r="V144" s="19">
        <f t="shared" si="198"/>
        <v>75.079384783968095</v>
      </c>
      <c r="W144" s="52">
        <f t="shared" si="206"/>
        <v>112.4481827394517</v>
      </c>
      <c r="X144" s="50">
        <f t="shared" si="207"/>
        <v>0.31019933089873009</v>
      </c>
      <c r="Y144" s="60">
        <f t="shared" si="208"/>
        <v>107.48189545627892</v>
      </c>
      <c r="Z144" s="3">
        <f t="shared" si="209"/>
        <v>47.151028587673906</v>
      </c>
      <c r="AA144" s="3">
        <f t="shared" si="210"/>
        <v>113.97619381348632</v>
      </c>
      <c r="AB144" s="3">
        <f t="shared" si="199"/>
        <v>5675.0440800915303</v>
      </c>
    </row>
    <row r="145" spans="15:28">
      <c r="O145" s="127">
        <f t="shared" si="211"/>
        <v>142</v>
      </c>
      <c r="P145" s="44">
        <f t="shared" ref="P145" si="219">P144+$J$45</f>
        <v>53.174999999999997</v>
      </c>
      <c r="Q145" s="47"/>
      <c r="R145" s="19">
        <f t="shared" si="203"/>
        <v>34.514149971495328</v>
      </c>
      <c r="S145" s="19">
        <f t="shared" si="197"/>
        <v>69.028299942990657</v>
      </c>
      <c r="T145" s="19">
        <f t="shared" si="204"/>
        <v>6.2178775124637253</v>
      </c>
      <c r="U145" s="19">
        <f t="shared" si="205"/>
        <v>40.732027483959051</v>
      </c>
      <c r="V145" s="19">
        <f t="shared" si="198"/>
        <v>75.246177455454387</v>
      </c>
      <c r="W145" s="52">
        <f t="shared" si="206"/>
        <v>112.34286158878449</v>
      </c>
      <c r="X145" s="50">
        <f t="shared" si="207"/>
        <v>0.30646070700873551</v>
      </c>
      <c r="Y145" s="60">
        <f t="shared" si="208"/>
        <v>108.79310558176903</v>
      </c>
      <c r="Z145" s="3">
        <f t="shared" si="209"/>
        <v>47.151028587673864</v>
      </c>
      <c r="AA145" s="3">
        <f t="shared" si="210"/>
        <v>115.36663020985465</v>
      </c>
      <c r="AB145" s="3">
        <f t="shared" si="199"/>
        <v>5785.0733893105671</v>
      </c>
    </row>
    <row r="146" spans="15:28">
      <c r="O146" s="127">
        <f t="shared" si="211"/>
        <v>143</v>
      </c>
      <c r="P146" s="44">
        <f t="shared" ref="P146" si="220">P145+$J$45</f>
        <v>53.55</v>
      </c>
      <c r="Q146" s="47"/>
      <c r="R146" s="19">
        <f t="shared" ref="R146:R156" si="221">20*LOG(P146)</f>
        <v>34.575189503357485</v>
      </c>
      <c r="S146" s="19">
        <f t="shared" si="197"/>
        <v>69.150379006714971</v>
      </c>
      <c r="T146" s="19">
        <f t="shared" ref="T146:T156" si="222">2*$J$6*(P146/1000)</f>
        <v>6.2617271423118472</v>
      </c>
      <c r="U146" s="19">
        <f t="shared" ref="U146:U156" si="223">R146+T146</f>
        <v>40.836916645669334</v>
      </c>
      <c r="V146" s="19">
        <f t="shared" si="198"/>
        <v>75.412106149026812</v>
      </c>
      <c r="W146" s="52">
        <f t="shared" ref="W146:W156" si="224">$Q$4-(R146+T146)+$Q$8+$Q$10</f>
        <v>112.23797242707421</v>
      </c>
      <c r="X146" s="50">
        <f t="shared" ref="X146:X156" si="225">POWER(10,(W146+$D$16)*0.05)*1000</f>
        <v>0.30278220060489147</v>
      </c>
      <c r="Y146" s="60">
        <f t="shared" ref="Y146:Y156" si="226">POWER(10,0.05*U146)</f>
        <v>110.11483497926051</v>
      </c>
      <c r="Z146" s="3">
        <f t="shared" ref="Z146:Z156" si="227">X146*POWER(2,0.5)*Y146</f>
        <v>47.151028587673906</v>
      </c>
      <c r="AA146" s="3">
        <f t="shared" ref="AA146:AA156" si="228">Y146*(50/$Z$4)</f>
        <v>116.76822147634613</v>
      </c>
      <c r="AB146" s="3">
        <f t="shared" si="199"/>
        <v>5896.6494131393929</v>
      </c>
    </row>
    <row r="147" spans="15:28">
      <c r="O147" s="127">
        <f t="shared" si="211"/>
        <v>144</v>
      </c>
      <c r="P147" s="44">
        <f t="shared" ref="P147" si="229">P146+$J$45</f>
        <v>53.924999999999997</v>
      </c>
      <c r="Q147" s="47"/>
      <c r="R147" s="19">
        <f t="shared" si="221"/>
        <v>34.635803075491651</v>
      </c>
      <c r="S147" s="19">
        <f t="shared" si="197"/>
        <v>69.271606150983303</v>
      </c>
      <c r="T147" s="19">
        <f t="shared" si="222"/>
        <v>6.3055767721599691</v>
      </c>
      <c r="U147" s="19">
        <f t="shared" si="223"/>
        <v>40.941379847651618</v>
      </c>
      <c r="V147" s="19">
        <f t="shared" si="198"/>
        <v>75.577182923143269</v>
      </c>
      <c r="W147" s="52">
        <f t="shared" si="224"/>
        <v>112.13350922509194</v>
      </c>
      <c r="X147" s="50">
        <f t="shared" si="225"/>
        <v>0.29916251871367905</v>
      </c>
      <c r="Y147" s="60">
        <f t="shared" si="226"/>
        <v>111.44715654093908</v>
      </c>
      <c r="Z147" s="3">
        <f t="shared" si="227"/>
        <v>47.151028587673949</v>
      </c>
      <c r="AA147" s="3">
        <f t="shared" si="228"/>
        <v>118.18104490945663</v>
      </c>
      <c r="AB147" s="3">
        <f t="shared" si="199"/>
        <v>6009.7879164701408</v>
      </c>
    </row>
    <row r="148" spans="15:28">
      <c r="O148" s="127">
        <f t="shared" si="211"/>
        <v>145</v>
      </c>
      <c r="P148" s="44">
        <f t="shared" ref="P148:P158" si="230">P147+$J$45</f>
        <v>54.3</v>
      </c>
      <c r="Q148" s="47"/>
      <c r="R148" s="19">
        <f t="shared" si="221"/>
        <v>34.69599659177694</v>
      </c>
      <c r="S148" s="19">
        <f t="shared" si="197"/>
        <v>69.391993183553879</v>
      </c>
      <c r="T148" s="19">
        <f t="shared" si="222"/>
        <v>6.3494264020080911</v>
      </c>
      <c r="U148" s="19">
        <f t="shared" si="223"/>
        <v>41.045422993785031</v>
      </c>
      <c r="V148" s="19">
        <f t="shared" si="198"/>
        <v>75.741419585561971</v>
      </c>
      <c r="W148" s="52">
        <f t="shared" si="224"/>
        <v>112.02946607895852</v>
      </c>
      <c r="X148" s="50">
        <f t="shared" si="225"/>
        <v>0.29560040427303286</v>
      </c>
      <c r="Y148" s="60">
        <f t="shared" si="226"/>
        <v>112.79014362737348</v>
      </c>
      <c r="Z148" s="3">
        <f t="shared" si="227"/>
        <v>47.151028587673999</v>
      </c>
      <c r="AA148" s="3">
        <f t="shared" si="228"/>
        <v>119.60517830236577</v>
      </c>
      <c r="AB148" s="3">
        <f t="shared" si="199"/>
        <v>6124.5047989663772</v>
      </c>
    </row>
    <row r="149" spans="15:28">
      <c r="O149" s="127">
        <f t="shared" si="211"/>
        <v>146</v>
      </c>
      <c r="P149" s="44">
        <f t="shared" si="230"/>
        <v>54.674999999999997</v>
      </c>
      <c r="Q149" s="47"/>
      <c r="R149" s="19">
        <f t="shared" si="221"/>
        <v>34.755775834193493</v>
      </c>
      <c r="S149" s="19">
        <f t="shared" si="197"/>
        <v>69.511551668386986</v>
      </c>
      <c r="T149" s="19">
        <f t="shared" si="222"/>
        <v>6.393276031856213</v>
      </c>
      <c r="U149" s="19">
        <f t="shared" si="223"/>
        <v>41.149051866049703</v>
      </c>
      <c r="V149" s="19">
        <f t="shared" si="198"/>
        <v>75.904827700243203</v>
      </c>
      <c r="W149" s="52">
        <f t="shared" si="224"/>
        <v>111.92583720669383</v>
      </c>
      <c r="X149" s="50">
        <f t="shared" si="225"/>
        <v>0.29209463489984094</v>
      </c>
      <c r="Y149" s="60">
        <f t="shared" si="226"/>
        <v>114.14387007038829</v>
      </c>
      <c r="Z149" s="3">
        <f t="shared" si="227"/>
        <v>47.151028587673864</v>
      </c>
      <c r="AA149" s="3">
        <f t="shared" si="228"/>
        <v>121.04069994798338</v>
      </c>
      <c r="AB149" s="3">
        <f t="shared" si="199"/>
        <v>6240.8160960984851</v>
      </c>
    </row>
    <row r="150" spans="15:28">
      <c r="O150" s="127">
        <f t="shared" si="211"/>
        <v>147</v>
      </c>
      <c r="P150" s="44">
        <f t="shared" si="230"/>
        <v>55.05</v>
      </c>
      <c r="Q150" s="47"/>
      <c r="R150" s="19">
        <f t="shared" si="221"/>
        <v>34.815146466155412</v>
      </c>
      <c r="S150" s="19">
        <f t="shared" si="197"/>
        <v>69.630292932310823</v>
      </c>
      <c r="T150" s="19">
        <f t="shared" si="222"/>
        <v>6.4371256617043358</v>
      </c>
      <c r="U150" s="19">
        <f t="shared" si="223"/>
        <v>41.252272127859747</v>
      </c>
      <c r="V150" s="19">
        <f t="shared" si="198"/>
        <v>76.067418594015152</v>
      </c>
      <c r="W150" s="52">
        <f t="shared" si="224"/>
        <v>111.82261694488379</v>
      </c>
      <c r="X150" s="50">
        <f t="shared" si="225"/>
        <v>0.28864402170782388</v>
      </c>
      <c r="Y150" s="60">
        <f t="shared" si="226"/>
        <v>115.50841017595619</v>
      </c>
      <c r="Z150" s="3">
        <f t="shared" si="227"/>
        <v>47.151028587673828</v>
      </c>
      <c r="AA150" s="3">
        <f t="shared" si="228"/>
        <v>122.48768864201647</v>
      </c>
      <c r="AB150" s="3">
        <f t="shared" si="199"/>
        <v>6358.7379801863844</v>
      </c>
    </row>
    <row r="151" spans="15:28">
      <c r="O151" s="127">
        <f t="shared" si="211"/>
        <v>148</v>
      </c>
      <c r="P151" s="44">
        <f t="shared" si="230"/>
        <v>55.424999999999997</v>
      </c>
      <c r="Q151" s="47"/>
      <c r="R151" s="19">
        <f t="shared" si="221"/>
        <v>34.874114035730514</v>
      </c>
      <c r="S151" s="19">
        <f t="shared" si="197"/>
        <v>69.748228071461028</v>
      </c>
      <c r="T151" s="19">
        <f t="shared" si="222"/>
        <v>6.4809752915524577</v>
      </c>
      <c r="U151" s="19">
        <f t="shared" si="223"/>
        <v>41.355089327282968</v>
      </c>
      <c r="V151" s="19">
        <f t="shared" si="198"/>
        <v>76.229203363013482</v>
      </c>
      <c r="W151" s="52">
        <f t="shared" si="224"/>
        <v>111.71979974546058</v>
      </c>
      <c r="X151" s="50">
        <f t="shared" si="225"/>
        <v>0.2852474081734046</v>
      </c>
      <c r="Y151" s="60">
        <f t="shared" si="226"/>
        <v>116.88383872710511</v>
      </c>
      <c r="Z151" s="3">
        <f t="shared" si="227"/>
        <v>47.151028587673871</v>
      </c>
      <c r="AA151" s="3">
        <f t="shared" si="228"/>
        <v>123.94622368605206</v>
      </c>
      <c r="AB151" s="3">
        <f t="shared" si="199"/>
        <v>6478.2867614498036</v>
      </c>
    </row>
    <row r="152" spans="15:28">
      <c r="O152" s="127">
        <f t="shared" si="211"/>
        <v>149</v>
      </c>
      <c r="P152" s="44">
        <f t="shared" si="230"/>
        <v>55.8</v>
      </c>
      <c r="Q152" s="47"/>
      <c r="R152" s="19">
        <f t="shared" si="221"/>
        <v>34.932683978751569</v>
      </c>
      <c r="S152" s="19">
        <f t="shared" si="197"/>
        <v>69.865367957503139</v>
      </c>
      <c r="T152" s="19">
        <f t="shared" si="222"/>
        <v>6.5248249214005796</v>
      </c>
      <c r="U152" s="19">
        <f t="shared" si="223"/>
        <v>41.457508900152149</v>
      </c>
      <c r="V152" s="19">
        <f t="shared" si="198"/>
        <v>76.390192878903719</v>
      </c>
      <c r="W152" s="52">
        <f t="shared" si="224"/>
        <v>111.61738017259138</v>
      </c>
      <c r="X152" s="50">
        <f t="shared" si="225"/>
        <v>0.2819036690473144</v>
      </c>
      <c r="Y152" s="60">
        <f t="shared" si="226"/>
        <v>118.27023098684475</v>
      </c>
      <c r="Z152" s="3">
        <f t="shared" si="227"/>
        <v>47.151028587673814</v>
      </c>
      <c r="AA152" s="3">
        <f t="shared" si="228"/>
        <v>125.41638489066051</v>
      </c>
      <c r="AB152" s="3">
        <f t="shared" si="199"/>
        <v>6599.4788890659402</v>
      </c>
    </row>
    <row r="153" spans="15:28">
      <c r="O153" s="127">
        <f t="shared" si="211"/>
        <v>150</v>
      </c>
      <c r="P153" s="44">
        <f t="shared" si="230"/>
        <v>56.174999999999997</v>
      </c>
      <c r="Q153" s="47"/>
      <c r="R153" s="19">
        <f t="shared" si="221"/>
        <v>34.990861621823328</v>
      </c>
      <c r="S153" s="19">
        <f t="shared" si="197"/>
        <v>69.981723243646655</v>
      </c>
      <c r="T153" s="19">
        <f t="shared" si="222"/>
        <v>6.5686745512487024</v>
      </c>
      <c r="U153" s="19">
        <f t="shared" si="223"/>
        <v>41.559536173072033</v>
      </c>
      <c r="V153" s="19">
        <f t="shared" si="198"/>
        <v>76.55039779489536</v>
      </c>
      <c r="W153" s="52">
        <f t="shared" si="224"/>
        <v>111.5153528996715</v>
      </c>
      <c r="X153" s="50">
        <f t="shared" si="225"/>
        <v>0.27861170930980367</v>
      </c>
      <c r="Y153" s="60">
        <f t="shared" si="226"/>
        <v>119.66766270110887</v>
      </c>
      <c r="Z153" s="3">
        <f t="shared" si="227"/>
        <v>47.151028587673906</v>
      </c>
      <c r="AA153" s="3">
        <f t="shared" si="228"/>
        <v>126.89825257851561</v>
      </c>
      <c r="AB153" s="3">
        <f t="shared" si="199"/>
        <v>6722.3309522347945</v>
      </c>
    </row>
    <row r="154" spans="15:28">
      <c r="O154" s="127">
        <f t="shared" si="211"/>
        <v>151</v>
      </c>
      <c r="P154" s="44">
        <f t="shared" si="230"/>
        <v>56.55</v>
      </c>
      <c r="Q154" s="47"/>
      <c r="R154" s="19">
        <f t="shared" si="221"/>
        <v>35.048652185229486</v>
      </c>
      <c r="S154" s="19">
        <f t="shared" si="197"/>
        <v>70.097304370458971</v>
      </c>
      <c r="T154" s="19">
        <f t="shared" si="222"/>
        <v>6.6125241810968243</v>
      </c>
      <c r="U154" s="19">
        <f t="shared" si="223"/>
        <v>41.661176366326309</v>
      </c>
      <c r="V154" s="19">
        <f t="shared" si="198"/>
        <v>76.709828551555802</v>
      </c>
      <c r="W154" s="52">
        <f t="shared" si="224"/>
        <v>111.41371270641723</v>
      </c>
      <c r="X154" s="50">
        <f t="shared" si="225"/>
        <v>0.27537046316741826</v>
      </c>
      <c r="Y154" s="60">
        <f t="shared" si="226"/>
        <v>121.07621010171526</v>
      </c>
      <c r="Z154" s="3">
        <f t="shared" si="227"/>
        <v>47.151028587673906</v>
      </c>
      <c r="AA154" s="3">
        <f t="shared" si="228"/>
        <v>128.39190758753338</v>
      </c>
      <c r="AB154" s="3">
        <f t="shared" si="199"/>
        <v>6846.8596812520109</v>
      </c>
    </row>
    <row r="155" spans="15:28">
      <c r="O155" s="127">
        <f t="shared" si="211"/>
        <v>152</v>
      </c>
      <c r="P155" s="44">
        <f t="shared" si="230"/>
        <v>56.924999999999997</v>
      </c>
      <c r="Q155" s="47"/>
      <c r="R155" s="19">
        <f t="shared" si="221"/>
        <v>35.106060785743608</v>
      </c>
      <c r="S155" s="19">
        <f t="shared" si="197"/>
        <v>70.212121571487216</v>
      </c>
      <c r="T155" s="19">
        <f t="shared" si="222"/>
        <v>6.6563738109449462</v>
      </c>
      <c r="U155" s="19">
        <f t="shared" si="223"/>
        <v>41.762434596688557</v>
      </c>
      <c r="V155" s="19">
        <f t="shared" si="198"/>
        <v>76.868495382432158</v>
      </c>
      <c r="W155" s="52">
        <f t="shared" si="224"/>
        <v>111.31245447605498</v>
      </c>
      <c r="X155" s="50">
        <f t="shared" si="225"/>
        <v>0.27217889308943904</v>
      </c>
      <c r="Y155" s="60">
        <f t="shared" si="226"/>
        <v>122.49594990934531</v>
      </c>
      <c r="Z155" s="3">
        <f t="shared" si="227"/>
        <v>47.151028587673906</v>
      </c>
      <c r="AA155" s="3">
        <f t="shared" si="228"/>
        <v>129.8974312740317</v>
      </c>
      <c r="AB155" s="3">
        <f t="shared" si="199"/>
        <v>6973.0819485894781</v>
      </c>
    </row>
    <row r="156" spans="15:28">
      <c r="O156" s="127">
        <f t="shared" si="211"/>
        <v>153</v>
      </c>
      <c r="P156" s="44">
        <f t="shared" si="230"/>
        <v>57.3</v>
      </c>
      <c r="Q156" s="47"/>
      <c r="R156" s="19">
        <f t="shared" si="221"/>
        <v>35.1630924393478</v>
      </c>
      <c r="S156" s="19">
        <f t="shared" si="197"/>
        <v>70.326184878695599</v>
      </c>
      <c r="T156" s="19">
        <f t="shared" si="222"/>
        <v>6.700223440793069</v>
      </c>
      <c r="U156" s="19">
        <f t="shared" si="223"/>
        <v>41.863315880140867</v>
      </c>
      <c r="V156" s="19">
        <f t="shared" si="198"/>
        <v>77.026408319488667</v>
      </c>
      <c r="W156" s="52">
        <f t="shared" si="224"/>
        <v>111.21157319260267</v>
      </c>
      <c r="X156" s="50">
        <f t="shared" si="225"/>
        <v>0.26903598888216174</v>
      </c>
      <c r="Y156" s="60">
        <f t="shared" si="226"/>
        <v>123.92695933653798</v>
      </c>
      <c r="Z156" s="3">
        <f t="shared" si="227"/>
        <v>47.151028587673856</v>
      </c>
      <c r="AA156" s="3">
        <f t="shared" si="228"/>
        <v>131.41490551590516</v>
      </c>
      <c r="AB156" s="3">
        <f t="shared" si="199"/>
        <v>7101.0147699836207</v>
      </c>
    </row>
    <row r="157" spans="15:28">
      <c r="O157" s="127">
        <f t="shared" si="211"/>
        <v>154</v>
      </c>
      <c r="P157" s="44">
        <f t="shared" si="230"/>
        <v>57.674999999999997</v>
      </c>
      <c r="Q157" s="47"/>
      <c r="R157" s="19">
        <f t="shared" ref="R157:R158" si="231">20*LOG(P157)</f>
        <v>35.219752063862622</v>
      </c>
      <c r="S157" s="19">
        <f t="shared" si="197"/>
        <v>70.439504127725243</v>
      </c>
      <c r="T157" s="19">
        <f t="shared" ref="T157:T158" si="232">2*$J$6*(P157/1000)</f>
        <v>6.7440730706411909</v>
      </c>
      <c r="U157" s="19">
        <f t="shared" ref="U157:U158" si="233">R157+T157</f>
        <v>41.963825134503814</v>
      </c>
      <c r="V157" s="19">
        <f t="shared" si="198"/>
        <v>77.183577198366436</v>
      </c>
      <c r="W157" s="52">
        <f t="shared" ref="W157:W158" si="234">$Q$4-(R157+T157)+$Q$8+$Q$10</f>
        <v>111.11106393823972</v>
      </c>
      <c r="X157" s="50">
        <f t="shared" ref="X157:X158" si="235">POWER(10,(W157+$D$16)*0.05)*1000</f>
        <v>0.2659407667992934</v>
      </c>
      <c r="Y157" s="60">
        <f t="shared" ref="Y157:Y158" si="236">POWER(10,0.05*U157)</f>
        <v>125.36931609070461</v>
      </c>
      <c r="Z157" s="3">
        <f t="shared" ref="Z157:Z158" si="237">X157*POWER(2,0.5)*Y157</f>
        <v>47.151028587673906</v>
      </c>
      <c r="AA157" s="3">
        <f t="shared" ref="AA157:AA158" si="238">Y157*(50/$Z$4)</f>
        <v>132.94441271582198</v>
      </c>
      <c r="AB157" s="3">
        <f t="shared" si="199"/>
        <v>7230.6753055313848</v>
      </c>
    </row>
    <row r="158" spans="15:28">
      <c r="O158" s="127">
        <f t="shared" si="211"/>
        <v>155</v>
      </c>
      <c r="P158" s="44">
        <f t="shared" si="230"/>
        <v>58.05</v>
      </c>
      <c r="Q158" s="47"/>
      <c r="R158" s="19">
        <f t="shared" si="231"/>
        <v>35.276044481491851</v>
      </c>
      <c r="S158" s="19">
        <f t="shared" si="197"/>
        <v>70.552088962983703</v>
      </c>
      <c r="T158" s="19">
        <f t="shared" si="232"/>
        <v>6.7879227004893137</v>
      </c>
      <c r="U158" s="19">
        <f t="shared" si="233"/>
        <v>42.063967181981162</v>
      </c>
      <c r="V158" s="19">
        <f t="shared" si="198"/>
        <v>77.340011663473021</v>
      </c>
      <c r="W158" s="52">
        <f t="shared" si="234"/>
        <v>111.01092189076239</v>
      </c>
      <c r="X158" s="50">
        <f t="shared" si="235"/>
        <v>0.26289226868683385</v>
      </c>
      <c r="Y158" s="60">
        <f t="shared" si="236"/>
        <v>126.82309837715961</v>
      </c>
      <c r="Z158" s="3">
        <f t="shared" si="237"/>
        <v>47.151028587673949</v>
      </c>
      <c r="AA158" s="3">
        <f t="shared" si="238"/>
        <v>134.48603580443796</v>
      </c>
      <c r="AB158" s="3">
        <f t="shared" si="199"/>
        <v>7362.0808607941226</v>
      </c>
    </row>
  </sheetData>
  <mergeCells count="64">
    <mergeCell ref="G46:I46"/>
    <mergeCell ref="G47:I47"/>
    <mergeCell ref="B41:C41"/>
    <mergeCell ref="G41:I41"/>
    <mergeCell ref="G42:I42"/>
    <mergeCell ref="G43:I43"/>
    <mergeCell ref="G44:K44"/>
    <mergeCell ref="G45:I45"/>
    <mergeCell ref="C37:C39"/>
    <mergeCell ref="G37:K37"/>
    <mergeCell ref="G38:I38"/>
    <mergeCell ref="G39:I39"/>
    <mergeCell ref="B40:E40"/>
    <mergeCell ref="G40:I40"/>
    <mergeCell ref="B33:E33"/>
    <mergeCell ref="G33:K33"/>
    <mergeCell ref="B34:C35"/>
    <mergeCell ref="G34:H34"/>
    <mergeCell ref="I34:I36"/>
    <mergeCell ref="G35:H35"/>
    <mergeCell ref="B36:E36"/>
    <mergeCell ref="G36:H36"/>
    <mergeCell ref="G29:K29"/>
    <mergeCell ref="G30:H30"/>
    <mergeCell ref="I30:I32"/>
    <mergeCell ref="B31:E31"/>
    <mergeCell ref="G31:H31"/>
    <mergeCell ref="B32:C32"/>
    <mergeCell ref="G32:H32"/>
    <mergeCell ref="B25:E25"/>
    <mergeCell ref="G25:K25"/>
    <mergeCell ref="C26:C28"/>
    <mergeCell ref="G26:H26"/>
    <mergeCell ref="I26:I28"/>
    <mergeCell ref="G27:H27"/>
    <mergeCell ref="G28:H28"/>
    <mergeCell ref="B21:E21"/>
    <mergeCell ref="G21:K21"/>
    <mergeCell ref="C22:C24"/>
    <mergeCell ref="G22:H22"/>
    <mergeCell ref="I22:I24"/>
    <mergeCell ref="G23:H23"/>
    <mergeCell ref="G24:H24"/>
    <mergeCell ref="B15:B16"/>
    <mergeCell ref="B17:E17"/>
    <mergeCell ref="G17:K17"/>
    <mergeCell ref="G18:H18"/>
    <mergeCell ref="I18:I20"/>
    <mergeCell ref="G19:H19"/>
    <mergeCell ref="G20:H20"/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5:AA36"/>
  <sheetViews>
    <sheetView zoomScale="70" zoomScaleNormal="70" workbookViewId="0">
      <selection activeCell="AC18" sqref="AC18"/>
    </sheetView>
  </sheetViews>
  <sheetFormatPr defaultRowHeight="14.4"/>
  <cols>
    <col min="7" max="7" width="12" bestFit="1" customWidth="1"/>
    <col min="8" max="8" width="12" customWidth="1"/>
    <col min="9" max="9" width="14.33203125" customWidth="1"/>
    <col min="10" max="10" width="8.88671875" customWidth="1"/>
    <col min="22" max="22" width="10.6640625" customWidth="1"/>
  </cols>
  <sheetData>
    <row r="5" spans="3:23">
      <c r="C5" s="6" t="s">
        <v>22</v>
      </c>
      <c r="D5" s="6" t="s">
        <v>25</v>
      </c>
      <c r="E5" s="7" t="s">
        <v>24</v>
      </c>
      <c r="F5" s="7" t="s">
        <v>23</v>
      </c>
      <c r="G5" s="7" t="s">
        <v>26</v>
      </c>
      <c r="H5" s="7" t="s">
        <v>27</v>
      </c>
      <c r="I5" s="9" t="s">
        <v>28</v>
      </c>
      <c r="K5" s="6" t="s">
        <v>22</v>
      </c>
      <c r="L5" s="6" t="s">
        <v>25</v>
      </c>
      <c r="M5" s="7" t="s">
        <v>24</v>
      </c>
      <c r="N5" s="7" t="s">
        <v>23</v>
      </c>
      <c r="O5" s="7" t="s">
        <v>26</v>
      </c>
      <c r="P5" s="7" t="s">
        <v>27</v>
      </c>
      <c r="R5" s="6" t="s">
        <v>22</v>
      </c>
      <c r="S5" s="6" t="s">
        <v>25</v>
      </c>
      <c r="T5" s="7" t="s">
        <v>24</v>
      </c>
      <c r="U5" s="7" t="s">
        <v>23</v>
      </c>
      <c r="V5" s="7" t="s">
        <v>26</v>
      </c>
      <c r="W5" s="7" t="s">
        <v>27</v>
      </c>
    </row>
    <row r="6" spans="3:23">
      <c r="C6" s="4">
        <v>0.5</v>
      </c>
      <c r="D6" s="4">
        <v>1500</v>
      </c>
      <c r="E6" s="4">
        <v>6</v>
      </c>
      <c r="F6" s="4">
        <f>COS(RADIANS(E6/2))</f>
        <v>0.99862953475457383</v>
      </c>
      <c r="G6" s="5">
        <f>(((2*C6)/$D$6)*((1/$F$6)-1))*POWER(10,6)</f>
        <v>0.91489733194727307</v>
      </c>
      <c r="H6" s="5">
        <f>1500*(G6*POWER(10,-6))</f>
        <v>1.3723459979209096E-3</v>
      </c>
      <c r="I6" s="10">
        <f>(1.3/(G6*POWER(10,-6)))/1000</f>
        <v>1420.9244628936367</v>
      </c>
      <c r="K6" s="4">
        <v>0.5</v>
      </c>
      <c r="L6" s="4">
        <v>1500</v>
      </c>
      <c r="M6" s="4">
        <v>7</v>
      </c>
      <c r="N6" s="4">
        <f>COS(RADIANS(M6/2))</f>
        <v>0.99813479842186692</v>
      </c>
      <c r="O6" s="5">
        <f>(((2*K6)/$L$6)*((1/$N$6)-1))*POWER(10,6)</f>
        <v>1.2457913707861756</v>
      </c>
      <c r="P6" s="5">
        <f>1500*(O6*POWER(10,-6))</f>
        <v>1.8686870561792635E-3</v>
      </c>
      <c r="R6" s="4">
        <v>0.5</v>
      </c>
      <c r="S6" s="4">
        <v>1500</v>
      </c>
      <c r="T6" s="4">
        <v>8</v>
      </c>
      <c r="U6" s="4">
        <f>COS(RADIANS(T6/2))</f>
        <v>0.9975640502598242</v>
      </c>
      <c r="V6" s="5">
        <f>(((2*R6)/$S$6)*((1/$U$6)-1))*POWER(10,6)</f>
        <v>1.6279320541148223</v>
      </c>
      <c r="W6" s="5">
        <f>1500*(V6*POWER(10,-6))</f>
        <v>2.4418980811722335E-3</v>
      </c>
    </row>
    <row r="7" spans="3:23">
      <c r="C7" s="4">
        <v>5</v>
      </c>
      <c r="D7" s="4"/>
      <c r="E7" s="4"/>
      <c r="F7" s="4"/>
      <c r="G7" s="5">
        <f t="shared" ref="G7:G19" si="0">(((2*C7)/$D$6)*((1/$F$6)-1))*POWER(10,6)</f>
        <v>9.1489733194727307</v>
      </c>
      <c r="H7" s="5">
        <f t="shared" ref="H7:H19" si="1">1500*(G7*POWER(10,-6))</f>
        <v>1.3723459979209096E-2</v>
      </c>
      <c r="I7" s="10">
        <f t="shared" ref="I7:I19" si="2">(1.3/(G7*POWER(10,-6)))/1000</f>
        <v>142.09244628936364</v>
      </c>
      <c r="K7" s="4">
        <v>5</v>
      </c>
      <c r="L7" s="4"/>
      <c r="M7" s="4"/>
      <c r="N7" s="4"/>
      <c r="O7" s="5">
        <f t="shared" ref="O7:O19" si="3">(((2*K7)/$L$6)*((1/$N$6)-1))*POWER(10,6)</f>
        <v>12.457913707861756</v>
      </c>
      <c r="P7" s="5">
        <f t="shared" ref="P7:P19" si="4">1500*(O7*POWER(10,-6))</f>
        <v>1.8686870561792635E-2</v>
      </c>
      <c r="R7" s="4">
        <v>5</v>
      </c>
      <c r="S7" s="4"/>
      <c r="T7" s="4"/>
      <c r="U7" s="4"/>
      <c r="V7" s="5">
        <f t="shared" ref="V7:V19" si="5">(((2*R7)/$S$6)*((1/$U$6)-1))*POWER(10,6)</f>
        <v>16.279320541148223</v>
      </c>
      <c r="W7" s="5">
        <f t="shared" ref="W7:W19" si="6">1500*(V7*POWER(10,-6))</f>
        <v>2.4418980811722332E-2</v>
      </c>
    </row>
    <row r="8" spans="3:23">
      <c r="C8" s="4">
        <v>10</v>
      </c>
      <c r="D8" s="4"/>
      <c r="E8" s="4"/>
      <c r="F8" s="4"/>
      <c r="G8" s="5">
        <f t="shared" si="0"/>
        <v>18.297946638945461</v>
      </c>
      <c r="H8" s="5">
        <f t="shared" si="1"/>
        <v>2.7446919958418192E-2</v>
      </c>
      <c r="I8" s="10">
        <f t="shared" si="2"/>
        <v>71.046223144681818</v>
      </c>
      <c r="K8" s="4">
        <v>10</v>
      </c>
      <c r="L8" s="4"/>
      <c r="M8" s="4"/>
      <c r="N8" s="4"/>
      <c r="O8" s="5">
        <f t="shared" si="3"/>
        <v>24.915827415723513</v>
      </c>
      <c r="P8" s="5">
        <f t="shared" si="4"/>
        <v>3.7373741123585269E-2</v>
      </c>
      <c r="R8" s="4">
        <v>10</v>
      </c>
      <c r="S8" s="4"/>
      <c r="T8" s="4"/>
      <c r="U8" s="4"/>
      <c r="V8" s="5">
        <f t="shared" si="5"/>
        <v>32.558641082296447</v>
      </c>
      <c r="W8" s="5">
        <f t="shared" si="6"/>
        <v>4.8837961623444663E-2</v>
      </c>
    </row>
    <row r="9" spans="3:23">
      <c r="C9" s="4">
        <v>20</v>
      </c>
      <c r="D9" s="4"/>
      <c r="E9" s="4"/>
      <c r="F9" s="4"/>
      <c r="G9" s="5">
        <f t="shared" si="0"/>
        <v>36.595893277890923</v>
      </c>
      <c r="H9" s="5">
        <f t="shared" si="1"/>
        <v>5.4893839916836384E-2</v>
      </c>
      <c r="I9" s="10">
        <f t="shared" si="2"/>
        <v>35.523111572340909</v>
      </c>
      <c r="K9" s="4">
        <v>20</v>
      </c>
      <c r="L9" s="4"/>
      <c r="M9" s="4"/>
      <c r="N9" s="4"/>
      <c r="O9" s="5">
        <f t="shared" si="3"/>
        <v>49.831654831447025</v>
      </c>
      <c r="P9" s="5">
        <f t="shared" si="4"/>
        <v>7.4747482247170538E-2</v>
      </c>
      <c r="R9" s="4">
        <v>20</v>
      </c>
      <c r="S9" s="4"/>
      <c r="T9" s="4"/>
      <c r="U9" s="4"/>
      <c r="V9" s="5">
        <f t="shared" si="5"/>
        <v>65.117282164592893</v>
      </c>
      <c r="W9" s="5">
        <f t="shared" si="6"/>
        <v>9.7675923246889326E-2</v>
      </c>
    </row>
    <row r="10" spans="3:23">
      <c r="C10" s="4">
        <v>40</v>
      </c>
      <c r="D10" s="4"/>
      <c r="E10" s="4"/>
      <c r="F10" s="4"/>
      <c r="G10" s="5">
        <f t="shared" si="0"/>
        <v>73.191786555781846</v>
      </c>
      <c r="H10" s="5">
        <f t="shared" si="1"/>
        <v>0.10978767983367277</v>
      </c>
      <c r="I10" s="10">
        <f t="shared" si="2"/>
        <v>17.761555786170454</v>
      </c>
      <c r="K10" s="4">
        <v>40</v>
      </c>
      <c r="L10" s="4"/>
      <c r="M10" s="4"/>
      <c r="N10" s="4"/>
      <c r="O10" s="5">
        <f t="shared" si="3"/>
        <v>99.663309662894051</v>
      </c>
      <c r="P10" s="5">
        <f t="shared" si="4"/>
        <v>0.14949496449434108</v>
      </c>
      <c r="R10" s="4">
        <v>40</v>
      </c>
      <c r="S10" s="4"/>
      <c r="T10" s="4"/>
      <c r="U10" s="4"/>
      <c r="V10" s="5">
        <f t="shared" si="5"/>
        <v>130.23456432918579</v>
      </c>
      <c r="W10" s="5">
        <f t="shared" si="6"/>
        <v>0.19535184649377865</v>
      </c>
    </row>
    <row r="11" spans="3:23">
      <c r="C11" s="4">
        <v>80</v>
      </c>
      <c r="D11" s="4"/>
      <c r="E11" s="4"/>
      <c r="F11" s="4"/>
      <c r="G11" s="5">
        <f t="shared" si="0"/>
        <v>146.38357311156369</v>
      </c>
      <c r="H11" s="5">
        <f t="shared" si="1"/>
        <v>0.21957535966734554</v>
      </c>
      <c r="I11" s="10">
        <f t="shared" si="2"/>
        <v>8.8807778930852272</v>
      </c>
      <c r="K11" s="4">
        <v>80</v>
      </c>
      <c r="L11" s="4"/>
      <c r="M11" s="4"/>
      <c r="N11" s="4"/>
      <c r="O11" s="5">
        <f t="shared" si="3"/>
        <v>199.3266193257881</v>
      </c>
      <c r="P11" s="5">
        <f t="shared" si="4"/>
        <v>0.29898992898868215</v>
      </c>
      <c r="R11" s="4">
        <v>80</v>
      </c>
      <c r="S11" s="4"/>
      <c r="T11" s="4"/>
      <c r="U11" s="4"/>
      <c r="V11" s="5">
        <f t="shared" si="5"/>
        <v>260.46912865837157</v>
      </c>
      <c r="W11" s="5">
        <f t="shared" si="6"/>
        <v>0.39070369298755731</v>
      </c>
    </row>
    <row r="12" spans="3:23">
      <c r="C12" s="4">
        <v>100</v>
      </c>
      <c r="D12" s="4"/>
      <c r="E12" s="4"/>
      <c r="F12" s="4"/>
      <c r="G12" s="5">
        <f t="shared" si="0"/>
        <v>182.97946638945461</v>
      </c>
      <c r="H12" s="5">
        <f t="shared" si="1"/>
        <v>0.27446919958418192</v>
      </c>
      <c r="I12" s="10">
        <f t="shared" si="2"/>
        <v>7.1046223144681822</v>
      </c>
      <c r="K12" s="4">
        <v>100</v>
      </c>
      <c r="L12" s="4"/>
      <c r="M12" s="4"/>
      <c r="N12" s="4"/>
      <c r="O12" s="5">
        <f t="shared" si="3"/>
        <v>249.15827415723513</v>
      </c>
      <c r="P12" s="5">
        <f t="shared" si="4"/>
        <v>0.37373741123585269</v>
      </c>
      <c r="R12" s="4">
        <v>100</v>
      </c>
      <c r="S12" s="4"/>
      <c r="T12" s="4"/>
      <c r="U12" s="4"/>
      <c r="V12" s="5">
        <f t="shared" si="5"/>
        <v>325.58641082296447</v>
      </c>
      <c r="W12" s="5">
        <f t="shared" si="6"/>
        <v>0.4883796162344467</v>
      </c>
    </row>
    <row r="13" spans="3:23">
      <c r="C13" s="4">
        <v>120</v>
      </c>
      <c r="D13" s="4"/>
      <c r="E13" s="4"/>
      <c r="F13" s="4"/>
      <c r="G13" s="5">
        <f t="shared" si="0"/>
        <v>219.57535966734554</v>
      </c>
      <c r="H13" s="5">
        <f t="shared" si="1"/>
        <v>0.32936303950101831</v>
      </c>
      <c r="I13" s="10">
        <f t="shared" si="2"/>
        <v>5.9205185953901518</v>
      </c>
      <c r="K13" s="4">
        <v>120</v>
      </c>
      <c r="L13" s="4"/>
      <c r="M13" s="4"/>
      <c r="N13" s="4"/>
      <c r="O13" s="5">
        <f t="shared" si="3"/>
        <v>298.98992898868215</v>
      </c>
      <c r="P13" s="5">
        <f t="shared" si="4"/>
        <v>0.44848489348302323</v>
      </c>
      <c r="R13" s="4">
        <v>120</v>
      </c>
      <c r="S13" s="4"/>
      <c r="T13" s="4"/>
      <c r="U13" s="4"/>
      <c r="V13" s="5">
        <f t="shared" si="5"/>
        <v>390.70369298755736</v>
      </c>
      <c r="W13" s="5">
        <f t="shared" si="6"/>
        <v>0.58605553948133604</v>
      </c>
    </row>
    <row r="14" spans="3:23">
      <c r="C14" s="4">
        <v>150</v>
      </c>
      <c r="D14" s="4"/>
      <c r="E14" s="4"/>
      <c r="F14" s="4"/>
      <c r="G14" s="5">
        <f t="shared" si="0"/>
        <v>274.46919958418192</v>
      </c>
      <c r="H14" s="5">
        <f t="shared" si="1"/>
        <v>0.41170379937627288</v>
      </c>
      <c r="I14" s="10">
        <f t="shared" si="2"/>
        <v>4.7364148763121223</v>
      </c>
      <c r="K14" s="4">
        <v>150</v>
      </c>
      <c r="L14" s="4"/>
      <c r="M14" s="4"/>
      <c r="N14" s="4"/>
      <c r="O14" s="5">
        <f t="shared" si="3"/>
        <v>373.73741123585273</v>
      </c>
      <c r="P14" s="5">
        <f t="shared" si="4"/>
        <v>0.56060611685377915</v>
      </c>
      <c r="R14" s="4">
        <v>150</v>
      </c>
      <c r="S14" s="4"/>
      <c r="T14" s="4"/>
      <c r="U14" s="4"/>
      <c r="V14" s="5">
        <f t="shared" si="5"/>
        <v>488.37961623444676</v>
      </c>
      <c r="W14" s="5">
        <f t="shared" si="6"/>
        <v>0.73256942435167016</v>
      </c>
    </row>
    <row r="15" spans="3:23">
      <c r="C15" s="4">
        <v>200</v>
      </c>
      <c r="D15" s="4"/>
      <c r="E15" s="4"/>
      <c r="F15" s="4"/>
      <c r="G15" s="5">
        <f t="shared" si="0"/>
        <v>365.95893277890923</v>
      </c>
      <c r="H15" s="5">
        <f t="shared" si="1"/>
        <v>0.54893839916836384</v>
      </c>
      <c r="I15" s="10">
        <f t="shared" si="2"/>
        <v>3.5523111572340911</v>
      </c>
      <c r="K15" s="4">
        <v>200</v>
      </c>
      <c r="L15" s="4"/>
      <c r="M15" s="4"/>
      <c r="N15" s="4"/>
      <c r="O15" s="5">
        <f t="shared" si="3"/>
        <v>498.31654831447025</v>
      </c>
      <c r="P15" s="5">
        <f t="shared" si="4"/>
        <v>0.74747482247170538</v>
      </c>
      <c r="R15" s="4">
        <v>200</v>
      </c>
      <c r="S15" s="4"/>
      <c r="T15" s="4"/>
      <c r="U15" s="4"/>
      <c r="V15" s="5">
        <f t="shared" si="5"/>
        <v>651.17282164592893</v>
      </c>
      <c r="W15" s="5">
        <f t="shared" si="6"/>
        <v>0.9767592324688934</v>
      </c>
    </row>
    <row r="16" spans="3:23">
      <c r="C16" s="4">
        <v>250</v>
      </c>
      <c r="D16" s="4"/>
      <c r="E16" s="4"/>
      <c r="F16" s="4"/>
      <c r="G16" s="5">
        <f t="shared" si="0"/>
        <v>457.44866597363654</v>
      </c>
      <c r="H16" s="5">
        <f t="shared" si="1"/>
        <v>0.68617299896045481</v>
      </c>
      <c r="I16" s="10">
        <f t="shared" si="2"/>
        <v>2.8418489257872728</v>
      </c>
      <c r="K16" s="4">
        <v>250</v>
      </c>
      <c r="L16" s="4"/>
      <c r="M16" s="4"/>
      <c r="N16" s="4"/>
      <c r="O16" s="5">
        <f t="shared" si="3"/>
        <v>622.89568539308777</v>
      </c>
      <c r="P16" s="5">
        <f t="shared" si="4"/>
        <v>0.93434352808963161</v>
      </c>
      <c r="R16" s="4">
        <v>250</v>
      </c>
      <c r="S16" s="4"/>
      <c r="T16" s="4"/>
      <c r="U16" s="4"/>
      <c r="V16" s="5">
        <f t="shared" si="5"/>
        <v>813.96602705741111</v>
      </c>
      <c r="W16" s="5">
        <f t="shared" si="6"/>
        <v>1.2209490405861165</v>
      </c>
    </row>
    <row r="17" spans="3:27">
      <c r="C17" s="4">
        <v>300</v>
      </c>
      <c r="D17" s="4"/>
      <c r="E17" s="4"/>
      <c r="F17" s="4"/>
      <c r="G17" s="5">
        <f t="shared" si="0"/>
        <v>548.93839916836384</v>
      </c>
      <c r="H17" s="5">
        <f t="shared" si="1"/>
        <v>0.82340759875254577</v>
      </c>
      <c r="I17" s="10">
        <f t="shared" si="2"/>
        <v>2.3682074381560612</v>
      </c>
      <c r="K17" s="4">
        <v>300</v>
      </c>
      <c r="L17" s="4"/>
      <c r="M17" s="4"/>
      <c r="N17" s="4"/>
      <c r="O17" s="5">
        <f t="shared" si="3"/>
        <v>747.47482247170547</v>
      </c>
      <c r="P17" s="5">
        <f t="shared" si="4"/>
        <v>1.1212122337075583</v>
      </c>
      <c r="R17" s="4">
        <v>300</v>
      </c>
      <c r="S17" s="4"/>
      <c r="T17" s="4"/>
      <c r="U17" s="4"/>
      <c r="V17" s="5">
        <f t="shared" si="5"/>
        <v>976.75923246889352</v>
      </c>
      <c r="W17" s="5">
        <f t="shared" si="6"/>
        <v>1.4651388487033403</v>
      </c>
    </row>
    <row r="18" spans="3:27">
      <c r="C18" s="4">
        <v>350</v>
      </c>
      <c r="D18" s="4"/>
      <c r="E18" s="4"/>
      <c r="F18" s="4"/>
      <c r="G18" s="5">
        <f t="shared" si="0"/>
        <v>640.42813236309121</v>
      </c>
      <c r="H18" s="5">
        <f t="shared" si="1"/>
        <v>0.96064219854463673</v>
      </c>
      <c r="I18" s="10">
        <f t="shared" si="2"/>
        <v>2.0298920898480519</v>
      </c>
      <c r="K18" s="4">
        <v>350</v>
      </c>
      <c r="L18" s="4"/>
      <c r="M18" s="4"/>
      <c r="N18" s="4"/>
      <c r="O18" s="5">
        <f t="shared" si="3"/>
        <v>872.05395955032304</v>
      </c>
      <c r="P18" s="5">
        <f t="shared" si="4"/>
        <v>1.3080809393254844</v>
      </c>
      <c r="R18" s="4">
        <v>350</v>
      </c>
      <c r="S18" s="4"/>
      <c r="T18" s="4"/>
      <c r="U18" s="4"/>
      <c r="V18" s="5">
        <f t="shared" si="5"/>
        <v>1139.5524378803757</v>
      </c>
      <c r="W18" s="5">
        <f t="shared" si="6"/>
        <v>1.7093286568205635</v>
      </c>
    </row>
    <row r="19" spans="3:27">
      <c r="C19" s="4">
        <v>400</v>
      </c>
      <c r="D19" s="4"/>
      <c r="E19" s="4"/>
      <c r="F19" s="4"/>
      <c r="G19" s="5">
        <f t="shared" si="0"/>
        <v>731.91786555781846</v>
      </c>
      <c r="H19" s="5">
        <f t="shared" si="1"/>
        <v>1.0978767983367277</v>
      </c>
      <c r="I19" s="10">
        <f t="shared" si="2"/>
        <v>1.7761555786170455</v>
      </c>
      <c r="K19" s="4">
        <v>400</v>
      </c>
      <c r="L19" s="4"/>
      <c r="M19" s="4"/>
      <c r="N19" s="4"/>
      <c r="O19" s="5">
        <f t="shared" si="3"/>
        <v>996.63309662894051</v>
      </c>
      <c r="P19" s="5">
        <f t="shared" si="4"/>
        <v>1.4949496449434108</v>
      </c>
      <c r="R19" s="4">
        <v>400</v>
      </c>
      <c r="S19" s="4"/>
      <c r="T19" s="4"/>
      <c r="U19" s="4"/>
      <c r="V19" s="5">
        <f t="shared" si="5"/>
        <v>1302.3456432918579</v>
      </c>
      <c r="W19" s="5">
        <f t="shared" si="6"/>
        <v>1.9535184649377868</v>
      </c>
    </row>
    <row r="20" spans="3:27">
      <c r="AA20" s="8"/>
    </row>
    <row r="22" spans="3:27">
      <c r="C22" s="1"/>
      <c r="D22" s="1"/>
      <c r="E22" s="2"/>
      <c r="F22" s="2"/>
      <c r="G22" s="2"/>
      <c r="H22" s="2"/>
      <c r="I22" s="2"/>
    </row>
    <row r="23" spans="3:27">
      <c r="C23" s="1"/>
      <c r="D23" s="1"/>
      <c r="E23" s="1"/>
      <c r="F23" s="1"/>
      <c r="G23" s="3"/>
      <c r="H23" s="3"/>
      <c r="I23" s="3"/>
    </row>
    <row r="24" spans="3:27">
      <c r="C24" s="1"/>
      <c r="D24" s="1"/>
      <c r="E24" s="1"/>
      <c r="F24" s="1"/>
      <c r="G24" s="3"/>
      <c r="H24" s="3"/>
      <c r="I24" s="3"/>
    </row>
    <row r="25" spans="3:27">
      <c r="C25" s="1"/>
      <c r="D25" s="1"/>
      <c r="E25" s="1"/>
      <c r="F25" s="1"/>
      <c r="G25" s="3"/>
      <c r="H25" s="3"/>
      <c r="I25" s="3"/>
    </row>
    <row r="26" spans="3:27">
      <c r="C26" s="1"/>
      <c r="D26" s="1"/>
      <c r="E26" s="1"/>
      <c r="F26" s="1"/>
      <c r="G26" s="3"/>
      <c r="H26" s="3"/>
      <c r="I26" s="3"/>
    </row>
    <row r="27" spans="3:27">
      <c r="C27" s="1"/>
      <c r="D27" s="1"/>
      <c r="E27" s="1"/>
      <c r="F27" s="1"/>
      <c r="G27" s="3"/>
      <c r="H27" s="3"/>
      <c r="I27" s="3"/>
    </row>
    <row r="28" spans="3:27">
      <c r="C28" s="1"/>
      <c r="D28" s="1"/>
      <c r="E28" s="1"/>
      <c r="F28" s="1"/>
      <c r="G28" s="3"/>
      <c r="H28" s="3"/>
      <c r="I28" s="3"/>
    </row>
    <row r="29" spans="3:27">
      <c r="C29" s="1"/>
      <c r="D29" s="1"/>
      <c r="E29" s="1"/>
      <c r="F29" s="1"/>
      <c r="G29" s="3"/>
      <c r="H29" s="3"/>
      <c r="I29" s="3"/>
    </row>
    <row r="30" spans="3:27">
      <c r="C30" s="1"/>
      <c r="D30" s="1"/>
      <c r="E30" s="1"/>
      <c r="F30" s="1"/>
      <c r="G30" s="3"/>
      <c r="H30" s="3"/>
      <c r="I30" s="3"/>
    </row>
    <row r="31" spans="3:27">
      <c r="C31" s="1"/>
      <c r="D31" s="1"/>
      <c r="E31" s="1"/>
      <c r="F31" s="1"/>
      <c r="G31" s="3"/>
      <c r="H31" s="3"/>
      <c r="I31" s="3"/>
    </row>
    <row r="32" spans="3:27">
      <c r="C32" s="1"/>
      <c r="D32" s="1"/>
      <c r="E32" s="1"/>
      <c r="F32" s="1"/>
      <c r="G32" s="3"/>
      <c r="H32" s="3"/>
      <c r="I32" s="3"/>
    </row>
    <row r="33" spans="3:9">
      <c r="C33" s="1"/>
      <c r="D33" s="1"/>
      <c r="E33" s="1"/>
      <c r="F33" s="1"/>
      <c r="G33" s="3"/>
      <c r="H33" s="3"/>
      <c r="I33" s="3"/>
    </row>
    <row r="34" spans="3:9">
      <c r="C34" s="1"/>
      <c r="D34" s="1"/>
      <c r="E34" s="1"/>
      <c r="F34" s="1"/>
      <c r="G34" s="3"/>
      <c r="H34" s="3"/>
      <c r="I34" s="3"/>
    </row>
    <row r="35" spans="3:9">
      <c r="C35" s="1"/>
      <c r="D35" s="1"/>
      <c r="E35" s="1"/>
      <c r="F35" s="1"/>
      <c r="G35" s="3"/>
      <c r="H35" s="3"/>
      <c r="I35" s="3"/>
    </row>
    <row r="36" spans="3:9">
      <c r="C36" s="1"/>
      <c r="D36" s="1"/>
      <c r="E36" s="1"/>
      <c r="F36" s="1"/>
      <c r="G36" s="3"/>
      <c r="H36" s="3"/>
      <c r="I36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Z91"/>
  <sheetViews>
    <sheetView topLeftCell="C1" zoomScale="70" zoomScaleNormal="70" workbookViewId="0">
      <selection activeCell="AE65" sqref="AE65"/>
    </sheetView>
  </sheetViews>
  <sheetFormatPr defaultRowHeight="14.4"/>
  <cols>
    <col min="1" max="1" width="13.21875" customWidth="1"/>
    <col min="2" max="2" width="5.109375" style="136" customWidth="1"/>
    <col min="3" max="3" width="6.6640625" style="136" customWidth="1"/>
    <col min="4" max="4" width="7.44140625" style="136" customWidth="1"/>
    <col min="5" max="5" width="4.44140625" customWidth="1"/>
    <col min="6" max="6" width="5.33203125" style="136" customWidth="1"/>
    <col min="7" max="7" width="7.21875" style="137" customWidth="1"/>
    <col min="8" max="8" width="6.88671875" style="137" customWidth="1"/>
    <col min="9" max="9" width="4.21875" customWidth="1"/>
    <col min="10" max="10" width="8.88671875" style="136"/>
  </cols>
  <sheetData>
    <row r="2" spans="2:14">
      <c r="B2" s="217">
        <v>1</v>
      </c>
      <c r="C2" s="217"/>
      <c r="D2" s="217"/>
      <c r="F2" s="217">
        <v>2</v>
      </c>
      <c r="G2" s="217"/>
      <c r="H2" s="217"/>
    </row>
    <row r="3" spans="2:14">
      <c r="B3" s="140" t="s">
        <v>155</v>
      </c>
      <c r="C3" s="140">
        <v>16</v>
      </c>
      <c r="D3" s="139">
        <v>10</v>
      </c>
      <c r="F3" s="140" t="str">
        <f>B3</f>
        <v>Шаг</v>
      </c>
      <c r="G3" s="143">
        <v>16</v>
      </c>
      <c r="H3" s="144">
        <v>10</v>
      </c>
      <c r="J3" s="136" t="s">
        <v>109</v>
      </c>
    </row>
    <row r="4" spans="2:14">
      <c r="B4" s="141">
        <v>1</v>
      </c>
      <c r="C4" s="141" t="s">
        <v>127</v>
      </c>
      <c r="D4" s="136">
        <f>HEX2DEC(C4)</f>
        <v>255</v>
      </c>
      <c r="F4" s="141">
        <f>B4</f>
        <v>1</v>
      </c>
      <c r="G4" s="142" t="s">
        <v>127</v>
      </c>
      <c r="H4" s="137">
        <f>HEX2DEC(G4)</f>
        <v>255</v>
      </c>
      <c r="J4" s="136">
        <f>(256-D4)*(256-H4)</f>
        <v>1</v>
      </c>
      <c r="L4">
        <v>1</v>
      </c>
      <c r="M4">
        <f>L4*3.6*0.5*1.2</f>
        <v>2.16</v>
      </c>
      <c r="N4">
        <f>'КУ для 240 кГц '!E10</f>
        <v>0.30121406001021767</v>
      </c>
    </row>
    <row r="5" spans="2:14">
      <c r="B5" s="141">
        <f>B4+1</f>
        <v>2</v>
      </c>
      <c r="C5" s="141" t="s">
        <v>127</v>
      </c>
      <c r="D5" s="136">
        <f t="shared" ref="D5:D68" si="0">HEX2DEC(C5)</f>
        <v>255</v>
      </c>
      <c r="F5" s="141">
        <f t="shared" ref="F5:F68" si="1">B5</f>
        <v>2</v>
      </c>
      <c r="G5" s="142" t="s">
        <v>127</v>
      </c>
      <c r="H5" s="137">
        <f t="shared" ref="H5:H68" si="2">HEX2DEC(G5)</f>
        <v>255</v>
      </c>
      <c r="J5" s="136">
        <f t="shared" ref="J5:J68" si="3">(256-D5)*(256-H5)</f>
        <v>1</v>
      </c>
      <c r="L5">
        <v>1</v>
      </c>
      <c r="M5">
        <f t="shared" ref="M5:M68" si="4">L5*3.6*0.5*1.2</f>
        <v>2.16</v>
      </c>
      <c r="N5">
        <f>'КУ для 240 кГц '!E11</f>
        <v>0.68116172951925102</v>
      </c>
    </row>
    <row r="6" spans="2:14">
      <c r="B6" s="141">
        <f t="shared" ref="B6:B69" si="5">B5+1</f>
        <v>3</v>
      </c>
      <c r="C6" s="141" t="s">
        <v>127</v>
      </c>
      <c r="D6" s="136">
        <f t="shared" si="0"/>
        <v>255</v>
      </c>
      <c r="F6" s="141">
        <f t="shared" si="1"/>
        <v>3</v>
      </c>
      <c r="G6" s="142" t="s">
        <v>127</v>
      </c>
      <c r="H6" s="137">
        <f t="shared" si="2"/>
        <v>255</v>
      </c>
      <c r="J6" s="136">
        <f t="shared" si="3"/>
        <v>1</v>
      </c>
      <c r="L6">
        <v>1</v>
      </c>
      <c r="M6">
        <f t="shared" si="4"/>
        <v>2.16</v>
      </c>
      <c r="N6">
        <f>'КУ для 240 кГц '!E12</f>
        <v>1.0649476198713399</v>
      </c>
    </row>
    <row r="7" spans="2:14">
      <c r="B7" s="141">
        <f t="shared" si="5"/>
        <v>4</v>
      </c>
      <c r="C7" s="141" t="s">
        <v>127</v>
      </c>
      <c r="D7" s="136">
        <f t="shared" si="0"/>
        <v>255</v>
      </c>
      <c r="F7" s="141">
        <f t="shared" si="1"/>
        <v>4</v>
      </c>
      <c r="G7" s="142" t="s">
        <v>127</v>
      </c>
      <c r="H7" s="137">
        <f t="shared" si="2"/>
        <v>255</v>
      </c>
      <c r="J7" s="136">
        <f t="shared" si="3"/>
        <v>1</v>
      </c>
      <c r="L7">
        <v>1</v>
      </c>
      <c r="M7">
        <f t="shared" si="4"/>
        <v>2.16</v>
      </c>
      <c r="N7">
        <f>'КУ для 240 кГц '!E13</f>
        <v>1.4526008501994547</v>
      </c>
    </row>
    <row r="8" spans="2:14">
      <c r="B8" s="141">
        <f t="shared" si="5"/>
        <v>5</v>
      </c>
      <c r="C8" s="141" t="s">
        <v>127</v>
      </c>
      <c r="D8" s="136">
        <f t="shared" si="0"/>
        <v>255</v>
      </c>
      <c r="F8" s="141">
        <f t="shared" si="1"/>
        <v>5</v>
      </c>
      <c r="G8" s="142" t="s">
        <v>127</v>
      </c>
      <c r="H8" s="137">
        <f t="shared" si="2"/>
        <v>255</v>
      </c>
      <c r="J8" s="136">
        <f t="shared" si="3"/>
        <v>1</v>
      </c>
      <c r="L8">
        <v>1</v>
      </c>
      <c r="M8">
        <f t="shared" si="4"/>
        <v>2.16</v>
      </c>
      <c r="N8">
        <f>'КУ для 240 кГц '!E14</f>
        <v>1.8441507360720208</v>
      </c>
    </row>
    <row r="9" spans="2:14">
      <c r="B9" s="141">
        <f t="shared" si="5"/>
        <v>6</v>
      </c>
      <c r="C9" s="141" t="s">
        <v>128</v>
      </c>
      <c r="D9" s="136">
        <f t="shared" si="0"/>
        <v>253</v>
      </c>
      <c r="F9" s="141">
        <f t="shared" si="1"/>
        <v>6</v>
      </c>
      <c r="G9" s="142" t="s">
        <v>128</v>
      </c>
      <c r="H9" s="137">
        <f t="shared" si="2"/>
        <v>253</v>
      </c>
      <c r="J9" s="136">
        <f t="shared" si="3"/>
        <v>9</v>
      </c>
      <c r="L9">
        <f>Z74*Z74</f>
        <v>1.0404</v>
      </c>
      <c r="M9">
        <f t="shared" si="4"/>
        <v>2.2472639999999999</v>
      </c>
      <c r="N9">
        <f>'КУ для 240 кГц '!E15</f>
        <v>2.2396267907354028</v>
      </c>
    </row>
    <row r="10" spans="2:14">
      <c r="B10" s="141">
        <f t="shared" si="5"/>
        <v>7</v>
      </c>
      <c r="C10" s="141" t="s">
        <v>129</v>
      </c>
      <c r="D10" s="136">
        <f t="shared" si="0"/>
        <v>233</v>
      </c>
      <c r="F10" s="141">
        <f t="shared" si="1"/>
        <v>7</v>
      </c>
      <c r="G10" s="142" t="s">
        <v>156</v>
      </c>
      <c r="H10" s="137">
        <f t="shared" si="2"/>
        <v>235</v>
      </c>
      <c r="J10" s="136">
        <f t="shared" si="3"/>
        <v>483</v>
      </c>
      <c r="L10">
        <f>Z54*Z56</f>
        <v>1.2210000000000003</v>
      </c>
      <c r="M10">
        <f t="shared" si="4"/>
        <v>2.6373600000000006</v>
      </c>
      <c r="N10">
        <f>'КУ для 240 кГц '!E16</f>
        <v>2.6390587263639325</v>
      </c>
    </row>
    <row r="11" spans="2:14">
      <c r="B11" s="141">
        <f t="shared" si="5"/>
        <v>8</v>
      </c>
      <c r="C11" s="141" t="s">
        <v>130</v>
      </c>
      <c r="D11" s="136">
        <f t="shared" si="0"/>
        <v>218</v>
      </c>
      <c r="F11" s="141">
        <f t="shared" si="1"/>
        <v>8</v>
      </c>
      <c r="G11" s="142" t="s">
        <v>157</v>
      </c>
      <c r="H11" s="137">
        <f t="shared" si="2"/>
        <v>219</v>
      </c>
      <c r="J11" s="136">
        <f t="shared" si="3"/>
        <v>1406</v>
      </c>
      <c r="L11">
        <f>Z39*Z40</f>
        <v>1.4041999999999999</v>
      </c>
      <c r="M11">
        <f t="shared" si="4"/>
        <v>3.0330719999999998</v>
      </c>
      <c r="N11">
        <f>'КУ для 240 кГц '!E17</f>
        <v>3.0424764553175296</v>
      </c>
    </row>
    <row r="12" spans="2:14">
      <c r="B12" s="141">
        <f t="shared" si="5"/>
        <v>9</v>
      </c>
      <c r="C12" s="141" t="s">
        <v>131</v>
      </c>
      <c r="D12" s="136">
        <f t="shared" si="0"/>
        <v>206</v>
      </c>
      <c r="F12" s="141">
        <f t="shared" si="1"/>
        <v>9</v>
      </c>
      <c r="G12" s="142" t="s">
        <v>158</v>
      </c>
      <c r="H12" s="137">
        <f t="shared" si="2"/>
        <v>204</v>
      </c>
      <c r="J12" s="136">
        <f t="shared" si="3"/>
        <v>2600</v>
      </c>
      <c r="L12">
        <f>X81*X79</f>
        <v>1.6002000000000001</v>
      </c>
      <c r="M12">
        <f t="shared" si="4"/>
        <v>3.4564319999999999</v>
      </c>
      <c r="N12">
        <f>'КУ для 240 кГц '!E18</f>
        <v>3.4499100914069514</v>
      </c>
    </row>
    <row r="13" spans="2:14">
      <c r="B13" s="141">
        <f t="shared" si="5"/>
        <v>10</v>
      </c>
      <c r="C13" s="141" t="s">
        <v>132</v>
      </c>
      <c r="D13" s="136">
        <f t="shared" si="0"/>
        <v>194</v>
      </c>
      <c r="F13" s="141">
        <f t="shared" si="1"/>
        <v>10</v>
      </c>
      <c r="G13" s="142" t="s">
        <v>159</v>
      </c>
      <c r="H13" s="137">
        <f t="shared" si="2"/>
        <v>195</v>
      </c>
      <c r="J13" s="136">
        <f t="shared" si="3"/>
        <v>3782</v>
      </c>
      <c r="L13">
        <f>X69*X70</f>
        <v>1.7822000000000002</v>
      </c>
      <c r="M13">
        <f t="shared" si="4"/>
        <v>3.8495520000000001</v>
      </c>
      <c r="N13">
        <f>'КУ для 240 кГц '!E19</f>
        <v>3.8613899511667316</v>
      </c>
    </row>
    <row r="14" spans="2:14">
      <c r="B14" s="141">
        <f t="shared" si="5"/>
        <v>11</v>
      </c>
      <c r="C14" s="141" t="s">
        <v>133</v>
      </c>
      <c r="D14" s="136">
        <f t="shared" si="0"/>
        <v>184</v>
      </c>
      <c r="F14" s="141">
        <f t="shared" si="1"/>
        <v>11</v>
      </c>
      <c r="G14" s="142" t="s">
        <v>160</v>
      </c>
      <c r="H14" s="137">
        <f t="shared" si="2"/>
        <v>186</v>
      </c>
      <c r="J14" s="136">
        <f t="shared" si="3"/>
        <v>5040</v>
      </c>
      <c r="L14">
        <f>X59*X61</f>
        <v>1.9739999999999998</v>
      </c>
      <c r="M14">
        <f t="shared" si="4"/>
        <v>4.2638399999999992</v>
      </c>
      <c r="N14">
        <f>'КУ для 240 кГц '!E20</f>
        <v>4.2769465551358268</v>
      </c>
    </row>
    <row r="15" spans="2:14">
      <c r="B15" s="141">
        <f t="shared" si="5"/>
        <v>12</v>
      </c>
      <c r="C15" s="141" t="s">
        <v>170</v>
      </c>
      <c r="D15" s="136">
        <f t="shared" si="0"/>
        <v>176</v>
      </c>
      <c r="F15" s="141">
        <f t="shared" si="1"/>
        <v>12</v>
      </c>
      <c r="G15" s="142" t="s">
        <v>171</v>
      </c>
      <c r="H15" s="137">
        <f t="shared" si="2"/>
        <v>177</v>
      </c>
      <c r="J15" s="136">
        <f t="shared" si="3"/>
        <v>6320</v>
      </c>
      <c r="L15">
        <f>X51*X52</f>
        <v>2.1903999999999999</v>
      </c>
      <c r="M15">
        <f t="shared" si="4"/>
        <v>4.7312639999999995</v>
      </c>
      <c r="N15">
        <f>'КУ для 240 кГц '!E21</f>
        <v>4.6966106291460585</v>
      </c>
    </row>
    <row r="16" spans="2:14">
      <c r="B16" s="141">
        <f t="shared" si="5"/>
        <v>13</v>
      </c>
      <c r="C16" s="141" t="s">
        <v>134</v>
      </c>
      <c r="D16" s="136">
        <f t="shared" si="0"/>
        <v>168</v>
      </c>
      <c r="F16" s="141">
        <f t="shared" si="1"/>
        <v>13</v>
      </c>
      <c r="G16" s="142" t="s">
        <v>161</v>
      </c>
      <c r="H16" s="137">
        <f t="shared" si="2"/>
        <v>169</v>
      </c>
      <c r="J16" s="136">
        <f t="shared" si="3"/>
        <v>7656</v>
      </c>
      <c r="L16">
        <f>X43*X44</f>
        <v>2.3562000000000003</v>
      </c>
      <c r="M16">
        <f t="shared" si="4"/>
        <v>5.089392000000001</v>
      </c>
      <c r="N16">
        <f>'КУ для 240 кГц '!E22</f>
        <v>5.1204131056183444</v>
      </c>
    </row>
    <row r="17" spans="2:14">
      <c r="B17" s="141">
        <f t="shared" si="5"/>
        <v>14</v>
      </c>
      <c r="C17" s="141" t="s">
        <v>135</v>
      </c>
      <c r="D17" s="136">
        <f t="shared" si="0"/>
        <v>161</v>
      </c>
      <c r="F17" s="141">
        <f t="shared" si="1"/>
        <v>14</v>
      </c>
      <c r="G17" s="142" t="s">
        <v>135</v>
      </c>
      <c r="H17" s="137">
        <f t="shared" si="2"/>
        <v>161</v>
      </c>
      <c r="J17" s="136">
        <f t="shared" si="3"/>
        <v>9025</v>
      </c>
      <c r="L17">
        <f>V90*V90</f>
        <v>2.5600000000000005</v>
      </c>
      <c r="M17">
        <f t="shared" si="4"/>
        <v>5.5296000000000012</v>
      </c>
      <c r="N17">
        <f>'КУ для 240 кГц '!E23</f>
        <v>5.5483851248668135</v>
      </c>
    </row>
    <row r="18" spans="2:14">
      <c r="B18" s="141">
        <f t="shared" si="5"/>
        <v>15</v>
      </c>
      <c r="C18" s="141" t="s">
        <v>136</v>
      </c>
      <c r="D18" s="136">
        <f t="shared" si="0"/>
        <v>156</v>
      </c>
      <c r="F18" s="141">
        <f t="shared" si="1"/>
        <v>15</v>
      </c>
      <c r="G18" s="142" t="s">
        <v>136</v>
      </c>
      <c r="H18" s="137">
        <f t="shared" si="2"/>
        <v>156</v>
      </c>
      <c r="J18" s="136">
        <f t="shared" si="3"/>
        <v>10000</v>
      </c>
      <c r="L18">
        <f>V85*V85</f>
        <v>2.7555999999999998</v>
      </c>
      <c r="M18">
        <f t="shared" si="4"/>
        <v>5.9520959999999992</v>
      </c>
      <c r="N18">
        <f>'КУ для 240 кГц '!E24</f>
        <v>5.9805580364108124</v>
      </c>
    </row>
    <row r="19" spans="2:14">
      <c r="B19" s="141">
        <f t="shared" si="5"/>
        <v>16</v>
      </c>
      <c r="C19" s="141">
        <v>96</v>
      </c>
      <c r="D19" s="136">
        <f t="shared" si="0"/>
        <v>150</v>
      </c>
      <c r="F19" s="141">
        <f t="shared" si="1"/>
        <v>16</v>
      </c>
      <c r="G19" s="142">
        <v>96</v>
      </c>
      <c r="H19" s="137">
        <f t="shared" si="2"/>
        <v>150</v>
      </c>
      <c r="J19" s="136">
        <f t="shared" si="3"/>
        <v>11236</v>
      </c>
      <c r="L19">
        <f>V79*V79</f>
        <v>2.9929000000000001</v>
      </c>
      <c r="M19">
        <f t="shared" si="4"/>
        <v>6.464664</v>
      </c>
      <c r="N19">
        <f>'КУ для 240 кГц '!E25</f>
        <v>6.4169634002948817</v>
      </c>
    </row>
    <row r="20" spans="2:14">
      <c r="B20" s="141">
        <f t="shared" si="5"/>
        <v>17</v>
      </c>
      <c r="C20" s="141">
        <v>92</v>
      </c>
      <c r="D20" s="136">
        <f t="shared" si="0"/>
        <v>146</v>
      </c>
      <c r="F20" s="141">
        <f t="shared" si="1"/>
        <v>17</v>
      </c>
      <c r="G20" s="142">
        <v>91</v>
      </c>
      <c r="H20" s="137">
        <f t="shared" si="2"/>
        <v>145</v>
      </c>
      <c r="J20" s="136">
        <f t="shared" si="3"/>
        <v>12210</v>
      </c>
      <c r="L20">
        <f>V75*V74</f>
        <v>3.1861999999999999</v>
      </c>
      <c r="M20">
        <f t="shared" si="4"/>
        <v>6.882191999999999</v>
      </c>
      <c r="N20">
        <f>'КУ для 240 кГц '!E26</f>
        <v>6.8576329884167393</v>
      </c>
    </row>
    <row r="21" spans="2:14">
      <c r="B21" s="141">
        <f t="shared" si="5"/>
        <v>18</v>
      </c>
      <c r="C21" s="141" t="s">
        <v>137</v>
      </c>
      <c r="D21" s="136">
        <f t="shared" si="0"/>
        <v>141</v>
      </c>
      <c r="F21" s="141">
        <f t="shared" si="1"/>
        <v>18</v>
      </c>
      <c r="G21" s="142" t="s">
        <v>162</v>
      </c>
      <c r="H21" s="137">
        <f t="shared" si="2"/>
        <v>140</v>
      </c>
      <c r="J21" s="136">
        <f t="shared" si="3"/>
        <v>13340</v>
      </c>
      <c r="L21">
        <f>V70*V69</f>
        <v>3.3855000000000004</v>
      </c>
      <c r="M21">
        <f t="shared" si="4"/>
        <v>7.3126800000000003</v>
      </c>
      <c r="N21">
        <f>'КУ для 240 кГц '!E27</f>
        <v>7.3025987858632666</v>
      </c>
    </row>
    <row r="22" spans="2:14">
      <c r="B22" s="141">
        <f t="shared" si="5"/>
        <v>19</v>
      </c>
      <c r="C22" s="141">
        <v>89</v>
      </c>
      <c r="D22" s="136">
        <f t="shared" si="0"/>
        <v>137</v>
      </c>
      <c r="F22" s="141">
        <f t="shared" si="1"/>
        <v>19</v>
      </c>
      <c r="G22" s="142">
        <v>89</v>
      </c>
      <c r="H22" s="137">
        <f t="shared" si="2"/>
        <v>137</v>
      </c>
      <c r="J22" s="136">
        <f t="shared" si="3"/>
        <v>14161</v>
      </c>
      <c r="L22">
        <f>V66*V66</f>
        <v>3.5720999999999998</v>
      </c>
      <c r="M22">
        <f t="shared" si="4"/>
        <v>7.7157359999999997</v>
      </c>
      <c r="N22">
        <f>'КУ для 240 кГц '!E28</f>
        <v>7.7518929922546755</v>
      </c>
    </row>
    <row r="23" spans="2:14">
      <c r="B23" s="141">
        <f t="shared" si="5"/>
        <v>20</v>
      </c>
      <c r="C23" s="141">
        <v>85</v>
      </c>
      <c r="D23" s="136">
        <f t="shared" si="0"/>
        <v>133</v>
      </c>
      <c r="F23" s="141">
        <f t="shared" si="1"/>
        <v>20</v>
      </c>
      <c r="G23" s="142">
        <v>85</v>
      </c>
      <c r="H23" s="137">
        <f t="shared" si="2"/>
        <v>133</v>
      </c>
      <c r="J23" s="136">
        <f t="shared" si="3"/>
        <v>15129</v>
      </c>
      <c r="L23">
        <f>V62*V62</f>
        <v>3.8024999999999998</v>
      </c>
      <c r="M23">
        <f t="shared" si="4"/>
        <v>8.2134</v>
      </c>
      <c r="N23">
        <f>'КУ для 240 кГц '!E29</f>
        <v>8.2055480230967355</v>
      </c>
    </row>
    <row r="24" spans="2:14">
      <c r="B24" s="141">
        <f t="shared" si="5"/>
        <v>21</v>
      </c>
      <c r="C24" s="141">
        <v>82</v>
      </c>
      <c r="D24" s="136">
        <f t="shared" si="0"/>
        <v>130</v>
      </c>
      <c r="F24" s="141">
        <f t="shared" si="1"/>
        <v>21</v>
      </c>
      <c r="G24" s="142">
        <v>82</v>
      </c>
      <c r="H24" s="137">
        <f t="shared" si="2"/>
        <v>130</v>
      </c>
      <c r="J24" s="136">
        <f t="shared" si="3"/>
        <v>15876</v>
      </c>
      <c r="L24">
        <f>V59*V59</f>
        <v>4</v>
      </c>
      <c r="M24">
        <f t="shared" si="4"/>
        <v>8.64</v>
      </c>
      <c r="N24">
        <f>'КУ для 240 кГц '!E30</f>
        <v>8.6635965111412503</v>
      </c>
    </row>
    <row r="25" spans="2:14">
      <c r="B25" s="141">
        <f t="shared" si="5"/>
        <v>22</v>
      </c>
      <c r="C25" s="141" t="s">
        <v>138</v>
      </c>
      <c r="D25" s="136">
        <f t="shared" si="0"/>
        <v>126</v>
      </c>
      <c r="F25" s="141">
        <f t="shared" si="1"/>
        <v>22</v>
      </c>
      <c r="G25" s="142" t="s">
        <v>138</v>
      </c>
      <c r="H25" s="137">
        <f t="shared" si="2"/>
        <v>126</v>
      </c>
      <c r="J25" s="136">
        <f t="shared" si="3"/>
        <v>16900</v>
      </c>
      <c r="L25">
        <f>V55*V55</f>
        <v>4.2435999999999998</v>
      </c>
      <c r="M25">
        <f t="shared" si="4"/>
        <v>9.1661759999999983</v>
      </c>
      <c r="N25">
        <f>'КУ для 240 кГц '!E31</f>
        <v>9.1260713077547368</v>
      </c>
    </row>
    <row r="26" spans="2:14">
      <c r="B26" s="141">
        <f t="shared" si="5"/>
        <v>23</v>
      </c>
      <c r="C26" s="141" t="s">
        <v>139</v>
      </c>
      <c r="D26" s="136">
        <f t="shared" si="0"/>
        <v>123</v>
      </c>
      <c r="F26" s="141">
        <f t="shared" si="1"/>
        <v>23</v>
      </c>
      <c r="G26" s="142" t="s">
        <v>163</v>
      </c>
      <c r="H26" s="137">
        <f t="shared" si="2"/>
        <v>124</v>
      </c>
      <c r="J26" s="136">
        <f t="shared" si="3"/>
        <v>17556</v>
      </c>
      <c r="L26">
        <f>V52*V53</f>
        <v>4.4520000000000008</v>
      </c>
      <c r="M26">
        <f t="shared" si="4"/>
        <v>9.6163200000000018</v>
      </c>
      <c r="N26">
        <f>'КУ для 240 кГц '!E32</f>
        <v>9.5930054842954409</v>
      </c>
    </row>
    <row r="27" spans="2:14">
      <c r="B27" s="141">
        <f t="shared" si="5"/>
        <v>24</v>
      </c>
      <c r="C27" s="141">
        <v>78</v>
      </c>
      <c r="D27" s="136">
        <f t="shared" si="0"/>
        <v>120</v>
      </c>
      <c r="F27" s="141">
        <f t="shared" si="1"/>
        <v>24</v>
      </c>
      <c r="G27" s="142">
        <v>79</v>
      </c>
      <c r="H27" s="137">
        <f t="shared" si="2"/>
        <v>121</v>
      </c>
      <c r="J27" s="136">
        <f t="shared" si="3"/>
        <v>18360</v>
      </c>
      <c r="L27">
        <f>V49*V50</f>
        <v>4.6440000000000001</v>
      </c>
      <c r="M27">
        <f t="shared" si="4"/>
        <v>10.031040000000001</v>
      </c>
      <c r="N27">
        <f>'КУ для 240 кГц '!E33</f>
        <v>10.064432333498624</v>
      </c>
    </row>
    <row r="28" spans="2:14">
      <c r="B28" s="141">
        <f t="shared" si="5"/>
        <v>25</v>
      </c>
      <c r="C28" s="141">
        <v>75</v>
      </c>
      <c r="D28" s="136">
        <f t="shared" si="0"/>
        <v>117</v>
      </c>
      <c r="F28" s="141">
        <f t="shared" si="1"/>
        <v>25</v>
      </c>
      <c r="G28" s="142">
        <v>76</v>
      </c>
      <c r="H28" s="137">
        <f t="shared" si="2"/>
        <v>118</v>
      </c>
      <c r="J28" s="136">
        <f t="shared" si="3"/>
        <v>19182</v>
      </c>
      <c r="L28">
        <f>V46*V47</f>
        <v>4.9060000000000006</v>
      </c>
      <c r="M28">
        <f t="shared" si="4"/>
        <v>10.596960000000001</v>
      </c>
      <c r="N28">
        <f>'КУ для 240 кГц '!E34</f>
        <v>10.54038537087032</v>
      </c>
    </row>
    <row r="29" spans="2:14">
      <c r="B29" s="141">
        <f t="shared" si="5"/>
        <v>26</v>
      </c>
      <c r="C29" s="141">
        <v>73</v>
      </c>
      <c r="D29" s="136">
        <f t="shared" si="0"/>
        <v>115</v>
      </c>
      <c r="F29" s="141">
        <f t="shared" si="1"/>
        <v>26</v>
      </c>
      <c r="G29" s="142">
        <v>73</v>
      </c>
      <c r="H29" s="137">
        <f t="shared" si="2"/>
        <v>115</v>
      </c>
      <c r="J29" s="136">
        <f t="shared" si="3"/>
        <v>19881</v>
      </c>
      <c r="L29">
        <f>V44*V44</f>
        <v>5.1075999999999988</v>
      </c>
      <c r="M29">
        <f t="shared" si="4"/>
        <v>11.032415999999998</v>
      </c>
      <c r="N29">
        <f>'КУ для 240 кГц '!E35</f>
        <v>11.02089833608944</v>
      </c>
    </row>
    <row r="30" spans="2:14">
      <c r="B30" s="141">
        <f t="shared" si="5"/>
        <v>27</v>
      </c>
      <c r="C30" s="141">
        <v>71</v>
      </c>
      <c r="D30" s="136">
        <f t="shared" si="0"/>
        <v>113</v>
      </c>
      <c r="F30" s="141">
        <f t="shared" si="1"/>
        <v>27</v>
      </c>
      <c r="G30" s="142">
        <v>70</v>
      </c>
      <c r="H30" s="137">
        <f t="shared" si="2"/>
        <v>112</v>
      </c>
      <c r="J30" s="136">
        <f t="shared" si="3"/>
        <v>20592</v>
      </c>
      <c r="L30">
        <f>V42*V41</f>
        <v>5.3359999999999994</v>
      </c>
      <c r="M30">
        <f t="shared" si="4"/>
        <v>11.525759999999998</v>
      </c>
      <c r="N30">
        <f>'КУ для 240 кГц '!E36</f>
        <v>11.506005194418453</v>
      </c>
    </row>
    <row r="31" spans="2:14">
      <c r="B31" s="141">
        <f t="shared" si="5"/>
        <v>28</v>
      </c>
      <c r="C31" s="141" t="s">
        <v>140</v>
      </c>
      <c r="D31" s="136">
        <f t="shared" si="0"/>
        <v>110</v>
      </c>
      <c r="F31" s="141">
        <f t="shared" si="1"/>
        <v>28</v>
      </c>
      <c r="G31" s="142" t="s">
        <v>140</v>
      </c>
      <c r="H31" s="137">
        <f t="shared" si="2"/>
        <v>110</v>
      </c>
      <c r="J31" s="136">
        <f t="shared" si="3"/>
        <v>21316</v>
      </c>
      <c r="L31">
        <f>V39*V39</f>
        <v>5.6643999999999997</v>
      </c>
      <c r="M31">
        <f t="shared" si="4"/>
        <v>12.235103999999998</v>
      </c>
      <c r="N31">
        <f>'КУ для 240 кГц '!E37</f>
        <v>11.995740138122505</v>
      </c>
    </row>
    <row r="32" spans="2:14">
      <c r="B32" s="141">
        <f t="shared" si="5"/>
        <v>29</v>
      </c>
      <c r="C32" s="141" t="s">
        <v>169</v>
      </c>
      <c r="D32" s="136">
        <f t="shared" si="0"/>
        <v>108</v>
      </c>
      <c r="F32" s="141">
        <f t="shared" si="1"/>
        <v>29</v>
      </c>
      <c r="G32" s="142" t="s">
        <v>164</v>
      </c>
      <c r="H32" s="137">
        <f t="shared" si="2"/>
        <v>107</v>
      </c>
      <c r="J32" s="136">
        <f t="shared" si="3"/>
        <v>22052</v>
      </c>
      <c r="L32">
        <f>T91*T90</f>
        <v>5.9047999999999998</v>
      </c>
      <c r="M32">
        <f t="shared" si="4"/>
        <v>12.754368000000001</v>
      </c>
      <c r="N32">
        <f>'КУ для 240 кГц '!E38</f>
        <v>12.490137587897255</v>
      </c>
    </row>
    <row r="33" spans="2:26">
      <c r="B33" s="141">
        <f t="shared" si="5"/>
        <v>30</v>
      </c>
      <c r="C33" s="141" t="s">
        <v>141</v>
      </c>
      <c r="D33" s="136">
        <f t="shared" si="0"/>
        <v>106</v>
      </c>
      <c r="F33" s="141">
        <f t="shared" si="1"/>
        <v>30</v>
      </c>
      <c r="G33" s="142">
        <v>69</v>
      </c>
      <c r="H33" s="137">
        <f t="shared" si="2"/>
        <v>105</v>
      </c>
      <c r="J33" s="136">
        <f t="shared" si="3"/>
        <v>22650</v>
      </c>
      <c r="L33">
        <f>T89*T88</f>
        <v>6.1750000000000007</v>
      </c>
      <c r="M33">
        <f t="shared" si="4"/>
        <v>13.338000000000003</v>
      </c>
      <c r="N33">
        <f>'КУ для 240 кГц '!E39</f>
        <v>12.989232194305199</v>
      </c>
    </row>
    <row r="34" spans="2:26">
      <c r="B34" s="141">
        <f t="shared" si="5"/>
        <v>31</v>
      </c>
      <c r="C34" s="141">
        <v>68</v>
      </c>
      <c r="D34" s="136">
        <f t="shared" si="0"/>
        <v>104</v>
      </c>
      <c r="F34" s="141">
        <f t="shared" si="1"/>
        <v>31</v>
      </c>
      <c r="G34" s="142">
        <v>66</v>
      </c>
      <c r="H34" s="137">
        <f t="shared" si="2"/>
        <v>102</v>
      </c>
      <c r="J34" s="136">
        <f t="shared" si="3"/>
        <v>23408</v>
      </c>
      <c r="L34">
        <f>T87*T85</f>
        <v>6.5779999999999994</v>
      </c>
      <c r="M34">
        <f t="shared" si="4"/>
        <v>14.208479999999998</v>
      </c>
      <c r="N34">
        <f>'КУ для 240 кГц '!E40</f>
        <v>13.493058839220788</v>
      </c>
    </row>
    <row r="35" spans="2:26">
      <c r="B35" s="141">
        <f t="shared" si="5"/>
        <v>32</v>
      </c>
      <c r="C35" s="141">
        <v>66</v>
      </c>
      <c r="D35" s="136">
        <f t="shared" si="0"/>
        <v>102</v>
      </c>
      <c r="F35" s="141">
        <f t="shared" si="1"/>
        <v>32</v>
      </c>
      <c r="G35" s="142">
        <v>64</v>
      </c>
      <c r="H35" s="137">
        <f t="shared" si="2"/>
        <v>100</v>
      </c>
      <c r="J35" s="136">
        <f t="shared" si="3"/>
        <v>24024</v>
      </c>
      <c r="L35">
        <f>T85*T83</f>
        <v>6.9680000000000009</v>
      </c>
      <c r="M35">
        <f t="shared" si="4"/>
        <v>15.050880000000003</v>
      </c>
      <c r="N35">
        <f>'КУ для 240 кГц '!E41</f>
        <v>14.00165263728425</v>
      </c>
    </row>
    <row r="36" spans="2:26">
      <c r="B36" s="141">
        <f t="shared" si="5"/>
        <v>33</v>
      </c>
      <c r="C36" s="141">
        <v>64</v>
      </c>
      <c r="D36" s="136">
        <f t="shared" si="0"/>
        <v>100</v>
      </c>
      <c r="F36" s="141">
        <f t="shared" si="1"/>
        <v>33</v>
      </c>
      <c r="G36" s="142">
        <v>63</v>
      </c>
      <c r="H36" s="137">
        <f t="shared" si="2"/>
        <v>99</v>
      </c>
      <c r="J36" s="136">
        <f t="shared" si="3"/>
        <v>24492</v>
      </c>
      <c r="L36">
        <f>T83*T82</f>
        <v>7.2092000000000001</v>
      </c>
      <c r="M36">
        <f t="shared" si="4"/>
        <v>15.571872000000001</v>
      </c>
      <c r="N36">
        <f>'КУ для 240 кГц '!E42</f>
        <v>14.515048937364231</v>
      </c>
    </row>
    <row r="37" spans="2:26">
      <c r="B37" s="141">
        <f t="shared" si="5"/>
        <v>34</v>
      </c>
      <c r="C37" s="141">
        <v>62</v>
      </c>
      <c r="D37" s="136">
        <f t="shared" si="0"/>
        <v>98</v>
      </c>
      <c r="F37" s="141">
        <f t="shared" si="1"/>
        <v>34</v>
      </c>
      <c r="G37" s="142">
        <v>61</v>
      </c>
      <c r="H37" s="137">
        <f t="shared" si="2"/>
        <v>97</v>
      </c>
      <c r="J37" s="136">
        <f t="shared" si="3"/>
        <v>25122</v>
      </c>
      <c r="L37">
        <f>T81*T80</f>
        <v>7.3170000000000002</v>
      </c>
      <c r="M37">
        <f t="shared" si="4"/>
        <v>15.80472</v>
      </c>
      <c r="N37">
        <f>'КУ для 240 кГц '!E43</f>
        <v>15.033283324029192</v>
      </c>
    </row>
    <row r="38" spans="2:26">
      <c r="B38" s="141">
        <f t="shared" si="5"/>
        <v>35</v>
      </c>
      <c r="C38" s="141">
        <v>60</v>
      </c>
      <c r="D38" s="136">
        <f t="shared" si="0"/>
        <v>96</v>
      </c>
      <c r="F38" s="141">
        <f t="shared" si="1"/>
        <v>35</v>
      </c>
      <c r="G38" s="142" t="s">
        <v>167</v>
      </c>
      <c r="H38" s="137">
        <f t="shared" si="2"/>
        <v>95</v>
      </c>
      <c r="J38" s="136">
        <f t="shared" si="3"/>
        <v>25760</v>
      </c>
      <c r="L38">
        <f>T79*T78</f>
        <v>7.4528000000000008</v>
      </c>
      <c r="M38">
        <f t="shared" si="4"/>
        <v>16.098048000000002</v>
      </c>
      <c r="N38">
        <f>'КУ для 240 кГц '!E44</f>
        <v>15.55639161902784</v>
      </c>
      <c r="Q38" s="145">
        <v>1</v>
      </c>
      <c r="R38">
        <v>205</v>
      </c>
      <c r="S38" s="145">
        <v>55</v>
      </c>
      <c r="T38">
        <v>4.9000000000000004</v>
      </c>
      <c r="U38" s="145">
        <v>109</v>
      </c>
      <c r="V38">
        <v>2.4</v>
      </c>
      <c r="W38" s="145">
        <v>163</v>
      </c>
      <c r="X38">
        <v>1.58</v>
      </c>
      <c r="Y38" s="145">
        <v>217</v>
      </c>
      <c r="Z38">
        <v>1.19</v>
      </c>
    </row>
    <row r="39" spans="2:26">
      <c r="B39" s="141">
        <f t="shared" si="5"/>
        <v>36</v>
      </c>
      <c r="C39" s="141" t="s">
        <v>165</v>
      </c>
      <c r="D39" s="136">
        <f t="shared" si="0"/>
        <v>94</v>
      </c>
      <c r="F39" s="141">
        <f t="shared" si="1"/>
        <v>36</v>
      </c>
      <c r="G39" s="142" t="s">
        <v>165</v>
      </c>
      <c r="H39" s="137">
        <f t="shared" si="2"/>
        <v>94</v>
      </c>
      <c r="J39" s="136">
        <f t="shared" si="3"/>
        <v>26244</v>
      </c>
      <c r="L39">
        <f>T77*T77</f>
        <v>7.6175999999999986</v>
      </c>
      <c r="M39">
        <f t="shared" si="4"/>
        <v>16.454015999999996</v>
      </c>
      <c r="N39">
        <f>'КУ для 240 кГц '!E45</f>
        <v>16.084409882778381</v>
      </c>
      <c r="Q39" s="145">
        <f>Q38+1</f>
        <v>2</v>
      </c>
      <c r="R39">
        <v>125</v>
      </c>
      <c r="S39" s="145">
        <f>S38+1</f>
        <v>56</v>
      </c>
      <c r="T39">
        <v>4.8</v>
      </c>
      <c r="U39" s="145">
        <f>U38+1</f>
        <v>110</v>
      </c>
      <c r="V39">
        <v>2.38</v>
      </c>
      <c r="W39" s="145">
        <f>W38+1</f>
        <v>164</v>
      </c>
      <c r="X39">
        <v>1.57</v>
      </c>
      <c r="Y39" s="145">
        <f>Y38+1</f>
        <v>218</v>
      </c>
      <c r="Z39">
        <v>1.19</v>
      </c>
    </row>
    <row r="40" spans="2:26">
      <c r="B40" s="141">
        <f t="shared" si="5"/>
        <v>37</v>
      </c>
      <c r="C40" s="141" t="s">
        <v>168</v>
      </c>
      <c r="D40" s="136">
        <f t="shared" si="0"/>
        <v>92</v>
      </c>
      <c r="F40" s="141">
        <f t="shared" si="1"/>
        <v>37</v>
      </c>
      <c r="G40" s="142" t="s">
        <v>142</v>
      </c>
      <c r="H40" s="137">
        <f t="shared" si="2"/>
        <v>93</v>
      </c>
      <c r="J40" s="136">
        <f t="shared" si="3"/>
        <v>26732</v>
      </c>
      <c r="L40">
        <f>T75*T76</f>
        <v>7.7561999999999998</v>
      </c>
      <c r="M40">
        <f t="shared" si="4"/>
        <v>16.753391999999998</v>
      </c>
      <c r="N40">
        <f>'КУ для 240 кГц '!E46</f>
        <v>16.617374415866792</v>
      </c>
      <c r="Q40" s="145">
        <f t="shared" ref="Q40:Q89" si="6">Q39+1</f>
        <v>3</v>
      </c>
      <c r="R40">
        <v>79</v>
      </c>
      <c r="S40" s="145">
        <f t="shared" ref="S40:S91" si="7">S39+1</f>
        <v>57</v>
      </c>
      <c r="T40">
        <v>4.7</v>
      </c>
      <c r="U40" s="145">
        <f t="shared" ref="U40:U91" si="8">U39+1</f>
        <v>111</v>
      </c>
      <c r="V40">
        <v>2.35</v>
      </c>
      <c r="W40" s="145">
        <f t="shared" ref="W40:W91" si="9">W39+1</f>
        <v>165</v>
      </c>
      <c r="X40">
        <v>1.56</v>
      </c>
      <c r="Y40" s="145">
        <f t="shared" ref="Y40:Y77" si="10">Y39+1</f>
        <v>219</v>
      </c>
      <c r="Z40">
        <v>1.18</v>
      </c>
    </row>
    <row r="41" spans="2:26">
      <c r="B41" s="141">
        <f t="shared" si="5"/>
        <v>38</v>
      </c>
      <c r="C41" s="141" t="s">
        <v>166</v>
      </c>
      <c r="D41" s="136">
        <f t="shared" si="0"/>
        <v>90</v>
      </c>
      <c r="F41" s="141">
        <f t="shared" si="1"/>
        <v>38</v>
      </c>
      <c r="G41" s="142" t="s">
        <v>168</v>
      </c>
      <c r="H41" s="137">
        <f t="shared" si="2"/>
        <v>92</v>
      </c>
      <c r="J41" s="136">
        <f t="shared" si="3"/>
        <v>27224</v>
      </c>
      <c r="L41">
        <f>T73*T75</f>
        <v>7.8677999999999999</v>
      </c>
      <c r="M41">
        <f t="shared" si="4"/>
        <v>16.994447999999998</v>
      </c>
      <c r="N41">
        <f>'КУ для 240 кГц '!E47</f>
        <v>17.155321760554234</v>
      </c>
      <c r="Q41" s="145">
        <f t="shared" si="6"/>
        <v>4</v>
      </c>
      <c r="R41">
        <v>69</v>
      </c>
      <c r="S41" s="145">
        <f t="shared" si="7"/>
        <v>58</v>
      </c>
      <c r="T41">
        <v>4.5999999999999996</v>
      </c>
      <c r="U41" s="145">
        <f t="shared" si="8"/>
        <v>112</v>
      </c>
      <c r="V41">
        <v>2.3199999999999998</v>
      </c>
      <c r="W41" s="145">
        <f t="shared" si="9"/>
        <v>166</v>
      </c>
      <c r="X41">
        <v>1.55</v>
      </c>
      <c r="Y41" s="145">
        <f t="shared" si="10"/>
        <v>220</v>
      </c>
      <c r="Z41">
        <v>1.17</v>
      </c>
    </row>
    <row r="42" spans="2:26">
      <c r="B42" s="141">
        <f t="shared" si="5"/>
        <v>39</v>
      </c>
      <c r="C42" s="141">
        <v>58</v>
      </c>
      <c r="D42" s="136">
        <f t="shared" si="0"/>
        <v>88</v>
      </c>
      <c r="F42" s="141">
        <f t="shared" si="1"/>
        <v>39</v>
      </c>
      <c r="G42" s="142" t="s">
        <v>166</v>
      </c>
      <c r="H42" s="137">
        <f t="shared" si="2"/>
        <v>90</v>
      </c>
      <c r="J42" s="136">
        <f t="shared" si="3"/>
        <v>27888</v>
      </c>
      <c r="L42">
        <f>T71*T73</f>
        <v>8.121599999999999</v>
      </c>
      <c r="M42">
        <f t="shared" si="4"/>
        <v>17.542655999999997</v>
      </c>
      <c r="N42">
        <f>'КУ для 240 кГц '!E48</f>
        <v>17.698288702293524</v>
      </c>
      <c r="Q42" s="145">
        <f t="shared" si="6"/>
        <v>5</v>
      </c>
      <c r="R42">
        <v>56</v>
      </c>
      <c r="S42" s="145">
        <f t="shared" si="7"/>
        <v>59</v>
      </c>
      <c r="T42">
        <v>4.5</v>
      </c>
      <c r="U42" s="145">
        <f t="shared" si="8"/>
        <v>113</v>
      </c>
      <c r="V42">
        <v>2.2999999999999998</v>
      </c>
      <c r="W42" s="145">
        <f t="shared" si="9"/>
        <v>167</v>
      </c>
      <c r="X42">
        <v>1.55</v>
      </c>
      <c r="Y42" s="145">
        <f t="shared" si="10"/>
        <v>221</v>
      </c>
      <c r="Z42">
        <v>1.17</v>
      </c>
    </row>
    <row r="43" spans="2:26">
      <c r="B43" s="141">
        <f t="shared" si="5"/>
        <v>40</v>
      </c>
      <c r="C43" s="141">
        <v>57</v>
      </c>
      <c r="D43" s="136">
        <f t="shared" si="0"/>
        <v>87</v>
      </c>
      <c r="F43" s="141">
        <f t="shared" si="1"/>
        <v>40</v>
      </c>
      <c r="G43" s="142">
        <v>59</v>
      </c>
      <c r="H43" s="137">
        <f t="shared" si="2"/>
        <v>89</v>
      </c>
      <c r="J43" s="136">
        <f t="shared" si="3"/>
        <v>28223</v>
      </c>
      <c r="L43">
        <f>T70*T72</f>
        <v>8.2650000000000006</v>
      </c>
      <c r="M43">
        <f t="shared" si="4"/>
        <v>17.852399999999999</v>
      </c>
      <c r="N43">
        <f>'КУ для 240 кГц '!E49</f>
        <v>18.246312271254666</v>
      </c>
      <c r="Q43" s="145">
        <f t="shared" si="6"/>
        <v>6</v>
      </c>
      <c r="R43">
        <v>47</v>
      </c>
      <c r="S43" s="145">
        <f t="shared" si="7"/>
        <v>60</v>
      </c>
      <c r="T43">
        <v>4.4000000000000004</v>
      </c>
      <c r="U43" s="145">
        <f t="shared" si="8"/>
        <v>114</v>
      </c>
      <c r="V43">
        <v>2.2799999999999998</v>
      </c>
      <c r="W43" s="145">
        <f t="shared" si="9"/>
        <v>168</v>
      </c>
      <c r="X43">
        <v>1.54</v>
      </c>
      <c r="Y43" s="145">
        <f t="shared" si="10"/>
        <v>222</v>
      </c>
      <c r="Z43">
        <v>1.1599999999999999</v>
      </c>
    </row>
    <row r="44" spans="2:26">
      <c r="B44" s="141">
        <f t="shared" si="5"/>
        <v>41</v>
      </c>
      <c r="C44" s="141">
        <v>56</v>
      </c>
      <c r="D44" s="136">
        <f t="shared" si="0"/>
        <v>86</v>
      </c>
      <c r="F44" s="141">
        <f t="shared" si="1"/>
        <v>41</v>
      </c>
      <c r="G44" s="142">
        <v>57</v>
      </c>
      <c r="H44" s="137">
        <f t="shared" si="2"/>
        <v>87</v>
      </c>
      <c r="J44" s="136">
        <f t="shared" si="3"/>
        <v>28730</v>
      </c>
      <c r="L44">
        <f>T69*T70</f>
        <v>8.5549999999999997</v>
      </c>
      <c r="M44">
        <f t="shared" si="4"/>
        <v>18.4788</v>
      </c>
      <c r="N44">
        <f>'КУ для 240 кГц '!E50</f>
        <v>18.799429743859786</v>
      </c>
      <c r="Q44" s="145">
        <f t="shared" si="6"/>
        <v>7</v>
      </c>
      <c r="R44">
        <v>38</v>
      </c>
      <c r="S44" s="145">
        <f t="shared" si="7"/>
        <v>61</v>
      </c>
      <c r="T44">
        <v>4.3</v>
      </c>
      <c r="U44" s="145">
        <f t="shared" si="8"/>
        <v>115</v>
      </c>
      <c r="V44">
        <v>2.2599999999999998</v>
      </c>
      <c r="W44" s="145">
        <f t="shared" si="9"/>
        <v>169</v>
      </c>
      <c r="X44">
        <v>1.53</v>
      </c>
      <c r="Y44" s="145">
        <f t="shared" si="10"/>
        <v>223</v>
      </c>
      <c r="Z44">
        <v>1.1599999999999999</v>
      </c>
    </row>
    <row r="45" spans="2:26">
      <c r="B45" s="141">
        <f t="shared" si="5"/>
        <v>42</v>
      </c>
      <c r="C45" s="141">
        <v>55</v>
      </c>
      <c r="D45" s="136">
        <f t="shared" si="0"/>
        <v>85</v>
      </c>
      <c r="F45" s="141">
        <f t="shared" si="1"/>
        <v>42</v>
      </c>
      <c r="G45" s="142">
        <v>56</v>
      </c>
      <c r="H45" s="137">
        <f t="shared" si="2"/>
        <v>86</v>
      </c>
      <c r="J45" s="136">
        <f t="shared" si="3"/>
        <v>29070</v>
      </c>
      <c r="L45">
        <f>T68*T69</f>
        <v>8.8500000000000014</v>
      </c>
      <c r="M45">
        <f t="shared" si="4"/>
        <v>19.116000000000003</v>
      </c>
      <c r="N45">
        <f>'КУ для 240 кГц '!E51</f>
        <v>19.357678644327116</v>
      </c>
      <c r="Q45" s="145">
        <f t="shared" si="6"/>
        <v>8</v>
      </c>
      <c r="R45">
        <v>32</v>
      </c>
      <c r="S45" s="145">
        <f t="shared" si="7"/>
        <v>62</v>
      </c>
      <c r="T45">
        <v>4.2</v>
      </c>
      <c r="U45" s="145">
        <f t="shared" si="8"/>
        <v>116</v>
      </c>
      <c r="V45">
        <v>2.2400000000000002</v>
      </c>
      <c r="W45" s="145">
        <f t="shared" si="9"/>
        <v>170</v>
      </c>
      <c r="X45">
        <v>1.52</v>
      </c>
      <c r="Y45" s="145">
        <f t="shared" si="10"/>
        <v>224</v>
      </c>
      <c r="Z45">
        <v>1.1499999999999999</v>
      </c>
    </row>
    <row r="46" spans="2:26">
      <c r="B46" s="141">
        <f t="shared" si="5"/>
        <v>43</v>
      </c>
      <c r="C46" s="141">
        <v>54</v>
      </c>
      <c r="D46" s="136">
        <f t="shared" si="0"/>
        <v>84</v>
      </c>
      <c r="F46" s="141">
        <f t="shared" si="1"/>
        <v>43</v>
      </c>
      <c r="G46" s="142">
        <v>55</v>
      </c>
      <c r="H46" s="137">
        <f t="shared" si="2"/>
        <v>85</v>
      </c>
      <c r="J46" s="136">
        <f t="shared" si="3"/>
        <v>29412</v>
      </c>
      <c r="L46">
        <f>T67*T68</f>
        <v>9.1499999999999986</v>
      </c>
      <c r="M46">
        <f t="shared" si="4"/>
        <v>19.763999999999999</v>
      </c>
      <c r="N46">
        <f>'КУ для 240 кГц '!E52</f>
        <v>19.921096746224546</v>
      </c>
      <c r="Q46" s="145">
        <f t="shared" si="6"/>
        <v>9</v>
      </c>
      <c r="R46">
        <v>28</v>
      </c>
      <c r="S46" s="145">
        <f t="shared" si="7"/>
        <v>63</v>
      </c>
      <c r="T46">
        <v>4.0999999999999996</v>
      </c>
      <c r="U46" s="145">
        <f t="shared" si="8"/>
        <v>117</v>
      </c>
      <c r="V46">
        <v>2.23</v>
      </c>
      <c r="W46" s="145">
        <f t="shared" si="9"/>
        <v>171</v>
      </c>
      <c r="X46">
        <v>1.51</v>
      </c>
      <c r="Y46" s="145">
        <f t="shared" si="10"/>
        <v>225</v>
      </c>
      <c r="Z46">
        <v>1.1499999999999999</v>
      </c>
    </row>
    <row r="47" spans="2:26">
      <c r="B47" s="141">
        <f t="shared" si="5"/>
        <v>44</v>
      </c>
      <c r="C47" s="141">
        <v>53</v>
      </c>
      <c r="D47" s="136">
        <f t="shared" si="0"/>
        <v>83</v>
      </c>
      <c r="F47" s="141">
        <f t="shared" si="1"/>
        <v>44</v>
      </c>
      <c r="G47" s="142">
        <v>54</v>
      </c>
      <c r="H47" s="137">
        <f t="shared" si="2"/>
        <v>84</v>
      </c>
      <c r="J47" s="136">
        <f t="shared" si="3"/>
        <v>29756</v>
      </c>
      <c r="L47">
        <f>T66*T67</f>
        <v>9.4550000000000001</v>
      </c>
      <c r="M47">
        <f t="shared" si="4"/>
        <v>20.422800000000002</v>
      </c>
      <c r="N47">
        <f>'КУ для 240 кГц '!E53</f>
        <v>20.489722074032304</v>
      </c>
      <c r="Q47" s="145">
        <f t="shared" si="6"/>
        <v>10</v>
      </c>
      <c r="R47">
        <v>26</v>
      </c>
      <c r="S47" s="145">
        <f t="shared" si="7"/>
        <v>64</v>
      </c>
      <c r="T47">
        <v>4</v>
      </c>
      <c r="U47" s="145">
        <f t="shared" si="8"/>
        <v>118</v>
      </c>
      <c r="V47">
        <v>2.2000000000000002</v>
      </c>
      <c r="W47" s="145">
        <f t="shared" si="9"/>
        <v>172</v>
      </c>
      <c r="X47">
        <v>1.5</v>
      </c>
      <c r="Y47" s="145">
        <f t="shared" si="10"/>
        <v>226</v>
      </c>
      <c r="Z47">
        <v>1.1399999999999999</v>
      </c>
    </row>
    <row r="48" spans="2:26">
      <c r="B48" s="141">
        <f t="shared" si="5"/>
        <v>45</v>
      </c>
      <c r="C48" s="141">
        <v>52</v>
      </c>
      <c r="D48" s="136">
        <f t="shared" si="0"/>
        <v>82</v>
      </c>
      <c r="F48" s="141">
        <f t="shared" si="1"/>
        <v>45</v>
      </c>
      <c r="G48" s="142">
        <v>53</v>
      </c>
      <c r="H48" s="137">
        <f t="shared" si="2"/>
        <v>83</v>
      </c>
      <c r="J48" s="136">
        <f t="shared" si="3"/>
        <v>30102</v>
      </c>
      <c r="L48">
        <f>T65*T66</f>
        <v>9.7650000000000006</v>
      </c>
      <c r="M48">
        <f t="shared" si="4"/>
        <v>21.092400000000001</v>
      </c>
      <c r="N48">
        <f>'КУ для 240 кГц '!E54</f>
        <v>21.063592904715289</v>
      </c>
      <c r="Q48" s="145">
        <f t="shared" si="6"/>
        <v>11</v>
      </c>
      <c r="R48">
        <v>25</v>
      </c>
      <c r="S48" s="145">
        <f t="shared" si="7"/>
        <v>65</v>
      </c>
      <c r="T48">
        <v>3.97</v>
      </c>
      <c r="U48" s="145">
        <f t="shared" si="8"/>
        <v>119</v>
      </c>
      <c r="V48">
        <v>2.1800000000000002</v>
      </c>
      <c r="W48" s="145">
        <f t="shared" si="9"/>
        <v>173</v>
      </c>
      <c r="X48">
        <v>1.49</v>
      </c>
      <c r="Y48" s="145">
        <f t="shared" si="10"/>
        <v>227</v>
      </c>
      <c r="Z48">
        <v>1.1399999999999999</v>
      </c>
    </row>
    <row r="49" spans="2:26">
      <c r="B49" s="141">
        <f t="shared" si="5"/>
        <v>46</v>
      </c>
      <c r="C49" s="141">
        <v>51</v>
      </c>
      <c r="D49" s="136">
        <f t="shared" si="0"/>
        <v>81</v>
      </c>
      <c r="F49" s="141">
        <f t="shared" si="1"/>
        <v>46</v>
      </c>
      <c r="G49" s="142">
        <v>52</v>
      </c>
      <c r="H49" s="137">
        <f t="shared" si="2"/>
        <v>82</v>
      </c>
      <c r="J49" s="136">
        <f t="shared" si="3"/>
        <v>30450</v>
      </c>
      <c r="L49">
        <f>T64*T65</f>
        <v>10.08</v>
      </c>
      <c r="M49">
        <f t="shared" si="4"/>
        <v>21.7728</v>
      </c>
      <c r="N49">
        <f>'КУ для 240 кГц '!E55</f>
        <v>21.642747769304677</v>
      </c>
      <c r="Q49" s="145">
        <f t="shared" si="6"/>
        <v>12</v>
      </c>
      <c r="R49">
        <v>24</v>
      </c>
      <c r="S49" s="145">
        <f t="shared" si="7"/>
        <v>66</v>
      </c>
      <c r="T49">
        <v>3.95</v>
      </c>
      <c r="U49" s="145">
        <f t="shared" si="8"/>
        <v>120</v>
      </c>
      <c r="V49">
        <v>2.16</v>
      </c>
      <c r="W49" s="145">
        <f t="shared" si="9"/>
        <v>174</v>
      </c>
      <c r="X49">
        <v>1.49</v>
      </c>
      <c r="Y49" s="145">
        <f t="shared" si="10"/>
        <v>228</v>
      </c>
      <c r="Z49">
        <v>1.1299999999999999</v>
      </c>
    </row>
    <row r="50" spans="2:26">
      <c r="B50" s="141">
        <f t="shared" si="5"/>
        <v>47</v>
      </c>
      <c r="C50" s="141">
        <v>50</v>
      </c>
      <c r="D50" s="136">
        <f t="shared" si="0"/>
        <v>80</v>
      </c>
      <c r="F50" s="141">
        <f t="shared" si="1"/>
        <v>47</v>
      </c>
      <c r="G50" s="142">
        <v>51</v>
      </c>
      <c r="H50" s="137">
        <f t="shared" si="2"/>
        <v>81</v>
      </c>
      <c r="J50" s="136">
        <f t="shared" si="3"/>
        <v>30800</v>
      </c>
      <c r="L50">
        <f>T63*T64</f>
        <v>10.4</v>
      </c>
      <c r="M50">
        <f t="shared" si="4"/>
        <v>22.464000000000002</v>
      </c>
      <c r="N50">
        <f>'КУ для 240 кГц '!E56</f>
        <v>22.2272254544893</v>
      </c>
      <c r="Q50" s="145">
        <f t="shared" si="6"/>
        <v>13</v>
      </c>
      <c r="R50">
        <v>22</v>
      </c>
      <c r="S50" s="145">
        <f t="shared" si="7"/>
        <v>67</v>
      </c>
      <c r="T50">
        <v>3.9</v>
      </c>
      <c r="U50" s="145">
        <f t="shared" si="8"/>
        <v>121</v>
      </c>
      <c r="V50">
        <v>2.15</v>
      </c>
      <c r="W50" s="145">
        <f t="shared" si="9"/>
        <v>175</v>
      </c>
      <c r="X50">
        <v>1.48</v>
      </c>
      <c r="Y50" s="145">
        <f t="shared" si="10"/>
        <v>229</v>
      </c>
      <c r="Z50">
        <v>1.1299999999999999</v>
      </c>
    </row>
    <row r="51" spans="2:26">
      <c r="B51" s="141">
        <f t="shared" si="5"/>
        <v>48</v>
      </c>
      <c r="C51" s="141">
        <v>50</v>
      </c>
      <c r="D51" s="136">
        <f t="shared" si="0"/>
        <v>80</v>
      </c>
      <c r="F51" s="141">
        <f t="shared" si="1"/>
        <v>48</v>
      </c>
      <c r="G51" s="142">
        <v>50</v>
      </c>
      <c r="H51" s="137">
        <f t="shared" si="2"/>
        <v>80</v>
      </c>
      <c r="J51" s="136">
        <f t="shared" si="3"/>
        <v>30976</v>
      </c>
      <c r="L51">
        <f>T63*T63</f>
        <v>10.5625</v>
      </c>
      <c r="M51">
        <f t="shared" si="4"/>
        <v>22.814999999999998</v>
      </c>
      <c r="N51">
        <f>'КУ для 240 кГц '!E57</f>
        <v>22.81706500421646</v>
      </c>
      <c r="Q51" s="145">
        <f t="shared" si="6"/>
        <v>14</v>
      </c>
      <c r="R51">
        <v>20</v>
      </c>
      <c r="S51" s="145">
        <f t="shared" si="7"/>
        <v>68</v>
      </c>
      <c r="T51">
        <v>3.85</v>
      </c>
      <c r="U51" s="145">
        <f t="shared" si="8"/>
        <v>122</v>
      </c>
      <c r="V51">
        <v>2.13</v>
      </c>
      <c r="W51" s="145">
        <f t="shared" si="9"/>
        <v>176</v>
      </c>
      <c r="X51">
        <v>1.48</v>
      </c>
      <c r="Y51" s="145">
        <f t="shared" si="10"/>
        <v>230</v>
      </c>
      <c r="Z51">
        <v>1.1200000000000001</v>
      </c>
    </row>
    <row r="52" spans="2:26">
      <c r="B52" s="141">
        <f t="shared" si="5"/>
        <v>49</v>
      </c>
      <c r="C52" s="141" t="s">
        <v>143</v>
      </c>
      <c r="D52" s="136">
        <f t="shared" si="0"/>
        <v>79</v>
      </c>
      <c r="F52" s="141">
        <f t="shared" si="1"/>
        <v>49</v>
      </c>
      <c r="G52" s="142" t="s">
        <v>143</v>
      </c>
      <c r="H52" s="137">
        <f t="shared" si="2"/>
        <v>79</v>
      </c>
      <c r="J52" s="136">
        <f t="shared" si="3"/>
        <v>31329</v>
      </c>
      <c r="L52">
        <f>T62*T62</f>
        <v>10.889999999999999</v>
      </c>
      <c r="M52">
        <f t="shared" si="4"/>
        <v>23.522399999999994</v>
      </c>
      <c r="N52">
        <f>'КУ для 240 кГц '!E58</f>
        <v>23.412305721302328</v>
      </c>
      <c r="Q52" s="145">
        <f t="shared" si="6"/>
        <v>15</v>
      </c>
      <c r="R52">
        <v>19</v>
      </c>
      <c r="S52" s="145">
        <f t="shared" si="7"/>
        <v>69</v>
      </c>
      <c r="T52">
        <v>3.8</v>
      </c>
      <c r="U52" s="145">
        <f t="shared" si="8"/>
        <v>123</v>
      </c>
      <c r="V52">
        <v>2.12</v>
      </c>
      <c r="W52" s="145">
        <f t="shared" si="9"/>
        <v>177</v>
      </c>
      <c r="X52">
        <v>1.48</v>
      </c>
      <c r="Y52" s="145">
        <f t="shared" si="10"/>
        <v>231</v>
      </c>
      <c r="Z52">
        <v>1.1200000000000001</v>
      </c>
    </row>
    <row r="53" spans="2:26">
      <c r="B53" s="141">
        <f t="shared" si="5"/>
        <v>50</v>
      </c>
      <c r="C53" s="141" t="s">
        <v>144</v>
      </c>
      <c r="D53" s="136">
        <f t="shared" si="0"/>
        <v>78</v>
      </c>
      <c r="F53" s="141">
        <f t="shared" si="1"/>
        <v>50</v>
      </c>
      <c r="G53" s="142" t="s">
        <v>144</v>
      </c>
      <c r="H53" s="137">
        <f t="shared" si="2"/>
        <v>78</v>
      </c>
      <c r="J53" s="136">
        <f t="shared" si="3"/>
        <v>31684</v>
      </c>
      <c r="L53">
        <f>T61*T61</f>
        <v>11.2225</v>
      </c>
      <c r="M53">
        <f t="shared" si="4"/>
        <v>24.240600000000001</v>
      </c>
      <c r="N53">
        <f>'КУ для 240 кГц '!E59</f>
        <v>24.012987169052387</v>
      </c>
      <c r="Q53" s="145">
        <f t="shared" si="6"/>
        <v>16</v>
      </c>
      <c r="R53">
        <v>16.5</v>
      </c>
      <c r="S53" s="145">
        <f t="shared" si="7"/>
        <v>70</v>
      </c>
      <c r="T53">
        <v>3.75</v>
      </c>
      <c r="U53" s="145">
        <f t="shared" si="8"/>
        <v>124</v>
      </c>
      <c r="V53">
        <v>2.1</v>
      </c>
      <c r="W53" s="145">
        <f t="shared" si="9"/>
        <v>178</v>
      </c>
      <c r="X53">
        <v>1.47</v>
      </c>
      <c r="Y53" s="145">
        <f t="shared" si="10"/>
        <v>232</v>
      </c>
      <c r="Z53">
        <v>1.1100000000000001</v>
      </c>
    </row>
    <row r="54" spans="2:26">
      <c r="B54" s="141">
        <f t="shared" si="5"/>
        <v>51</v>
      </c>
      <c r="C54" s="141" t="s">
        <v>145</v>
      </c>
      <c r="D54" s="136">
        <f t="shared" si="0"/>
        <v>77</v>
      </c>
      <c r="F54" s="141">
        <f t="shared" si="1"/>
        <v>51</v>
      </c>
      <c r="G54" s="142" t="s">
        <v>144</v>
      </c>
      <c r="H54" s="137">
        <f t="shared" si="2"/>
        <v>78</v>
      </c>
      <c r="J54" s="136">
        <f t="shared" si="3"/>
        <v>31862</v>
      </c>
      <c r="L54">
        <f>T60*T61</f>
        <v>11.39</v>
      </c>
      <c r="M54">
        <f t="shared" si="4"/>
        <v>24.602400000000003</v>
      </c>
      <c r="N54">
        <f>'КУ для 240 кГц '!E60</f>
        <v>24.619149172891305</v>
      </c>
      <c r="Q54" s="145">
        <f t="shared" si="6"/>
        <v>17</v>
      </c>
      <c r="R54">
        <v>15.6</v>
      </c>
      <c r="S54" s="145">
        <f t="shared" si="7"/>
        <v>71</v>
      </c>
      <c r="T54">
        <v>3.7</v>
      </c>
      <c r="U54" s="145">
        <f t="shared" si="8"/>
        <v>125</v>
      </c>
      <c r="V54">
        <v>2.08</v>
      </c>
      <c r="W54" s="145">
        <f t="shared" si="9"/>
        <v>179</v>
      </c>
      <c r="X54">
        <v>1.46</v>
      </c>
      <c r="Y54" s="145">
        <f t="shared" si="10"/>
        <v>233</v>
      </c>
      <c r="Z54">
        <v>1.1100000000000001</v>
      </c>
    </row>
    <row r="55" spans="2:26">
      <c r="B55" s="141">
        <f t="shared" si="5"/>
        <v>52</v>
      </c>
      <c r="C55" s="141" t="s">
        <v>146</v>
      </c>
      <c r="D55" s="136">
        <f t="shared" si="0"/>
        <v>76</v>
      </c>
      <c r="F55" s="141">
        <f t="shared" si="1"/>
        <v>52</v>
      </c>
      <c r="G55" s="142" t="s">
        <v>145</v>
      </c>
      <c r="H55" s="137">
        <f t="shared" si="2"/>
        <v>77</v>
      </c>
      <c r="J55" s="136">
        <f t="shared" si="3"/>
        <v>32220</v>
      </c>
      <c r="L55">
        <f>T59*T60</f>
        <v>11.73</v>
      </c>
      <c r="M55">
        <f t="shared" si="4"/>
        <v>25.3368</v>
      </c>
      <c r="N55">
        <f>'КУ для 240 кГц '!E61</f>
        <v>25.230831822002699</v>
      </c>
      <c r="Q55" s="145">
        <f t="shared" si="6"/>
        <v>18</v>
      </c>
      <c r="R55">
        <v>15</v>
      </c>
      <c r="S55" s="145">
        <f t="shared" si="7"/>
        <v>72</v>
      </c>
      <c r="T55">
        <v>3.65</v>
      </c>
      <c r="U55" s="145">
        <f t="shared" si="8"/>
        <v>126</v>
      </c>
      <c r="V55">
        <v>2.06</v>
      </c>
      <c r="W55" s="145">
        <f t="shared" si="9"/>
        <v>180</v>
      </c>
      <c r="X55">
        <v>1.45</v>
      </c>
      <c r="Y55" s="145">
        <f t="shared" si="10"/>
        <v>234</v>
      </c>
      <c r="Z55">
        <v>1.1000000000000001</v>
      </c>
    </row>
    <row r="56" spans="2:26">
      <c r="B56" s="141">
        <f t="shared" si="5"/>
        <v>53</v>
      </c>
      <c r="C56" s="141" t="s">
        <v>147</v>
      </c>
      <c r="D56" s="136">
        <f t="shared" si="0"/>
        <v>75</v>
      </c>
      <c r="F56" s="141">
        <f t="shared" si="1"/>
        <v>53</v>
      </c>
      <c r="G56" s="142" t="s">
        <v>146</v>
      </c>
      <c r="H56" s="137">
        <f t="shared" si="2"/>
        <v>76</v>
      </c>
      <c r="J56" s="136">
        <f t="shared" si="3"/>
        <v>32580</v>
      </c>
      <c r="L56">
        <f>T58*T59</f>
        <v>12.075000000000001</v>
      </c>
      <c r="M56">
        <f t="shared" si="4"/>
        <v>26.082000000000004</v>
      </c>
      <c r="N56">
        <f>'КУ для 240 кГц '!E62</f>
        <v>25.848075470979051</v>
      </c>
      <c r="Q56" s="145">
        <f t="shared" si="6"/>
        <v>19</v>
      </c>
      <c r="R56">
        <v>14</v>
      </c>
      <c r="S56" s="145">
        <f t="shared" si="7"/>
        <v>73</v>
      </c>
      <c r="T56">
        <v>3.6</v>
      </c>
      <c r="U56" s="145">
        <f t="shared" si="8"/>
        <v>127</v>
      </c>
      <c r="V56">
        <v>2.04</v>
      </c>
      <c r="W56" s="145">
        <f t="shared" si="9"/>
        <v>181</v>
      </c>
      <c r="X56">
        <v>1.44</v>
      </c>
      <c r="Y56" s="145">
        <f t="shared" si="10"/>
        <v>235</v>
      </c>
      <c r="Z56">
        <v>1.1000000000000001</v>
      </c>
    </row>
    <row r="57" spans="2:26">
      <c r="B57" s="141">
        <f t="shared" si="5"/>
        <v>54</v>
      </c>
      <c r="C57" s="141" t="s">
        <v>147</v>
      </c>
      <c r="D57" s="136">
        <f t="shared" si="0"/>
        <v>75</v>
      </c>
      <c r="F57" s="141">
        <f t="shared" si="1"/>
        <v>54</v>
      </c>
      <c r="G57" s="142" t="s">
        <v>147</v>
      </c>
      <c r="H57" s="137">
        <f t="shared" si="2"/>
        <v>75</v>
      </c>
      <c r="J57" s="136">
        <f t="shared" si="3"/>
        <v>32761</v>
      </c>
      <c r="L57">
        <f>T58*T58</f>
        <v>12.25</v>
      </c>
      <c r="M57">
        <f t="shared" si="4"/>
        <v>26.46</v>
      </c>
      <c r="N57">
        <f>'КУ для 240 кГц '!E63</f>
        <v>26.470920741481081</v>
      </c>
      <c r="Q57" s="145">
        <f t="shared" si="6"/>
        <v>20</v>
      </c>
      <c r="R57">
        <v>13.5</v>
      </c>
      <c r="S57" s="145">
        <f t="shared" si="7"/>
        <v>74</v>
      </c>
      <c r="T57">
        <v>3.55</v>
      </c>
      <c r="U57" s="145">
        <f t="shared" si="8"/>
        <v>128</v>
      </c>
      <c r="V57">
        <v>2.02</v>
      </c>
      <c r="W57" s="145">
        <f t="shared" si="9"/>
        <v>182</v>
      </c>
      <c r="X57">
        <v>1.43</v>
      </c>
      <c r="Y57" s="145">
        <f t="shared" si="10"/>
        <v>236</v>
      </c>
      <c r="Z57">
        <v>1.0900000000000001</v>
      </c>
    </row>
    <row r="58" spans="2:26">
      <c r="B58" s="141">
        <f t="shared" si="5"/>
        <v>55</v>
      </c>
      <c r="C58" s="141" t="s">
        <v>148</v>
      </c>
      <c r="D58" s="136">
        <f t="shared" si="0"/>
        <v>74</v>
      </c>
      <c r="F58" s="141">
        <f t="shared" si="1"/>
        <v>55</v>
      </c>
      <c r="G58" s="142" t="s">
        <v>148</v>
      </c>
      <c r="H58" s="137">
        <f t="shared" si="2"/>
        <v>74</v>
      </c>
      <c r="J58" s="136">
        <f t="shared" si="3"/>
        <v>33124</v>
      </c>
      <c r="L58">
        <f>T57*T57</f>
        <v>12.602499999999999</v>
      </c>
      <c r="M58">
        <f t="shared" si="4"/>
        <v>27.221399999999999</v>
      </c>
      <c r="N58">
        <f>'КУ для 240 кГц '!E64</f>
        <v>27.099408523907695</v>
      </c>
      <c r="Q58" s="145">
        <f t="shared" si="6"/>
        <v>21</v>
      </c>
      <c r="R58">
        <v>13</v>
      </c>
      <c r="S58" s="145">
        <f t="shared" si="7"/>
        <v>75</v>
      </c>
      <c r="T58">
        <v>3.5</v>
      </c>
      <c r="U58" s="145">
        <f t="shared" si="8"/>
        <v>129</v>
      </c>
      <c r="V58">
        <v>2.0099999999999998</v>
      </c>
      <c r="W58" s="145">
        <f t="shared" si="9"/>
        <v>183</v>
      </c>
      <c r="X58">
        <v>1.42</v>
      </c>
      <c r="Y58" s="145">
        <f t="shared" si="10"/>
        <v>237</v>
      </c>
      <c r="Z58">
        <v>1.0900000000000001</v>
      </c>
    </row>
    <row r="59" spans="2:26">
      <c r="B59" s="141">
        <f t="shared" si="5"/>
        <v>56</v>
      </c>
      <c r="C59" s="141">
        <v>49</v>
      </c>
      <c r="D59" s="136">
        <f t="shared" si="0"/>
        <v>73</v>
      </c>
      <c r="F59" s="141">
        <f t="shared" si="1"/>
        <v>56</v>
      </c>
      <c r="G59" s="142">
        <v>49</v>
      </c>
      <c r="H59" s="137">
        <f t="shared" si="2"/>
        <v>73</v>
      </c>
      <c r="J59" s="136">
        <f t="shared" si="3"/>
        <v>33489</v>
      </c>
      <c r="L59">
        <f>T56*T56</f>
        <v>12.96</v>
      </c>
      <c r="M59">
        <f t="shared" si="4"/>
        <v>27.993600000000004</v>
      </c>
      <c r="N59">
        <f>'КУ для 240 кГц '!E65</f>
        <v>27.733579979075426</v>
      </c>
      <c r="Q59" s="145">
        <f t="shared" si="6"/>
        <v>22</v>
      </c>
      <c r="R59">
        <v>12.3</v>
      </c>
      <c r="S59" s="145">
        <f t="shared" si="7"/>
        <v>76</v>
      </c>
      <c r="T59">
        <v>3.45</v>
      </c>
      <c r="U59" s="145">
        <f t="shared" si="8"/>
        <v>130</v>
      </c>
      <c r="V59">
        <v>2</v>
      </c>
      <c r="W59" s="145">
        <f t="shared" si="9"/>
        <v>184</v>
      </c>
      <c r="X59">
        <v>1.41</v>
      </c>
      <c r="Y59" s="145">
        <f t="shared" si="10"/>
        <v>238</v>
      </c>
      <c r="Z59">
        <v>1.08</v>
      </c>
    </row>
    <row r="60" spans="2:26">
      <c r="B60" s="141">
        <f t="shared" si="5"/>
        <v>57</v>
      </c>
      <c r="C60" s="141">
        <v>48</v>
      </c>
      <c r="D60" s="136">
        <f t="shared" si="0"/>
        <v>72</v>
      </c>
      <c r="F60" s="141">
        <f t="shared" si="1"/>
        <v>57</v>
      </c>
      <c r="G60" s="142">
        <v>49</v>
      </c>
      <c r="H60" s="137">
        <f t="shared" si="2"/>
        <v>73</v>
      </c>
      <c r="J60" s="136">
        <f t="shared" si="3"/>
        <v>33672</v>
      </c>
      <c r="L60">
        <f>T55*T56</f>
        <v>13.14</v>
      </c>
      <c r="M60">
        <f t="shared" si="4"/>
        <v>28.382400000000001</v>
      </c>
      <c r="N60">
        <f>'КУ для 240 кГц '!E66</f>
        <v>28.373476539908445</v>
      </c>
      <c r="Q60" s="145">
        <f t="shared" si="6"/>
        <v>23</v>
      </c>
      <c r="R60">
        <v>12</v>
      </c>
      <c r="S60" s="145">
        <f t="shared" si="7"/>
        <v>77</v>
      </c>
      <c r="T60">
        <v>3.4</v>
      </c>
      <c r="U60" s="145">
        <f t="shared" si="8"/>
        <v>131</v>
      </c>
      <c r="V60">
        <v>1.99</v>
      </c>
      <c r="W60" s="145">
        <f t="shared" si="9"/>
        <v>185</v>
      </c>
      <c r="X60">
        <v>1.4</v>
      </c>
      <c r="Y60" s="145">
        <f t="shared" si="10"/>
        <v>239</v>
      </c>
      <c r="Z60">
        <v>1.08</v>
      </c>
    </row>
    <row r="61" spans="2:26">
      <c r="B61" s="141">
        <f t="shared" si="5"/>
        <v>58</v>
      </c>
      <c r="C61" s="141">
        <v>47</v>
      </c>
      <c r="D61" s="136">
        <f t="shared" si="0"/>
        <v>71</v>
      </c>
      <c r="F61" s="141">
        <f t="shared" si="1"/>
        <v>58</v>
      </c>
      <c r="G61" s="142">
        <v>48</v>
      </c>
      <c r="H61" s="137">
        <f t="shared" si="2"/>
        <v>72</v>
      </c>
      <c r="J61" s="136">
        <f t="shared" si="3"/>
        <v>34040</v>
      </c>
      <c r="L61">
        <f>T54*T55</f>
        <v>13.505000000000001</v>
      </c>
      <c r="M61">
        <f t="shared" si="4"/>
        <v>29.1708</v>
      </c>
      <c r="N61">
        <f>'КУ для 240 кГц '!E67</f>
        <v>29.019139913138478</v>
      </c>
      <c r="Q61" s="145">
        <f t="shared" si="6"/>
        <v>24</v>
      </c>
      <c r="R61">
        <v>11.2</v>
      </c>
      <c r="S61" s="145">
        <f t="shared" si="7"/>
        <v>78</v>
      </c>
      <c r="T61">
        <v>3.35</v>
      </c>
      <c r="U61" s="145">
        <f t="shared" si="8"/>
        <v>132</v>
      </c>
      <c r="V61">
        <v>1.97</v>
      </c>
      <c r="W61" s="145">
        <f t="shared" si="9"/>
        <v>186</v>
      </c>
      <c r="X61">
        <v>1.4</v>
      </c>
      <c r="Y61" s="145">
        <f t="shared" si="10"/>
        <v>240</v>
      </c>
      <c r="Z61">
        <v>1.07</v>
      </c>
    </row>
    <row r="62" spans="2:26">
      <c r="B62" s="141">
        <f t="shared" si="5"/>
        <v>59</v>
      </c>
      <c r="C62" s="141">
        <v>46</v>
      </c>
      <c r="D62" s="136">
        <f t="shared" si="0"/>
        <v>70</v>
      </c>
      <c r="F62" s="141">
        <f t="shared" si="1"/>
        <v>59</v>
      </c>
      <c r="G62" s="142">
        <v>48</v>
      </c>
      <c r="H62" s="137">
        <f t="shared" si="2"/>
        <v>72</v>
      </c>
      <c r="J62" s="136">
        <f t="shared" si="3"/>
        <v>34224</v>
      </c>
      <c r="L62">
        <f>T53*T55</f>
        <v>13.6875</v>
      </c>
      <c r="M62">
        <f t="shared" si="4"/>
        <v>29.564999999999998</v>
      </c>
      <c r="N62">
        <f>'КУ для 240 кГц '!E68</f>
        <v>29.670612081015172</v>
      </c>
      <c r="Q62" s="145">
        <f t="shared" si="6"/>
        <v>25</v>
      </c>
      <c r="R62">
        <v>11</v>
      </c>
      <c r="S62" s="145">
        <f t="shared" si="7"/>
        <v>79</v>
      </c>
      <c r="T62">
        <v>3.3</v>
      </c>
      <c r="U62" s="145">
        <f t="shared" si="8"/>
        <v>133</v>
      </c>
      <c r="V62">
        <v>1.95</v>
      </c>
      <c r="W62" s="145">
        <f t="shared" si="9"/>
        <v>187</v>
      </c>
      <c r="X62">
        <v>1.39</v>
      </c>
      <c r="Y62" s="145">
        <f t="shared" si="10"/>
        <v>241</v>
      </c>
      <c r="Z62">
        <v>1.07</v>
      </c>
    </row>
    <row r="63" spans="2:26">
      <c r="B63" s="141">
        <f t="shared" si="5"/>
        <v>60</v>
      </c>
      <c r="C63" s="141">
        <v>46</v>
      </c>
      <c r="D63" s="136">
        <f t="shared" si="0"/>
        <v>70</v>
      </c>
      <c r="F63" s="141">
        <f t="shared" si="1"/>
        <v>60</v>
      </c>
      <c r="G63" s="142">
        <v>46</v>
      </c>
      <c r="H63" s="137">
        <f t="shared" si="2"/>
        <v>70</v>
      </c>
      <c r="J63" s="136">
        <f t="shared" si="3"/>
        <v>34596</v>
      </c>
      <c r="L63">
        <f>T53*T53</f>
        <v>14.0625</v>
      </c>
      <c r="M63">
        <f t="shared" si="4"/>
        <v>30.375</v>
      </c>
      <c r="N63">
        <f>'КУ для 240 кГц '!E69</f>
        <v>30.327935303026461</v>
      </c>
      <c r="Q63" s="145">
        <f t="shared" si="6"/>
        <v>26</v>
      </c>
      <c r="R63">
        <v>10.3</v>
      </c>
      <c r="S63" s="145">
        <f t="shared" si="7"/>
        <v>80</v>
      </c>
      <c r="T63">
        <v>3.25</v>
      </c>
      <c r="U63" s="145">
        <f t="shared" si="8"/>
        <v>134</v>
      </c>
      <c r="V63">
        <v>1.93</v>
      </c>
      <c r="W63" s="145">
        <f t="shared" si="9"/>
        <v>188</v>
      </c>
      <c r="X63">
        <v>1.38</v>
      </c>
      <c r="Y63" s="145">
        <f t="shared" si="10"/>
        <v>242</v>
      </c>
      <c r="Z63">
        <v>1.06</v>
      </c>
    </row>
    <row r="64" spans="2:26">
      <c r="B64" s="141">
        <f t="shared" si="5"/>
        <v>61</v>
      </c>
      <c r="C64" s="141">
        <v>45</v>
      </c>
      <c r="D64" s="136">
        <f t="shared" si="0"/>
        <v>69</v>
      </c>
      <c r="F64" s="141">
        <f t="shared" si="1"/>
        <v>61</v>
      </c>
      <c r="G64" s="142">
        <v>46</v>
      </c>
      <c r="H64" s="137">
        <f t="shared" si="2"/>
        <v>70</v>
      </c>
      <c r="J64" s="136">
        <f t="shared" si="3"/>
        <v>34782</v>
      </c>
      <c r="L64">
        <f>T52*T53</f>
        <v>14.25</v>
      </c>
      <c r="M64">
        <f t="shared" si="4"/>
        <v>30.78</v>
      </c>
      <c r="N64">
        <f>'КУ для 240 кГц '!E70</f>
        <v>30.991152117629593</v>
      </c>
      <c r="Q64" s="145">
        <f t="shared" si="6"/>
        <v>27</v>
      </c>
      <c r="R64">
        <v>10</v>
      </c>
      <c r="S64" s="145">
        <f t="shared" si="7"/>
        <v>81</v>
      </c>
      <c r="T64">
        <v>3.2</v>
      </c>
      <c r="U64" s="145">
        <f t="shared" si="8"/>
        <v>135</v>
      </c>
      <c r="V64">
        <v>1.92</v>
      </c>
      <c r="W64" s="145">
        <f t="shared" si="9"/>
        <v>189</v>
      </c>
      <c r="X64">
        <v>1.37</v>
      </c>
      <c r="Y64" s="145">
        <f t="shared" si="10"/>
        <v>243</v>
      </c>
      <c r="Z64">
        <v>1.06</v>
      </c>
    </row>
    <row r="65" spans="2:26">
      <c r="B65" s="141">
        <f t="shared" si="5"/>
        <v>62</v>
      </c>
      <c r="C65" s="141">
        <v>44</v>
      </c>
      <c r="D65" s="136">
        <f t="shared" si="0"/>
        <v>68</v>
      </c>
      <c r="F65" s="141">
        <f t="shared" si="1"/>
        <v>62</v>
      </c>
      <c r="G65" s="142">
        <v>45</v>
      </c>
      <c r="H65" s="137">
        <f t="shared" si="2"/>
        <v>69</v>
      </c>
      <c r="J65" s="136">
        <f t="shared" si="3"/>
        <v>35156</v>
      </c>
      <c r="L65">
        <f>T51*T52</f>
        <v>14.629999999999999</v>
      </c>
      <c r="M65">
        <f t="shared" si="4"/>
        <v>31.6008</v>
      </c>
      <c r="N65">
        <f>'КУ для 240 кГц '!E71</f>
        <v>31.660305343992484</v>
      </c>
      <c r="Q65" s="145">
        <f t="shared" si="6"/>
        <v>28</v>
      </c>
      <c r="R65">
        <v>9.5</v>
      </c>
      <c r="S65" s="145">
        <f t="shared" si="7"/>
        <v>82</v>
      </c>
      <c r="T65">
        <v>3.15</v>
      </c>
      <c r="U65" s="145">
        <f t="shared" si="8"/>
        <v>136</v>
      </c>
      <c r="V65">
        <v>1.9</v>
      </c>
      <c r="W65" s="145">
        <f t="shared" si="9"/>
        <v>190</v>
      </c>
      <c r="X65">
        <v>1.36</v>
      </c>
      <c r="Y65" s="145">
        <f t="shared" si="10"/>
        <v>244</v>
      </c>
      <c r="Z65">
        <v>1.06</v>
      </c>
    </row>
    <row r="66" spans="2:26">
      <c r="B66" s="141">
        <f t="shared" si="5"/>
        <v>63</v>
      </c>
      <c r="C66" s="141">
        <v>43</v>
      </c>
      <c r="D66" s="136">
        <f t="shared" si="0"/>
        <v>67</v>
      </c>
      <c r="F66" s="141">
        <f t="shared" si="1"/>
        <v>63</v>
      </c>
      <c r="G66" s="142">
        <v>44</v>
      </c>
      <c r="H66" s="137">
        <f t="shared" si="2"/>
        <v>68</v>
      </c>
      <c r="J66" s="136">
        <f t="shared" si="3"/>
        <v>35532</v>
      </c>
      <c r="L66">
        <f>T50*T51</f>
        <v>15.015000000000001</v>
      </c>
      <c r="M66">
        <f t="shared" si="4"/>
        <v>32.432400000000001</v>
      </c>
      <c r="N66">
        <f>'КУ для 240 кГц '!E72</f>
        <v>32.335438083745352</v>
      </c>
      <c r="Q66" s="145">
        <f t="shared" si="6"/>
        <v>29</v>
      </c>
      <c r="R66">
        <v>9.3000000000000007</v>
      </c>
      <c r="S66" s="145">
        <f t="shared" si="7"/>
        <v>83</v>
      </c>
      <c r="T66">
        <v>3.1</v>
      </c>
      <c r="U66" s="145">
        <f t="shared" si="8"/>
        <v>137</v>
      </c>
      <c r="V66">
        <v>1.89</v>
      </c>
      <c r="W66" s="145">
        <f t="shared" si="9"/>
        <v>191</v>
      </c>
      <c r="X66">
        <v>1.36</v>
      </c>
      <c r="Y66" s="145">
        <f t="shared" si="10"/>
        <v>245</v>
      </c>
      <c r="Z66">
        <v>1.05</v>
      </c>
    </row>
    <row r="67" spans="2:26">
      <c r="B67" s="141">
        <f t="shared" si="5"/>
        <v>64</v>
      </c>
      <c r="C67" s="141">
        <v>42</v>
      </c>
      <c r="D67" s="136">
        <f t="shared" si="0"/>
        <v>66</v>
      </c>
      <c r="F67" s="141">
        <f t="shared" si="1"/>
        <v>64</v>
      </c>
      <c r="G67" s="142">
        <v>43</v>
      </c>
      <c r="H67" s="137">
        <f t="shared" si="2"/>
        <v>67</v>
      </c>
      <c r="J67" s="136">
        <f t="shared" si="3"/>
        <v>35910</v>
      </c>
      <c r="L67">
        <f>T49*T50</f>
        <v>15.405000000000001</v>
      </c>
      <c r="M67">
        <f t="shared" si="4"/>
        <v>33.274799999999999</v>
      </c>
      <c r="N67">
        <f>'КУ для 240 кГц '!E73</f>
        <v>33.016593722743259</v>
      </c>
      <c r="Q67" s="145">
        <f t="shared" si="6"/>
        <v>30</v>
      </c>
      <c r="R67">
        <v>9</v>
      </c>
      <c r="S67" s="145">
        <f t="shared" si="7"/>
        <v>84</v>
      </c>
      <c r="T67">
        <v>3.05</v>
      </c>
      <c r="U67" s="145">
        <f t="shared" si="8"/>
        <v>138</v>
      </c>
      <c r="V67">
        <v>1.88</v>
      </c>
      <c r="W67" s="145">
        <f t="shared" si="9"/>
        <v>192</v>
      </c>
      <c r="X67">
        <v>1.35</v>
      </c>
      <c r="Y67" s="145">
        <f t="shared" si="10"/>
        <v>246</v>
      </c>
      <c r="Z67">
        <v>1.05</v>
      </c>
    </row>
    <row r="68" spans="2:26">
      <c r="B68" s="141">
        <f t="shared" si="5"/>
        <v>65</v>
      </c>
      <c r="C68" s="141">
        <v>42</v>
      </c>
      <c r="D68" s="136">
        <f t="shared" si="0"/>
        <v>66</v>
      </c>
      <c r="F68" s="141">
        <f t="shared" si="1"/>
        <v>65</v>
      </c>
      <c r="G68" s="142">
        <v>42</v>
      </c>
      <c r="H68" s="137">
        <f t="shared" si="2"/>
        <v>66</v>
      </c>
      <c r="J68" s="136">
        <f t="shared" si="3"/>
        <v>36100</v>
      </c>
      <c r="L68">
        <f>T49*T49</f>
        <v>15.602500000000001</v>
      </c>
      <c r="M68">
        <f t="shared" si="4"/>
        <v>33.7014</v>
      </c>
      <c r="N68">
        <f>'КУ для 240 кГц '!E74</f>
        <v>33.703815932838957</v>
      </c>
      <c r="Q68" s="145">
        <f t="shared" si="6"/>
        <v>31</v>
      </c>
      <c r="R68">
        <v>8.5</v>
      </c>
      <c r="S68" s="145">
        <f t="shared" si="7"/>
        <v>85</v>
      </c>
      <c r="T68">
        <v>3</v>
      </c>
      <c r="U68" s="145">
        <f t="shared" si="8"/>
        <v>139</v>
      </c>
      <c r="V68">
        <v>1.87</v>
      </c>
      <c r="W68" s="145">
        <f t="shared" si="9"/>
        <v>193</v>
      </c>
      <c r="X68">
        <v>1.34</v>
      </c>
      <c r="Y68" s="145">
        <f t="shared" si="10"/>
        <v>247</v>
      </c>
      <c r="Z68">
        <v>1.04</v>
      </c>
    </row>
    <row r="69" spans="2:26">
      <c r="B69" s="141">
        <f t="shared" si="5"/>
        <v>66</v>
      </c>
      <c r="C69" s="141">
        <v>41</v>
      </c>
      <c r="D69" s="136">
        <f t="shared" ref="D69:D88" si="11">HEX2DEC(C69)</f>
        <v>65</v>
      </c>
      <c r="F69" s="141">
        <f t="shared" ref="F69:F88" si="12">B69</f>
        <v>66</v>
      </c>
      <c r="G69" s="142">
        <v>41</v>
      </c>
      <c r="H69" s="137">
        <f t="shared" ref="H69:H88" si="13">HEX2DEC(G69)</f>
        <v>65</v>
      </c>
      <c r="J69" s="136">
        <f t="shared" ref="J69:J88" si="14">(256-D69)*(256-H69)</f>
        <v>36481</v>
      </c>
      <c r="L69">
        <f>T48*T48</f>
        <v>15.760900000000001</v>
      </c>
      <c r="M69">
        <f t="shared" ref="M69:M88" si="15">L69*3.6*0.5*1.2</f>
        <v>34.043543999999997</v>
      </c>
      <c r="N69">
        <f>'КУ для 240 кГц '!E75</f>
        <v>34.397148673666479</v>
      </c>
      <c r="Q69" s="145">
        <f t="shared" si="6"/>
        <v>32</v>
      </c>
      <c r="R69">
        <v>8.1</v>
      </c>
      <c r="S69" s="145">
        <f t="shared" si="7"/>
        <v>86</v>
      </c>
      <c r="T69">
        <v>2.95</v>
      </c>
      <c r="U69" s="145">
        <f t="shared" si="8"/>
        <v>140</v>
      </c>
      <c r="V69">
        <v>1.85</v>
      </c>
      <c r="W69" s="145">
        <f t="shared" si="9"/>
        <v>194</v>
      </c>
      <c r="X69">
        <v>1.34</v>
      </c>
      <c r="Y69" s="145">
        <f t="shared" si="10"/>
        <v>248</v>
      </c>
      <c r="Z69">
        <v>1.04</v>
      </c>
    </row>
    <row r="70" spans="2:26">
      <c r="B70" s="141">
        <f t="shared" ref="B70:B88" si="16">B69+1</f>
        <v>67</v>
      </c>
      <c r="C70" s="141">
        <v>41</v>
      </c>
      <c r="D70" s="136">
        <f t="shared" si="11"/>
        <v>65</v>
      </c>
      <c r="F70" s="141">
        <f t="shared" si="12"/>
        <v>67</v>
      </c>
      <c r="G70" s="142">
        <v>40</v>
      </c>
      <c r="H70" s="137">
        <f t="shared" si="13"/>
        <v>64</v>
      </c>
      <c r="J70" s="136">
        <f t="shared" si="14"/>
        <v>36672</v>
      </c>
      <c r="L70">
        <f>T48*T47</f>
        <v>15.88</v>
      </c>
      <c r="M70">
        <f t="shared" si="15"/>
        <v>34.300800000000002</v>
      </c>
      <c r="N70">
        <f>'КУ для 240 кГц '!E76</f>
        <v>35.096636194435533</v>
      </c>
      <c r="Q70" s="145">
        <f t="shared" si="6"/>
        <v>33</v>
      </c>
      <c r="R70">
        <v>7.8</v>
      </c>
      <c r="S70" s="145">
        <f t="shared" si="7"/>
        <v>87</v>
      </c>
      <c r="T70">
        <v>2.9</v>
      </c>
      <c r="U70" s="145">
        <f t="shared" si="8"/>
        <v>141</v>
      </c>
      <c r="V70">
        <v>1.83</v>
      </c>
      <c r="W70" s="145">
        <f t="shared" si="9"/>
        <v>195</v>
      </c>
      <c r="X70">
        <v>1.33</v>
      </c>
      <c r="Y70" s="145">
        <f t="shared" si="10"/>
        <v>249</v>
      </c>
      <c r="Z70">
        <v>1.03</v>
      </c>
    </row>
    <row r="71" spans="2:26">
      <c r="B71" s="141">
        <f t="shared" si="16"/>
        <v>68</v>
      </c>
      <c r="C71" s="141">
        <v>40</v>
      </c>
      <c r="D71" s="136">
        <f t="shared" si="11"/>
        <v>64</v>
      </c>
      <c r="F71" s="141">
        <f t="shared" si="12"/>
        <v>68</v>
      </c>
      <c r="G71" s="142" t="s">
        <v>149</v>
      </c>
      <c r="H71" s="137">
        <f t="shared" si="13"/>
        <v>63</v>
      </c>
      <c r="J71" s="136">
        <f t="shared" si="14"/>
        <v>37056</v>
      </c>
      <c r="L71">
        <f>T47*T46</f>
        <v>16.399999999999999</v>
      </c>
      <c r="M71">
        <f t="shared" si="15"/>
        <v>35.423999999999999</v>
      </c>
      <c r="N71">
        <f>'КУ для 240 кГц '!E77</f>
        <v>35.802323035736656</v>
      </c>
      <c r="Q71" s="145">
        <f t="shared" si="6"/>
        <v>34</v>
      </c>
      <c r="R71">
        <v>7.6</v>
      </c>
      <c r="S71" s="145">
        <f t="shared" si="7"/>
        <v>88</v>
      </c>
      <c r="T71">
        <v>2.88</v>
      </c>
      <c r="U71" s="145">
        <f t="shared" si="8"/>
        <v>142</v>
      </c>
      <c r="V71">
        <v>1.82</v>
      </c>
      <c r="W71" s="145">
        <f t="shared" si="9"/>
        <v>196</v>
      </c>
      <c r="X71">
        <v>1.32</v>
      </c>
      <c r="Y71" s="145">
        <f t="shared" si="10"/>
        <v>250</v>
      </c>
      <c r="Z71">
        <v>1.03</v>
      </c>
    </row>
    <row r="72" spans="2:26">
      <c r="B72" s="141">
        <f t="shared" si="16"/>
        <v>69</v>
      </c>
      <c r="C72" s="141" t="s">
        <v>149</v>
      </c>
      <c r="D72" s="136">
        <f t="shared" si="11"/>
        <v>63</v>
      </c>
      <c r="F72" s="141">
        <f t="shared" si="12"/>
        <v>69</v>
      </c>
      <c r="G72" s="142" t="s">
        <v>149</v>
      </c>
      <c r="H72" s="137">
        <f t="shared" si="13"/>
        <v>63</v>
      </c>
      <c r="J72" s="136">
        <f t="shared" si="14"/>
        <v>37249</v>
      </c>
      <c r="L72">
        <f>T46*T46</f>
        <v>16.809999999999999</v>
      </c>
      <c r="M72">
        <f t="shared" si="15"/>
        <v>36.309599999999996</v>
      </c>
      <c r="N72">
        <f>'КУ для 240 кГц '!E78</f>
        <v>36.514254031357119</v>
      </c>
      <c r="Q72" s="145">
        <f t="shared" si="6"/>
        <v>35</v>
      </c>
      <c r="R72">
        <v>7.5</v>
      </c>
      <c r="S72" s="145">
        <f t="shared" si="7"/>
        <v>89</v>
      </c>
      <c r="T72">
        <v>2.85</v>
      </c>
      <c r="U72" s="145">
        <f t="shared" si="8"/>
        <v>143</v>
      </c>
      <c r="V72">
        <v>1.81</v>
      </c>
      <c r="W72" s="145">
        <f t="shared" si="9"/>
        <v>197</v>
      </c>
      <c r="X72">
        <v>1.31</v>
      </c>
      <c r="Y72" s="145">
        <f t="shared" si="10"/>
        <v>251</v>
      </c>
      <c r="Z72">
        <v>1.02</v>
      </c>
    </row>
    <row r="73" spans="2:26">
      <c r="B73" s="141">
        <f t="shared" si="16"/>
        <v>70</v>
      </c>
      <c r="C73" s="141" t="s">
        <v>150</v>
      </c>
      <c r="D73" s="136">
        <f t="shared" si="11"/>
        <v>62</v>
      </c>
      <c r="F73" s="141">
        <f t="shared" si="12"/>
        <v>70</v>
      </c>
      <c r="G73" s="142" t="s">
        <v>150</v>
      </c>
      <c r="H73" s="137">
        <f t="shared" si="13"/>
        <v>62</v>
      </c>
      <c r="J73" s="136">
        <f t="shared" si="14"/>
        <v>37636</v>
      </c>
      <c r="L73">
        <f>T45*T45</f>
        <v>17.64</v>
      </c>
      <c r="M73">
        <f t="shared" si="15"/>
        <v>38.102400000000003</v>
      </c>
      <c r="N73">
        <f>'КУ для 240 кГц '!E79</f>
        <v>37.232474310107904</v>
      </c>
      <c r="Q73" s="145">
        <f t="shared" si="6"/>
        <v>36</v>
      </c>
      <c r="R73">
        <v>7.4</v>
      </c>
      <c r="S73" s="145">
        <f t="shared" si="7"/>
        <v>90</v>
      </c>
      <c r="T73">
        <v>2.82</v>
      </c>
      <c r="U73" s="145">
        <f t="shared" si="8"/>
        <v>144</v>
      </c>
      <c r="V73">
        <v>1.8</v>
      </c>
      <c r="W73" s="145">
        <f t="shared" si="9"/>
        <v>198</v>
      </c>
      <c r="X73">
        <v>1.31</v>
      </c>
      <c r="Y73" s="145">
        <f t="shared" si="10"/>
        <v>252</v>
      </c>
      <c r="Z73">
        <v>1.02</v>
      </c>
    </row>
    <row r="74" spans="2:26">
      <c r="B74" s="141">
        <f t="shared" si="16"/>
        <v>71</v>
      </c>
      <c r="C74" s="141" t="s">
        <v>150</v>
      </c>
      <c r="D74" s="136">
        <f t="shared" si="11"/>
        <v>62</v>
      </c>
      <c r="F74" s="141">
        <f t="shared" si="12"/>
        <v>71</v>
      </c>
      <c r="G74" s="142" t="s">
        <v>151</v>
      </c>
      <c r="H74" s="137">
        <f t="shared" si="13"/>
        <v>61</v>
      </c>
      <c r="J74" s="136">
        <f t="shared" si="14"/>
        <v>37830</v>
      </c>
      <c r="L74">
        <f>T45*T44</f>
        <v>18.059999999999999</v>
      </c>
      <c r="M74">
        <f t="shared" si="15"/>
        <v>39.009599999999992</v>
      </c>
      <c r="N74">
        <f>'КУ для 240 кГц '!E80</f>
        <v>37.957029297661585</v>
      </c>
      <c r="Q74" s="145">
        <f t="shared" si="6"/>
        <v>37</v>
      </c>
      <c r="R74">
        <v>7.2</v>
      </c>
      <c r="S74" s="145">
        <f t="shared" si="7"/>
        <v>91</v>
      </c>
      <c r="T74">
        <v>2.8</v>
      </c>
      <c r="U74" s="145">
        <f t="shared" si="8"/>
        <v>145</v>
      </c>
      <c r="V74">
        <v>1.79</v>
      </c>
      <c r="W74" s="145">
        <f t="shared" si="9"/>
        <v>199</v>
      </c>
      <c r="X74">
        <v>1.3</v>
      </c>
      <c r="Y74" s="145">
        <f t="shared" si="10"/>
        <v>253</v>
      </c>
      <c r="Z74">
        <v>1.02</v>
      </c>
    </row>
    <row r="75" spans="2:26">
      <c r="B75" s="141">
        <f t="shared" si="16"/>
        <v>72</v>
      </c>
      <c r="C75" s="141" t="s">
        <v>151</v>
      </c>
      <c r="D75" s="136">
        <f t="shared" si="11"/>
        <v>61</v>
      </c>
      <c r="F75" s="141">
        <f t="shared" si="12"/>
        <v>72</v>
      </c>
      <c r="G75" s="142" t="s">
        <v>151</v>
      </c>
      <c r="H75" s="137">
        <f t="shared" si="13"/>
        <v>61</v>
      </c>
      <c r="J75" s="136">
        <f t="shared" si="14"/>
        <v>38025</v>
      </c>
      <c r="L75">
        <f>T44*T44</f>
        <v>18.489999999999998</v>
      </c>
      <c r="M75">
        <f t="shared" si="15"/>
        <v>39.938399999999994</v>
      </c>
      <c r="N75">
        <f>'КУ для 240 кГц '!E81</f>
        <v>38.687964718401219</v>
      </c>
      <c r="Q75" s="145">
        <f t="shared" si="6"/>
        <v>38</v>
      </c>
      <c r="R75">
        <v>7</v>
      </c>
      <c r="S75" s="145">
        <f t="shared" si="7"/>
        <v>92</v>
      </c>
      <c r="T75">
        <v>2.79</v>
      </c>
      <c r="U75" s="145">
        <f t="shared" si="8"/>
        <v>146</v>
      </c>
      <c r="V75">
        <v>1.78</v>
      </c>
      <c r="W75" s="145">
        <f t="shared" si="9"/>
        <v>200</v>
      </c>
      <c r="X75">
        <v>1.29</v>
      </c>
      <c r="Y75" s="145">
        <f t="shared" si="10"/>
        <v>254</v>
      </c>
      <c r="Z75">
        <v>1.01</v>
      </c>
    </row>
    <row r="76" spans="2:26">
      <c r="B76" s="141">
        <f t="shared" si="16"/>
        <v>73</v>
      </c>
      <c r="C76" s="141" t="s">
        <v>151</v>
      </c>
      <c r="D76" s="136">
        <f t="shared" si="11"/>
        <v>61</v>
      </c>
      <c r="F76" s="141">
        <f t="shared" si="12"/>
        <v>73</v>
      </c>
      <c r="G76" s="142" t="s">
        <v>152</v>
      </c>
      <c r="H76" s="137">
        <f t="shared" si="13"/>
        <v>60</v>
      </c>
      <c r="J76" s="136">
        <f t="shared" si="14"/>
        <v>38220</v>
      </c>
      <c r="L76">
        <f>T44*T43</f>
        <v>18.920000000000002</v>
      </c>
      <c r="M76">
        <f t="shared" si="15"/>
        <v>40.867200000000004</v>
      </c>
      <c r="N76">
        <f>'КУ для 240 кГц '!E82</f>
        <v>39.425326597280453</v>
      </c>
      <c r="Q76" s="145">
        <f t="shared" si="6"/>
        <v>39</v>
      </c>
      <c r="R76">
        <v>6.9</v>
      </c>
      <c r="S76" s="145">
        <f t="shared" si="7"/>
        <v>93</v>
      </c>
      <c r="T76">
        <v>2.78</v>
      </c>
      <c r="U76" s="145">
        <f t="shared" si="8"/>
        <v>147</v>
      </c>
      <c r="V76">
        <v>1.77</v>
      </c>
      <c r="W76" s="145">
        <f t="shared" si="9"/>
        <v>201</v>
      </c>
      <c r="X76">
        <v>1.29</v>
      </c>
      <c r="Y76" s="145">
        <f t="shared" si="10"/>
        <v>255</v>
      </c>
      <c r="Z76">
        <v>1.01</v>
      </c>
    </row>
    <row r="77" spans="2:26">
      <c r="B77" s="141">
        <f t="shared" si="16"/>
        <v>74</v>
      </c>
      <c r="C77" s="141" t="s">
        <v>152</v>
      </c>
      <c r="D77" s="136">
        <f t="shared" si="11"/>
        <v>60</v>
      </c>
      <c r="F77" s="141">
        <f t="shared" si="12"/>
        <v>74</v>
      </c>
      <c r="G77" s="142" t="s">
        <v>152</v>
      </c>
      <c r="H77" s="137">
        <f t="shared" si="13"/>
        <v>60</v>
      </c>
      <c r="J77" s="136">
        <f t="shared" si="14"/>
        <v>38416</v>
      </c>
      <c r="L77">
        <f>T43*T43</f>
        <v>19.360000000000003</v>
      </c>
      <c r="M77">
        <f t="shared" si="15"/>
        <v>41.817600000000006</v>
      </c>
      <c r="N77">
        <f>'КУ для 240 кГц '!E83</f>
        <v>40.169161261694711</v>
      </c>
      <c r="Q77" s="145">
        <f t="shared" si="6"/>
        <v>40</v>
      </c>
      <c r="R77">
        <v>6.7</v>
      </c>
      <c r="S77" s="145">
        <f t="shared" si="7"/>
        <v>94</v>
      </c>
      <c r="T77">
        <v>2.76</v>
      </c>
      <c r="U77" s="145">
        <f t="shared" si="8"/>
        <v>148</v>
      </c>
      <c r="V77">
        <v>1.75</v>
      </c>
      <c r="W77" s="145">
        <f t="shared" si="9"/>
        <v>202</v>
      </c>
      <c r="X77">
        <v>1.28</v>
      </c>
      <c r="Y77" s="145">
        <f t="shared" si="10"/>
        <v>256</v>
      </c>
      <c r="Z77">
        <v>1</v>
      </c>
    </row>
    <row r="78" spans="2:26">
      <c r="B78" s="141">
        <f t="shared" si="16"/>
        <v>75</v>
      </c>
      <c r="C78" s="141" t="s">
        <v>152</v>
      </c>
      <c r="D78" s="136">
        <f t="shared" si="11"/>
        <v>60</v>
      </c>
      <c r="F78" s="141">
        <f t="shared" si="12"/>
        <v>75</v>
      </c>
      <c r="G78" s="142" t="s">
        <v>152</v>
      </c>
      <c r="H78" s="137">
        <f t="shared" si="13"/>
        <v>60</v>
      </c>
      <c r="J78" s="136">
        <f t="shared" si="14"/>
        <v>38416</v>
      </c>
      <c r="L78">
        <f>T43*T43</f>
        <v>19.360000000000003</v>
      </c>
      <c r="M78">
        <f t="shared" si="15"/>
        <v>41.817600000000006</v>
      </c>
      <c r="N78">
        <f>'КУ для 240 кГц '!E84</f>
        <v>40.919515343363607</v>
      </c>
      <c r="Q78" s="145">
        <f t="shared" si="6"/>
        <v>41</v>
      </c>
      <c r="R78">
        <v>6.5</v>
      </c>
      <c r="S78" s="145">
        <f t="shared" si="7"/>
        <v>95</v>
      </c>
      <c r="T78">
        <v>2.74</v>
      </c>
      <c r="U78" s="145">
        <f t="shared" si="8"/>
        <v>149</v>
      </c>
      <c r="V78">
        <v>1.74</v>
      </c>
      <c r="W78" s="145">
        <f t="shared" si="9"/>
        <v>203</v>
      </c>
      <c r="X78">
        <v>1.27</v>
      </c>
      <c r="Y78" s="145" t="s">
        <v>7</v>
      </c>
    </row>
    <row r="79" spans="2:26">
      <c r="B79" s="141">
        <f t="shared" si="16"/>
        <v>76</v>
      </c>
      <c r="C79" s="141" t="s">
        <v>153</v>
      </c>
      <c r="D79" s="136">
        <f t="shared" si="11"/>
        <v>59</v>
      </c>
      <c r="F79" s="141">
        <f t="shared" si="12"/>
        <v>76</v>
      </c>
      <c r="G79" s="142" t="s">
        <v>152</v>
      </c>
      <c r="H79" s="137">
        <f t="shared" si="13"/>
        <v>60</v>
      </c>
      <c r="J79" s="136">
        <f t="shared" si="14"/>
        <v>38612</v>
      </c>
      <c r="L79">
        <f>T42*T43</f>
        <v>19.8</v>
      </c>
      <c r="M79">
        <f t="shared" si="15"/>
        <v>42.768000000000001</v>
      </c>
      <c r="N79">
        <f>'КУ для 240 кГц '!E85</f>
        <v>41.676435780224899</v>
      </c>
      <c r="Q79" s="145">
        <f t="shared" si="6"/>
        <v>42</v>
      </c>
      <c r="R79">
        <v>6.4</v>
      </c>
      <c r="S79" s="145">
        <f t="shared" si="7"/>
        <v>96</v>
      </c>
      <c r="T79">
        <v>2.72</v>
      </c>
      <c r="U79" s="145">
        <f t="shared" si="8"/>
        <v>150</v>
      </c>
      <c r="V79">
        <v>1.73</v>
      </c>
      <c r="W79" s="145">
        <f t="shared" si="9"/>
        <v>204</v>
      </c>
      <c r="X79">
        <v>1.27</v>
      </c>
    </row>
    <row r="80" spans="2:26">
      <c r="B80" s="141">
        <f t="shared" si="16"/>
        <v>77</v>
      </c>
      <c r="C80" s="141" t="s">
        <v>153</v>
      </c>
      <c r="D80" s="136">
        <f t="shared" si="11"/>
        <v>59</v>
      </c>
      <c r="F80" s="141">
        <f t="shared" si="12"/>
        <v>77</v>
      </c>
      <c r="G80" s="142" t="s">
        <v>153</v>
      </c>
      <c r="H80" s="137">
        <f t="shared" si="13"/>
        <v>59</v>
      </c>
      <c r="J80" s="136">
        <f t="shared" si="14"/>
        <v>38809</v>
      </c>
      <c r="L80">
        <f>T42*T42</f>
        <v>20.25</v>
      </c>
      <c r="M80">
        <f t="shared" si="15"/>
        <v>43.74</v>
      </c>
      <c r="N80">
        <f>'КУ для 240 кГц '!E86</f>
        <v>42.439969818339364</v>
      </c>
      <c r="Q80" s="145">
        <f t="shared" si="6"/>
        <v>43</v>
      </c>
      <c r="R80">
        <v>6.3</v>
      </c>
      <c r="S80" s="145">
        <f t="shared" si="7"/>
        <v>97</v>
      </c>
      <c r="T80">
        <v>2.71</v>
      </c>
      <c r="U80" s="145">
        <f t="shared" si="8"/>
        <v>151</v>
      </c>
      <c r="V80">
        <v>1.71</v>
      </c>
      <c r="W80" s="145">
        <f t="shared" si="9"/>
        <v>205</v>
      </c>
      <c r="X80">
        <v>1.26</v>
      </c>
    </row>
    <row r="81" spans="2:24">
      <c r="B81" s="141">
        <f t="shared" si="16"/>
        <v>78</v>
      </c>
      <c r="C81" s="141" t="s">
        <v>153</v>
      </c>
      <c r="D81" s="136">
        <f t="shared" si="11"/>
        <v>59</v>
      </c>
      <c r="F81" s="141">
        <f t="shared" si="12"/>
        <v>78</v>
      </c>
      <c r="G81" s="142" t="s">
        <v>154</v>
      </c>
      <c r="H81" s="137">
        <f t="shared" si="13"/>
        <v>58</v>
      </c>
      <c r="J81" s="136">
        <f t="shared" si="14"/>
        <v>39006</v>
      </c>
      <c r="L81">
        <f>T42*T41</f>
        <v>20.7</v>
      </c>
      <c r="M81">
        <f t="shared" si="15"/>
        <v>44.711999999999996</v>
      </c>
      <c r="N81">
        <f>'КУ для 240 кГц '!E87</f>
        <v>43.210165013807696</v>
      </c>
      <c r="Q81" s="145">
        <f t="shared" si="6"/>
        <v>44</v>
      </c>
      <c r="R81">
        <v>6.1</v>
      </c>
      <c r="S81" s="145">
        <f t="shared" si="7"/>
        <v>98</v>
      </c>
      <c r="T81">
        <v>2.7</v>
      </c>
      <c r="U81" s="145">
        <f t="shared" si="8"/>
        <v>152</v>
      </c>
      <c r="V81">
        <v>1.7</v>
      </c>
      <c r="W81" s="145">
        <f t="shared" si="9"/>
        <v>206</v>
      </c>
      <c r="X81">
        <v>1.26</v>
      </c>
    </row>
    <row r="82" spans="2:24">
      <c r="B82" s="141">
        <f t="shared" si="16"/>
        <v>79</v>
      </c>
      <c r="C82" s="141" t="s">
        <v>154</v>
      </c>
      <c r="D82" s="136">
        <f t="shared" si="11"/>
        <v>58</v>
      </c>
      <c r="F82" s="141">
        <f t="shared" si="12"/>
        <v>79</v>
      </c>
      <c r="G82" s="142" t="s">
        <v>154</v>
      </c>
      <c r="H82" s="137">
        <f t="shared" si="13"/>
        <v>58</v>
      </c>
      <c r="J82" s="136">
        <f t="shared" si="14"/>
        <v>39204</v>
      </c>
      <c r="L82">
        <f>T41*T41</f>
        <v>21.159999999999997</v>
      </c>
      <c r="M82">
        <f t="shared" si="15"/>
        <v>45.70559999999999</v>
      </c>
      <c r="N82">
        <f>'КУ для 240 кГц '!E88</f>
        <v>43.987069234698232</v>
      </c>
      <c r="Q82" s="145">
        <f t="shared" si="6"/>
        <v>45</v>
      </c>
      <c r="R82">
        <v>6</v>
      </c>
      <c r="S82" s="145">
        <f t="shared" si="7"/>
        <v>99</v>
      </c>
      <c r="T82">
        <v>2.69</v>
      </c>
      <c r="U82" s="145">
        <f t="shared" si="8"/>
        <v>153</v>
      </c>
      <c r="V82">
        <v>1.69</v>
      </c>
      <c r="W82" s="145">
        <f t="shared" si="9"/>
        <v>207</v>
      </c>
      <c r="X82">
        <v>1.25</v>
      </c>
    </row>
    <row r="83" spans="2:24">
      <c r="B83" s="141">
        <f t="shared" si="16"/>
        <v>80</v>
      </c>
      <c r="C83" s="141" t="s">
        <v>154</v>
      </c>
      <c r="D83" s="136">
        <f t="shared" si="11"/>
        <v>58</v>
      </c>
      <c r="F83" s="141">
        <f t="shared" si="12"/>
        <v>80</v>
      </c>
      <c r="G83" s="142" t="s">
        <v>154</v>
      </c>
      <c r="H83" s="137">
        <f t="shared" si="13"/>
        <v>58</v>
      </c>
      <c r="J83" s="136">
        <f t="shared" si="14"/>
        <v>39204</v>
      </c>
      <c r="L83">
        <f>T41*T41</f>
        <v>21.159999999999997</v>
      </c>
      <c r="M83">
        <f t="shared" si="15"/>
        <v>45.70559999999999</v>
      </c>
      <c r="N83">
        <f>'КУ для 240 кГц '!E89</f>
        <v>44.770730662987077</v>
      </c>
      <c r="Q83" s="145">
        <f t="shared" si="6"/>
        <v>46</v>
      </c>
      <c r="R83">
        <v>5.8</v>
      </c>
      <c r="S83" s="145">
        <f t="shared" si="7"/>
        <v>100</v>
      </c>
      <c r="T83">
        <v>2.68</v>
      </c>
      <c r="U83" s="145">
        <f t="shared" si="8"/>
        <v>154</v>
      </c>
      <c r="V83">
        <v>1.68</v>
      </c>
      <c r="W83" s="145">
        <f t="shared" si="9"/>
        <v>208</v>
      </c>
      <c r="X83">
        <v>1.24</v>
      </c>
    </row>
    <row r="84" spans="2:24">
      <c r="B84" s="141">
        <f t="shared" si="16"/>
        <v>81</v>
      </c>
      <c r="C84" s="141">
        <v>39</v>
      </c>
      <c r="D84" s="136">
        <f t="shared" si="11"/>
        <v>57</v>
      </c>
      <c r="F84" s="141">
        <f t="shared" si="12"/>
        <v>81</v>
      </c>
      <c r="G84" s="142" t="s">
        <v>154</v>
      </c>
      <c r="H84" s="137">
        <f t="shared" si="13"/>
        <v>58</v>
      </c>
      <c r="J84" s="136">
        <f t="shared" si="14"/>
        <v>39402</v>
      </c>
      <c r="L84">
        <f>T40*T41</f>
        <v>21.619999999999997</v>
      </c>
      <c r="M84">
        <f t="shared" si="15"/>
        <v>46.699199999999998</v>
      </c>
      <c r="N84">
        <f>'КУ для 240 кГц '!E90</f>
        <v>45.561197796508871</v>
      </c>
      <c r="Q84" s="145">
        <f t="shared" si="6"/>
        <v>47</v>
      </c>
      <c r="R84">
        <v>5.7</v>
      </c>
      <c r="S84" s="145">
        <f t="shared" si="7"/>
        <v>101</v>
      </c>
      <c r="T84">
        <v>2.64</v>
      </c>
      <c r="U84" s="145">
        <f t="shared" si="8"/>
        <v>155</v>
      </c>
      <c r="V84">
        <v>1.67</v>
      </c>
      <c r="W84" s="145">
        <f t="shared" si="9"/>
        <v>209</v>
      </c>
      <c r="X84">
        <v>1.24</v>
      </c>
    </row>
    <row r="85" spans="2:24">
      <c r="B85" s="141">
        <f t="shared" si="16"/>
        <v>82</v>
      </c>
      <c r="C85" s="141">
        <v>39</v>
      </c>
      <c r="D85" s="136">
        <f t="shared" si="11"/>
        <v>57</v>
      </c>
      <c r="F85" s="141">
        <f t="shared" si="12"/>
        <v>82</v>
      </c>
      <c r="G85" s="142">
        <v>39</v>
      </c>
      <c r="H85" s="137">
        <f t="shared" si="13"/>
        <v>57</v>
      </c>
      <c r="J85" s="136">
        <f t="shared" si="14"/>
        <v>39601</v>
      </c>
      <c r="L85">
        <f>T40*T40</f>
        <v>22.090000000000003</v>
      </c>
      <c r="M85">
        <f t="shared" si="15"/>
        <v>47.714400000000005</v>
      </c>
      <c r="N85">
        <f>'КУ для 240 кГц '!E91</f>
        <v>46.35851945092044</v>
      </c>
      <c r="Q85" s="145">
        <f t="shared" si="6"/>
        <v>48</v>
      </c>
      <c r="R85">
        <v>5.6</v>
      </c>
      <c r="S85" s="145">
        <f t="shared" si="7"/>
        <v>102</v>
      </c>
      <c r="T85">
        <v>2.6</v>
      </c>
      <c r="U85" s="145">
        <f t="shared" si="8"/>
        <v>156</v>
      </c>
      <c r="V85">
        <v>1.66</v>
      </c>
      <c r="W85" s="145">
        <f t="shared" si="9"/>
        <v>210</v>
      </c>
      <c r="X85">
        <v>1.23</v>
      </c>
    </row>
    <row r="86" spans="2:24">
      <c r="B86" s="141">
        <f t="shared" si="16"/>
        <v>83</v>
      </c>
      <c r="C86" s="141">
        <v>39</v>
      </c>
      <c r="D86" s="136">
        <f t="shared" si="11"/>
        <v>57</v>
      </c>
      <c r="F86" s="141">
        <f t="shared" si="12"/>
        <v>83</v>
      </c>
      <c r="G86" s="142">
        <v>38</v>
      </c>
      <c r="H86" s="137">
        <f t="shared" si="13"/>
        <v>56</v>
      </c>
      <c r="J86" s="136">
        <f t="shared" si="14"/>
        <v>39800</v>
      </c>
      <c r="L86">
        <f>T40*T39</f>
        <v>22.56</v>
      </c>
      <c r="M86">
        <f t="shared" si="15"/>
        <v>48.729599999999998</v>
      </c>
      <c r="N86">
        <f>'КУ для 240 кГц '!E92</f>
        <v>47.162744761674972</v>
      </c>
      <c r="Q86" s="145">
        <f t="shared" si="6"/>
        <v>49</v>
      </c>
      <c r="R86">
        <v>5.5</v>
      </c>
      <c r="S86" s="145">
        <f t="shared" si="7"/>
        <v>103</v>
      </c>
      <c r="T86">
        <v>2.57</v>
      </c>
      <c r="U86" s="145">
        <f t="shared" si="8"/>
        <v>157</v>
      </c>
      <c r="V86">
        <v>1.65</v>
      </c>
      <c r="W86" s="145">
        <f t="shared" si="9"/>
        <v>211</v>
      </c>
      <c r="X86">
        <v>1.23</v>
      </c>
    </row>
    <row r="87" spans="2:24">
      <c r="B87" s="141">
        <f t="shared" si="16"/>
        <v>84</v>
      </c>
      <c r="C87" s="141">
        <v>38</v>
      </c>
      <c r="D87" s="136">
        <f t="shared" si="11"/>
        <v>56</v>
      </c>
      <c r="F87" s="141">
        <f t="shared" si="12"/>
        <v>84</v>
      </c>
      <c r="G87" s="142">
        <v>39</v>
      </c>
      <c r="H87" s="137">
        <f t="shared" si="13"/>
        <v>57</v>
      </c>
      <c r="J87" s="136">
        <f t="shared" si="14"/>
        <v>39800</v>
      </c>
      <c r="L87">
        <f>T39*T40</f>
        <v>22.56</v>
      </c>
      <c r="M87">
        <f t="shared" si="15"/>
        <v>48.729599999999998</v>
      </c>
      <c r="N87">
        <f>'КУ для 240 кГц '!E93</f>
        <v>47.973923186009173</v>
      </c>
      <c r="Q87" s="145">
        <f>Q86+1</f>
        <v>50</v>
      </c>
      <c r="R87">
        <v>5.4</v>
      </c>
      <c r="S87" s="145">
        <f t="shared" si="7"/>
        <v>104</v>
      </c>
      <c r="T87">
        <v>2.5299999999999998</v>
      </c>
      <c r="U87" s="145">
        <f t="shared" si="8"/>
        <v>158</v>
      </c>
      <c r="V87">
        <v>1.63</v>
      </c>
      <c r="W87" s="145">
        <f t="shared" si="9"/>
        <v>212</v>
      </c>
      <c r="X87">
        <v>1.22</v>
      </c>
    </row>
    <row r="88" spans="2:24">
      <c r="B88" s="141">
        <f t="shared" si="16"/>
        <v>85</v>
      </c>
      <c r="C88" s="141">
        <v>38</v>
      </c>
      <c r="D88" s="136">
        <f t="shared" si="11"/>
        <v>56</v>
      </c>
      <c r="F88" s="141">
        <f t="shared" si="12"/>
        <v>85</v>
      </c>
      <c r="G88" s="142">
        <v>38</v>
      </c>
      <c r="H88" s="137">
        <f t="shared" si="13"/>
        <v>56</v>
      </c>
      <c r="J88" s="136">
        <f t="shared" si="14"/>
        <v>40000</v>
      </c>
      <c r="L88">
        <f>T39*T39</f>
        <v>23.04</v>
      </c>
      <c r="M88">
        <f t="shared" si="15"/>
        <v>49.766399999999997</v>
      </c>
      <c r="N88">
        <f>'КУ для 240 кГц '!E94</f>
        <v>48.792104504941491</v>
      </c>
      <c r="Q88" s="145">
        <f t="shared" si="6"/>
        <v>51</v>
      </c>
      <c r="R88">
        <v>5.3</v>
      </c>
      <c r="S88" s="145">
        <f t="shared" si="7"/>
        <v>105</v>
      </c>
      <c r="T88">
        <v>2.5</v>
      </c>
      <c r="U88" s="145">
        <f t="shared" si="8"/>
        <v>159</v>
      </c>
      <c r="V88">
        <v>1.62</v>
      </c>
      <c r="W88" s="145">
        <f t="shared" si="9"/>
        <v>213</v>
      </c>
      <c r="X88">
        <v>1.21</v>
      </c>
    </row>
    <row r="89" spans="2:24">
      <c r="Q89" s="145">
        <f t="shared" si="6"/>
        <v>52</v>
      </c>
      <c r="R89">
        <v>5.2</v>
      </c>
      <c r="S89" s="145">
        <f t="shared" si="7"/>
        <v>106</v>
      </c>
      <c r="T89">
        <v>2.4700000000000002</v>
      </c>
      <c r="U89" s="145">
        <f t="shared" si="8"/>
        <v>160</v>
      </c>
      <c r="V89">
        <v>1.61</v>
      </c>
      <c r="W89" s="145">
        <f t="shared" si="9"/>
        <v>214</v>
      </c>
      <c r="X89">
        <v>1.21</v>
      </c>
    </row>
    <row r="90" spans="2:24">
      <c r="Q90" s="145">
        <f>Q89+1</f>
        <v>53</v>
      </c>
      <c r="R90">
        <v>5.0999999999999996</v>
      </c>
      <c r="S90" s="145">
        <f t="shared" si="7"/>
        <v>107</v>
      </c>
      <c r="T90">
        <v>2.44</v>
      </c>
      <c r="U90" s="145">
        <f t="shared" si="8"/>
        <v>161</v>
      </c>
      <c r="V90">
        <v>1.6</v>
      </c>
      <c r="W90" s="145">
        <f t="shared" si="9"/>
        <v>215</v>
      </c>
      <c r="X90">
        <v>1.2</v>
      </c>
    </row>
    <row r="91" spans="2:24">
      <c r="Q91" s="145">
        <f>Q90+1</f>
        <v>54</v>
      </c>
      <c r="R91">
        <v>5</v>
      </c>
      <c r="S91" s="145">
        <f t="shared" si="7"/>
        <v>108</v>
      </c>
      <c r="T91">
        <v>2.42</v>
      </c>
      <c r="U91" s="145">
        <f t="shared" si="8"/>
        <v>162</v>
      </c>
      <c r="V91">
        <v>1.59</v>
      </c>
      <c r="W91" s="145">
        <f t="shared" si="9"/>
        <v>216</v>
      </c>
      <c r="X91">
        <v>1.2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S146"/>
  <sheetViews>
    <sheetView zoomScale="50" zoomScaleNormal="50" workbookViewId="0">
      <selection activeCell="O4" sqref="O4"/>
    </sheetView>
  </sheetViews>
  <sheetFormatPr defaultRowHeight="14.4"/>
  <cols>
    <col min="1" max="1" width="13.21875" customWidth="1"/>
    <col min="2" max="2" width="5.109375" style="136" customWidth="1"/>
    <col min="3" max="3" width="6.6640625" style="136" customWidth="1"/>
    <col min="4" max="4" width="7.44140625" style="136" customWidth="1"/>
    <col min="5" max="5" width="4.44140625" customWidth="1"/>
    <col min="6" max="6" width="5.33203125" style="136" customWidth="1"/>
    <col min="7" max="7" width="7.21875" style="137" customWidth="1"/>
    <col min="8" max="8" width="6.88671875" style="137" customWidth="1"/>
    <col min="9" max="9" width="4.21875" customWidth="1"/>
    <col min="10" max="10" width="8.88671875" style="136"/>
  </cols>
  <sheetData>
    <row r="2" spans="2:71">
      <c r="B2" s="217">
        <v>1</v>
      </c>
      <c r="C2" s="217"/>
      <c r="D2" s="217"/>
      <c r="F2" s="217">
        <v>2</v>
      </c>
      <c r="G2" s="217"/>
      <c r="H2" s="217"/>
    </row>
    <row r="3" spans="2:71">
      <c r="B3" s="140" t="s">
        <v>155</v>
      </c>
      <c r="C3" s="140">
        <v>16</v>
      </c>
      <c r="D3" s="139">
        <v>10</v>
      </c>
      <c r="F3" s="140" t="str">
        <f>B3</f>
        <v>Шаг</v>
      </c>
      <c r="G3" s="143">
        <v>16</v>
      </c>
      <c r="H3" s="144">
        <v>10</v>
      </c>
      <c r="J3" s="136" t="s">
        <v>109</v>
      </c>
      <c r="Q3" s="140" t="s">
        <v>155</v>
      </c>
      <c r="R3" s="140">
        <v>10</v>
      </c>
      <c r="S3" s="139">
        <v>16</v>
      </c>
      <c r="T3" s="138"/>
      <c r="U3" s="140" t="str">
        <f>Q3</f>
        <v>Шаг</v>
      </c>
      <c r="V3" s="140">
        <v>10</v>
      </c>
      <c r="W3" s="139">
        <v>16</v>
      </c>
      <c r="Y3" t="s">
        <v>109</v>
      </c>
    </row>
    <row r="4" spans="2:71">
      <c r="B4" s="141">
        <v>1</v>
      </c>
      <c r="C4" s="141" t="s">
        <v>169</v>
      </c>
      <c r="D4" s="136">
        <f>HEX2DEC(C4)</f>
        <v>108</v>
      </c>
      <c r="F4" s="141">
        <f>B4</f>
        <v>1</v>
      </c>
      <c r="G4" s="142" t="s">
        <v>169</v>
      </c>
      <c r="H4" s="137">
        <f>HEX2DEC(G4)</f>
        <v>108</v>
      </c>
      <c r="J4" s="136">
        <f>(256-D4)*(256-H4)</f>
        <v>21904</v>
      </c>
      <c r="L4">
        <f>AH146*AH146</f>
        <v>5.8563999999999998</v>
      </c>
      <c r="M4">
        <f>L4*2.16</f>
        <v>12.649824000000001</v>
      </c>
      <c r="N4">
        <f>'КУ для 240 кГц '!L10</f>
        <v>12.755734629686087</v>
      </c>
      <c r="O4">
        <f>N4-M4</f>
        <v>0.10591062968608611</v>
      </c>
      <c r="Q4" s="138">
        <f>B4</f>
        <v>1</v>
      </c>
      <c r="R4" s="138">
        <f>'КУ для 240 кГц '!U10</f>
        <v>107</v>
      </c>
      <c r="S4" s="138" t="str">
        <f>DEC2HEX(R4)</f>
        <v>6B</v>
      </c>
      <c r="T4" s="138"/>
      <c r="U4" s="138">
        <f>F4</f>
        <v>1</v>
      </c>
      <c r="V4" s="138">
        <f>'КУ для 240 кГц '!W10</f>
        <v>108</v>
      </c>
      <c r="W4" s="138" t="str">
        <f>DEC2HEX(V4)</f>
        <v>6C</v>
      </c>
      <c r="Y4">
        <f>(256-R4)*(256-V4)</f>
        <v>22052</v>
      </c>
      <c r="BJ4" s="217">
        <v>1</v>
      </c>
      <c r="BK4" s="217"/>
      <c r="BL4" s="217"/>
      <c r="BN4" s="217">
        <v>2</v>
      </c>
      <c r="BO4" s="217"/>
      <c r="BP4" s="217"/>
      <c r="BR4" s="136"/>
    </row>
    <row r="5" spans="2:71">
      <c r="B5" s="141">
        <f>B4+1</f>
        <v>2</v>
      </c>
      <c r="C5" s="141" t="s">
        <v>168</v>
      </c>
      <c r="D5" s="136">
        <f t="shared" ref="D5:D68" si="0">HEX2DEC(C5)</f>
        <v>92</v>
      </c>
      <c r="F5" s="141">
        <f t="shared" ref="F5:F68" si="1">B5</f>
        <v>2</v>
      </c>
      <c r="G5" s="142" t="s">
        <v>142</v>
      </c>
      <c r="H5" s="137">
        <f t="shared" ref="H5:H68" si="2">HEX2DEC(G5)</f>
        <v>93</v>
      </c>
      <c r="J5" s="136">
        <f t="shared" ref="J5:J68" si="3">(256-D5)*(256-H5)</f>
        <v>26732</v>
      </c>
      <c r="L5">
        <f>AH130*AH131</f>
        <v>7.7561999999999998</v>
      </c>
      <c r="M5">
        <f>L5*2.16</f>
        <v>16.753392000000002</v>
      </c>
      <c r="N5">
        <f>'КУ для 240 кГц '!L11</f>
        <v>16.903657249098739</v>
      </c>
      <c r="O5">
        <f>N5-M5</f>
        <v>0.15026524909873729</v>
      </c>
      <c r="Q5" s="138">
        <f t="shared" ref="Q5:Q68" si="4">B5</f>
        <v>2</v>
      </c>
      <c r="R5" s="138">
        <f>'КУ для 240 кГц '!U11</f>
        <v>91</v>
      </c>
      <c r="S5" s="138" t="str">
        <f t="shared" ref="S5:S68" si="5">DEC2HEX(R5)</f>
        <v>5B</v>
      </c>
      <c r="T5" s="138"/>
      <c r="U5" s="138">
        <f t="shared" ref="U5:U68" si="6">F5</f>
        <v>2</v>
      </c>
      <c r="V5" s="138">
        <f>'КУ для 240 кГц '!W11</f>
        <v>92</v>
      </c>
      <c r="W5" s="138" t="str">
        <f t="shared" ref="W5:W68" si="7">DEC2HEX(V5)</f>
        <v>5C</v>
      </c>
      <c r="Y5">
        <f t="shared" ref="Y5:Y68" si="8">(256-R5)*(256-V5)</f>
        <v>27060</v>
      </c>
      <c r="BJ5" s="140" t="s">
        <v>155</v>
      </c>
      <c r="BK5" s="140">
        <v>10</v>
      </c>
      <c r="BL5" s="139">
        <v>16</v>
      </c>
      <c r="BN5" s="140" t="str">
        <f>BJ5</f>
        <v>Шаг</v>
      </c>
      <c r="BO5" s="143">
        <v>10</v>
      </c>
      <c r="BP5" s="144">
        <v>16</v>
      </c>
      <c r="BR5" s="136" t="s">
        <v>109</v>
      </c>
    </row>
    <row r="6" spans="2:71">
      <c r="B6" s="141">
        <f t="shared" ref="B6:B69" si="9">B5+1</f>
        <v>3</v>
      </c>
      <c r="C6" s="141">
        <v>52</v>
      </c>
      <c r="D6" s="136">
        <f t="shared" si="0"/>
        <v>82</v>
      </c>
      <c r="F6" s="141">
        <f t="shared" si="1"/>
        <v>3</v>
      </c>
      <c r="G6" s="142">
        <v>51</v>
      </c>
      <c r="H6" s="137">
        <f t="shared" si="2"/>
        <v>81</v>
      </c>
      <c r="J6" s="136">
        <f t="shared" si="3"/>
        <v>30450</v>
      </c>
      <c r="L6">
        <f>AH120*AH119</f>
        <v>10.08</v>
      </c>
      <c r="M6">
        <f t="shared" ref="M6:M69" si="10">L6*2.16</f>
        <v>21.7728</v>
      </c>
      <c r="N6">
        <f>'КУ для 240 кГц '!L12</f>
        <v>21.371815469455374</v>
      </c>
      <c r="O6">
        <f t="shared" ref="O6:O69" si="11">N6-M6</f>
        <v>-0.40098453054462624</v>
      </c>
      <c r="Q6" s="138">
        <f t="shared" si="4"/>
        <v>3</v>
      </c>
      <c r="R6" s="138">
        <f>'КУ для 240 кГц '!U12</f>
        <v>82</v>
      </c>
      <c r="S6" s="138" t="str">
        <f t="shared" si="5"/>
        <v>52</v>
      </c>
      <c r="T6" s="138"/>
      <c r="U6" s="138">
        <f t="shared" si="6"/>
        <v>3</v>
      </c>
      <c r="V6" s="138">
        <f>'КУ для 240 кГц '!W12</f>
        <v>82</v>
      </c>
      <c r="W6" s="138" t="str">
        <f t="shared" si="7"/>
        <v>52</v>
      </c>
      <c r="Y6">
        <f t="shared" si="8"/>
        <v>30276</v>
      </c>
      <c r="BJ6" s="141">
        <v>1</v>
      </c>
      <c r="BK6" s="141">
        <f>'КУ для 240 кГц '!U10</f>
        <v>107</v>
      </c>
      <c r="BL6" s="136" t="str">
        <f>DEC2HEX(BK6)</f>
        <v>6B</v>
      </c>
      <c r="BN6" s="141"/>
      <c r="BO6" s="142">
        <f>'КУ для 240 кГц '!W10</f>
        <v>108</v>
      </c>
      <c r="BP6" s="137" t="str">
        <f>DEC2HEX(BO6)</f>
        <v>6C</v>
      </c>
      <c r="BR6" s="136">
        <f>(256-BK6)*(256-BO6)</f>
        <v>22052</v>
      </c>
    </row>
    <row r="7" spans="2:71">
      <c r="B7" s="141">
        <f t="shared" si="9"/>
        <v>4</v>
      </c>
      <c r="C7" s="141" t="s">
        <v>147</v>
      </c>
      <c r="D7" s="136">
        <f t="shared" si="0"/>
        <v>75</v>
      </c>
      <c r="F7" s="141">
        <f t="shared" si="1"/>
        <v>4</v>
      </c>
      <c r="G7" s="142" t="s">
        <v>147</v>
      </c>
      <c r="H7" s="137">
        <f t="shared" si="2"/>
        <v>75</v>
      </c>
      <c r="J7" s="136">
        <f t="shared" si="3"/>
        <v>32761</v>
      </c>
      <c r="L7">
        <f>AH113*AH113</f>
        <v>12.25</v>
      </c>
      <c r="M7">
        <f t="shared" si="10"/>
        <v>26.46</v>
      </c>
      <c r="N7">
        <f>'КУ для 240 кГц '!L13</f>
        <v>26.179559930024034</v>
      </c>
      <c r="O7">
        <f t="shared" si="11"/>
        <v>-0.28044006997596682</v>
      </c>
      <c r="Q7" s="138">
        <f t="shared" si="4"/>
        <v>4</v>
      </c>
      <c r="R7" s="138">
        <f>'КУ для 240 кГц '!U13</f>
        <v>75</v>
      </c>
      <c r="S7" s="138" t="str">
        <f t="shared" si="5"/>
        <v>4B</v>
      </c>
      <c r="T7" s="138"/>
      <c r="U7" s="138">
        <f t="shared" si="6"/>
        <v>4</v>
      </c>
      <c r="V7" s="138">
        <f>'КУ для 240 кГц '!W13</f>
        <v>76</v>
      </c>
      <c r="W7" s="138" t="str">
        <f t="shared" si="7"/>
        <v>4C</v>
      </c>
      <c r="Y7">
        <f t="shared" si="8"/>
        <v>32580</v>
      </c>
      <c r="BJ7" s="141">
        <f>BJ6+1</f>
        <v>2</v>
      </c>
      <c r="BK7" s="141">
        <f>'КУ для 240 кГц '!U11</f>
        <v>91</v>
      </c>
      <c r="BL7" s="136" t="str">
        <f t="shared" ref="BL7:BL70" si="12">DEC2HEX(BK7)</f>
        <v>5B</v>
      </c>
      <c r="BN7" s="141"/>
      <c r="BO7" s="142">
        <f>'КУ для 240 кГц '!W11</f>
        <v>92</v>
      </c>
      <c r="BP7" s="137" t="str">
        <f t="shared" ref="BP7:BP70" si="13">DEC2HEX(BO7)</f>
        <v>5C</v>
      </c>
      <c r="BR7" s="136">
        <f t="shared" ref="BR7:BR70" si="14">(256-BK7)*(256-BO7)</f>
        <v>27060</v>
      </c>
      <c r="BS7">
        <f>BR7-BR6</f>
        <v>5008</v>
      </c>
    </row>
    <row r="8" spans="2:71">
      <c r="B8" s="141">
        <f t="shared" si="9"/>
        <v>5</v>
      </c>
      <c r="C8" s="141">
        <v>44</v>
      </c>
      <c r="D8" s="136">
        <f t="shared" si="0"/>
        <v>68</v>
      </c>
      <c r="F8" s="141">
        <f t="shared" si="1"/>
        <v>5</v>
      </c>
      <c r="G8" s="142">
        <v>45</v>
      </c>
      <c r="H8" s="137">
        <f t="shared" si="2"/>
        <v>69</v>
      </c>
      <c r="J8" s="136">
        <f t="shared" si="3"/>
        <v>35156</v>
      </c>
      <c r="L8">
        <f>AH106*AH107</f>
        <v>14.629999999999999</v>
      </c>
      <c r="M8">
        <f t="shared" si="10"/>
        <v>31.6008</v>
      </c>
      <c r="N8">
        <f>'КУ для 240 кГц '!L14</f>
        <v>31.347292350024809</v>
      </c>
      <c r="O8">
        <f t="shared" si="11"/>
        <v>-0.25350764997519093</v>
      </c>
      <c r="Q8" s="138">
        <f t="shared" si="4"/>
        <v>5</v>
      </c>
      <c r="R8" s="138">
        <f>'КУ для 240 кГц '!U14</f>
        <v>69</v>
      </c>
      <c r="S8" s="138" t="str">
        <f t="shared" si="5"/>
        <v>45</v>
      </c>
      <c r="T8" s="138"/>
      <c r="U8" s="138">
        <f t="shared" si="6"/>
        <v>5</v>
      </c>
      <c r="V8" s="138">
        <f>'КУ для 240 кГц '!W14</f>
        <v>69</v>
      </c>
      <c r="W8" s="138" t="str">
        <f t="shared" si="7"/>
        <v>45</v>
      </c>
      <c r="Y8">
        <f t="shared" si="8"/>
        <v>34969</v>
      </c>
      <c r="BJ8" s="141">
        <f t="shared" ref="BJ8:BJ71" si="15">BJ7+1</f>
        <v>3</v>
      </c>
      <c r="BK8" s="141">
        <f>'КУ для 240 кГц '!U12</f>
        <v>82</v>
      </c>
      <c r="BL8" s="136" t="str">
        <f t="shared" si="12"/>
        <v>52</v>
      </c>
      <c r="BN8" s="141"/>
      <c r="BO8" s="142">
        <f>'КУ для 240 кГц '!W12</f>
        <v>82</v>
      </c>
      <c r="BP8" s="137" t="str">
        <f t="shared" si="13"/>
        <v>52</v>
      </c>
      <c r="BR8" s="136">
        <f t="shared" si="14"/>
        <v>30276</v>
      </c>
      <c r="BS8">
        <f t="shared" ref="BS8:BS71" si="16">BR8-BR7</f>
        <v>3216</v>
      </c>
    </row>
    <row r="9" spans="2:71">
      <c r="B9" s="141">
        <f t="shared" si="9"/>
        <v>6</v>
      </c>
      <c r="C9" s="141" t="s">
        <v>150</v>
      </c>
      <c r="D9" s="136">
        <f t="shared" si="0"/>
        <v>62</v>
      </c>
      <c r="F9" s="141">
        <f t="shared" si="1"/>
        <v>6</v>
      </c>
      <c r="G9" s="142" t="s">
        <v>150</v>
      </c>
      <c r="H9" s="137">
        <f t="shared" si="2"/>
        <v>62</v>
      </c>
      <c r="J9" s="136">
        <f t="shared" si="3"/>
        <v>37636</v>
      </c>
      <c r="L9">
        <f>AH100*AH100</f>
        <v>17.64</v>
      </c>
      <c r="M9">
        <f t="shared" si="10"/>
        <v>38.102400000000003</v>
      </c>
      <c r="N9">
        <f>'КУ для 240 кГц '!L15</f>
        <v>36.896519297993819</v>
      </c>
      <c r="O9">
        <f t="shared" si="11"/>
        <v>-1.2058807020061835</v>
      </c>
      <c r="Q9" s="138">
        <f t="shared" si="4"/>
        <v>6</v>
      </c>
      <c r="R9" s="138">
        <f>'КУ для 240 кГц '!U15</f>
        <v>61</v>
      </c>
      <c r="S9" s="138" t="str">
        <f t="shared" si="5"/>
        <v>3D</v>
      </c>
      <c r="T9" s="138"/>
      <c r="U9" s="138">
        <f t="shared" si="6"/>
        <v>6</v>
      </c>
      <c r="V9" s="138">
        <f>'КУ для 240 кГц '!W15</f>
        <v>65</v>
      </c>
      <c r="W9" s="138" t="str">
        <f t="shared" si="7"/>
        <v>41</v>
      </c>
      <c r="Y9">
        <f t="shared" si="8"/>
        <v>37245</v>
      </c>
      <c r="BJ9" s="141">
        <f t="shared" si="15"/>
        <v>4</v>
      </c>
      <c r="BK9" s="141">
        <f>'КУ для 240 кГц '!U13</f>
        <v>75</v>
      </c>
      <c r="BL9" s="136" t="str">
        <f t="shared" si="12"/>
        <v>4B</v>
      </c>
      <c r="BN9" s="141"/>
      <c r="BO9" s="142">
        <f>'КУ для 240 кГц '!W13</f>
        <v>76</v>
      </c>
      <c r="BP9" s="137" t="str">
        <f t="shared" si="13"/>
        <v>4C</v>
      </c>
      <c r="BR9" s="136">
        <f t="shared" si="14"/>
        <v>32580</v>
      </c>
      <c r="BS9">
        <f t="shared" si="16"/>
        <v>2304</v>
      </c>
    </row>
    <row r="10" spans="2:71">
      <c r="B10" s="141">
        <f t="shared" si="9"/>
        <v>7</v>
      </c>
      <c r="C10" s="141" t="s">
        <v>153</v>
      </c>
      <c r="D10" s="136">
        <f t="shared" si="0"/>
        <v>59</v>
      </c>
      <c r="F10" s="141">
        <f t="shared" si="1"/>
        <v>7</v>
      </c>
      <c r="G10" s="142" t="s">
        <v>153</v>
      </c>
      <c r="H10" s="137">
        <f t="shared" si="2"/>
        <v>59</v>
      </c>
      <c r="J10" s="136">
        <f t="shared" si="3"/>
        <v>38809</v>
      </c>
      <c r="L10">
        <f>AH97*AH97</f>
        <v>20.25</v>
      </c>
      <c r="M10">
        <f t="shared" si="10"/>
        <v>43.74</v>
      </c>
      <c r="N10">
        <f>'КУ для 240 кГц '!L16</f>
        <v>42.84990860788254</v>
      </c>
      <c r="O10">
        <f t="shared" si="11"/>
        <v>-0.89009139211746202</v>
      </c>
      <c r="Q10" s="138">
        <f t="shared" si="4"/>
        <v>7</v>
      </c>
      <c r="R10" s="138">
        <f>'КУ для 240 кГц '!U16</f>
        <v>58</v>
      </c>
      <c r="S10" s="138" t="str">
        <f t="shared" si="5"/>
        <v>3A</v>
      </c>
      <c r="T10" s="138"/>
      <c r="U10" s="138">
        <f t="shared" si="6"/>
        <v>7</v>
      </c>
      <c r="V10" s="138">
        <f>'КУ для 240 кГц '!W16</f>
        <v>61</v>
      </c>
      <c r="W10" s="138" t="str">
        <f t="shared" si="7"/>
        <v>3D</v>
      </c>
      <c r="Y10">
        <f t="shared" si="8"/>
        <v>38610</v>
      </c>
      <c r="BJ10" s="141">
        <f t="shared" si="15"/>
        <v>5</v>
      </c>
      <c r="BK10" s="141">
        <f>'КУ для 240 кГц '!U14</f>
        <v>69</v>
      </c>
      <c r="BL10" s="136" t="str">
        <f t="shared" si="12"/>
        <v>45</v>
      </c>
      <c r="BN10" s="141"/>
      <c r="BO10" s="142">
        <f>'КУ для 240 кГц '!W14</f>
        <v>69</v>
      </c>
      <c r="BP10" s="137" t="str">
        <f t="shared" si="13"/>
        <v>45</v>
      </c>
      <c r="BR10" s="136">
        <f t="shared" si="14"/>
        <v>34969</v>
      </c>
      <c r="BS10">
        <f t="shared" si="16"/>
        <v>2389</v>
      </c>
    </row>
    <row r="11" spans="2:71">
      <c r="B11" s="141">
        <f t="shared" si="9"/>
        <v>8</v>
      </c>
      <c r="C11" s="141">
        <v>38</v>
      </c>
      <c r="D11" s="136">
        <f t="shared" si="0"/>
        <v>56</v>
      </c>
      <c r="F11" s="141">
        <f t="shared" si="1"/>
        <v>8</v>
      </c>
      <c r="G11" s="142">
        <v>37</v>
      </c>
      <c r="H11" s="137">
        <f t="shared" si="2"/>
        <v>55</v>
      </c>
      <c r="J11" s="136">
        <f t="shared" si="3"/>
        <v>40200</v>
      </c>
      <c r="L11">
        <f>AH94*AH93</f>
        <v>23.52</v>
      </c>
      <c r="M11">
        <f t="shared" si="10"/>
        <v>50.803200000000004</v>
      </c>
      <c r="N11">
        <f>'КУ для 240 кГц '!L17</f>
        <v>49.231348568726119</v>
      </c>
      <c r="O11">
        <f t="shared" si="11"/>
        <v>-1.5718514312738847</v>
      </c>
      <c r="Q11" s="138">
        <f t="shared" si="4"/>
        <v>8</v>
      </c>
      <c r="R11" s="138">
        <f>'КУ для 240 кГц '!U17</f>
        <v>52</v>
      </c>
      <c r="S11" s="138" t="str">
        <f t="shared" si="5"/>
        <v>34</v>
      </c>
      <c r="T11" s="138"/>
      <c r="U11" s="138">
        <f t="shared" si="6"/>
        <v>8</v>
      </c>
      <c r="V11" s="138">
        <f>'КУ для 240 кГц '!W17</f>
        <v>60</v>
      </c>
      <c r="W11" s="138" t="str">
        <f t="shared" si="7"/>
        <v>3C</v>
      </c>
      <c r="Y11">
        <f t="shared" si="8"/>
        <v>39984</v>
      </c>
      <c r="BJ11" s="141">
        <f t="shared" si="15"/>
        <v>6</v>
      </c>
      <c r="BK11" s="141">
        <f>'КУ для 240 кГц '!U15</f>
        <v>61</v>
      </c>
      <c r="BL11" s="136" t="str">
        <f t="shared" si="12"/>
        <v>3D</v>
      </c>
      <c r="BN11" s="141"/>
      <c r="BO11" s="142">
        <f>'КУ для 240 кГц '!W15</f>
        <v>65</v>
      </c>
      <c r="BP11" s="137" t="str">
        <f t="shared" si="13"/>
        <v>41</v>
      </c>
      <c r="BR11" s="136">
        <f t="shared" si="14"/>
        <v>37245</v>
      </c>
      <c r="BS11">
        <f t="shared" si="16"/>
        <v>2276</v>
      </c>
    </row>
    <row r="12" spans="2:71">
      <c r="B12" s="141">
        <f t="shared" si="9"/>
        <v>9</v>
      </c>
      <c r="C12" s="141">
        <v>34</v>
      </c>
      <c r="D12" s="136">
        <f t="shared" si="0"/>
        <v>52</v>
      </c>
      <c r="F12" s="141">
        <f t="shared" si="1"/>
        <v>9</v>
      </c>
      <c r="G12" s="142">
        <v>35</v>
      </c>
      <c r="H12" s="137">
        <f t="shared" si="2"/>
        <v>53</v>
      </c>
      <c r="J12" s="136">
        <f t="shared" si="3"/>
        <v>41412</v>
      </c>
      <c r="L12">
        <f>AF144*AF145</f>
        <v>26.52</v>
      </c>
      <c r="M12">
        <f t="shared" si="10"/>
        <v>57.283200000000001</v>
      </c>
      <c r="N12">
        <f>'КУ для 240 кГц '!L18</f>
        <v>56.066010020670959</v>
      </c>
      <c r="O12">
        <f t="shared" si="11"/>
        <v>-1.2171899793290422</v>
      </c>
      <c r="Q12" s="138">
        <f t="shared" si="4"/>
        <v>9</v>
      </c>
      <c r="R12" s="138">
        <f>'КУ для 240 кГц '!U18</f>
        <v>53</v>
      </c>
      <c r="S12" s="138" t="str">
        <f t="shared" si="5"/>
        <v>35</v>
      </c>
      <c r="T12" s="138"/>
      <c r="U12" s="138">
        <f t="shared" si="6"/>
        <v>9</v>
      </c>
      <c r="V12" s="138">
        <f>'КУ для 240 кГц '!W18</f>
        <v>53</v>
      </c>
      <c r="W12" s="138" t="str">
        <f t="shared" si="7"/>
        <v>35</v>
      </c>
      <c r="Y12">
        <f t="shared" si="8"/>
        <v>41209</v>
      </c>
      <c r="BJ12" s="141">
        <f t="shared" si="15"/>
        <v>7</v>
      </c>
      <c r="BK12" s="141">
        <f>'КУ для 240 кГц '!U16</f>
        <v>58</v>
      </c>
      <c r="BL12" s="136" t="str">
        <f t="shared" si="12"/>
        <v>3A</v>
      </c>
      <c r="BN12" s="141"/>
      <c r="BO12" s="142">
        <f>'КУ для 240 кГц '!W16</f>
        <v>61</v>
      </c>
      <c r="BP12" s="137" t="str">
        <f t="shared" si="13"/>
        <v>3D</v>
      </c>
      <c r="BR12" s="136">
        <f t="shared" si="14"/>
        <v>38610</v>
      </c>
      <c r="BS12">
        <f t="shared" si="16"/>
        <v>1365</v>
      </c>
    </row>
    <row r="13" spans="2:71">
      <c r="B13" s="141">
        <f t="shared" si="9"/>
        <v>10</v>
      </c>
      <c r="C13" s="141">
        <v>31</v>
      </c>
      <c r="D13" s="136">
        <f t="shared" si="0"/>
        <v>49</v>
      </c>
      <c r="F13" s="141">
        <f t="shared" si="1"/>
        <v>10</v>
      </c>
      <c r="G13" s="142">
        <v>32</v>
      </c>
      <c r="H13" s="137">
        <f t="shared" si="2"/>
        <v>50</v>
      </c>
      <c r="J13" s="136">
        <f t="shared" si="3"/>
        <v>42642</v>
      </c>
      <c r="L13">
        <f>AF141*AF142</f>
        <v>29.700000000000003</v>
      </c>
      <c r="M13">
        <f t="shared" si="10"/>
        <v>64.152000000000015</v>
      </c>
      <c r="N13">
        <f>'КУ для 240 кГц '!L19</f>
        <v>63.380411496388206</v>
      </c>
      <c r="O13">
        <f t="shared" si="11"/>
        <v>-0.77158850361180953</v>
      </c>
      <c r="Q13" s="138">
        <f t="shared" si="4"/>
        <v>10</v>
      </c>
      <c r="R13" s="138">
        <f>'КУ для 240 кГц '!U19</f>
        <v>50</v>
      </c>
      <c r="S13" s="138" t="str">
        <f t="shared" si="5"/>
        <v>32</v>
      </c>
      <c r="T13" s="138"/>
      <c r="U13" s="138">
        <f t="shared" si="6"/>
        <v>10</v>
      </c>
      <c r="V13" s="138">
        <f>'КУ для 240 кГц '!W19</f>
        <v>50</v>
      </c>
      <c r="W13" s="138" t="str">
        <f t="shared" si="7"/>
        <v>32</v>
      </c>
      <c r="Y13">
        <f t="shared" si="8"/>
        <v>42436</v>
      </c>
      <c r="BJ13" s="141">
        <f t="shared" si="15"/>
        <v>8</v>
      </c>
      <c r="BK13" s="141">
        <f>'КУ для 240 кГц '!U17</f>
        <v>52</v>
      </c>
      <c r="BL13" s="136" t="str">
        <f t="shared" si="12"/>
        <v>34</v>
      </c>
      <c r="BN13" s="141"/>
      <c r="BO13" s="142">
        <f>'КУ для 240 кГц '!W17</f>
        <v>60</v>
      </c>
      <c r="BP13" s="137" t="str">
        <f t="shared" si="13"/>
        <v>3C</v>
      </c>
      <c r="BR13" s="136">
        <f t="shared" si="14"/>
        <v>39984</v>
      </c>
      <c r="BS13">
        <f t="shared" si="16"/>
        <v>1374</v>
      </c>
    </row>
    <row r="14" spans="2:71">
      <c r="B14" s="141">
        <f t="shared" si="9"/>
        <v>11</v>
      </c>
      <c r="C14" s="141" t="s">
        <v>172</v>
      </c>
      <c r="D14" s="136">
        <f t="shared" si="0"/>
        <v>46</v>
      </c>
      <c r="F14" s="141">
        <f t="shared" si="1"/>
        <v>11</v>
      </c>
      <c r="G14" s="142" t="s">
        <v>172</v>
      </c>
      <c r="H14" s="137">
        <f t="shared" si="2"/>
        <v>46</v>
      </c>
      <c r="J14" s="136">
        <f t="shared" si="3"/>
        <v>44100</v>
      </c>
      <c r="L14">
        <f>AF138*AF138</f>
        <v>33.64</v>
      </c>
      <c r="M14">
        <f t="shared" si="10"/>
        <v>72.662400000000005</v>
      </c>
      <c r="N14">
        <f>'КУ для 240 кГц '!L20</f>
        <v>71.202487553421534</v>
      </c>
      <c r="O14">
        <f t="shared" si="11"/>
        <v>-1.4599124465784712</v>
      </c>
      <c r="Q14" s="138">
        <f t="shared" si="4"/>
        <v>11</v>
      </c>
      <c r="R14" s="138">
        <f>'КУ для 240 кГц '!U20</f>
        <v>47</v>
      </c>
      <c r="S14" s="138" t="str">
        <f t="shared" si="5"/>
        <v>2F</v>
      </c>
      <c r="T14" s="138"/>
      <c r="U14" s="138">
        <f t="shared" si="6"/>
        <v>11</v>
      </c>
      <c r="V14" s="138">
        <f>'КУ для 240 кГц '!W20</f>
        <v>46</v>
      </c>
      <c r="W14" s="138" t="str">
        <f t="shared" si="7"/>
        <v>2E</v>
      </c>
      <c r="Y14">
        <f t="shared" si="8"/>
        <v>43890</v>
      </c>
      <c r="BJ14" s="141">
        <f t="shared" si="15"/>
        <v>9</v>
      </c>
      <c r="BK14" s="141">
        <f>'КУ для 240 кГц '!U18</f>
        <v>53</v>
      </c>
      <c r="BL14" s="136" t="str">
        <f t="shared" si="12"/>
        <v>35</v>
      </c>
      <c r="BN14" s="141"/>
      <c r="BO14" s="142">
        <f>'КУ для 240 кГц '!W18</f>
        <v>53</v>
      </c>
      <c r="BP14" s="137" t="str">
        <f t="shared" si="13"/>
        <v>35</v>
      </c>
      <c r="BR14" s="136">
        <f t="shared" si="14"/>
        <v>41209</v>
      </c>
      <c r="BS14">
        <f t="shared" si="16"/>
        <v>1225</v>
      </c>
    </row>
    <row r="15" spans="2:71">
      <c r="B15" s="141">
        <f t="shared" si="9"/>
        <v>12</v>
      </c>
      <c r="C15" s="141" t="s">
        <v>173</v>
      </c>
      <c r="D15" s="136">
        <f t="shared" si="0"/>
        <v>44</v>
      </c>
      <c r="F15" s="141">
        <f t="shared" si="1"/>
        <v>12</v>
      </c>
      <c r="G15" s="142" t="s">
        <v>173</v>
      </c>
      <c r="H15" s="137">
        <f t="shared" si="2"/>
        <v>44</v>
      </c>
      <c r="J15" s="136">
        <f t="shared" si="3"/>
        <v>44944</v>
      </c>
      <c r="L15">
        <f>AF136*AF136</f>
        <v>37.209999999999994</v>
      </c>
      <c r="M15">
        <f t="shared" si="10"/>
        <v>80.373599999999996</v>
      </c>
      <c r="N15">
        <f>'КУ для 240 кГц '!L21</f>
        <v>79.561660449842364</v>
      </c>
      <c r="O15">
        <f t="shared" si="11"/>
        <v>-0.81193955015763208</v>
      </c>
      <c r="Q15" s="138">
        <f t="shared" si="4"/>
        <v>12</v>
      </c>
      <c r="R15" s="138">
        <f>'КУ для 240 кГц '!U21</f>
        <v>44</v>
      </c>
      <c r="S15" s="138" t="str">
        <f t="shared" si="5"/>
        <v>2C</v>
      </c>
      <c r="T15" s="138"/>
      <c r="U15" s="138">
        <f t="shared" si="6"/>
        <v>12</v>
      </c>
      <c r="V15" s="138">
        <f>'КУ для 240 кГц '!W21</f>
        <v>45</v>
      </c>
      <c r="W15" s="138" t="str">
        <f t="shared" si="7"/>
        <v>2D</v>
      </c>
      <c r="Y15">
        <f t="shared" si="8"/>
        <v>44732</v>
      </c>
      <c r="BJ15" s="141">
        <f t="shared" si="15"/>
        <v>10</v>
      </c>
      <c r="BK15" s="141">
        <f>'КУ для 240 кГц '!U19</f>
        <v>50</v>
      </c>
      <c r="BL15" s="136" t="str">
        <f t="shared" si="12"/>
        <v>32</v>
      </c>
      <c r="BN15" s="141"/>
      <c r="BO15" s="142">
        <f>'КУ для 240 кГц '!W19</f>
        <v>50</v>
      </c>
      <c r="BP15" s="137" t="str">
        <f t="shared" si="13"/>
        <v>32</v>
      </c>
      <c r="BR15" s="136">
        <f t="shared" si="14"/>
        <v>42436</v>
      </c>
      <c r="BS15">
        <f t="shared" si="16"/>
        <v>1227</v>
      </c>
    </row>
    <row r="16" spans="2:71">
      <c r="B16" s="141">
        <f t="shared" si="9"/>
        <v>13</v>
      </c>
      <c r="C16" s="141" t="s">
        <v>174</v>
      </c>
      <c r="D16" s="136">
        <f t="shared" si="0"/>
        <v>42</v>
      </c>
      <c r="F16" s="141">
        <f t="shared" si="1"/>
        <v>13</v>
      </c>
      <c r="G16" s="142">
        <v>29</v>
      </c>
      <c r="H16" s="137">
        <f t="shared" si="2"/>
        <v>41</v>
      </c>
      <c r="J16" s="136">
        <f t="shared" si="3"/>
        <v>46010</v>
      </c>
      <c r="L16">
        <f>AF134*AF133</f>
        <v>41.6</v>
      </c>
      <c r="M16">
        <f t="shared" si="10"/>
        <v>89.856000000000009</v>
      </c>
      <c r="N16">
        <f>'КУ для 240 кГц '!L22</f>
        <v>88.488915322726115</v>
      </c>
      <c r="O16">
        <f t="shared" si="11"/>
        <v>-1.367084677273894</v>
      </c>
      <c r="Q16" s="138">
        <f t="shared" si="4"/>
        <v>13</v>
      </c>
      <c r="R16" s="138">
        <f>'КУ для 240 кГц '!U22</f>
        <v>42</v>
      </c>
      <c r="S16" s="138" t="str">
        <f t="shared" si="5"/>
        <v>2A</v>
      </c>
      <c r="T16" s="138"/>
      <c r="U16" s="138">
        <f t="shared" si="6"/>
        <v>13</v>
      </c>
      <c r="V16" s="138">
        <f>'КУ для 240 кГц '!W22</f>
        <v>42</v>
      </c>
      <c r="W16" s="138" t="str">
        <f t="shared" si="7"/>
        <v>2A</v>
      </c>
      <c r="Y16">
        <f t="shared" si="8"/>
        <v>45796</v>
      </c>
      <c r="BJ16" s="141">
        <f t="shared" si="15"/>
        <v>11</v>
      </c>
      <c r="BK16" s="141">
        <f>'КУ для 240 кГц '!U20</f>
        <v>47</v>
      </c>
      <c r="BL16" s="136" t="str">
        <f t="shared" si="12"/>
        <v>2F</v>
      </c>
      <c r="BN16" s="141"/>
      <c r="BO16" s="142">
        <f>'КУ для 240 кГц '!W20</f>
        <v>46</v>
      </c>
      <c r="BP16" s="137" t="str">
        <f t="shared" si="13"/>
        <v>2E</v>
      </c>
      <c r="BR16" s="136">
        <f t="shared" si="14"/>
        <v>43890</v>
      </c>
      <c r="BS16">
        <f t="shared" si="16"/>
        <v>1454</v>
      </c>
    </row>
    <row r="17" spans="2:71">
      <c r="B17" s="141">
        <f t="shared" si="9"/>
        <v>14</v>
      </c>
      <c r="C17" s="141">
        <v>27</v>
      </c>
      <c r="D17" s="136">
        <f t="shared" si="0"/>
        <v>39</v>
      </c>
      <c r="F17" s="141">
        <f t="shared" si="1"/>
        <v>14</v>
      </c>
      <c r="G17" s="142">
        <v>27</v>
      </c>
      <c r="H17" s="137">
        <f t="shared" si="2"/>
        <v>39</v>
      </c>
      <c r="J17" s="136">
        <f t="shared" si="3"/>
        <v>47089</v>
      </c>
      <c r="L17">
        <f>AF131*AF131</f>
        <v>47.610000000000007</v>
      </c>
      <c r="M17">
        <f t="shared" si="10"/>
        <v>102.83760000000002</v>
      </c>
      <c r="N17">
        <f>'КУ для 240 кГц '!L23</f>
        <v>98.016879036430467</v>
      </c>
      <c r="O17">
        <f t="shared" si="11"/>
        <v>-4.8207209635695563</v>
      </c>
      <c r="Q17" s="138">
        <f t="shared" si="4"/>
        <v>14</v>
      </c>
      <c r="R17" s="138">
        <f>'КУ для 240 кГц '!U23</f>
        <v>38</v>
      </c>
      <c r="S17" s="138" t="str">
        <f t="shared" si="5"/>
        <v>26</v>
      </c>
      <c r="T17" s="138"/>
      <c r="U17" s="138">
        <f t="shared" si="6"/>
        <v>14</v>
      </c>
      <c r="V17" s="138">
        <f>'КУ для 240 кГц '!W23</f>
        <v>41</v>
      </c>
      <c r="W17" s="138" t="str">
        <f t="shared" si="7"/>
        <v>29</v>
      </c>
      <c r="Y17">
        <f t="shared" si="8"/>
        <v>46870</v>
      </c>
      <c r="BJ17" s="141">
        <f t="shared" si="15"/>
        <v>12</v>
      </c>
      <c r="BK17" s="141">
        <f>'КУ для 240 кГц '!U21</f>
        <v>44</v>
      </c>
      <c r="BL17" s="136" t="str">
        <f t="shared" si="12"/>
        <v>2C</v>
      </c>
      <c r="BN17" s="141"/>
      <c r="BO17" s="142">
        <f>'КУ для 240 кГц '!W21</f>
        <v>45</v>
      </c>
      <c r="BP17" s="137" t="str">
        <f t="shared" si="13"/>
        <v>2D</v>
      </c>
      <c r="BR17" s="136">
        <f t="shared" si="14"/>
        <v>44732</v>
      </c>
      <c r="BS17">
        <f t="shared" si="16"/>
        <v>842</v>
      </c>
    </row>
    <row r="18" spans="2:71">
      <c r="B18" s="141">
        <f t="shared" si="9"/>
        <v>15</v>
      </c>
      <c r="C18" s="141">
        <v>25</v>
      </c>
      <c r="D18" s="136">
        <f t="shared" si="0"/>
        <v>37</v>
      </c>
      <c r="F18" s="141">
        <f t="shared" si="1"/>
        <v>15</v>
      </c>
      <c r="G18" s="142">
        <v>25</v>
      </c>
      <c r="H18" s="137">
        <f t="shared" si="2"/>
        <v>37</v>
      </c>
      <c r="J18" s="136">
        <f t="shared" si="3"/>
        <v>47961</v>
      </c>
      <c r="L18">
        <f>AF129*AF129</f>
        <v>51.84</v>
      </c>
      <c r="M18">
        <f t="shared" si="10"/>
        <v>111.97440000000002</v>
      </c>
      <c r="N18">
        <f>'КУ для 240 кГц '!L24</f>
        <v>108.17990287547325</v>
      </c>
      <c r="O18">
        <f t="shared" si="11"/>
        <v>-3.7944971245267709</v>
      </c>
      <c r="Q18" s="138">
        <f t="shared" si="4"/>
        <v>15</v>
      </c>
      <c r="R18" s="138">
        <f>'КУ для 240 кГц '!U24</f>
        <v>37</v>
      </c>
      <c r="S18" s="138" t="str">
        <f t="shared" si="5"/>
        <v>25</v>
      </c>
      <c r="T18" s="138"/>
      <c r="U18" s="138">
        <f t="shared" si="6"/>
        <v>15</v>
      </c>
      <c r="V18" s="138">
        <f>'КУ для 240 кГц '!W24</f>
        <v>38</v>
      </c>
      <c r="W18" s="138" t="str">
        <f t="shared" si="7"/>
        <v>26</v>
      </c>
      <c r="Y18">
        <f t="shared" si="8"/>
        <v>47742</v>
      </c>
      <c r="BJ18" s="141">
        <f t="shared" si="15"/>
        <v>13</v>
      </c>
      <c r="BK18" s="141">
        <f>'КУ для 240 кГц '!U22</f>
        <v>42</v>
      </c>
      <c r="BL18" s="136" t="str">
        <f t="shared" si="12"/>
        <v>2A</v>
      </c>
      <c r="BN18" s="141"/>
      <c r="BO18" s="142">
        <f>'КУ для 240 кГц '!W22</f>
        <v>42</v>
      </c>
      <c r="BP18" s="137" t="str">
        <f t="shared" si="13"/>
        <v>2A</v>
      </c>
      <c r="BR18" s="136">
        <f t="shared" si="14"/>
        <v>45796</v>
      </c>
      <c r="BS18">
        <f t="shared" si="16"/>
        <v>1064</v>
      </c>
    </row>
    <row r="19" spans="2:71">
      <c r="B19" s="141">
        <f t="shared" si="9"/>
        <v>16</v>
      </c>
      <c r="C19" s="141">
        <v>23</v>
      </c>
      <c r="D19" s="136">
        <f t="shared" si="0"/>
        <v>35</v>
      </c>
      <c r="F19" s="141">
        <f t="shared" si="1"/>
        <v>16</v>
      </c>
      <c r="G19" s="142">
        <v>23</v>
      </c>
      <c r="H19" s="137">
        <f t="shared" si="2"/>
        <v>35</v>
      </c>
      <c r="J19" s="136">
        <f t="shared" si="3"/>
        <v>48841</v>
      </c>
      <c r="L19">
        <f>AF127*AF127</f>
        <v>56.25</v>
      </c>
      <c r="M19">
        <f t="shared" si="10"/>
        <v>121.50000000000001</v>
      </c>
      <c r="N19">
        <f>'КУ для 240 кГц '!L25</f>
        <v>119.01414926498039</v>
      </c>
      <c r="O19">
        <f t="shared" si="11"/>
        <v>-2.4858507350196248</v>
      </c>
      <c r="Q19" s="138">
        <f t="shared" si="4"/>
        <v>16</v>
      </c>
      <c r="R19" s="138">
        <f>'КУ для 240 кГц '!U25</f>
        <v>34</v>
      </c>
      <c r="S19" s="138" t="str">
        <f t="shared" si="5"/>
        <v>22</v>
      </c>
      <c r="T19" s="138"/>
      <c r="U19" s="138">
        <f t="shared" si="6"/>
        <v>16</v>
      </c>
      <c r="V19" s="138">
        <f>'КУ для 240 кГц '!W25</f>
        <v>37</v>
      </c>
      <c r="W19" s="138" t="str">
        <f t="shared" si="7"/>
        <v>25</v>
      </c>
      <c r="Y19">
        <f t="shared" si="8"/>
        <v>48618</v>
      </c>
      <c r="BJ19" s="141">
        <f t="shared" si="15"/>
        <v>14</v>
      </c>
      <c r="BK19" s="141">
        <f>'КУ для 240 кГц '!U23</f>
        <v>38</v>
      </c>
      <c r="BL19" s="136" t="str">
        <f t="shared" si="12"/>
        <v>26</v>
      </c>
      <c r="BN19" s="141"/>
      <c r="BO19" s="142">
        <f>'КУ для 240 кГц '!W23</f>
        <v>41</v>
      </c>
      <c r="BP19" s="137" t="str">
        <f t="shared" si="13"/>
        <v>29</v>
      </c>
      <c r="BR19" s="136">
        <f t="shared" si="14"/>
        <v>46870</v>
      </c>
      <c r="BS19">
        <f t="shared" si="16"/>
        <v>1074</v>
      </c>
    </row>
    <row r="20" spans="2:71">
      <c r="B20" s="141">
        <f t="shared" si="9"/>
        <v>17</v>
      </c>
      <c r="C20" s="141">
        <v>20</v>
      </c>
      <c r="D20" s="136">
        <f t="shared" si="0"/>
        <v>32</v>
      </c>
      <c r="F20" s="141">
        <f t="shared" si="1"/>
        <v>17</v>
      </c>
      <c r="G20" s="142">
        <v>21</v>
      </c>
      <c r="H20" s="137">
        <f t="shared" si="2"/>
        <v>33</v>
      </c>
      <c r="J20" s="136">
        <f t="shared" si="3"/>
        <v>49952</v>
      </c>
      <c r="L20">
        <f>AF124*AF125</f>
        <v>63.179999999999993</v>
      </c>
      <c r="M20">
        <f t="shared" si="10"/>
        <v>136.46879999999999</v>
      </c>
      <c r="N20">
        <f>'КУ для 240 кГц '!L26</f>
        <v>130.55768271022666</v>
      </c>
      <c r="O20">
        <f t="shared" si="11"/>
        <v>-5.9111172897733297</v>
      </c>
      <c r="Q20" s="138">
        <f t="shared" si="4"/>
        <v>17</v>
      </c>
      <c r="R20" s="138">
        <f>'КУ для 240 кГц '!U26</f>
        <v>32</v>
      </c>
      <c r="S20" s="138" t="str">
        <f t="shared" si="5"/>
        <v>20</v>
      </c>
      <c r="T20" s="138"/>
      <c r="U20" s="138">
        <f t="shared" si="6"/>
        <v>17</v>
      </c>
      <c r="V20" s="138">
        <f>'КУ для 240 кГц '!W26</f>
        <v>35</v>
      </c>
      <c r="W20" s="138" t="str">
        <f t="shared" si="7"/>
        <v>23</v>
      </c>
      <c r="Y20">
        <f t="shared" si="8"/>
        <v>49504</v>
      </c>
      <c r="BJ20" s="141">
        <f t="shared" si="15"/>
        <v>15</v>
      </c>
      <c r="BK20" s="141">
        <f>'КУ для 240 кГц '!U24</f>
        <v>37</v>
      </c>
      <c r="BL20" s="136" t="str">
        <f t="shared" si="12"/>
        <v>25</v>
      </c>
      <c r="BN20" s="141"/>
      <c r="BO20" s="142">
        <f>'КУ для 240 кГц '!W24</f>
        <v>38</v>
      </c>
      <c r="BP20" s="137" t="str">
        <f t="shared" si="13"/>
        <v>26</v>
      </c>
      <c r="BR20" s="136">
        <f t="shared" si="14"/>
        <v>47742</v>
      </c>
      <c r="BS20">
        <f t="shared" si="16"/>
        <v>872</v>
      </c>
    </row>
    <row r="21" spans="2:71">
      <c r="B21" s="141">
        <f t="shared" si="9"/>
        <v>18</v>
      </c>
      <c r="C21" s="141" t="s">
        <v>175</v>
      </c>
      <c r="D21" s="136">
        <f t="shared" si="0"/>
        <v>31</v>
      </c>
      <c r="F21" s="141">
        <f t="shared" si="1"/>
        <v>18</v>
      </c>
      <c r="G21" s="142" t="s">
        <v>175</v>
      </c>
      <c r="H21" s="137">
        <f t="shared" si="2"/>
        <v>31</v>
      </c>
      <c r="J21" s="136">
        <f t="shared" si="3"/>
        <v>50625</v>
      </c>
      <c r="L21">
        <f>AF123*AF123</f>
        <v>72.25</v>
      </c>
      <c r="M21">
        <f t="shared" si="10"/>
        <v>156.06</v>
      </c>
      <c r="N21">
        <f>'КУ для 240 кГц '!L27</f>
        <v>142.85056515573677</v>
      </c>
      <c r="O21">
        <f t="shared" si="11"/>
        <v>-13.209434844263228</v>
      </c>
      <c r="Q21" s="138">
        <f t="shared" si="4"/>
        <v>18</v>
      </c>
      <c r="R21" s="138">
        <f>'КУ для 240 кГц '!U27</f>
        <v>31</v>
      </c>
      <c r="S21" s="138" t="str">
        <f t="shared" si="5"/>
        <v>1F</v>
      </c>
      <c r="T21" s="138"/>
      <c r="U21" s="138">
        <f t="shared" si="6"/>
        <v>18</v>
      </c>
      <c r="V21" s="138">
        <f>'КУ для 240 кГц '!W27</f>
        <v>33</v>
      </c>
      <c r="W21" s="138" t="str">
        <f t="shared" si="7"/>
        <v>21</v>
      </c>
      <c r="Y21">
        <f t="shared" si="8"/>
        <v>50175</v>
      </c>
      <c r="BJ21" s="141">
        <f t="shared" si="15"/>
        <v>16</v>
      </c>
      <c r="BK21" s="141">
        <f>'КУ для 240 кГц '!U25</f>
        <v>34</v>
      </c>
      <c r="BL21" s="136" t="str">
        <f t="shared" si="12"/>
        <v>22</v>
      </c>
      <c r="BN21" s="141"/>
      <c r="BO21" s="142">
        <f>'КУ для 240 кГц '!W25</f>
        <v>37</v>
      </c>
      <c r="BP21" s="137" t="str">
        <f t="shared" si="13"/>
        <v>25</v>
      </c>
      <c r="BR21" s="136">
        <f t="shared" si="14"/>
        <v>48618</v>
      </c>
      <c r="BS21">
        <f t="shared" si="16"/>
        <v>876</v>
      </c>
    </row>
    <row r="22" spans="2:71">
      <c r="B22" s="141">
        <f t="shared" si="9"/>
        <v>19</v>
      </c>
      <c r="C22" s="141" t="s">
        <v>176</v>
      </c>
      <c r="D22" s="136">
        <f t="shared" si="0"/>
        <v>30</v>
      </c>
      <c r="F22" s="141">
        <f t="shared" si="1"/>
        <v>19</v>
      </c>
      <c r="G22" s="142" t="s">
        <v>176</v>
      </c>
      <c r="H22" s="137">
        <f t="shared" si="2"/>
        <v>30</v>
      </c>
      <c r="J22" s="136">
        <f t="shared" si="3"/>
        <v>51076</v>
      </c>
      <c r="L22">
        <f>AF122*AF122</f>
        <v>81</v>
      </c>
      <c r="M22">
        <f t="shared" si="10"/>
        <v>174.96</v>
      </c>
      <c r="N22">
        <f>'КУ для 240 кГц '!L28</f>
        <v>155.93495597377273</v>
      </c>
      <c r="O22">
        <f t="shared" si="11"/>
        <v>-19.025044026227278</v>
      </c>
      <c r="Q22" s="138">
        <f t="shared" si="4"/>
        <v>19</v>
      </c>
      <c r="R22" s="138">
        <f>'КУ для 240 кГц '!U28</f>
        <v>31</v>
      </c>
      <c r="S22" s="138" t="str">
        <f t="shared" si="5"/>
        <v>1F</v>
      </c>
      <c r="T22" s="138"/>
      <c r="U22" s="138">
        <f t="shared" si="6"/>
        <v>19</v>
      </c>
      <c r="V22" s="138">
        <f>'КУ для 240 кГц '!W28</f>
        <v>31</v>
      </c>
      <c r="W22" s="138" t="str">
        <f t="shared" si="7"/>
        <v>1F</v>
      </c>
      <c r="Y22">
        <f t="shared" si="8"/>
        <v>50625</v>
      </c>
      <c r="BJ22" s="141">
        <f t="shared" si="15"/>
        <v>17</v>
      </c>
      <c r="BK22" s="141">
        <f>'КУ для 240 кГц '!U26</f>
        <v>32</v>
      </c>
      <c r="BL22" s="136" t="str">
        <f t="shared" si="12"/>
        <v>20</v>
      </c>
      <c r="BN22" s="141"/>
      <c r="BO22" s="142">
        <f>'КУ для 240 кГц '!W26</f>
        <v>35</v>
      </c>
      <c r="BP22" s="137" t="str">
        <f t="shared" si="13"/>
        <v>23</v>
      </c>
      <c r="BR22" s="136">
        <f t="shared" si="14"/>
        <v>49504</v>
      </c>
      <c r="BS22">
        <f t="shared" si="16"/>
        <v>886</v>
      </c>
    </row>
    <row r="23" spans="2:71">
      <c r="B23" s="141">
        <f t="shared" si="9"/>
        <v>20</v>
      </c>
      <c r="C23" s="141" t="s">
        <v>177</v>
      </c>
      <c r="D23" s="136">
        <f t="shared" si="0"/>
        <v>29</v>
      </c>
      <c r="F23" s="141">
        <f t="shared" si="1"/>
        <v>20</v>
      </c>
      <c r="G23" s="142" t="s">
        <v>176</v>
      </c>
      <c r="H23" s="137">
        <f t="shared" si="2"/>
        <v>30</v>
      </c>
      <c r="J23" s="136">
        <f t="shared" si="3"/>
        <v>51302</v>
      </c>
      <c r="L23">
        <f>AF121*AF122</f>
        <v>83.7</v>
      </c>
      <c r="M23">
        <f t="shared" si="10"/>
        <v>180.79200000000003</v>
      </c>
      <c r="N23">
        <f>'КУ для 240 кГц '!L29</f>
        <v>169.85521680182444</v>
      </c>
      <c r="O23">
        <f t="shared" si="11"/>
        <v>-10.93678319817559</v>
      </c>
      <c r="Q23" s="138">
        <f t="shared" si="4"/>
        <v>20</v>
      </c>
      <c r="R23" s="138">
        <f>'КУ для 240 кГц '!U29</f>
        <v>29</v>
      </c>
      <c r="S23" s="138" t="str">
        <f t="shared" si="5"/>
        <v>1D</v>
      </c>
      <c r="T23" s="138"/>
      <c r="U23" s="138">
        <f t="shared" si="6"/>
        <v>20</v>
      </c>
      <c r="V23" s="138">
        <f>'КУ для 240 кГц '!W29</f>
        <v>31</v>
      </c>
      <c r="W23" s="138" t="str">
        <f t="shared" si="7"/>
        <v>1F</v>
      </c>
      <c r="Y23">
        <f t="shared" si="8"/>
        <v>51075</v>
      </c>
      <c r="BJ23" s="141">
        <f t="shared" si="15"/>
        <v>18</v>
      </c>
      <c r="BK23" s="141">
        <f>'КУ для 240 кГц '!U27</f>
        <v>31</v>
      </c>
      <c r="BL23" s="136" t="str">
        <f t="shared" si="12"/>
        <v>1F</v>
      </c>
      <c r="BN23" s="141"/>
      <c r="BO23" s="142">
        <f>'КУ для 240 кГц '!W27</f>
        <v>33</v>
      </c>
      <c r="BP23" s="137" t="str">
        <f t="shared" si="13"/>
        <v>21</v>
      </c>
      <c r="BR23" s="136">
        <f t="shared" si="14"/>
        <v>50175</v>
      </c>
      <c r="BS23">
        <f t="shared" si="16"/>
        <v>671</v>
      </c>
    </row>
    <row r="24" spans="2:71">
      <c r="B24" s="141">
        <f t="shared" si="9"/>
        <v>21</v>
      </c>
      <c r="C24" s="141" t="s">
        <v>178</v>
      </c>
      <c r="D24" s="136">
        <f t="shared" si="0"/>
        <v>28</v>
      </c>
      <c r="F24" s="141">
        <f t="shared" si="1"/>
        <v>21</v>
      </c>
      <c r="G24" s="142" t="s">
        <v>177</v>
      </c>
      <c r="H24" s="137">
        <f t="shared" si="2"/>
        <v>29</v>
      </c>
      <c r="J24" s="136">
        <f t="shared" si="3"/>
        <v>51756</v>
      </c>
      <c r="L24">
        <f>AF120*AF121</f>
        <v>88.350000000000009</v>
      </c>
      <c r="M24">
        <f t="shared" si="10"/>
        <v>190.83600000000004</v>
      </c>
      <c r="N24">
        <f>'КУ для 240 кГц '!L30</f>
        <v>184.65802145894915</v>
      </c>
      <c r="O24">
        <f t="shared" si="11"/>
        <v>-6.1779785410508907</v>
      </c>
      <c r="Q24" s="138">
        <f t="shared" si="4"/>
        <v>21</v>
      </c>
      <c r="R24" s="138">
        <f>'КУ для 240 кГц '!U30</f>
        <v>28</v>
      </c>
      <c r="S24" s="138" t="str">
        <f t="shared" si="5"/>
        <v>1C</v>
      </c>
      <c r="T24" s="138"/>
      <c r="U24" s="138">
        <f t="shared" si="6"/>
        <v>21</v>
      </c>
      <c r="V24" s="138">
        <f>'КУ для 240 кГц '!W30</f>
        <v>30</v>
      </c>
      <c r="W24" s="138" t="str">
        <f t="shared" si="7"/>
        <v>1E</v>
      </c>
      <c r="Y24">
        <f t="shared" si="8"/>
        <v>51528</v>
      </c>
      <c r="BJ24" s="141">
        <f t="shared" si="15"/>
        <v>19</v>
      </c>
      <c r="BK24" s="141">
        <f>'КУ для 240 кГц '!U28</f>
        <v>31</v>
      </c>
      <c r="BL24" s="136" t="str">
        <f t="shared" si="12"/>
        <v>1F</v>
      </c>
      <c r="BN24" s="141"/>
      <c r="BO24" s="142">
        <f>'КУ для 240 кГц '!W28</f>
        <v>31</v>
      </c>
      <c r="BP24" s="137" t="str">
        <f t="shared" si="13"/>
        <v>1F</v>
      </c>
      <c r="BR24" s="136">
        <f t="shared" si="14"/>
        <v>50625</v>
      </c>
      <c r="BS24">
        <f t="shared" si="16"/>
        <v>450</v>
      </c>
    </row>
    <row r="25" spans="2:71">
      <c r="B25" s="141">
        <f t="shared" si="9"/>
        <v>22</v>
      </c>
      <c r="C25" s="141" t="s">
        <v>179</v>
      </c>
      <c r="D25" s="136">
        <f t="shared" si="0"/>
        <v>27</v>
      </c>
      <c r="F25" s="141">
        <f t="shared" si="1"/>
        <v>22</v>
      </c>
      <c r="G25" s="142" t="s">
        <v>179</v>
      </c>
      <c r="H25" s="137">
        <f t="shared" si="2"/>
        <v>27</v>
      </c>
      <c r="J25" s="136">
        <f t="shared" si="3"/>
        <v>52441</v>
      </c>
      <c r="L25">
        <f>AF119*AF119</f>
        <v>100</v>
      </c>
      <c r="M25">
        <f t="shared" si="10"/>
        <v>216</v>
      </c>
      <c r="N25">
        <f>'КУ для 240 кГц '!L31</f>
        <v>200.3924711815331</v>
      </c>
      <c r="O25">
        <f t="shared" si="11"/>
        <v>-15.607528818466903</v>
      </c>
      <c r="Q25" s="138">
        <f t="shared" si="4"/>
        <v>22</v>
      </c>
      <c r="R25" s="138">
        <f>'КУ для 240 кГц '!U31</f>
        <v>27</v>
      </c>
      <c r="S25" s="138" t="str">
        <f t="shared" si="5"/>
        <v>1B</v>
      </c>
      <c r="T25" s="138"/>
      <c r="U25" s="138">
        <f t="shared" si="6"/>
        <v>22</v>
      </c>
      <c r="V25" s="138">
        <f>'КУ для 240 кГц '!W31</f>
        <v>29</v>
      </c>
      <c r="W25" s="138" t="str">
        <f t="shared" si="7"/>
        <v>1D</v>
      </c>
      <c r="Y25">
        <f t="shared" si="8"/>
        <v>51983</v>
      </c>
      <c r="BJ25" s="141">
        <f t="shared" si="15"/>
        <v>20</v>
      </c>
      <c r="BK25" s="141">
        <f>'КУ для 240 кГц '!U29</f>
        <v>29</v>
      </c>
      <c r="BL25" s="136" t="str">
        <f t="shared" si="12"/>
        <v>1D</v>
      </c>
      <c r="BN25" s="141"/>
      <c r="BO25" s="142">
        <f>'КУ для 240 кГц '!W29</f>
        <v>31</v>
      </c>
      <c r="BP25" s="137" t="str">
        <f t="shared" si="13"/>
        <v>1F</v>
      </c>
      <c r="BR25" s="136">
        <f t="shared" si="14"/>
        <v>51075</v>
      </c>
      <c r="BS25">
        <f t="shared" si="16"/>
        <v>450</v>
      </c>
    </row>
    <row r="26" spans="2:71">
      <c r="B26" s="141">
        <f t="shared" si="9"/>
        <v>23</v>
      </c>
      <c r="C26" s="141" t="s">
        <v>180</v>
      </c>
      <c r="D26" s="136">
        <f t="shared" si="0"/>
        <v>26</v>
      </c>
      <c r="F26" s="141">
        <f t="shared" si="1"/>
        <v>23</v>
      </c>
      <c r="G26" s="142" t="s">
        <v>180</v>
      </c>
      <c r="H26" s="137">
        <f t="shared" si="2"/>
        <v>26</v>
      </c>
      <c r="J26" s="136">
        <f t="shared" si="3"/>
        <v>52900</v>
      </c>
      <c r="L26">
        <f>AF118*AF118</f>
        <v>106.09000000000002</v>
      </c>
      <c r="M26">
        <f t="shared" si="10"/>
        <v>229.15440000000007</v>
      </c>
      <c r="N26">
        <f>'КУ для 240 кГц '!L32</f>
        <v>217.11021543023102</v>
      </c>
      <c r="O26">
        <f t="shared" si="11"/>
        <v>-12.044184569769044</v>
      </c>
      <c r="Q26" s="138">
        <f t="shared" si="4"/>
        <v>23</v>
      </c>
      <c r="R26" s="138">
        <f>'КУ для 240 кГц '!U32</f>
        <v>27</v>
      </c>
      <c r="S26" s="138" t="str">
        <f t="shared" si="5"/>
        <v>1B</v>
      </c>
      <c r="T26" s="138"/>
      <c r="U26" s="138">
        <f t="shared" si="6"/>
        <v>23</v>
      </c>
      <c r="V26" s="138">
        <f>'КУ для 240 кГц '!W32</f>
        <v>27</v>
      </c>
      <c r="W26" s="138" t="str">
        <f t="shared" si="7"/>
        <v>1B</v>
      </c>
      <c r="Y26">
        <f t="shared" si="8"/>
        <v>52441</v>
      </c>
      <c r="BJ26" s="141">
        <f t="shared" si="15"/>
        <v>21</v>
      </c>
      <c r="BK26" s="141">
        <f>'КУ для 240 кГц '!U30</f>
        <v>28</v>
      </c>
      <c r="BL26" s="136" t="str">
        <f t="shared" si="12"/>
        <v>1C</v>
      </c>
      <c r="BN26" s="141"/>
      <c r="BO26" s="142">
        <f>'КУ для 240 кГц '!W30</f>
        <v>30</v>
      </c>
      <c r="BP26" s="137" t="str">
        <f t="shared" si="13"/>
        <v>1E</v>
      </c>
      <c r="BR26" s="136">
        <f t="shared" si="14"/>
        <v>51528</v>
      </c>
      <c r="BS26">
        <f t="shared" si="16"/>
        <v>453</v>
      </c>
    </row>
    <row r="27" spans="2:71">
      <c r="B27" s="141">
        <f t="shared" si="9"/>
        <v>24</v>
      </c>
      <c r="C27" s="141">
        <v>19</v>
      </c>
      <c r="D27" s="136">
        <f t="shared" si="0"/>
        <v>25</v>
      </c>
      <c r="F27" s="141">
        <f t="shared" si="1"/>
        <v>24</v>
      </c>
      <c r="G27" s="142">
        <v>19</v>
      </c>
      <c r="H27" s="137">
        <f t="shared" si="2"/>
        <v>25</v>
      </c>
      <c r="J27" s="136">
        <f t="shared" si="3"/>
        <v>53361</v>
      </c>
      <c r="L27">
        <f>AF117*AF117</f>
        <v>121</v>
      </c>
      <c r="M27">
        <f t="shared" si="10"/>
        <v>261.36</v>
      </c>
      <c r="N27">
        <f>'КУ для 240 кГц '!L33</f>
        <v>234.86557853157117</v>
      </c>
      <c r="O27">
        <f t="shared" si="11"/>
        <v>-26.49442146842884</v>
      </c>
      <c r="Q27" s="138">
        <f t="shared" si="4"/>
        <v>24</v>
      </c>
      <c r="R27" s="138">
        <f>'КУ для 240 кГц '!U33</f>
        <v>23</v>
      </c>
      <c r="S27" s="138" t="str">
        <f t="shared" si="5"/>
        <v>17</v>
      </c>
      <c r="T27" s="138"/>
      <c r="U27" s="138">
        <f t="shared" si="6"/>
        <v>24</v>
      </c>
      <c r="V27" s="138">
        <f>'КУ для 240 кГц '!W33</f>
        <v>30</v>
      </c>
      <c r="W27" s="138" t="str">
        <f t="shared" si="7"/>
        <v>1E</v>
      </c>
      <c r="Y27">
        <f t="shared" si="8"/>
        <v>52658</v>
      </c>
      <c r="BJ27" s="141">
        <f t="shared" si="15"/>
        <v>22</v>
      </c>
      <c r="BK27" s="141">
        <f>'КУ для 240 кГц '!U31</f>
        <v>27</v>
      </c>
      <c r="BL27" s="136" t="str">
        <f t="shared" si="12"/>
        <v>1B</v>
      </c>
      <c r="BN27" s="141"/>
      <c r="BO27" s="142">
        <f>'КУ для 240 кГц '!W31</f>
        <v>29</v>
      </c>
      <c r="BP27" s="137" t="str">
        <f t="shared" si="13"/>
        <v>1D</v>
      </c>
      <c r="BR27" s="136">
        <f t="shared" si="14"/>
        <v>51983</v>
      </c>
      <c r="BS27">
        <f t="shared" si="16"/>
        <v>455</v>
      </c>
    </row>
    <row r="28" spans="2:71">
      <c r="B28" s="141">
        <f t="shared" si="9"/>
        <v>25</v>
      </c>
      <c r="C28" s="141">
        <v>18</v>
      </c>
      <c r="D28" s="136">
        <f t="shared" si="0"/>
        <v>24</v>
      </c>
      <c r="F28" s="141">
        <f t="shared" si="1"/>
        <v>25</v>
      </c>
      <c r="G28" s="142">
        <v>19</v>
      </c>
      <c r="H28" s="137">
        <f t="shared" si="2"/>
        <v>25</v>
      </c>
      <c r="J28" s="136">
        <f t="shared" si="3"/>
        <v>53592</v>
      </c>
      <c r="L28">
        <f>AF116*AF117</f>
        <v>123.19999999999999</v>
      </c>
      <c r="M28">
        <f t="shared" si="10"/>
        <v>266.11199999999997</v>
      </c>
      <c r="N28">
        <f>'КУ для 240 кГц '!L34</f>
        <v>253.71569242996173</v>
      </c>
      <c r="O28">
        <f t="shared" si="11"/>
        <v>-12.396307570038232</v>
      </c>
      <c r="Q28" s="138">
        <f t="shared" si="4"/>
        <v>25</v>
      </c>
      <c r="R28" s="138">
        <f>'КУ для 240 кГц '!U34</f>
        <v>22</v>
      </c>
      <c r="S28" s="138" t="str">
        <f t="shared" si="5"/>
        <v>16</v>
      </c>
      <c r="T28" s="138"/>
      <c r="U28" s="138">
        <f t="shared" si="6"/>
        <v>25</v>
      </c>
      <c r="V28" s="138">
        <f>'КУ для 240 кГц '!W34</f>
        <v>28</v>
      </c>
      <c r="W28" s="138" t="str">
        <f t="shared" si="7"/>
        <v>1C</v>
      </c>
      <c r="Y28">
        <f t="shared" si="8"/>
        <v>53352</v>
      </c>
      <c r="BJ28" s="141">
        <f t="shared" si="15"/>
        <v>23</v>
      </c>
      <c r="BK28" s="141">
        <f>'КУ для 240 кГц '!U32</f>
        <v>27</v>
      </c>
      <c r="BL28" s="136" t="str">
        <f t="shared" si="12"/>
        <v>1B</v>
      </c>
      <c r="BN28" s="141"/>
      <c r="BO28" s="142">
        <f>'КУ для 240 кГц '!W32</f>
        <v>27</v>
      </c>
      <c r="BP28" s="137" t="str">
        <f t="shared" si="13"/>
        <v>1B</v>
      </c>
      <c r="BR28" s="136">
        <f t="shared" si="14"/>
        <v>52441</v>
      </c>
      <c r="BS28">
        <f t="shared" si="16"/>
        <v>458</v>
      </c>
    </row>
    <row r="29" spans="2:71">
      <c r="B29" s="141">
        <f t="shared" si="9"/>
        <v>26</v>
      </c>
      <c r="C29" s="141">
        <v>17</v>
      </c>
      <c r="D29" s="136">
        <f t="shared" si="0"/>
        <v>23</v>
      </c>
      <c r="F29" s="141">
        <f t="shared" si="1"/>
        <v>26</v>
      </c>
      <c r="G29" s="142">
        <v>17</v>
      </c>
      <c r="H29" s="137">
        <f t="shared" si="2"/>
        <v>23</v>
      </c>
      <c r="J29" s="136">
        <f t="shared" si="3"/>
        <v>54289</v>
      </c>
      <c r="L29">
        <f>AF115*AF115</f>
        <v>144</v>
      </c>
      <c r="M29">
        <f t="shared" si="10"/>
        <v>311.04000000000002</v>
      </c>
      <c r="N29">
        <f>'КУ для 240 кГц '!L35</f>
        <v>273.72063583865167</v>
      </c>
      <c r="O29">
        <f t="shared" si="11"/>
        <v>-37.319364161348346</v>
      </c>
      <c r="Q29" s="138">
        <f t="shared" si="4"/>
        <v>26</v>
      </c>
      <c r="R29" s="138">
        <f>'КУ для 240 кГц '!U35</f>
        <v>22</v>
      </c>
      <c r="S29" s="138" t="str">
        <f t="shared" si="5"/>
        <v>16</v>
      </c>
      <c r="T29" s="138"/>
      <c r="U29" s="138">
        <f t="shared" si="6"/>
        <v>26</v>
      </c>
      <c r="V29" s="138">
        <f>'КУ для 240 кГц '!W35</f>
        <v>26</v>
      </c>
      <c r="W29" s="138" t="str">
        <f t="shared" si="7"/>
        <v>1A</v>
      </c>
      <c r="Y29">
        <f t="shared" si="8"/>
        <v>53820</v>
      </c>
      <c r="BJ29" s="141">
        <f t="shared" si="15"/>
        <v>24</v>
      </c>
      <c r="BK29" s="141">
        <f>'КУ для 240 кГц '!U33</f>
        <v>23</v>
      </c>
      <c r="BL29" s="136" t="str">
        <f t="shared" si="12"/>
        <v>17</v>
      </c>
      <c r="BN29" s="141"/>
      <c r="BO29" s="142">
        <f>'КУ для 240 кГц '!W33</f>
        <v>30</v>
      </c>
      <c r="BP29" s="137" t="str">
        <f t="shared" si="13"/>
        <v>1E</v>
      </c>
      <c r="BR29" s="136">
        <f t="shared" si="14"/>
        <v>52658</v>
      </c>
      <c r="BS29">
        <f t="shared" si="16"/>
        <v>217</v>
      </c>
    </row>
    <row r="30" spans="2:71">
      <c r="B30" s="141">
        <f t="shared" si="9"/>
        <v>27</v>
      </c>
      <c r="C30" s="141">
        <v>17</v>
      </c>
      <c r="D30" s="136">
        <f t="shared" si="0"/>
        <v>23</v>
      </c>
      <c r="F30" s="141">
        <f t="shared" si="1"/>
        <v>27</v>
      </c>
      <c r="G30" s="142">
        <v>16</v>
      </c>
      <c r="H30" s="137">
        <f t="shared" si="2"/>
        <v>22</v>
      </c>
      <c r="J30" s="136">
        <f t="shared" si="3"/>
        <v>54522</v>
      </c>
      <c r="L30">
        <f>AF115*AF114</f>
        <v>147.60000000000002</v>
      </c>
      <c r="M30">
        <f t="shared" si="10"/>
        <v>318.81600000000009</v>
      </c>
      <c r="N30">
        <f>'КУ для 240 кГц '!L36</f>
        <v>294.9435800916101</v>
      </c>
      <c r="O30">
        <f t="shared" si="11"/>
        <v>-23.872419908389986</v>
      </c>
      <c r="Q30" s="138">
        <f t="shared" si="4"/>
        <v>27</v>
      </c>
      <c r="R30" s="138">
        <f>'КУ для 240 кГц '!U36</f>
        <v>22</v>
      </c>
      <c r="S30" s="138" t="str">
        <f t="shared" si="5"/>
        <v>16</v>
      </c>
      <c r="T30" s="138"/>
      <c r="U30" s="138">
        <f t="shared" si="6"/>
        <v>27</v>
      </c>
      <c r="V30" s="138">
        <f>'КУ для 240 кГц '!W36</f>
        <v>25</v>
      </c>
      <c r="W30" s="138" t="str">
        <f t="shared" si="7"/>
        <v>19</v>
      </c>
      <c r="Y30">
        <f t="shared" si="8"/>
        <v>54054</v>
      </c>
      <c r="BJ30" s="141">
        <f t="shared" si="15"/>
        <v>25</v>
      </c>
      <c r="BK30" s="141">
        <f>'КУ для 240 кГц '!U34</f>
        <v>22</v>
      </c>
      <c r="BL30" s="136" t="str">
        <f t="shared" si="12"/>
        <v>16</v>
      </c>
      <c r="BN30" s="141"/>
      <c r="BO30" s="142">
        <f>'КУ для 240 кГц '!W34</f>
        <v>28</v>
      </c>
      <c r="BP30" s="137" t="str">
        <f t="shared" si="13"/>
        <v>1C</v>
      </c>
      <c r="BR30" s="136">
        <f t="shared" si="14"/>
        <v>53352</v>
      </c>
      <c r="BS30">
        <f t="shared" si="16"/>
        <v>694</v>
      </c>
    </row>
    <row r="31" spans="2:71">
      <c r="B31" s="141">
        <f t="shared" si="9"/>
        <v>28</v>
      </c>
      <c r="C31" s="141">
        <v>16</v>
      </c>
      <c r="D31" s="136">
        <f t="shared" si="0"/>
        <v>22</v>
      </c>
      <c r="F31" s="141">
        <f t="shared" si="1"/>
        <v>28</v>
      </c>
      <c r="G31" s="142">
        <v>16</v>
      </c>
      <c r="H31" s="137">
        <f t="shared" si="2"/>
        <v>22</v>
      </c>
      <c r="J31" s="136">
        <f t="shared" si="3"/>
        <v>54756</v>
      </c>
      <c r="L31">
        <f>AF114*AF114</f>
        <v>151.29000000000002</v>
      </c>
      <c r="M31">
        <f t="shared" si="10"/>
        <v>326.78640000000007</v>
      </c>
      <c r="N31">
        <f>'КУ для 240 кГц '!L37</f>
        <v>317.4509420123012</v>
      </c>
      <c r="O31">
        <f t="shared" si="11"/>
        <v>-9.3354579876988737</v>
      </c>
      <c r="Q31" s="138">
        <f t="shared" si="4"/>
        <v>28</v>
      </c>
      <c r="R31" s="138">
        <f>'КУ для 240 кГц '!U37</f>
        <v>22</v>
      </c>
      <c r="S31" s="138" t="str">
        <f t="shared" si="5"/>
        <v>16</v>
      </c>
      <c r="T31" s="138"/>
      <c r="U31" s="138">
        <f t="shared" si="6"/>
        <v>28</v>
      </c>
      <c r="V31" s="138">
        <f>'КУ для 240 кГц '!W37</f>
        <v>23</v>
      </c>
      <c r="W31" s="138" t="str">
        <f t="shared" si="7"/>
        <v>17</v>
      </c>
      <c r="Y31">
        <f t="shared" si="8"/>
        <v>54522</v>
      </c>
      <c r="BJ31" s="141">
        <f t="shared" si="15"/>
        <v>26</v>
      </c>
      <c r="BK31" s="141">
        <f>'КУ для 240 кГц '!U35</f>
        <v>22</v>
      </c>
      <c r="BL31" s="136" t="str">
        <f t="shared" si="12"/>
        <v>16</v>
      </c>
      <c r="BN31" s="141"/>
      <c r="BO31" s="142">
        <f>'КУ для 240 кГц '!W35</f>
        <v>26</v>
      </c>
      <c r="BP31" s="137" t="str">
        <f t="shared" si="13"/>
        <v>1A</v>
      </c>
      <c r="BR31" s="136">
        <f t="shared" si="14"/>
        <v>53820</v>
      </c>
      <c r="BS31">
        <f t="shared" si="16"/>
        <v>468</v>
      </c>
    </row>
    <row r="32" spans="2:71">
      <c r="B32" s="141">
        <f t="shared" si="9"/>
        <v>29</v>
      </c>
      <c r="C32" s="141">
        <v>15</v>
      </c>
      <c r="D32" s="136">
        <f t="shared" si="0"/>
        <v>21</v>
      </c>
      <c r="F32" s="141">
        <f t="shared" si="1"/>
        <v>29</v>
      </c>
      <c r="G32" s="142">
        <v>15</v>
      </c>
      <c r="H32" s="137">
        <f t="shared" si="2"/>
        <v>21</v>
      </c>
      <c r="J32" s="136">
        <f t="shared" si="3"/>
        <v>55225</v>
      </c>
      <c r="L32">
        <f>AF113*AF113</f>
        <v>169</v>
      </c>
      <c r="M32">
        <f t="shared" si="10"/>
        <v>365.04</v>
      </c>
      <c r="N32">
        <f>'КУ для 240 кГц '!L38</f>
        <v>341.31254413000727</v>
      </c>
      <c r="O32">
        <f t="shared" si="11"/>
        <v>-23.727455869992752</v>
      </c>
      <c r="Q32" s="138">
        <f t="shared" si="4"/>
        <v>29</v>
      </c>
      <c r="R32" s="138">
        <f>'КУ для 240 кГц '!U38</f>
        <v>19</v>
      </c>
      <c r="S32" s="138" t="str">
        <f t="shared" si="5"/>
        <v>13</v>
      </c>
      <c r="T32" s="138"/>
      <c r="U32" s="138">
        <f t="shared" si="6"/>
        <v>29</v>
      </c>
      <c r="V32" s="138">
        <f>'КУ для 240 кГц '!W38</f>
        <v>24</v>
      </c>
      <c r="W32" s="138" t="str">
        <f t="shared" si="7"/>
        <v>18</v>
      </c>
      <c r="Y32">
        <f t="shared" si="8"/>
        <v>54984</v>
      </c>
      <c r="BJ32" s="141">
        <f t="shared" si="15"/>
        <v>27</v>
      </c>
      <c r="BK32" s="141">
        <f>'КУ для 240 кГц '!U36</f>
        <v>22</v>
      </c>
      <c r="BL32" s="136" t="str">
        <f t="shared" si="12"/>
        <v>16</v>
      </c>
      <c r="BN32" s="141"/>
      <c r="BO32" s="142">
        <f>'КУ для 240 кГц '!W36</f>
        <v>25</v>
      </c>
      <c r="BP32" s="137" t="str">
        <f t="shared" si="13"/>
        <v>19</v>
      </c>
      <c r="BR32" s="136">
        <f t="shared" si="14"/>
        <v>54054</v>
      </c>
      <c r="BS32">
        <f t="shared" si="16"/>
        <v>234</v>
      </c>
    </row>
    <row r="33" spans="2:71">
      <c r="B33" s="141">
        <f t="shared" si="9"/>
        <v>30</v>
      </c>
      <c r="C33" s="141">
        <v>14</v>
      </c>
      <c r="D33" s="136">
        <f t="shared" si="0"/>
        <v>20</v>
      </c>
      <c r="F33" s="141">
        <f t="shared" si="1"/>
        <v>30</v>
      </c>
      <c r="G33" s="142">
        <v>14</v>
      </c>
      <c r="H33" s="137">
        <f t="shared" si="2"/>
        <v>20</v>
      </c>
      <c r="J33" s="136">
        <f t="shared" si="3"/>
        <v>55696</v>
      </c>
      <c r="L33">
        <f>AF112*AF112</f>
        <v>182.25</v>
      </c>
      <c r="M33">
        <f t="shared" si="10"/>
        <v>393.66</v>
      </c>
      <c r="N33">
        <f>'КУ для 240 кГц '!L39</f>
        <v>366.60178258966619</v>
      </c>
      <c r="O33">
        <f t="shared" si="11"/>
        <v>-27.058217410333839</v>
      </c>
      <c r="Q33" s="138">
        <f t="shared" si="4"/>
        <v>30</v>
      </c>
      <c r="R33" s="138">
        <f>'КУ для 240 кГц '!U39</f>
        <v>21</v>
      </c>
      <c r="S33" s="138" t="str">
        <f t="shared" si="5"/>
        <v>15</v>
      </c>
      <c r="T33" s="138"/>
      <c r="U33" s="138">
        <f t="shared" si="6"/>
        <v>30</v>
      </c>
      <c r="V33" s="138">
        <f>'КУ для 240 кГц '!W39</f>
        <v>21</v>
      </c>
      <c r="W33" s="138" t="str">
        <f t="shared" si="7"/>
        <v>15</v>
      </c>
      <c r="Y33">
        <f t="shared" si="8"/>
        <v>55225</v>
      </c>
      <c r="BJ33" s="141">
        <f t="shared" si="15"/>
        <v>28</v>
      </c>
      <c r="BK33" s="141">
        <f>'КУ для 240 кГц '!U37</f>
        <v>22</v>
      </c>
      <c r="BL33" s="136" t="str">
        <f t="shared" si="12"/>
        <v>16</v>
      </c>
      <c r="BN33" s="141"/>
      <c r="BO33" s="142">
        <f>'КУ для 240 кГц '!W37</f>
        <v>23</v>
      </c>
      <c r="BP33" s="137" t="str">
        <f t="shared" si="13"/>
        <v>17</v>
      </c>
      <c r="BR33" s="136">
        <f t="shared" si="14"/>
        <v>54522</v>
      </c>
      <c r="BS33">
        <f t="shared" si="16"/>
        <v>468</v>
      </c>
    </row>
    <row r="34" spans="2:71">
      <c r="B34" s="141">
        <f t="shared" si="9"/>
        <v>31</v>
      </c>
      <c r="C34" s="141">
        <v>13</v>
      </c>
      <c r="D34" s="136">
        <f t="shared" si="0"/>
        <v>19</v>
      </c>
      <c r="F34" s="141">
        <f t="shared" si="1"/>
        <v>31</v>
      </c>
      <c r="G34" s="142">
        <v>13</v>
      </c>
      <c r="H34" s="137">
        <f t="shared" si="2"/>
        <v>19</v>
      </c>
      <c r="J34" s="136">
        <f t="shared" si="3"/>
        <v>56169</v>
      </c>
      <c r="L34">
        <f>AF111*AF111</f>
        <v>196</v>
      </c>
      <c r="M34">
        <f t="shared" si="10"/>
        <v>423.36</v>
      </c>
      <c r="N34">
        <f>'КУ для 240 кГц '!L40</f>
        <v>393.39580311726604</v>
      </c>
      <c r="O34">
        <f t="shared" si="11"/>
        <v>-29.964196882733972</v>
      </c>
      <c r="Q34" s="138">
        <f t="shared" si="4"/>
        <v>31</v>
      </c>
      <c r="R34" s="138">
        <f>'КУ для 240 кГц '!U40</f>
        <v>20</v>
      </c>
      <c r="S34" s="138" t="str">
        <f t="shared" si="5"/>
        <v>14</v>
      </c>
      <c r="T34" s="138"/>
      <c r="U34" s="138">
        <f t="shared" si="6"/>
        <v>31</v>
      </c>
      <c r="V34" s="138">
        <f>'КУ для 240 кГц '!W40</f>
        <v>20</v>
      </c>
      <c r="W34" s="138" t="str">
        <f t="shared" si="7"/>
        <v>14</v>
      </c>
      <c r="Y34">
        <f t="shared" si="8"/>
        <v>55696</v>
      </c>
      <c r="BJ34" s="141">
        <f t="shared" si="15"/>
        <v>29</v>
      </c>
      <c r="BK34" s="141">
        <f>'КУ для 240 кГц '!U38</f>
        <v>19</v>
      </c>
      <c r="BL34" s="136" t="str">
        <f t="shared" si="12"/>
        <v>13</v>
      </c>
      <c r="BN34" s="141"/>
      <c r="BO34" s="142">
        <f>'КУ для 240 кГц '!W38</f>
        <v>24</v>
      </c>
      <c r="BP34" s="137" t="str">
        <f t="shared" si="13"/>
        <v>18</v>
      </c>
      <c r="BR34" s="136">
        <f t="shared" si="14"/>
        <v>54984</v>
      </c>
      <c r="BS34">
        <f t="shared" si="16"/>
        <v>462</v>
      </c>
    </row>
    <row r="35" spans="2:71">
      <c r="B35" s="141">
        <f t="shared" si="9"/>
        <v>32</v>
      </c>
      <c r="C35" s="141">
        <v>12</v>
      </c>
      <c r="D35" s="136">
        <f t="shared" si="0"/>
        <v>18</v>
      </c>
      <c r="F35" s="141">
        <f t="shared" si="1"/>
        <v>32</v>
      </c>
      <c r="G35" s="142">
        <v>13</v>
      </c>
      <c r="H35" s="137">
        <f t="shared" si="2"/>
        <v>19</v>
      </c>
      <c r="J35" s="136">
        <f t="shared" si="3"/>
        <v>56406</v>
      </c>
      <c r="L35">
        <f>AF110*AF111</f>
        <v>210</v>
      </c>
      <c r="M35">
        <f t="shared" si="10"/>
        <v>453.6</v>
      </c>
      <c r="N35">
        <f>'КУ для 240 кГц '!L41</f>
        <v>421.77568541955526</v>
      </c>
      <c r="O35">
        <f t="shared" si="11"/>
        <v>-31.824314580444764</v>
      </c>
      <c r="Q35" s="138">
        <f t="shared" si="4"/>
        <v>32</v>
      </c>
      <c r="R35" s="138">
        <f>'КУ для 240 кГц '!U41</f>
        <v>19</v>
      </c>
      <c r="S35" s="138" t="str">
        <f t="shared" si="5"/>
        <v>13</v>
      </c>
      <c r="T35" s="138"/>
      <c r="U35" s="138">
        <f t="shared" si="6"/>
        <v>32</v>
      </c>
      <c r="V35" s="138">
        <f>'КУ для 240 кГц '!W41</f>
        <v>19</v>
      </c>
      <c r="W35" s="138" t="str">
        <f t="shared" si="7"/>
        <v>13</v>
      </c>
      <c r="Y35">
        <f t="shared" si="8"/>
        <v>56169</v>
      </c>
      <c r="BJ35" s="141">
        <f t="shared" si="15"/>
        <v>30</v>
      </c>
      <c r="BK35" s="141">
        <f>'КУ для 240 кГц '!U39</f>
        <v>21</v>
      </c>
      <c r="BL35" s="136" t="str">
        <f t="shared" si="12"/>
        <v>15</v>
      </c>
      <c r="BN35" s="141"/>
      <c r="BO35" s="142">
        <f>'КУ для 240 кГц '!W39</f>
        <v>21</v>
      </c>
      <c r="BP35" s="137" t="str">
        <f t="shared" si="13"/>
        <v>15</v>
      </c>
      <c r="BR35" s="136">
        <f t="shared" si="14"/>
        <v>55225</v>
      </c>
      <c r="BS35">
        <f t="shared" si="16"/>
        <v>241</v>
      </c>
    </row>
    <row r="36" spans="2:71">
      <c r="B36" s="141">
        <f t="shared" si="9"/>
        <v>33</v>
      </c>
      <c r="C36" s="141">
        <v>12</v>
      </c>
      <c r="D36" s="136">
        <f t="shared" si="0"/>
        <v>18</v>
      </c>
      <c r="F36" s="141">
        <f t="shared" si="1"/>
        <v>33</v>
      </c>
      <c r="G36" s="142">
        <v>11</v>
      </c>
      <c r="H36" s="137">
        <f t="shared" si="2"/>
        <v>17</v>
      </c>
      <c r="J36" s="136">
        <f t="shared" si="3"/>
        <v>56882</v>
      </c>
      <c r="L36">
        <f>AF110*AF109</f>
        <v>234</v>
      </c>
      <c r="M36">
        <f t="shared" si="10"/>
        <v>505.44000000000005</v>
      </c>
      <c r="N36">
        <f>'КУ для 240 кГц '!L42</f>
        <v>451.82663641443332</v>
      </c>
      <c r="O36">
        <f t="shared" si="11"/>
        <v>-53.613363585566731</v>
      </c>
      <c r="Q36" s="138">
        <f t="shared" si="4"/>
        <v>33</v>
      </c>
      <c r="R36" s="138">
        <f>'КУ для 240 кГц '!U42</f>
        <v>18</v>
      </c>
      <c r="S36" s="138" t="str">
        <f t="shared" si="5"/>
        <v>12</v>
      </c>
      <c r="T36" s="138"/>
      <c r="U36" s="138">
        <f t="shared" si="6"/>
        <v>33</v>
      </c>
      <c r="V36" s="138">
        <f>'КУ для 240 кГц '!W42</f>
        <v>19</v>
      </c>
      <c r="W36" s="138" t="str">
        <f t="shared" si="7"/>
        <v>13</v>
      </c>
      <c r="Y36">
        <f t="shared" si="8"/>
        <v>56406</v>
      </c>
      <c r="BJ36" s="141">
        <f t="shared" si="15"/>
        <v>31</v>
      </c>
      <c r="BK36" s="141">
        <f>'КУ для 240 кГц '!U40</f>
        <v>20</v>
      </c>
      <c r="BL36" s="136" t="str">
        <f t="shared" si="12"/>
        <v>14</v>
      </c>
      <c r="BN36" s="141"/>
      <c r="BO36" s="142">
        <f>'КУ для 240 кГц '!W40</f>
        <v>20</v>
      </c>
      <c r="BP36" s="137" t="str">
        <f t="shared" si="13"/>
        <v>14</v>
      </c>
      <c r="BR36" s="136">
        <f t="shared" si="14"/>
        <v>55696</v>
      </c>
      <c r="BS36">
        <f t="shared" si="16"/>
        <v>471</v>
      </c>
    </row>
    <row r="37" spans="2:71">
      <c r="B37" s="141">
        <f t="shared" si="9"/>
        <v>34</v>
      </c>
      <c r="C37" s="141">
        <v>11</v>
      </c>
      <c r="D37" s="136">
        <f t="shared" si="0"/>
        <v>17</v>
      </c>
      <c r="F37" s="141">
        <f t="shared" si="1"/>
        <v>34</v>
      </c>
      <c r="G37" s="142">
        <v>11</v>
      </c>
      <c r="H37" s="137">
        <f t="shared" si="2"/>
        <v>17</v>
      </c>
      <c r="J37" s="136">
        <f t="shared" si="3"/>
        <v>57121</v>
      </c>
      <c r="L37">
        <f>AF109*AF109</f>
        <v>243.35999999999999</v>
      </c>
      <c r="M37">
        <f t="shared" si="10"/>
        <v>525.6576</v>
      </c>
      <c r="N37">
        <f>'КУ для 240 кГц '!L43</f>
        <v>483.63819270666556</v>
      </c>
      <c r="O37">
        <f t="shared" si="11"/>
        <v>-42.019407293334439</v>
      </c>
      <c r="Q37" s="138">
        <f t="shared" si="4"/>
        <v>34</v>
      </c>
      <c r="R37" s="138">
        <f>'КУ для 240 кГц '!U43</f>
        <v>19</v>
      </c>
      <c r="S37" s="138" t="str">
        <f t="shared" si="5"/>
        <v>13</v>
      </c>
      <c r="T37" s="138"/>
      <c r="U37" s="138">
        <f t="shared" si="6"/>
        <v>34</v>
      </c>
      <c r="V37" s="138">
        <f>'КУ для 240 кГц '!W43</f>
        <v>19</v>
      </c>
      <c r="W37" s="138" t="str">
        <f t="shared" si="7"/>
        <v>13</v>
      </c>
      <c r="Y37">
        <f t="shared" si="8"/>
        <v>56169</v>
      </c>
      <c r="BJ37" s="141">
        <f t="shared" si="15"/>
        <v>32</v>
      </c>
      <c r="BK37" s="141">
        <f>'КУ для 240 кГц '!U41</f>
        <v>19</v>
      </c>
      <c r="BL37" s="136" t="str">
        <f t="shared" si="12"/>
        <v>13</v>
      </c>
      <c r="BN37" s="141"/>
      <c r="BO37" s="142">
        <f>'КУ для 240 кГц '!W41</f>
        <v>19</v>
      </c>
      <c r="BP37" s="137" t="str">
        <f t="shared" si="13"/>
        <v>13</v>
      </c>
      <c r="BR37" s="136">
        <f t="shared" si="14"/>
        <v>56169</v>
      </c>
      <c r="BS37">
        <f t="shared" si="16"/>
        <v>473</v>
      </c>
    </row>
    <row r="38" spans="2:71">
      <c r="B38" s="141">
        <f t="shared" si="9"/>
        <v>35</v>
      </c>
      <c r="C38" s="141">
        <v>10</v>
      </c>
      <c r="D38" s="136">
        <f t="shared" si="0"/>
        <v>16</v>
      </c>
      <c r="F38" s="141">
        <f t="shared" si="1"/>
        <v>35</v>
      </c>
      <c r="G38" s="142">
        <v>11</v>
      </c>
      <c r="H38" s="137">
        <f t="shared" si="2"/>
        <v>17</v>
      </c>
      <c r="J38" s="136">
        <f t="shared" si="3"/>
        <v>57360</v>
      </c>
      <c r="L38">
        <f>AF108*AF109</f>
        <v>257.39999999999998</v>
      </c>
      <c r="M38">
        <f t="shared" si="10"/>
        <v>555.98400000000004</v>
      </c>
      <c r="N38">
        <f>'КУ для 240 кГц '!L44</f>
        <v>517.30443274279526</v>
      </c>
      <c r="O38">
        <f t="shared" si="11"/>
        <v>-38.679567257204781</v>
      </c>
      <c r="Q38" s="138">
        <f t="shared" si="4"/>
        <v>35</v>
      </c>
      <c r="R38" s="138">
        <f>'КУ для 240 кГц '!U44</f>
        <v>14</v>
      </c>
      <c r="S38" s="138" t="str">
        <f t="shared" si="5"/>
        <v>E</v>
      </c>
      <c r="T38" s="138"/>
      <c r="U38" s="138">
        <f t="shared" si="6"/>
        <v>35</v>
      </c>
      <c r="V38" s="138">
        <f>'КУ для 240 кГц '!W44</f>
        <v>23</v>
      </c>
      <c r="W38" s="138" t="str">
        <f t="shared" si="7"/>
        <v>17</v>
      </c>
      <c r="Y38">
        <f t="shared" si="8"/>
        <v>56386</v>
      </c>
      <c r="BJ38" s="141">
        <f t="shared" si="15"/>
        <v>33</v>
      </c>
      <c r="BK38" s="141">
        <f>'КУ для 240 кГц '!U42</f>
        <v>18</v>
      </c>
      <c r="BL38" s="136" t="str">
        <f t="shared" si="12"/>
        <v>12</v>
      </c>
      <c r="BN38" s="141"/>
      <c r="BO38" s="142">
        <f>'КУ для 240 кГц '!W42</f>
        <v>19</v>
      </c>
      <c r="BP38" s="137" t="str">
        <f t="shared" si="13"/>
        <v>13</v>
      </c>
      <c r="BR38" s="136">
        <f t="shared" si="14"/>
        <v>56406</v>
      </c>
      <c r="BS38">
        <f t="shared" si="16"/>
        <v>237</v>
      </c>
    </row>
    <row r="39" spans="2:71">
      <c r="B39" s="141">
        <f t="shared" si="9"/>
        <v>36</v>
      </c>
      <c r="C39" s="141">
        <v>10</v>
      </c>
      <c r="D39" s="136">
        <f t="shared" si="0"/>
        <v>16</v>
      </c>
      <c r="F39" s="141">
        <f t="shared" si="1"/>
        <v>36</v>
      </c>
      <c r="G39" s="142" t="s">
        <v>181</v>
      </c>
      <c r="H39" s="137">
        <f t="shared" si="2"/>
        <v>15</v>
      </c>
      <c r="J39" s="136">
        <f t="shared" si="3"/>
        <v>57840</v>
      </c>
      <c r="L39">
        <f>AF108*AF107</f>
        <v>313.5</v>
      </c>
      <c r="M39">
        <f t="shared" si="10"/>
        <v>677.16000000000008</v>
      </c>
      <c r="N39">
        <f>'КУ для 240 кГц '!L45</f>
        <v>552.92419909915941</v>
      </c>
      <c r="O39">
        <f t="shared" si="11"/>
        <v>-124.23580090084067</v>
      </c>
      <c r="Q39" s="138">
        <f t="shared" si="4"/>
        <v>36</v>
      </c>
      <c r="R39" s="138">
        <f>'КУ для 240 кГц '!U45</f>
        <v>15</v>
      </c>
      <c r="S39" s="138" t="str">
        <f t="shared" si="5"/>
        <v>F</v>
      </c>
      <c r="T39" s="138"/>
      <c r="U39" s="138">
        <f t="shared" si="6"/>
        <v>36</v>
      </c>
      <c r="V39" s="138">
        <f>'КУ для 240 кГц '!W45</f>
        <v>20</v>
      </c>
      <c r="W39" s="138" t="str">
        <f t="shared" si="7"/>
        <v>14</v>
      </c>
      <c r="Y39">
        <f t="shared" si="8"/>
        <v>56876</v>
      </c>
      <c r="BJ39" s="141">
        <f t="shared" si="15"/>
        <v>34</v>
      </c>
      <c r="BK39" s="141">
        <f>'КУ для 240 кГц '!U43</f>
        <v>19</v>
      </c>
      <c r="BL39" s="136" t="str">
        <f t="shared" si="12"/>
        <v>13</v>
      </c>
      <c r="BN39" s="141"/>
      <c r="BO39" s="142">
        <f>'КУ для 240 кГц '!W43</f>
        <v>19</v>
      </c>
      <c r="BP39" s="137" t="str">
        <f t="shared" si="13"/>
        <v>13</v>
      </c>
      <c r="BR39" s="136">
        <f t="shared" si="14"/>
        <v>56169</v>
      </c>
      <c r="BS39">
        <f t="shared" si="16"/>
        <v>-237</v>
      </c>
    </row>
    <row r="40" spans="2:71">
      <c r="B40" s="141">
        <f t="shared" si="9"/>
        <v>37</v>
      </c>
      <c r="C40" s="141" t="s">
        <v>181</v>
      </c>
      <c r="D40" s="136">
        <f t="shared" si="0"/>
        <v>15</v>
      </c>
      <c r="F40" s="141">
        <f t="shared" si="1"/>
        <v>37</v>
      </c>
      <c r="G40" s="142" t="s">
        <v>181</v>
      </c>
      <c r="H40" s="137">
        <f t="shared" si="2"/>
        <v>15</v>
      </c>
      <c r="J40" s="136">
        <f t="shared" si="3"/>
        <v>58081</v>
      </c>
      <c r="L40">
        <f>AF107*AF107</f>
        <v>361</v>
      </c>
      <c r="M40">
        <f t="shared" si="10"/>
        <v>779.7600000000001</v>
      </c>
      <c r="N40">
        <f>'КУ для 240 кГц '!L46</f>
        <v>590.60133137787977</v>
      </c>
      <c r="O40">
        <f t="shared" si="11"/>
        <v>-189.15866862212033</v>
      </c>
      <c r="Q40" s="138">
        <f t="shared" si="4"/>
        <v>37</v>
      </c>
      <c r="R40" s="138">
        <f>'КУ для 240 кГц '!U46</f>
        <v>16</v>
      </c>
      <c r="S40" s="138" t="str">
        <f t="shared" si="5"/>
        <v>10</v>
      </c>
      <c r="T40" s="138"/>
      <c r="U40" s="138">
        <f t="shared" si="6"/>
        <v>37</v>
      </c>
      <c r="V40" s="138">
        <f>'КУ для 240 кГц '!W46</f>
        <v>16</v>
      </c>
      <c r="W40" s="138" t="str">
        <f t="shared" si="7"/>
        <v>10</v>
      </c>
      <c r="Y40">
        <f t="shared" si="8"/>
        <v>57600</v>
      </c>
      <c r="BJ40" s="141">
        <f t="shared" si="15"/>
        <v>35</v>
      </c>
      <c r="BK40" s="141">
        <f>'КУ для 240 кГц '!U44</f>
        <v>14</v>
      </c>
      <c r="BL40" s="136" t="str">
        <f t="shared" si="12"/>
        <v>E</v>
      </c>
      <c r="BN40" s="141"/>
      <c r="BO40" s="142">
        <f>'КУ для 240 кГц '!W44</f>
        <v>23</v>
      </c>
      <c r="BP40" s="137" t="str">
        <f t="shared" si="13"/>
        <v>17</v>
      </c>
      <c r="BR40" s="136">
        <f t="shared" si="14"/>
        <v>56386</v>
      </c>
      <c r="BS40">
        <f t="shared" si="16"/>
        <v>217</v>
      </c>
    </row>
    <row r="41" spans="2:71">
      <c r="B41" s="141">
        <f t="shared" si="9"/>
        <v>38</v>
      </c>
      <c r="C41" s="141" t="s">
        <v>181</v>
      </c>
      <c r="D41" s="136">
        <f t="shared" si="0"/>
        <v>15</v>
      </c>
      <c r="F41" s="141">
        <f t="shared" si="1"/>
        <v>38</v>
      </c>
      <c r="G41" s="142" t="s">
        <v>181</v>
      </c>
      <c r="H41" s="137">
        <f t="shared" si="2"/>
        <v>15</v>
      </c>
      <c r="J41" s="136">
        <f t="shared" si="3"/>
        <v>58081</v>
      </c>
      <c r="L41">
        <f>AF107*AF107</f>
        <v>361</v>
      </c>
      <c r="M41">
        <f t="shared" si="10"/>
        <v>779.7600000000001</v>
      </c>
      <c r="N41">
        <f>'КУ для 240 кГц '!L47</f>
        <v>630.44491020767816</v>
      </c>
      <c r="O41">
        <f t="shared" si="11"/>
        <v>-149.31508979232194</v>
      </c>
      <c r="Q41" s="138">
        <f t="shared" si="4"/>
        <v>38</v>
      </c>
      <c r="R41" s="138">
        <f>'КУ для 240 кГц '!U47</f>
        <v>10</v>
      </c>
      <c r="S41" s="138" t="str">
        <f t="shared" si="5"/>
        <v>A</v>
      </c>
      <c r="T41" s="138"/>
      <c r="U41" s="138">
        <f t="shared" si="6"/>
        <v>38</v>
      </c>
      <c r="V41" s="138">
        <f>'КУ для 240 кГц '!W47</f>
        <v>24</v>
      </c>
      <c r="W41" s="138" t="str">
        <f t="shared" si="7"/>
        <v>18</v>
      </c>
      <c r="Y41">
        <f t="shared" si="8"/>
        <v>57072</v>
      </c>
      <c r="BJ41" s="141">
        <f t="shared" si="15"/>
        <v>36</v>
      </c>
      <c r="BK41" s="141">
        <f>'КУ для 240 кГц '!U45</f>
        <v>15</v>
      </c>
      <c r="BL41" s="136" t="str">
        <f t="shared" si="12"/>
        <v>F</v>
      </c>
      <c r="BN41" s="141"/>
      <c r="BO41" s="142">
        <f>'КУ для 240 кГц '!W45</f>
        <v>20</v>
      </c>
      <c r="BP41" s="137" t="str">
        <f t="shared" si="13"/>
        <v>14</v>
      </c>
      <c r="BR41" s="136">
        <f t="shared" si="14"/>
        <v>56876</v>
      </c>
      <c r="BS41">
        <f t="shared" si="16"/>
        <v>490</v>
      </c>
    </row>
    <row r="42" spans="2:71">
      <c r="B42" s="141">
        <f t="shared" si="9"/>
        <v>39</v>
      </c>
      <c r="C42" s="141" t="s">
        <v>181</v>
      </c>
      <c r="D42" s="136">
        <f t="shared" si="0"/>
        <v>15</v>
      </c>
      <c r="F42" s="141">
        <f t="shared" si="1"/>
        <v>39</v>
      </c>
      <c r="G42" s="142" t="s">
        <v>182</v>
      </c>
      <c r="H42" s="137">
        <f t="shared" si="2"/>
        <v>14</v>
      </c>
      <c r="J42" s="136">
        <f t="shared" si="3"/>
        <v>58322</v>
      </c>
      <c r="L42">
        <f>AF107*AF106</f>
        <v>380</v>
      </c>
      <c r="M42">
        <f t="shared" si="10"/>
        <v>820.80000000000007</v>
      </c>
      <c r="N42">
        <f>'КУ для 240 кГц '!L48</f>
        <v>672.5695128692256</v>
      </c>
      <c r="O42">
        <f t="shared" si="11"/>
        <v>-148.23048713077446</v>
      </c>
      <c r="Q42" s="138">
        <f t="shared" si="4"/>
        <v>39</v>
      </c>
      <c r="R42" s="138">
        <f>'КУ для 240 кГц '!U48</f>
        <v>10</v>
      </c>
      <c r="S42" s="138" t="str">
        <f t="shared" si="5"/>
        <v>A</v>
      </c>
      <c r="T42" s="138"/>
      <c r="U42" s="138">
        <f t="shared" si="6"/>
        <v>39</v>
      </c>
      <c r="V42" s="138">
        <f>'КУ для 240 кГц '!W48</f>
        <v>23</v>
      </c>
      <c r="W42" s="138" t="str">
        <f t="shared" si="7"/>
        <v>17</v>
      </c>
      <c r="Y42">
        <f t="shared" si="8"/>
        <v>57318</v>
      </c>
      <c r="BJ42" s="141">
        <f t="shared" si="15"/>
        <v>37</v>
      </c>
      <c r="BK42" s="141">
        <f>'КУ для 240 кГц '!U46</f>
        <v>16</v>
      </c>
      <c r="BL42" s="136" t="str">
        <f t="shared" si="12"/>
        <v>10</v>
      </c>
      <c r="BN42" s="141"/>
      <c r="BO42" s="142">
        <f>'КУ для 240 кГц '!W46</f>
        <v>16</v>
      </c>
      <c r="BP42" s="137" t="str">
        <f t="shared" si="13"/>
        <v>10</v>
      </c>
      <c r="BR42" s="136">
        <f t="shared" si="14"/>
        <v>57600</v>
      </c>
      <c r="BS42">
        <f t="shared" si="16"/>
        <v>724</v>
      </c>
    </row>
    <row r="43" spans="2:71">
      <c r="B43" s="141">
        <f t="shared" si="9"/>
        <v>40</v>
      </c>
      <c r="C43" s="141" t="s">
        <v>182</v>
      </c>
      <c r="D43" s="136">
        <f t="shared" si="0"/>
        <v>14</v>
      </c>
      <c r="F43" s="141">
        <f t="shared" si="1"/>
        <v>40</v>
      </c>
      <c r="G43" s="142" t="s">
        <v>181</v>
      </c>
      <c r="H43" s="137">
        <f t="shared" si="2"/>
        <v>15</v>
      </c>
      <c r="J43" s="136">
        <f t="shared" si="3"/>
        <v>58322</v>
      </c>
      <c r="L43">
        <f>AF106*AF107</f>
        <v>380</v>
      </c>
      <c r="M43">
        <f t="shared" si="10"/>
        <v>820.80000000000007</v>
      </c>
      <c r="N43">
        <f>'КУ для 240 кГц '!L49</f>
        <v>717.09548108879085</v>
      </c>
      <c r="O43">
        <f t="shared" si="11"/>
        <v>-103.70451891120922</v>
      </c>
      <c r="Q43" s="138">
        <f t="shared" si="4"/>
        <v>40</v>
      </c>
      <c r="R43" s="138">
        <f>'КУ для 240 кГц '!U49</f>
        <v>8</v>
      </c>
      <c r="S43" s="138" t="str">
        <f t="shared" si="5"/>
        <v>8</v>
      </c>
      <c r="T43" s="138"/>
      <c r="U43" s="138">
        <f t="shared" si="6"/>
        <v>40</v>
      </c>
      <c r="V43" s="138">
        <f>'КУ для 240 кГц '!W49</f>
        <v>26</v>
      </c>
      <c r="W43" s="138" t="str">
        <f t="shared" si="7"/>
        <v>1A</v>
      </c>
      <c r="Y43">
        <f t="shared" si="8"/>
        <v>57040</v>
      </c>
      <c r="BJ43" s="141">
        <f t="shared" si="15"/>
        <v>38</v>
      </c>
      <c r="BK43" s="141">
        <f>'КУ для 240 кГц '!U47</f>
        <v>10</v>
      </c>
      <c r="BL43" s="136" t="str">
        <f t="shared" si="12"/>
        <v>A</v>
      </c>
      <c r="BN43" s="141"/>
      <c r="BO43" s="142">
        <f>'КУ для 240 кГц '!W47</f>
        <v>24</v>
      </c>
      <c r="BP43" s="137" t="str">
        <f t="shared" si="13"/>
        <v>18</v>
      </c>
      <c r="BR43" s="136">
        <f t="shared" si="14"/>
        <v>57072</v>
      </c>
      <c r="BS43">
        <f t="shared" si="16"/>
        <v>-528</v>
      </c>
    </row>
    <row r="44" spans="2:71">
      <c r="B44" s="141">
        <f t="shared" si="9"/>
        <v>41</v>
      </c>
      <c r="C44" s="141" t="s">
        <v>182</v>
      </c>
      <c r="D44" s="136">
        <f t="shared" si="0"/>
        <v>14</v>
      </c>
      <c r="F44" s="141">
        <f t="shared" si="1"/>
        <v>41</v>
      </c>
      <c r="G44" s="142" t="s">
        <v>182</v>
      </c>
      <c r="H44" s="137">
        <f t="shared" si="2"/>
        <v>14</v>
      </c>
      <c r="J44" s="136">
        <f t="shared" si="3"/>
        <v>58564</v>
      </c>
      <c r="L44">
        <f>AF106*AF106</f>
        <v>400</v>
      </c>
      <c r="M44">
        <f t="shared" si="10"/>
        <v>864</v>
      </c>
      <c r="N44">
        <f>'КУ для 240 кГц '!L50</f>
        <v>764.14920156896437</v>
      </c>
      <c r="O44">
        <f t="shared" si="11"/>
        <v>-99.850798431035628</v>
      </c>
      <c r="Q44" s="138">
        <f t="shared" si="4"/>
        <v>41</v>
      </c>
      <c r="R44" s="138">
        <f>'КУ для 240 кГц '!U50</f>
        <v>8</v>
      </c>
      <c r="S44" s="138" t="str">
        <f t="shared" si="5"/>
        <v>8</v>
      </c>
      <c r="T44" s="138"/>
      <c r="U44" s="138">
        <f t="shared" si="6"/>
        <v>41</v>
      </c>
      <c r="V44" s="138">
        <f>'КУ для 240 кГц '!W50</f>
        <v>25</v>
      </c>
      <c r="W44" s="138" t="str">
        <f t="shared" si="7"/>
        <v>19</v>
      </c>
      <c r="Y44">
        <f t="shared" si="8"/>
        <v>57288</v>
      </c>
      <c r="BJ44" s="141">
        <f t="shared" si="15"/>
        <v>39</v>
      </c>
      <c r="BK44" s="141">
        <f>'КУ для 240 кГц '!U48</f>
        <v>10</v>
      </c>
      <c r="BL44" s="136" t="str">
        <f t="shared" si="12"/>
        <v>A</v>
      </c>
      <c r="BN44" s="141"/>
      <c r="BO44" s="142">
        <f>'КУ для 240 кГц '!W48</f>
        <v>23</v>
      </c>
      <c r="BP44" s="137" t="str">
        <f t="shared" si="13"/>
        <v>17</v>
      </c>
      <c r="BR44" s="136">
        <f t="shared" si="14"/>
        <v>57318</v>
      </c>
      <c r="BS44">
        <f t="shared" si="16"/>
        <v>246</v>
      </c>
    </row>
    <row r="45" spans="2:71">
      <c r="B45" s="141">
        <f t="shared" si="9"/>
        <v>42</v>
      </c>
      <c r="C45" s="141" t="s">
        <v>182</v>
      </c>
      <c r="D45" s="136">
        <f t="shared" si="0"/>
        <v>14</v>
      </c>
      <c r="F45" s="141">
        <f t="shared" si="1"/>
        <v>42</v>
      </c>
      <c r="G45" s="142" t="s">
        <v>183</v>
      </c>
      <c r="H45" s="137">
        <f t="shared" si="2"/>
        <v>13</v>
      </c>
      <c r="J45" s="136">
        <f t="shared" si="3"/>
        <v>58806</v>
      </c>
      <c r="L45">
        <f>AF106*AF105</f>
        <v>440</v>
      </c>
      <c r="M45">
        <f t="shared" si="10"/>
        <v>950.40000000000009</v>
      </c>
      <c r="N45">
        <f>'КУ для 240 кГц '!L51</f>
        <v>813.86339985149789</v>
      </c>
      <c r="O45">
        <f t="shared" si="11"/>
        <v>-136.5366001485022</v>
      </c>
      <c r="Q45" s="138">
        <f t="shared" si="4"/>
        <v>42</v>
      </c>
      <c r="R45" s="138">
        <f>'КУ для 240 кГц '!U51</f>
        <v>11</v>
      </c>
      <c r="S45" s="138" t="str">
        <f t="shared" si="5"/>
        <v>B</v>
      </c>
      <c r="T45" s="138"/>
      <c r="U45" s="138">
        <f t="shared" si="6"/>
        <v>42</v>
      </c>
      <c r="V45" s="138">
        <f>'КУ для 240 кГц '!W51</f>
        <v>18</v>
      </c>
      <c r="W45" s="138" t="str">
        <f t="shared" si="7"/>
        <v>12</v>
      </c>
      <c r="Y45">
        <f t="shared" si="8"/>
        <v>58310</v>
      </c>
      <c r="BJ45" s="141">
        <f t="shared" si="15"/>
        <v>40</v>
      </c>
      <c r="BK45" s="141">
        <f>'КУ для 240 кГц '!U49</f>
        <v>8</v>
      </c>
      <c r="BL45" s="136" t="str">
        <f t="shared" si="12"/>
        <v>8</v>
      </c>
      <c r="BN45" s="141"/>
      <c r="BO45" s="142">
        <f>'КУ для 240 кГц '!W49</f>
        <v>26</v>
      </c>
      <c r="BP45" s="137" t="str">
        <f t="shared" si="13"/>
        <v>1A</v>
      </c>
      <c r="BR45" s="136">
        <f t="shared" si="14"/>
        <v>57040</v>
      </c>
      <c r="BS45">
        <f t="shared" si="16"/>
        <v>-278</v>
      </c>
    </row>
    <row r="46" spans="2:71">
      <c r="B46" s="141">
        <f t="shared" si="9"/>
        <v>43</v>
      </c>
      <c r="C46" s="141" t="s">
        <v>183</v>
      </c>
      <c r="D46" s="136">
        <f t="shared" si="0"/>
        <v>13</v>
      </c>
      <c r="F46" s="141">
        <f t="shared" si="1"/>
        <v>43</v>
      </c>
      <c r="G46" s="142" t="s">
        <v>183</v>
      </c>
      <c r="H46" s="137">
        <f t="shared" si="2"/>
        <v>13</v>
      </c>
      <c r="J46" s="136">
        <f t="shared" si="3"/>
        <v>59049</v>
      </c>
      <c r="L46">
        <f>AF105*AF105</f>
        <v>484</v>
      </c>
      <c r="M46">
        <f t="shared" si="10"/>
        <v>1045.44</v>
      </c>
      <c r="N46">
        <f>'КУ для 240 кГц '!L52</f>
        <v>866.37744813466622</v>
      </c>
      <c r="O46">
        <f t="shared" si="11"/>
        <v>-179.06255186533383</v>
      </c>
      <c r="Q46" s="138">
        <f t="shared" si="4"/>
        <v>43</v>
      </c>
      <c r="R46" s="138">
        <f>'КУ для 240 кГц '!U52</f>
        <v>14</v>
      </c>
      <c r="S46" s="138" t="str">
        <f t="shared" si="5"/>
        <v>E</v>
      </c>
      <c r="T46" s="138"/>
      <c r="U46" s="138">
        <f t="shared" si="6"/>
        <v>43</v>
      </c>
      <c r="V46" s="138">
        <f>'КУ для 240 кГц '!W52</f>
        <v>14</v>
      </c>
      <c r="W46" s="138" t="str">
        <f t="shared" si="7"/>
        <v>E</v>
      </c>
      <c r="Y46">
        <f t="shared" si="8"/>
        <v>58564</v>
      </c>
      <c r="BJ46" s="141">
        <f t="shared" si="15"/>
        <v>41</v>
      </c>
      <c r="BK46" s="141">
        <f>'КУ для 240 кГц '!U50</f>
        <v>8</v>
      </c>
      <c r="BL46" s="136" t="str">
        <f t="shared" si="12"/>
        <v>8</v>
      </c>
      <c r="BN46" s="141"/>
      <c r="BO46" s="142">
        <f>'КУ для 240 кГц '!W50</f>
        <v>25</v>
      </c>
      <c r="BP46" s="137" t="str">
        <f t="shared" si="13"/>
        <v>19</v>
      </c>
      <c r="BR46" s="136">
        <f t="shared" si="14"/>
        <v>57288</v>
      </c>
      <c r="BS46">
        <f t="shared" si="16"/>
        <v>248</v>
      </c>
    </row>
    <row r="47" spans="2:71">
      <c r="B47" s="141">
        <f t="shared" si="9"/>
        <v>44</v>
      </c>
      <c r="C47" s="141" t="s">
        <v>183</v>
      </c>
      <c r="D47" s="136">
        <f t="shared" si="0"/>
        <v>13</v>
      </c>
      <c r="F47" s="141">
        <f t="shared" si="1"/>
        <v>44</v>
      </c>
      <c r="G47" s="142" t="s">
        <v>183</v>
      </c>
      <c r="H47" s="137">
        <f t="shared" si="2"/>
        <v>13</v>
      </c>
      <c r="J47" s="136">
        <f t="shared" si="3"/>
        <v>59049</v>
      </c>
      <c r="L47">
        <f>AF105*AF105</f>
        <v>484</v>
      </c>
      <c r="M47">
        <f t="shared" si="10"/>
        <v>1045.44</v>
      </c>
      <c r="N47">
        <f>'КУ для 240 кГц '!L53</f>
        <v>921.83768769627</v>
      </c>
      <c r="O47">
        <f t="shared" si="11"/>
        <v>-123.60231230373006</v>
      </c>
      <c r="Q47" s="138">
        <f t="shared" si="4"/>
        <v>44</v>
      </c>
      <c r="R47" s="138">
        <f>'КУ для 240 кГц '!U53</f>
        <v>10</v>
      </c>
      <c r="S47" s="138" t="str">
        <f t="shared" si="5"/>
        <v>A</v>
      </c>
      <c r="T47" s="138"/>
      <c r="U47" s="138">
        <f t="shared" si="6"/>
        <v>44</v>
      </c>
      <c r="V47" s="138">
        <f>'КУ для 240 кГц '!W53</f>
        <v>16</v>
      </c>
      <c r="W47" s="138" t="str">
        <f t="shared" si="7"/>
        <v>10</v>
      </c>
      <c r="Y47">
        <f t="shared" si="8"/>
        <v>59040</v>
      </c>
      <c r="BJ47" s="141">
        <f t="shared" si="15"/>
        <v>42</v>
      </c>
      <c r="BK47" s="141">
        <f>'КУ для 240 кГц '!U51</f>
        <v>11</v>
      </c>
      <c r="BL47" s="136" t="str">
        <f t="shared" si="12"/>
        <v>B</v>
      </c>
      <c r="BN47" s="141"/>
      <c r="BO47" s="142">
        <f>'КУ для 240 кГц '!W51</f>
        <v>18</v>
      </c>
      <c r="BP47" s="137" t="str">
        <f t="shared" si="13"/>
        <v>12</v>
      </c>
      <c r="BR47" s="136">
        <f t="shared" si="14"/>
        <v>58310</v>
      </c>
      <c r="BS47">
        <f t="shared" si="16"/>
        <v>1022</v>
      </c>
    </row>
    <row r="48" spans="2:71">
      <c r="B48" s="141">
        <f t="shared" si="9"/>
        <v>45</v>
      </c>
      <c r="C48" s="141" t="s">
        <v>184</v>
      </c>
      <c r="D48" s="136">
        <f t="shared" si="0"/>
        <v>12</v>
      </c>
      <c r="F48" s="141">
        <f t="shared" si="1"/>
        <v>45</v>
      </c>
      <c r="G48" s="142" t="s">
        <v>183</v>
      </c>
      <c r="H48" s="137">
        <f t="shared" si="2"/>
        <v>13</v>
      </c>
      <c r="J48" s="136">
        <f t="shared" si="3"/>
        <v>59292</v>
      </c>
      <c r="L48">
        <f>AF104*AF105</f>
        <v>528</v>
      </c>
      <c r="M48">
        <f t="shared" si="10"/>
        <v>1140.48</v>
      </c>
      <c r="N48">
        <f>'КУ для 240 кГц '!L54</f>
        <v>980.39776660329335</v>
      </c>
      <c r="O48">
        <f t="shared" si="11"/>
        <v>-160.08223339670667</v>
      </c>
      <c r="Q48" s="138">
        <f t="shared" si="4"/>
        <v>45</v>
      </c>
      <c r="R48" s="138">
        <f>'КУ для 240 кГц '!U54</f>
        <v>12</v>
      </c>
      <c r="S48" s="138" t="str">
        <f t="shared" si="5"/>
        <v>C</v>
      </c>
      <c r="T48" s="138"/>
      <c r="U48" s="138">
        <f t="shared" si="6"/>
        <v>45</v>
      </c>
      <c r="V48" s="138">
        <f>'КУ для 240 кГц '!W54</f>
        <v>15</v>
      </c>
      <c r="W48" s="138" t="str">
        <f t="shared" si="7"/>
        <v>F</v>
      </c>
      <c r="Y48">
        <f t="shared" si="8"/>
        <v>58804</v>
      </c>
      <c r="BJ48" s="141">
        <f t="shared" si="15"/>
        <v>43</v>
      </c>
      <c r="BK48" s="141">
        <f>'КУ для 240 кГц '!U52</f>
        <v>14</v>
      </c>
      <c r="BL48" s="136" t="str">
        <f t="shared" si="12"/>
        <v>E</v>
      </c>
      <c r="BN48" s="141"/>
      <c r="BO48" s="142">
        <f>'КУ для 240 кГц '!W52</f>
        <v>14</v>
      </c>
      <c r="BP48" s="137" t="str">
        <f t="shared" si="13"/>
        <v>E</v>
      </c>
      <c r="BR48" s="136">
        <f t="shared" si="14"/>
        <v>58564</v>
      </c>
      <c r="BS48">
        <f t="shared" si="16"/>
        <v>254</v>
      </c>
    </row>
    <row r="49" spans="2:71">
      <c r="B49" s="141">
        <f t="shared" si="9"/>
        <v>46</v>
      </c>
      <c r="C49" s="141" t="s">
        <v>184</v>
      </c>
      <c r="D49" s="136">
        <f t="shared" si="0"/>
        <v>12</v>
      </c>
      <c r="F49" s="141">
        <f t="shared" si="1"/>
        <v>46</v>
      </c>
      <c r="G49" s="142" t="s">
        <v>184</v>
      </c>
      <c r="H49" s="137">
        <f t="shared" si="2"/>
        <v>12</v>
      </c>
      <c r="J49" s="136">
        <f t="shared" si="3"/>
        <v>59536</v>
      </c>
      <c r="L49">
        <f>AF104*AF104</f>
        <v>576</v>
      </c>
      <c r="M49">
        <f t="shared" si="10"/>
        <v>1244.1600000000001</v>
      </c>
      <c r="N49">
        <f>'КУ для 240 кГц '!L55</f>
        <v>1042.2189934206547</v>
      </c>
      <c r="O49">
        <f t="shared" si="11"/>
        <v>-201.94100657934541</v>
      </c>
      <c r="Q49" s="138">
        <f t="shared" si="4"/>
        <v>46</v>
      </c>
      <c r="R49" s="138">
        <f>'КУ для 240 кГц '!U55</f>
        <v>12</v>
      </c>
      <c r="S49" s="138" t="str">
        <f t="shared" si="5"/>
        <v>C</v>
      </c>
      <c r="T49" s="138"/>
      <c r="U49" s="138">
        <f t="shared" si="6"/>
        <v>46</v>
      </c>
      <c r="V49" s="138">
        <f>'КУ для 240 кГц '!W55</f>
        <v>14</v>
      </c>
      <c r="W49" s="138" t="str">
        <f t="shared" si="7"/>
        <v>E</v>
      </c>
      <c r="Y49">
        <f t="shared" si="8"/>
        <v>59048</v>
      </c>
      <c r="BJ49" s="141">
        <f t="shared" si="15"/>
        <v>44</v>
      </c>
      <c r="BK49" s="141">
        <f>'КУ для 240 кГц '!U53</f>
        <v>10</v>
      </c>
      <c r="BL49" s="136" t="str">
        <f t="shared" si="12"/>
        <v>A</v>
      </c>
      <c r="BN49" s="141"/>
      <c r="BO49" s="142">
        <f>'КУ для 240 кГц '!W53</f>
        <v>16</v>
      </c>
      <c r="BP49" s="137" t="str">
        <f t="shared" si="13"/>
        <v>10</v>
      </c>
      <c r="BR49" s="136">
        <f t="shared" si="14"/>
        <v>59040</v>
      </c>
      <c r="BS49">
        <f t="shared" si="16"/>
        <v>476</v>
      </c>
    </row>
    <row r="50" spans="2:71">
      <c r="B50" s="141">
        <f t="shared" si="9"/>
        <v>47</v>
      </c>
      <c r="C50" s="141" t="s">
        <v>184</v>
      </c>
      <c r="D50" s="136">
        <f t="shared" si="0"/>
        <v>12</v>
      </c>
      <c r="F50" s="141">
        <f t="shared" si="1"/>
        <v>47</v>
      </c>
      <c r="G50" s="142" t="s">
        <v>184</v>
      </c>
      <c r="H50" s="137">
        <f t="shared" si="2"/>
        <v>12</v>
      </c>
      <c r="J50" s="136">
        <f t="shared" si="3"/>
        <v>59536</v>
      </c>
      <c r="L50">
        <f>AF104*AF104</f>
        <v>576</v>
      </c>
      <c r="M50">
        <f t="shared" si="10"/>
        <v>1244.1600000000001</v>
      </c>
      <c r="N50">
        <f>'КУ для 240 кГц '!L56</f>
        <v>1107.4707076641273</v>
      </c>
      <c r="O50">
        <f t="shared" si="11"/>
        <v>-136.68929233587278</v>
      </c>
      <c r="Q50" s="138">
        <f t="shared" si="4"/>
        <v>47</v>
      </c>
      <c r="R50" s="138">
        <f>'КУ для 240 кГц '!U56</f>
        <v>10</v>
      </c>
      <c r="S50" s="138" t="str">
        <f t="shared" si="5"/>
        <v>A</v>
      </c>
      <c r="T50" s="138"/>
      <c r="U50" s="138">
        <f t="shared" si="6"/>
        <v>47</v>
      </c>
      <c r="V50" s="138">
        <f>'КУ для 240 кГц '!W56</f>
        <v>14</v>
      </c>
      <c r="W50" s="138" t="str">
        <f t="shared" si="7"/>
        <v>E</v>
      </c>
      <c r="Y50">
        <f t="shared" si="8"/>
        <v>59532</v>
      </c>
      <c r="BJ50" s="141">
        <f t="shared" si="15"/>
        <v>45</v>
      </c>
      <c r="BK50" s="141">
        <f>'КУ для 240 кГц '!U54</f>
        <v>12</v>
      </c>
      <c r="BL50" s="136" t="str">
        <f t="shared" si="12"/>
        <v>C</v>
      </c>
      <c r="BN50" s="141"/>
      <c r="BO50" s="142">
        <f>'КУ для 240 кГц '!W54</f>
        <v>15</v>
      </c>
      <c r="BP50" s="137" t="str">
        <f t="shared" si="13"/>
        <v>F</v>
      </c>
      <c r="BR50" s="136">
        <f t="shared" si="14"/>
        <v>58804</v>
      </c>
      <c r="BS50">
        <f t="shared" si="16"/>
        <v>-236</v>
      </c>
    </row>
    <row r="51" spans="2:71">
      <c r="B51" s="141">
        <f t="shared" si="9"/>
        <v>48</v>
      </c>
      <c r="C51" s="141" t="s">
        <v>185</v>
      </c>
      <c r="D51" s="136">
        <f t="shared" si="0"/>
        <v>11</v>
      </c>
      <c r="F51" s="141">
        <f t="shared" si="1"/>
        <v>48</v>
      </c>
      <c r="G51" s="142" t="s">
        <v>184</v>
      </c>
      <c r="H51" s="137">
        <f t="shared" si="2"/>
        <v>12</v>
      </c>
      <c r="J51" s="136">
        <f t="shared" si="3"/>
        <v>59780</v>
      </c>
      <c r="L51">
        <f>AF103*AF104</f>
        <v>600</v>
      </c>
      <c r="M51">
        <f t="shared" si="10"/>
        <v>1296</v>
      </c>
      <c r="N51">
        <f>'КУ для 240 кГц '!L57</f>
        <v>1176.3306677768617</v>
      </c>
      <c r="O51">
        <f t="shared" si="11"/>
        <v>-119.66933222313833</v>
      </c>
      <c r="Q51" s="138">
        <f t="shared" si="4"/>
        <v>48</v>
      </c>
      <c r="R51" s="138">
        <f>'КУ для 240 кГц '!U57</f>
        <v>9</v>
      </c>
      <c r="S51" s="138" t="str">
        <f t="shared" si="5"/>
        <v>9</v>
      </c>
      <c r="T51" s="138"/>
      <c r="U51" s="138">
        <f t="shared" si="6"/>
        <v>48</v>
      </c>
      <c r="V51" s="138">
        <f>'КУ для 240 кГц '!W57</f>
        <v>14</v>
      </c>
      <c r="W51" s="138" t="str">
        <f t="shared" si="7"/>
        <v>E</v>
      </c>
      <c r="Y51">
        <f t="shared" si="8"/>
        <v>59774</v>
      </c>
      <c r="BJ51" s="141">
        <f t="shared" si="15"/>
        <v>46</v>
      </c>
      <c r="BK51" s="141">
        <f>'КУ для 240 кГц '!U55</f>
        <v>12</v>
      </c>
      <c r="BL51" s="136" t="str">
        <f t="shared" si="12"/>
        <v>C</v>
      </c>
      <c r="BN51" s="141"/>
      <c r="BO51" s="142">
        <f>'КУ для 240 кГц '!W55</f>
        <v>14</v>
      </c>
      <c r="BP51" s="137" t="str">
        <f t="shared" si="13"/>
        <v>E</v>
      </c>
      <c r="BR51" s="136">
        <f t="shared" si="14"/>
        <v>59048</v>
      </c>
      <c r="BS51">
        <f t="shared" si="16"/>
        <v>244</v>
      </c>
    </row>
    <row r="52" spans="2:71">
      <c r="B52" s="141">
        <f t="shared" si="9"/>
        <v>49</v>
      </c>
      <c r="C52" s="141" t="s">
        <v>185</v>
      </c>
      <c r="D52" s="136">
        <f t="shared" si="0"/>
        <v>11</v>
      </c>
      <c r="F52" s="141">
        <f t="shared" si="1"/>
        <v>49</v>
      </c>
      <c r="G52" s="142" t="s">
        <v>185</v>
      </c>
      <c r="H52" s="137">
        <f t="shared" si="2"/>
        <v>11</v>
      </c>
      <c r="J52" s="136">
        <f t="shared" si="3"/>
        <v>60025</v>
      </c>
      <c r="L52">
        <f>AF103*AF103</f>
        <v>625</v>
      </c>
      <c r="M52">
        <f t="shared" si="10"/>
        <v>1350</v>
      </c>
      <c r="N52">
        <f>'КУ для 240 кГц '!L58</f>
        <v>1248.9854574446588</v>
      </c>
      <c r="O52">
        <f t="shared" si="11"/>
        <v>-101.01454255534122</v>
      </c>
      <c r="Q52" s="138">
        <f t="shared" si="4"/>
        <v>49</v>
      </c>
      <c r="R52" s="138">
        <f>'КУ для 240 кГц '!U58</f>
        <v>12</v>
      </c>
      <c r="S52" s="138" t="str">
        <f t="shared" si="5"/>
        <v>C</v>
      </c>
      <c r="T52" s="138"/>
      <c r="U52" s="138">
        <f t="shared" si="6"/>
        <v>49</v>
      </c>
      <c r="V52" s="138">
        <f>'КУ для 240 кГц '!W58</f>
        <v>12</v>
      </c>
      <c r="W52" s="138" t="str">
        <f t="shared" si="7"/>
        <v>C</v>
      </c>
      <c r="Y52">
        <f t="shared" si="8"/>
        <v>59536</v>
      </c>
      <c r="BJ52" s="141">
        <f t="shared" si="15"/>
        <v>47</v>
      </c>
      <c r="BK52" s="141">
        <f>'КУ для 240 кГц '!U56</f>
        <v>10</v>
      </c>
      <c r="BL52" s="136" t="str">
        <f t="shared" si="12"/>
        <v>A</v>
      </c>
      <c r="BN52" s="141"/>
      <c r="BO52" s="142">
        <f>'КУ для 240 кГц '!W56</f>
        <v>14</v>
      </c>
      <c r="BP52" s="137" t="str">
        <f t="shared" si="13"/>
        <v>E</v>
      </c>
      <c r="BR52" s="136">
        <f t="shared" si="14"/>
        <v>59532</v>
      </c>
      <c r="BS52">
        <f t="shared" si="16"/>
        <v>484</v>
      </c>
    </row>
    <row r="53" spans="2:71">
      <c r="B53" s="141">
        <f t="shared" si="9"/>
        <v>50</v>
      </c>
      <c r="C53" s="141" t="s">
        <v>54</v>
      </c>
      <c r="D53" s="136">
        <f t="shared" si="0"/>
        <v>10</v>
      </c>
      <c r="F53" s="141">
        <f t="shared" si="1"/>
        <v>50</v>
      </c>
      <c r="G53" s="142" t="s">
        <v>185</v>
      </c>
      <c r="H53" s="137">
        <f t="shared" si="2"/>
        <v>11</v>
      </c>
      <c r="J53" s="136">
        <f t="shared" si="3"/>
        <v>60270</v>
      </c>
      <c r="L53">
        <f>AF102*AF103</f>
        <v>650</v>
      </c>
      <c r="M53">
        <f t="shared" si="10"/>
        <v>1404</v>
      </c>
      <c r="N53">
        <f>'КУ для 240 кГц '!L59</f>
        <v>1325.6309111026385</v>
      </c>
      <c r="O53">
        <f t="shared" si="11"/>
        <v>-78.369088897361507</v>
      </c>
      <c r="Q53" s="138">
        <f t="shared" si="4"/>
        <v>50</v>
      </c>
      <c r="R53" s="138">
        <f>'КУ для 240 кГц '!U59</f>
        <v>10</v>
      </c>
      <c r="S53" s="138" t="str">
        <f t="shared" si="5"/>
        <v>A</v>
      </c>
      <c r="T53" s="138"/>
      <c r="U53" s="138">
        <f t="shared" si="6"/>
        <v>50</v>
      </c>
      <c r="V53" s="138">
        <f>'КУ для 240 кГц '!W59</f>
        <v>12</v>
      </c>
      <c r="W53" s="138" t="str">
        <f t="shared" si="7"/>
        <v>C</v>
      </c>
      <c r="Y53">
        <f t="shared" si="8"/>
        <v>60024</v>
      </c>
      <c r="BJ53" s="141">
        <f t="shared" si="15"/>
        <v>48</v>
      </c>
      <c r="BK53" s="141">
        <f>'КУ для 240 кГц '!U57</f>
        <v>9</v>
      </c>
      <c r="BL53" s="136" t="str">
        <f t="shared" si="12"/>
        <v>9</v>
      </c>
      <c r="BN53" s="141"/>
      <c r="BO53" s="142">
        <f>'КУ для 240 кГц '!W57</f>
        <v>14</v>
      </c>
      <c r="BP53" s="137" t="str">
        <f t="shared" si="13"/>
        <v>E</v>
      </c>
      <c r="BR53" s="136">
        <f t="shared" si="14"/>
        <v>59774</v>
      </c>
      <c r="BS53">
        <f t="shared" si="16"/>
        <v>242</v>
      </c>
    </row>
    <row r="54" spans="2:71">
      <c r="B54" s="141">
        <f t="shared" si="9"/>
        <v>51</v>
      </c>
      <c r="C54" s="141" t="s">
        <v>54</v>
      </c>
      <c r="D54" s="136">
        <f t="shared" si="0"/>
        <v>10</v>
      </c>
      <c r="F54" s="141">
        <f t="shared" si="1"/>
        <v>51</v>
      </c>
      <c r="G54" s="142">
        <v>9</v>
      </c>
      <c r="H54" s="137">
        <f t="shared" si="2"/>
        <v>9</v>
      </c>
      <c r="J54" s="136">
        <f t="shared" si="3"/>
        <v>60762</v>
      </c>
      <c r="L54">
        <f>AF102*AF101</f>
        <v>728</v>
      </c>
      <c r="M54">
        <f t="shared" si="10"/>
        <v>1572.48</v>
      </c>
      <c r="N54">
        <f>'КУ для 240 кГц '!L60</f>
        <v>1406.4725595249934</v>
      </c>
      <c r="O54">
        <f t="shared" si="11"/>
        <v>-166.00744047500666</v>
      </c>
      <c r="Q54" s="138">
        <f t="shared" si="4"/>
        <v>51</v>
      </c>
      <c r="R54" s="138">
        <f>'КУ для 240 кГц '!U60</f>
        <v>11</v>
      </c>
      <c r="S54" s="138" t="str">
        <f t="shared" si="5"/>
        <v>B</v>
      </c>
      <c r="T54" s="138"/>
      <c r="U54" s="138">
        <f t="shared" si="6"/>
        <v>51</v>
      </c>
      <c r="V54" s="138">
        <f>'КУ для 240 кГц '!W60</f>
        <v>10</v>
      </c>
      <c r="W54" s="138" t="str">
        <f t="shared" si="7"/>
        <v>A</v>
      </c>
      <c r="Y54">
        <f t="shared" si="8"/>
        <v>60270</v>
      </c>
      <c r="BJ54" s="141">
        <f t="shared" si="15"/>
        <v>49</v>
      </c>
      <c r="BK54" s="141">
        <f>'КУ для 240 кГц '!U58</f>
        <v>12</v>
      </c>
      <c r="BL54" s="136" t="str">
        <f t="shared" si="12"/>
        <v>C</v>
      </c>
      <c r="BN54" s="141"/>
      <c r="BO54" s="142">
        <f>'КУ для 240 кГц '!W58</f>
        <v>12</v>
      </c>
      <c r="BP54" s="137" t="str">
        <f t="shared" si="13"/>
        <v>C</v>
      </c>
      <c r="BR54" s="136">
        <f t="shared" si="14"/>
        <v>59536</v>
      </c>
      <c r="BS54">
        <f t="shared" si="16"/>
        <v>-238</v>
      </c>
    </row>
    <row r="55" spans="2:71">
      <c r="B55" s="141">
        <f t="shared" si="9"/>
        <v>52</v>
      </c>
      <c r="C55" s="141">
        <v>9</v>
      </c>
      <c r="D55" s="136">
        <f t="shared" si="0"/>
        <v>9</v>
      </c>
      <c r="F55" s="141">
        <f t="shared" si="1"/>
        <v>52</v>
      </c>
      <c r="G55" s="142">
        <v>9</v>
      </c>
      <c r="H55" s="137">
        <f t="shared" si="2"/>
        <v>9</v>
      </c>
      <c r="J55" s="136">
        <f t="shared" si="3"/>
        <v>61009</v>
      </c>
      <c r="L55">
        <f>AF101*AF101</f>
        <v>784</v>
      </c>
      <c r="M55">
        <f t="shared" si="10"/>
        <v>1693.44</v>
      </c>
      <c r="N55">
        <f>'КУ для 240 кГц '!L61</f>
        <v>1491.7260964305472</v>
      </c>
      <c r="O55">
        <f t="shared" si="11"/>
        <v>-201.7139035694529</v>
      </c>
      <c r="Q55" s="138">
        <f t="shared" si="4"/>
        <v>52</v>
      </c>
      <c r="R55" s="138">
        <f>'КУ для 240 кГц '!U61</f>
        <v>9</v>
      </c>
      <c r="S55" s="138" t="str">
        <f t="shared" si="5"/>
        <v>9</v>
      </c>
      <c r="T55" s="138"/>
      <c r="U55" s="138">
        <f t="shared" si="6"/>
        <v>52</v>
      </c>
      <c r="V55" s="138">
        <f>'КУ для 240 кГц '!W61</f>
        <v>11</v>
      </c>
      <c r="W55" s="138" t="str">
        <f t="shared" si="7"/>
        <v>B</v>
      </c>
      <c r="Y55">
        <f t="shared" si="8"/>
        <v>60515</v>
      </c>
      <c r="BJ55" s="141">
        <f t="shared" si="15"/>
        <v>50</v>
      </c>
      <c r="BK55" s="141">
        <f>'КУ для 240 кГц '!U59</f>
        <v>10</v>
      </c>
      <c r="BL55" s="136" t="str">
        <f t="shared" si="12"/>
        <v>A</v>
      </c>
      <c r="BN55" s="141"/>
      <c r="BO55" s="142">
        <f>'КУ для 240 кГц '!W59</f>
        <v>12</v>
      </c>
      <c r="BP55" s="137" t="str">
        <f t="shared" si="13"/>
        <v>C</v>
      </c>
      <c r="BR55" s="136">
        <f t="shared" si="14"/>
        <v>60024</v>
      </c>
      <c r="BS55">
        <f t="shared" si="16"/>
        <v>488</v>
      </c>
    </row>
    <row r="56" spans="2:71">
      <c r="B56" s="141">
        <f t="shared" si="9"/>
        <v>53</v>
      </c>
      <c r="C56" s="141">
        <v>9</v>
      </c>
      <c r="D56" s="136">
        <f t="shared" si="0"/>
        <v>9</v>
      </c>
      <c r="F56" s="141">
        <f t="shared" si="1"/>
        <v>53</v>
      </c>
      <c r="G56" s="142">
        <v>8</v>
      </c>
      <c r="H56" s="137">
        <f t="shared" si="2"/>
        <v>8</v>
      </c>
      <c r="J56" s="136">
        <f t="shared" si="3"/>
        <v>61256</v>
      </c>
      <c r="L56">
        <f>AF101*AF100</f>
        <v>896</v>
      </c>
      <c r="M56">
        <f t="shared" si="10"/>
        <v>1935.3600000000001</v>
      </c>
      <c r="N56">
        <f>'КУ для 240 кГц '!L62</f>
        <v>1581.6178670794441</v>
      </c>
      <c r="O56">
        <f t="shared" si="11"/>
        <v>-353.74213292055606</v>
      </c>
      <c r="Q56" s="138">
        <f t="shared" si="4"/>
        <v>53</v>
      </c>
      <c r="R56" s="138">
        <f>'КУ для 240 кГц '!U62</f>
        <v>9</v>
      </c>
      <c r="S56" s="138" t="str">
        <f t="shared" si="5"/>
        <v>9</v>
      </c>
      <c r="T56" s="138"/>
      <c r="U56" s="138">
        <f t="shared" si="6"/>
        <v>53</v>
      </c>
      <c r="V56" s="138">
        <f>'КУ для 240 кГц '!W62</f>
        <v>10</v>
      </c>
      <c r="W56" s="138" t="str">
        <f t="shared" si="7"/>
        <v>A</v>
      </c>
      <c r="Y56">
        <f t="shared" si="8"/>
        <v>60762</v>
      </c>
      <c r="BJ56" s="141">
        <f t="shared" si="15"/>
        <v>51</v>
      </c>
      <c r="BK56" s="141">
        <f>'КУ для 240 кГц '!U60</f>
        <v>11</v>
      </c>
      <c r="BL56" s="136" t="str">
        <f t="shared" si="12"/>
        <v>B</v>
      </c>
      <c r="BN56" s="141"/>
      <c r="BO56" s="142">
        <f>'КУ для 240 кГц '!W60</f>
        <v>10</v>
      </c>
      <c r="BP56" s="137" t="str">
        <f t="shared" si="13"/>
        <v>A</v>
      </c>
      <c r="BR56" s="136">
        <f t="shared" si="14"/>
        <v>60270</v>
      </c>
      <c r="BS56">
        <f t="shared" si="16"/>
        <v>246</v>
      </c>
    </row>
    <row r="57" spans="2:71">
      <c r="B57" s="141">
        <f t="shared" si="9"/>
        <v>54</v>
      </c>
      <c r="C57" s="141">
        <v>8</v>
      </c>
      <c r="D57" s="136">
        <f t="shared" si="0"/>
        <v>8</v>
      </c>
      <c r="F57" s="141">
        <f t="shared" si="1"/>
        <v>54</v>
      </c>
      <c r="G57" s="142">
        <v>8</v>
      </c>
      <c r="H57" s="137">
        <f t="shared" si="2"/>
        <v>8</v>
      </c>
      <c r="J57" s="136">
        <f t="shared" si="3"/>
        <v>61504</v>
      </c>
      <c r="L57">
        <f>AF100*AF100</f>
        <v>1024</v>
      </c>
      <c r="M57">
        <f t="shared" si="10"/>
        <v>2211.84</v>
      </c>
      <c r="N57">
        <f>'КУ для 240 кГц '!L63</f>
        <v>1676.3853798811529</v>
      </c>
      <c r="O57">
        <f t="shared" si="11"/>
        <v>-535.45462011884729</v>
      </c>
      <c r="Q57" s="138">
        <f t="shared" si="4"/>
        <v>54</v>
      </c>
      <c r="R57" s="138">
        <f>'КУ для 240 кГц '!U63</f>
        <v>9</v>
      </c>
      <c r="S57" s="138" t="str">
        <f t="shared" si="5"/>
        <v>9</v>
      </c>
      <c r="T57" s="138"/>
      <c r="U57" s="138">
        <f t="shared" si="6"/>
        <v>54</v>
      </c>
      <c r="V57" s="138">
        <f>'КУ для 240 кГц '!W63</f>
        <v>9</v>
      </c>
      <c r="W57" s="138" t="str">
        <f t="shared" si="7"/>
        <v>9</v>
      </c>
      <c r="Y57">
        <f t="shared" si="8"/>
        <v>61009</v>
      </c>
      <c r="BJ57" s="141">
        <f t="shared" si="15"/>
        <v>52</v>
      </c>
      <c r="BK57" s="141">
        <f>'КУ для 240 кГц '!U61</f>
        <v>9</v>
      </c>
      <c r="BL57" s="136" t="str">
        <f t="shared" si="12"/>
        <v>9</v>
      </c>
      <c r="BN57" s="141"/>
      <c r="BO57" s="142">
        <f>'КУ для 240 кГц '!W61</f>
        <v>11</v>
      </c>
      <c r="BP57" s="137" t="str">
        <f t="shared" si="13"/>
        <v>B</v>
      </c>
      <c r="BR57" s="136">
        <f t="shared" si="14"/>
        <v>60515</v>
      </c>
      <c r="BS57">
        <f t="shared" si="16"/>
        <v>245</v>
      </c>
    </row>
    <row r="58" spans="2:71">
      <c r="B58" s="141">
        <f t="shared" si="9"/>
        <v>55</v>
      </c>
      <c r="C58" s="141">
        <v>8</v>
      </c>
      <c r="D58" s="136">
        <f t="shared" si="0"/>
        <v>8</v>
      </c>
      <c r="F58" s="141">
        <f t="shared" si="1"/>
        <v>55</v>
      </c>
      <c r="G58" s="142">
        <v>8</v>
      </c>
      <c r="H58" s="137">
        <f t="shared" si="2"/>
        <v>8</v>
      </c>
      <c r="J58" s="136">
        <f t="shared" si="3"/>
        <v>61504</v>
      </c>
      <c r="L58">
        <f>AF100*AF100</f>
        <v>1024</v>
      </c>
      <c r="M58">
        <f t="shared" si="10"/>
        <v>2211.84</v>
      </c>
      <c r="N58">
        <f>'КУ для 240 кГц '!L64</f>
        <v>1776.2778420805862</v>
      </c>
      <c r="O58">
        <f t="shared" si="11"/>
        <v>-435.56215791941395</v>
      </c>
      <c r="Q58" s="138">
        <f t="shared" si="4"/>
        <v>55</v>
      </c>
      <c r="R58" s="138">
        <f>'КУ для 240 кГц '!U64</f>
        <v>8</v>
      </c>
      <c r="S58" s="138" t="str">
        <f t="shared" si="5"/>
        <v>8</v>
      </c>
      <c r="T58" s="138"/>
      <c r="U58" s="138">
        <f t="shared" si="6"/>
        <v>55</v>
      </c>
      <c r="V58" s="138">
        <f>'КУ для 240 кГц '!W64</f>
        <v>10</v>
      </c>
      <c r="W58" s="138" t="str">
        <f t="shared" si="7"/>
        <v>A</v>
      </c>
      <c r="Y58">
        <f t="shared" si="8"/>
        <v>61008</v>
      </c>
      <c r="BJ58" s="141">
        <f t="shared" si="15"/>
        <v>53</v>
      </c>
      <c r="BK58" s="141">
        <f>'КУ для 240 кГц '!U62</f>
        <v>9</v>
      </c>
      <c r="BL58" s="136" t="str">
        <f t="shared" si="12"/>
        <v>9</v>
      </c>
      <c r="BN58" s="141"/>
      <c r="BO58" s="142">
        <f>'КУ для 240 кГц '!W62</f>
        <v>10</v>
      </c>
      <c r="BP58" s="137" t="str">
        <f t="shared" si="13"/>
        <v>A</v>
      </c>
      <c r="BR58" s="136">
        <f t="shared" si="14"/>
        <v>60762</v>
      </c>
      <c r="BS58">
        <f t="shared" si="16"/>
        <v>247</v>
      </c>
    </row>
    <row r="59" spans="2:71">
      <c r="B59" s="141">
        <f t="shared" si="9"/>
        <v>56</v>
      </c>
      <c r="C59" s="141">
        <v>8</v>
      </c>
      <c r="D59" s="136">
        <f t="shared" si="0"/>
        <v>8</v>
      </c>
      <c r="F59" s="141">
        <f t="shared" si="1"/>
        <v>56</v>
      </c>
      <c r="G59" s="142">
        <v>7</v>
      </c>
      <c r="H59" s="137">
        <f t="shared" si="2"/>
        <v>7</v>
      </c>
      <c r="J59" s="136">
        <f t="shared" si="3"/>
        <v>61752</v>
      </c>
      <c r="L59">
        <f>AF100*AF99</f>
        <v>1216</v>
      </c>
      <c r="M59">
        <f t="shared" si="10"/>
        <v>2626.5600000000004</v>
      </c>
      <c r="N59">
        <f>'КУ для 240 кГц '!L65</f>
        <v>1881.5567206380656</v>
      </c>
      <c r="O59">
        <f t="shared" si="11"/>
        <v>-745.0032793619348</v>
      </c>
      <c r="Q59" s="138">
        <f t="shared" si="4"/>
        <v>56</v>
      </c>
      <c r="R59" s="138">
        <f>'КУ для 240 кГц '!U65</f>
        <v>7</v>
      </c>
      <c r="S59" s="138" t="str">
        <f t="shared" si="5"/>
        <v>7</v>
      </c>
      <c r="T59" s="138"/>
      <c r="U59" s="138">
        <f t="shared" si="6"/>
        <v>56</v>
      </c>
      <c r="V59" s="138">
        <f>'КУ для 240 кГц '!W65</f>
        <v>13</v>
      </c>
      <c r="W59" s="138" t="str">
        <f t="shared" si="7"/>
        <v>D</v>
      </c>
      <c r="Y59">
        <f t="shared" si="8"/>
        <v>60507</v>
      </c>
      <c r="BJ59" s="141">
        <f t="shared" si="15"/>
        <v>54</v>
      </c>
      <c r="BK59" s="141">
        <f>'КУ для 240 кГц '!U63</f>
        <v>9</v>
      </c>
      <c r="BL59" s="136" t="str">
        <f t="shared" si="12"/>
        <v>9</v>
      </c>
      <c r="BN59" s="141"/>
      <c r="BO59" s="142">
        <f>'КУ для 240 кГц '!W63</f>
        <v>9</v>
      </c>
      <c r="BP59" s="137" t="str">
        <f t="shared" si="13"/>
        <v>9</v>
      </c>
      <c r="BR59" s="136">
        <f t="shared" si="14"/>
        <v>61009</v>
      </c>
      <c r="BS59">
        <f t="shared" si="16"/>
        <v>247</v>
      </c>
    </row>
    <row r="60" spans="2:71">
      <c r="B60" s="141">
        <f t="shared" si="9"/>
        <v>57</v>
      </c>
      <c r="C60" s="141">
        <v>7</v>
      </c>
      <c r="D60" s="136">
        <f t="shared" si="0"/>
        <v>7</v>
      </c>
      <c r="F60" s="141">
        <f t="shared" si="1"/>
        <v>57</v>
      </c>
      <c r="G60" s="142">
        <v>8</v>
      </c>
      <c r="H60" s="137">
        <f t="shared" si="2"/>
        <v>8</v>
      </c>
      <c r="J60" s="136">
        <f t="shared" si="3"/>
        <v>61752</v>
      </c>
      <c r="L60">
        <f>AF99*AF100</f>
        <v>1216</v>
      </c>
      <c r="M60">
        <f t="shared" si="10"/>
        <v>2626.5600000000004</v>
      </c>
      <c r="N60">
        <f>'КУ для 240 кГц '!L66</f>
        <v>1992.4963294698334</v>
      </c>
      <c r="O60">
        <f t="shared" si="11"/>
        <v>-634.06367053016697</v>
      </c>
      <c r="Q60" s="138">
        <f t="shared" si="4"/>
        <v>57</v>
      </c>
      <c r="R60" s="138">
        <f>'КУ для 240 кГц '!U66</f>
        <v>7</v>
      </c>
      <c r="S60" s="138" t="str">
        <f t="shared" si="5"/>
        <v>7</v>
      </c>
      <c r="T60" s="138"/>
      <c r="U60" s="138">
        <f t="shared" si="6"/>
        <v>57</v>
      </c>
      <c r="V60" s="138">
        <f>'КУ для 240 кГц '!W66</f>
        <v>12</v>
      </c>
      <c r="W60" s="138" t="str">
        <f t="shared" si="7"/>
        <v>C</v>
      </c>
      <c r="Y60">
        <f t="shared" si="8"/>
        <v>60756</v>
      </c>
      <c r="BJ60" s="141">
        <f t="shared" si="15"/>
        <v>55</v>
      </c>
      <c r="BK60" s="141">
        <f>'КУ для 240 кГц '!U64</f>
        <v>8</v>
      </c>
      <c r="BL60" s="136" t="str">
        <f t="shared" si="12"/>
        <v>8</v>
      </c>
      <c r="BN60" s="141"/>
      <c r="BO60" s="142">
        <f>'КУ для 240 кГц '!W64</f>
        <v>10</v>
      </c>
      <c r="BP60" s="137" t="str">
        <f t="shared" si="13"/>
        <v>A</v>
      </c>
      <c r="BR60" s="136">
        <f t="shared" si="14"/>
        <v>61008</v>
      </c>
      <c r="BS60">
        <f t="shared" si="16"/>
        <v>-1</v>
      </c>
    </row>
    <row r="61" spans="2:71">
      <c r="B61" s="141">
        <f t="shared" si="9"/>
        <v>58</v>
      </c>
      <c r="C61" s="141">
        <v>7</v>
      </c>
      <c r="D61" s="136">
        <f t="shared" si="0"/>
        <v>7</v>
      </c>
      <c r="F61" s="141">
        <f t="shared" si="1"/>
        <v>58</v>
      </c>
      <c r="G61" s="142">
        <v>7</v>
      </c>
      <c r="H61" s="137">
        <f t="shared" si="2"/>
        <v>7</v>
      </c>
      <c r="J61" s="136">
        <f t="shared" si="3"/>
        <v>62001</v>
      </c>
      <c r="L61">
        <f>AF99*AF99</f>
        <v>1444</v>
      </c>
      <c r="M61">
        <f t="shared" si="10"/>
        <v>3119.0400000000004</v>
      </c>
      <c r="N61">
        <f>'КУ для 240 кГц '!L67</f>
        <v>2109.3844442693444</v>
      </c>
      <c r="O61">
        <f t="shared" si="11"/>
        <v>-1009.655555730656</v>
      </c>
      <c r="Q61" s="138">
        <f t="shared" si="4"/>
        <v>58</v>
      </c>
      <c r="R61" s="138">
        <f>'КУ для 240 кГц '!U67</f>
        <v>6</v>
      </c>
      <c r="S61" s="138" t="str">
        <f t="shared" si="5"/>
        <v>6</v>
      </c>
      <c r="T61" s="138"/>
      <c r="U61" s="138">
        <f t="shared" si="6"/>
        <v>58</v>
      </c>
      <c r="V61" s="138">
        <f>'КУ для 240 кГц '!W67</f>
        <v>14</v>
      </c>
      <c r="W61" s="138" t="str">
        <f t="shared" si="7"/>
        <v>E</v>
      </c>
      <c r="Y61">
        <f t="shared" si="8"/>
        <v>60500</v>
      </c>
      <c r="BJ61" s="141">
        <f t="shared" si="15"/>
        <v>56</v>
      </c>
      <c r="BK61" s="141">
        <f>'КУ для 240 кГц '!U65</f>
        <v>7</v>
      </c>
      <c r="BL61" s="136" t="str">
        <f t="shared" si="12"/>
        <v>7</v>
      </c>
      <c r="BN61" s="141"/>
      <c r="BO61" s="142">
        <f>'КУ для 240 кГц '!W65</f>
        <v>13</v>
      </c>
      <c r="BP61" s="137" t="str">
        <f t="shared" si="13"/>
        <v>D</v>
      </c>
      <c r="BR61" s="136">
        <f t="shared" si="14"/>
        <v>60507</v>
      </c>
      <c r="BS61">
        <f t="shared" si="16"/>
        <v>-501</v>
      </c>
    </row>
    <row r="62" spans="2:71">
      <c r="B62" s="141">
        <f t="shared" si="9"/>
        <v>59</v>
      </c>
      <c r="C62" s="141">
        <v>7</v>
      </c>
      <c r="D62" s="136">
        <f t="shared" si="0"/>
        <v>7</v>
      </c>
      <c r="F62" s="141">
        <f t="shared" si="1"/>
        <v>59</v>
      </c>
      <c r="G62" s="142">
        <v>7</v>
      </c>
      <c r="H62" s="137">
        <f t="shared" si="2"/>
        <v>7</v>
      </c>
      <c r="J62" s="136">
        <f t="shared" si="3"/>
        <v>62001</v>
      </c>
      <c r="L62">
        <f>AF99*AF99</f>
        <v>1444</v>
      </c>
      <c r="M62">
        <f t="shared" si="10"/>
        <v>3119.0400000000004</v>
      </c>
      <c r="N62">
        <f>'КУ для 240 кГц '!L68</f>
        <v>2232.5229461852018</v>
      </c>
      <c r="O62">
        <f t="shared" si="11"/>
        <v>-886.5170538147986</v>
      </c>
      <c r="Q62" s="138">
        <f t="shared" si="4"/>
        <v>59</v>
      </c>
      <c r="R62" s="138">
        <f>'КУ для 240 кГц '!U68</f>
        <v>8</v>
      </c>
      <c r="S62" s="138" t="str">
        <f t="shared" si="5"/>
        <v>8</v>
      </c>
      <c r="T62" s="138"/>
      <c r="U62" s="138">
        <f t="shared" si="6"/>
        <v>59</v>
      </c>
      <c r="V62" s="138">
        <f>'КУ для 240 кГц '!W68</f>
        <v>8</v>
      </c>
      <c r="W62" s="138" t="str">
        <f t="shared" si="7"/>
        <v>8</v>
      </c>
      <c r="Y62">
        <f t="shared" si="8"/>
        <v>61504</v>
      </c>
      <c r="BJ62" s="141">
        <f t="shared" si="15"/>
        <v>57</v>
      </c>
      <c r="BK62" s="141">
        <f>'КУ для 240 кГц '!U66</f>
        <v>7</v>
      </c>
      <c r="BL62" s="136" t="str">
        <f t="shared" si="12"/>
        <v>7</v>
      </c>
      <c r="BN62" s="141"/>
      <c r="BO62" s="142">
        <f>'КУ для 240 кГц '!W66</f>
        <v>12</v>
      </c>
      <c r="BP62" s="137" t="str">
        <f t="shared" si="13"/>
        <v>C</v>
      </c>
      <c r="BR62" s="136">
        <f t="shared" si="14"/>
        <v>60756</v>
      </c>
      <c r="BS62">
        <f t="shared" si="16"/>
        <v>249</v>
      </c>
    </row>
    <row r="63" spans="2:71">
      <c r="B63" s="141">
        <f t="shared" si="9"/>
        <v>60</v>
      </c>
      <c r="C63" s="141">
        <v>7</v>
      </c>
      <c r="D63" s="136">
        <f t="shared" si="0"/>
        <v>7</v>
      </c>
      <c r="F63" s="141">
        <f t="shared" si="1"/>
        <v>60</v>
      </c>
      <c r="G63" s="142">
        <v>7</v>
      </c>
      <c r="H63" s="137">
        <f t="shared" si="2"/>
        <v>7</v>
      </c>
      <c r="J63" s="136">
        <f t="shared" si="3"/>
        <v>62001</v>
      </c>
      <c r="L63">
        <f>AF99*AF99</f>
        <v>1444</v>
      </c>
      <c r="M63">
        <f t="shared" si="10"/>
        <v>3119.0400000000004</v>
      </c>
      <c r="N63">
        <f>'КУ для 240 кГц '!L69</f>
        <v>2362.2284956899975</v>
      </c>
      <c r="O63">
        <f t="shared" si="11"/>
        <v>-756.81150431000287</v>
      </c>
      <c r="Q63" s="138">
        <f t="shared" si="4"/>
        <v>60</v>
      </c>
      <c r="R63" s="138">
        <f>'КУ для 240 кГц '!U69</f>
        <v>6</v>
      </c>
      <c r="S63" s="138" t="str">
        <f t="shared" si="5"/>
        <v>6</v>
      </c>
      <c r="T63" s="138"/>
      <c r="U63" s="138">
        <f t="shared" si="6"/>
        <v>60</v>
      </c>
      <c r="V63" s="138">
        <f>'КУ для 240 кГц '!W69</f>
        <v>12</v>
      </c>
      <c r="W63" s="138" t="str">
        <f t="shared" si="7"/>
        <v>C</v>
      </c>
      <c r="Y63">
        <f t="shared" si="8"/>
        <v>61000</v>
      </c>
      <c r="BJ63" s="141">
        <f t="shared" si="15"/>
        <v>58</v>
      </c>
      <c r="BK63" s="141">
        <f>'КУ для 240 кГц '!U67</f>
        <v>6</v>
      </c>
      <c r="BL63" s="136" t="str">
        <f t="shared" si="12"/>
        <v>6</v>
      </c>
      <c r="BN63" s="141"/>
      <c r="BO63" s="142">
        <f>'КУ для 240 кГц '!W67</f>
        <v>14</v>
      </c>
      <c r="BP63" s="137" t="str">
        <f t="shared" si="13"/>
        <v>E</v>
      </c>
      <c r="BR63" s="136">
        <f t="shared" si="14"/>
        <v>60500</v>
      </c>
      <c r="BS63">
        <f t="shared" si="16"/>
        <v>-256</v>
      </c>
    </row>
    <row r="64" spans="2:71">
      <c r="B64" s="141">
        <f t="shared" si="9"/>
        <v>61</v>
      </c>
      <c r="C64" s="141">
        <v>7</v>
      </c>
      <c r="D64" s="136">
        <f t="shared" si="0"/>
        <v>7</v>
      </c>
      <c r="F64" s="141">
        <f t="shared" si="1"/>
        <v>61</v>
      </c>
      <c r="G64" s="142">
        <v>6</v>
      </c>
      <c r="H64" s="137">
        <f t="shared" si="2"/>
        <v>6</v>
      </c>
      <c r="J64" s="136">
        <f t="shared" si="3"/>
        <v>62250</v>
      </c>
      <c r="L64">
        <f>AF99*AF98</f>
        <v>1786</v>
      </c>
      <c r="M64">
        <f t="shared" si="10"/>
        <v>3857.76</v>
      </c>
      <c r="N64">
        <f>'КУ для 240 кГц '!L70</f>
        <v>2498.8332380353681</v>
      </c>
      <c r="O64">
        <f t="shared" si="11"/>
        <v>-1358.9267619646321</v>
      </c>
      <c r="Q64" s="138">
        <f t="shared" si="4"/>
        <v>61</v>
      </c>
      <c r="R64" s="138">
        <f>'КУ для 240 кГц '!U70</f>
        <v>6</v>
      </c>
      <c r="S64" s="138" t="str">
        <f t="shared" si="5"/>
        <v>6</v>
      </c>
      <c r="T64" s="138"/>
      <c r="U64" s="138">
        <f t="shared" si="6"/>
        <v>61</v>
      </c>
      <c r="V64" s="138">
        <f>'КУ для 240 кГц '!W70</f>
        <v>12</v>
      </c>
      <c r="W64" s="138" t="str">
        <f t="shared" si="7"/>
        <v>C</v>
      </c>
      <c r="Y64">
        <f t="shared" si="8"/>
        <v>61000</v>
      </c>
      <c r="BJ64" s="141">
        <f t="shared" si="15"/>
        <v>59</v>
      </c>
      <c r="BK64" s="141">
        <f>'КУ для 240 кГц '!U68</f>
        <v>8</v>
      </c>
      <c r="BL64" s="136" t="str">
        <f t="shared" si="12"/>
        <v>8</v>
      </c>
      <c r="BN64" s="141"/>
      <c r="BO64" s="142">
        <f>'КУ для 240 кГц '!W68</f>
        <v>8</v>
      </c>
      <c r="BP64" s="137" t="str">
        <f t="shared" si="13"/>
        <v>8</v>
      </c>
      <c r="BR64" s="136">
        <f t="shared" si="14"/>
        <v>61504</v>
      </c>
      <c r="BS64">
        <f t="shared" si="16"/>
        <v>1004</v>
      </c>
    </row>
    <row r="65" spans="2:71">
      <c r="B65" s="141">
        <f t="shared" si="9"/>
        <v>62</v>
      </c>
      <c r="C65" s="141">
        <v>7</v>
      </c>
      <c r="D65" s="136">
        <f t="shared" si="0"/>
        <v>7</v>
      </c>
      <c r="F65" s="141">
        <f t="shared" si="1"/>
        <v>62</v>
      </c>
      <c r="G65" s="142">
        <v>6</v>
      </c>
      <c r="H65" s="137">
        <f t="shared" si="2"/>
        <v>6</v>
      </c>
      <c r="J65" s="136">
        <f t="shared" si="3"/>
        <v>62250</v>
      </c>
      <c r="L65">
        <f>AF99*AF98</f>
        <v>1786</v>
      </c>
      <c r="M65">
        <f t="shared" si="10"/>
        <v>3857.76</v>
      </c>
      <c r="N65">
        <f>'КУ для 240 кГц '!L71</f>
        <v>2642.6855417521097</v>
      </c>
      <c r="O65">
        <f t="shared" si="11"/>
        <v>-1215.0744582478906</v>
      </c>
      <c r="Q65" s="138">
        <f t="shared" si="4"/>
        <v>62</v>
      </c>
      <c r="R65" s="138">
        <f>'КУ для 240 кГц '!U71</f>
        <v>7</v>
      </c>
      <c r="S65" s="138" t="str">
        <f t="shared" si="5"/>
        <v>7</v>
      </c>
      <c r="T65" s="138"/>
      <c r="U65" s="138">
        <f t="shared" si="6"/>
        <v>62</v>
      </c>
      <c r="V65" s="138">
        <f>'КУ для 240 кГц '!W71</f>
        <v>8</v>
      </c>
      <c r="W65" s="138" t="str">
        <f t="shared" si="7"/>
        <v>8</v>
      </c>
      <c r="Y65">
        <f t="shared" si="8"/>
        <v>61752</v>
      </c>
      <c r="BJ65" s="141">
        <f t="shared" si="15"/>
        <v>60</v>
      </c>
      <c r="BK65" s="141">
        <f>'КУ для 240 кГц '!U69</f>
        <v>6</v>
      </c>
      <c r="BL65" s="136" t="str">
        <f t="shared" si="12"/>
        <v>6</v>
      </c>
      <c r="BN65" s="141"/>
      <c r="BO65" s="142">
        <f>'КУ для 240 кГц '!W69</f>
        <v>12</v>
      </c>
      <c r="BP65" s="137" t="str">
        <f t="shared" si="13"/>
        <v>C</v>
      </c>
      <c r="BR65" s="136">
        <f t="shared" si="14"/>
        <v>61000</v>
      </c>
      <c r="BS65">
        <f t="shared" si="16"/>
        <v>-504</v>
      </c>
    </row>
    <row r="66" spans="2:71">
      <c r="B66" s="141">
        <f t="shared" si="9"/>
        <v>63</v>
      </c>
      <c r="C66" s="141">
        <v>6</v>
      </c>
      <c r="D66" s="136">
        <f t="shared" si="0"/>
        <v>6</v>
      </c>
      <c r="F66" s="141">
        <f t="shared" si="1"/>
        <v>63</v>
      </c>
      <c r="G66" s="142">
        <v>7</v>
      </c>
      <c r="H66" s="137">
        <f t="shared" si="2"/>
        <v>7</v>
      </c>
      <c r="J66" s="136">
        <f t="shared" si="3"/>
        <v>62250</v>
      </c>
      <c r="L66">
        <f>AF98*AF99</f>
        <v>1786</v>
      </c>
      <c r="M66">
        <f t="shared" si="10"/>
        <v>3857.76</v>
      </c>
      <c r="N66">
        <f>'КУ для 240 кГц '!L72</f>
        <v>2794.1507717209961</v>
      </c>
      <c r="O66">
        <f t="shared" si="11"/>
        <v>-1063.6092282790041</v>
      </c>
      <c r="Q66" s="138">
        <f t="shared" si="4"/>
        <v>63</v>
      </c>
      <c r="R66" s="138">
        <f>'КУ для 240 кГц '!U72</f>
        <v>4</v>
      </c>
      <c r="S66" s="138" t="str">
        <f t="shared" si="5"/>
        <v>4</v>
      </c>
      <c r="T66" s="138"/>
      <c r="U66" s="138">
        <f t="shared" si="6"/>
        <v>63</v>
      </c>
      <c r="V66" s="138">
        <f>'КУ для 240 кГц '!W72</f>
        <v>15</v>
      </c>
      <c r="W66" s="138" t="str">
        <f t="shared" si="7"/>
        <v>F</v>
      </c>
      <c r="Y66">
        <f t="shared" si="8"/>
        <v>60732</v>
      </c>
      <c r="BJ66" s="141">
        <f t="shared" si="15"/>
        <v>61</v>
      </c>
      <c r="BK66" s="141">
        <f>'КУ для 240 кГц '!U70</f>
        <v>6</v>
      </c>
      <c r="BL66" s="136" t="str">
        <f t="shared" si="12"/>
        <v>6</v>
      </c>
      <c r="BN66" s="141"/>
      <c r="BO66" s="142">
        <f>'КУ для 240 кГц '!W70</f>
        <v>12</v>
      </c>
      <c r="BP66" s="137" t="str">
        <f t="shared" si="13"/>
        <v>C</v>
      </c>
      <c r="BR66" s="136">
        <f t="shared" si="14"/>
        <v>61000</v>
      </c>
      <c r="BS66">
        <f t="shared" si="16"/>
        <v>0</v>
      </c>
    </row>
    <row r="67" spans="2:71">
      <c r="B67" s="141">
        <f t="shared" si="9"/>
        <v>64</v>
      </c>
      <c r="C67" s="141">
        <v>6</v>
      </c>
      <c r="D67" s="136">
        <f t="shared" si="0"/>
        <v>6</v>
      </c>
      <c r="F67" s="141">
        <f t="shared" si="1"/>
        <v>64</v>
      </c>
      <c r="G67" s="142">
        <v>6</v>
      </c>
      <c r="H67" s="137">
        <f t="shared" si="2"/>
        <v>6</v>
      </c>
      <c r="J67" s="136">
        <f t="shared" si="3"/>
        <v>62500</v>
      </c>
      <c r="L67">
        <f>AF98*AF98</f>
        <v>2209</v>
      </c>
      <c r="M67">
        <f t="shared" si="10"/>
        <v>4771.4400000000005</v>
      </c>
      <c r="N67">
        <f>'КУ для 240 кГц '!L73</f>
        <v>2953.6120984094296</v>
      </c>
      <c r="O67">
        <f t="shared" si="11"/>
        <v>-1817.8279015905709</v>
      </c>
      <c r="Q67" s="138">
        <f t="shared" si="4"/>
        <v>64</v>
      </c>
      <c r="R67" s="138">
        <f>'КУ для 240 кГц '!U73</f>
        <v>4</v>
      </c>
      <c r="S67" s="138" t="str">
        <f t="shared" si="5"/>
        <v>4</v>
      </c>
      <c r="T67" s="138"/>
      <c r="U67" s="138">
        <f t="shared" si="6"/>
        <v>64</v>
      </c>
      <c r="V67" s="138">
        <f>'КУ для 240 кГц '!W73</f>
        <v>14</v>
      </c>
      <c r="W67" s="138" t="str">
        <f t="shared" si="7"/>
        <v>E</v>
      </c>
      <c r="Y67">
        <f t="shared" si="8"/>
        <v>60984</v>
      </c>
      <c r="BJ67" s="141">
        <f t="shared" si="15"/>
        <v>62</v>
      </c>
      <c r="BK67" s="141">
        <f>'КУ для 240 кГц '!U71</f>
        <v>7</v>
      </c>
      <c r="BL67" s="136" t="str">
        <f t="shared" si="12"/>
        <v>7</v>
      </c>
      <c r="BN67" s="141"/>
      <c r="BO67" s="142">
        <f>'КУ для 240 кГц '!W71</f>
        <v>8</v>
      </c>
      <c r="BP67" s="137" t="str">
        <f t="shared" si="13"/>
        <v>8</v>
      </c>
      <c r="BR67" s="136">
        <f t="shared" si="14"/>
        <v>61752</v>
      </c>
      <c r="BS67">
        <f t="shared" si="16"/>
        <v>752</v>
      </c>
    </row>
    <row r="68" spans="2:71">
      <c r="B68" s="141">
        <f t="shared" si="9"/>
        <v>65</v>
      </c>
      <c r="C68" s="141">
        <v>6</v>
      </c>
      <c r="D68" s="136">
        <f t="shared" si="0"/>
        <v>6</v>
      </c>
      <c r="F68" s="141">
        <f t="shared" si="1"/>
        <v>65</v>
      </c>
      <c r="G68" s="142">
        <v>6</v>
      </c>
      <c r="H68" s="137">
        <f t="shared" si="2"/>
        <v>6</v>
      </c>
      <c r="J68" s="136">
        <f t="shared" si="3"/>
        <v>62500</v>
      </c>
      <c r="L68">
        <f>AF98*AF98</f>
        <v>2209</v>
      </c>
      <c r="M68">
        <f t="shared" si="10"/>
        <v>4771.4400000000005</v>
      </c>
      <c r="N68">
        <f>'КУ для 240 кГц '!L74</f>
        <v>3121.4713449418591</v>
      </c>
      <c r="O68">
        <f t="shared" si="11"/>
        <v>-1649.9686550581414</v>
      </c>
      <c r="Q68" s="138">
        <f t="shared" si="4"/>
        <v>65</v>
      </c>
      <c r="R68" s="138">
        <f>'КУ для 240 кГц '!U74</f>
        <v>7</v>
      </c>
      <c r="S68" s="138" t="str">
        <f t="shared" si="5"/>
        <v>7</v>
      </c>
      <c r="T68" s="138"/>
      <c r="U68" s="138">
        <f t="shared" si="6"/>
        <v>65</v>
      </c>
      <c r="V68" s="138">
        <f>'КУ для 240 кГц '!W74</f>
        <v>7</v>
      </c>
      <c r="W68" s="138" t="str">
        <f t="shared" si="7"/>
        <v>7</v>
      </c>
      <c r="Y68">
        <f t="shared" si="8"/>
        <v>62001</v>
      </c>
      <c r="BJ68" s="141">
        <f t="shared" si="15"/>
        <v>63</v>
      </c>
      <c r="BK68" s="141">
        <f>'КУ для 240 кГц '!U72</f>
        <v>4</v>
      </c>
      <c r="BL68" s="136" t="str">
        <f t="shared" si="12"/>
        <v>4</v>
      </c>
      <c r="BN68" s="141"/>
      <c r="BO68" s="142">
        <f>'КУ для 240 кГц '!W72</f>
        <v>15</v>
      </c>
      <c r="BP68" s="137" t="str">
        <f t="shared" si="13"/>
        <v>F</v>
      </c>
      <c r="BR68" s="136">
        <f t="shared" si="14"/>
        <v>60732</v>
      </c>
      <c r="BS68">
        <f t="shared" si="16"/>
        <v>-1020</v>
      </c>
    </row>
    <row r="69" spans="2:71">
      <c r="B69" s="141">
        <f t="shared" si="9"/>
        <v>66</v>
      </c>
      <c r="C69" s="141">
        <v>6</v>
      </c>
      <c r="D69" s="136">
        <f t="shared" ref="D69:D75" si="17">HEX2DEC(C69)</f>
        <v>6</v>
      </c>
      <c r="F69" s="141">
        <f t="shared" ref="F69:F75" si="18">B69</f>
        <v>66</v>
      </c>
      <c r="G69" s="142">
        <v>6</v>
      </c>
      <c r="H69" s="137">
        <f t="shared" ref="H69:H75" si="19">HEX2DEC(G69)</f>
        <v>6</v>
      </c>
      <c r="J69" s="136">
        <f t="shared" ref="J69:J75" si="20">(256-D69)*(256-H69)</f>
        <v>62500</v>
      </c>
      <c r="L69">
        <f>AF98*AF98</f>
        <v>2209</v>
      </c>
      <c r="M69">
        <f t="shared" si="10"/>
        <v>4771.4400000000005</v>
      </c>
      <c r="N69">
        <f>'КУ для 240 кГц '!L75</f>
        <v>3298.1498737480292</v>
      </c>
      <c r="O69">
        <f t="shared" si="11"/>
        <v>-1473.2901262519713</v>
      </c>
      <c r="Q69" s="138">
        <f t="shared" ref="Q69:Q75" si="21">B69</f>
        <v>66</v>
      </c>
      <c r="R69" s="138">
        <f>'КУ для 240 кГц '!U75</f>
        <v>4</v>
      </c>
      <c r="S69" s="138" t="str">
        <f t="shared" ref="S69:S75" si="22">DEC2HEX(R69)</f>
        <v>4</v>
      </c>
      <c r="T69" s="138"/>
      <c r="U69" s="138">
        <f t="shared" ref="U69:U75" si="23">F69</f>
        <v>66</v>
      </c>
      <c r="V69" s="138">
        <f>'КУ для 240 кГц '!W75</f>
        <v>13</v>
      </c>
      <c r="W69" s="138" t="str">
        <f t="shared" ref="W69:W75" si="24">DEC2HEX(V69)</f>
        <v>D</v>
      </c>
      <c r="Y69">
        <f t="shared" ref="Y69:Y75" si="25">(256-R69)*(256-V69)</f>
        <v>61236</v>
      </c>
      <c r="BJ69" s="141">
        <f t="shared" si="15"/>
        <v>64</v>
      </c>
      <c r="BK69" s="141">
        <f>'КУ для 240 кГц '!U73</f>
        <v>4</v>
      </c>
      <c r="BL69" s="136" t="str">
        <f t="shared" si="12"/>
        <v>4</v>
      </c>
      <c r="BN69" s="141"/>
      <c r="BO69" s="142">
        <f>'КУ для 240 кГц '!W73</f>
        <v>14</v>
      </c>
      <c r="BP69" s="137" t="str">
        <f t="shared" si="13"/>
        <v>E</v>
      </c>
      <c r="BR69" s="136">
        <f t="shared" si="14"/>
        <v>60984</v>
      </c>
      <c r="BS69">
        <f t="shared" si="16"/>
        <v>252</v>
      </c>
    </row>
    <row r="70" spans="2:71">
      <c r="B70" s="141">
        <f t="shared" ref="B70:B75" si="26">B69+1</f>
        <v>67</v>
      </c>
      <c r="C70" s="141">
        <v>6</v>
      </c>
      <c r="D70" s="136">
        <f t="shared" si="17"/>
        <v>6</v>
      </c>
      <c r="F70" s="141">
        <f t="shared" si="18"/>
        <v>67</v>
      </c>
      <c r="G70" s="142">
        <v>6</v>
      </c>
      <c r="H70" s="137">
        <f t="shared" si="19"/>
        <v>6</v>
      </c>
      <c r="J70" s="136">
        <f t="shared" si="20"/>
        <v>62500</v>
      </c>
      <c r="L70">
        <f>AF98*AF98</f>
        <v>2209</v>
      </c>
      <c r="M70">
        <f t="shared" ref="M70:M75" si="27">L70*2.16</f>
        <v>4771.4400000000005</v>
      </c>
      <c r="N70">
        <f>'КУ для 240 кГц '!L76</f>
        <v>3484.0895146124544</v>
      </c>
      <c r="O70">
        <f t="shared" ref="O70:O75" si="28">N70-M70</f>
        <v>-1287.3504853875461</v>
      </c>
      <c r="Q70" s="138">
        <f t="shared" si="21"/>
        <v>67</v>
      </c>
      <c r="R70" s="138">
        <f>'КУ для 240 кГц '!U76</f>
        <v>3</v>
      </c>
      <c r="S70" s="138" t="str">
        <f t="shared" si="22"/>
        <v>3</v>
      </c>
      <c r="T70" s="138"/>
      <c r="U70" s="138">
        <f t="shared" si="23"/>
        <v>67</v>
      </c>
      <c r="V70" s="138">
        <f>'КУ для 240 кГц '!W76</f>
        <v>14</v>
      </c>
      <c r="W70" s="138" t="str">
        <f t="shared" si="24"/>
        <v>E</v>
      </c>
      <c r="Y70">
        <f t="shared" si="25"/>
        <v>61226</v>
      </c>
      <c r="BJ70" s="141">
        <f t="shared" si="15"/>
        <v>65</v>
      </c>
      <c r="BK70" s="141">
        <f>'КУ для 240 кГц '!U74</f>
        <v>7</v>
      </c>
      <c r="BL70" s="136" t="str">
        <f t="shared" si="12"/>
        <v>7</v>
      </c>
      <c r="BN70" s="141"/>
      <c r="BO70" s="142">
        <f>'КУ для 240 кГц '!W74</f>
        <v>7</v>
      </c>
      <c r="BP70" s="137" t="str">
        <f t="shared" si="13"/>
        <v>7</v>
      </c>
      <c r="BR70" s="136">
        <f t="shared" si="14"/>
        <v>62001</v>
      </c>
      <c r="BS70">
        <f t="shared" si="16"/>
        <v>1017</v>
      </c>
    </row>
    <row r="71" spans="2:71">
      <c r="B71" s="141">
        <f t="shared" si="26"/>
        <v>68</v>
      </c>
      <c r="C71" s="141">
        <v>6</v>
      </c>
      <c r="D71" s="136">
        <f t="shared" si="17"/>
        <v>6</v>
      </c>
      <c r="F71" s="141">
        <f t="shared" si="18"/>
        <v>68</v>
      </c>
      <c r="G71" s="142">
        <v>5</v>
      </c>
      <c r="H71" s="137">
        <f t="shared" si="19"/>
        <v>5</v>
      </c>
      <c r="J71" s="136">
        <f t="shared" si="20"/>
        <v>62750</v>
      </c>
      <c r="L71">
        <f>AF98*AF97</f>
        <v>2632</v>
      </c>
      <c r="M71">
        <f t="shared" si="27"/>
        <v>5685.1200000000008</v>
      </c>
      <c r="N71">
        <f>'КУ для 240 кГц '!L77</f>
        <v>3679.7535360317406</v>
      </c>
      <c r="O71">
        <f t="shared" si="28"/>
        <v>-2005.3664639682602</v>
      </c>
      <c r="Q71" s="138">
        <f t="shared" si="21"/>
        <v>68</v>
      </c>
      <c r="R71" s="138">
        <f>'КУ для 240 кГц '!U77</f>
        <v>4</v>
      </c>
      <c r="S71" s="138" t="str">
        <f t="shared" si="22"/>
        <v>4</v>
      </c>
      <c r="T71" s="138"/>
      <c r="U71" s="138">
        <f t="shared" si="23"/>
        <v>68</v>
      </c>
      <c r="V71" s="138">
        <f>'КУ для 240 кГц '!W77</f>
        <v>11</v>
      </c>
      <c r="W71" s="138" t="str">
        <f t="shared" si="24"/>
        <v>B</v>
      </c>
      <c r="Y71">
        <f t="shared" si="25"/>
        <v>61740</v>
      </c>
      <c r="BJ71" s="141">
        <f t="shared" si="15"/>
        <v>66</v>
      </c>
      <c r="BK71" s="141">
        <f>'КУ для 240 кГц '!U75</f>
        <v>4</v>
      </c>
      <c r="BL71" s="136" t="str">
        <f t="shared" ref="BL71:BL77" si="29">DEC2HEX(BK71)</f>
        <v>4</v>
      </c>
      <c r="BN71" s="141"/>
      <c r="BO71" s="142">
        <f>'КУ для 240 кГц '!W75</f>
        <v>13</v>
      </c>
      <c r="BP71" s="137" t="str">
        <f t="shared" ref="BP71:BP77" si="30">DEC2HEX(BO71)</f>
        <v>D</v>
      </c>
      <c r="BR71" s="136">
        <f t="shared" ref="BR71:BR77" si="31">(256-BK71)*(256-BO71)</f>
        <v>61236</v>
      </c>
      <c r="BS71">
        <f t="shared" si="16"/>
        <v>-765</v>
      </c>
    </row>
    <row r="72" spans="2:71">
      <c r="B72" s="141">
        <f t="shared" si="26"/>
        <v>69</v>
      </c>
      <c r="C72" s="141">
        <v>6</v>
      </c>
      <c r="D72" s="136">
        <f t="shared" si="17"/>
        <v>6</v>
      </c>
      <c r="F72" s="141">
        <f t="shared" si="18"/>
        <v>69</v>
      </c>
      <c r="G72" s="142">
        <v>5</v>
      </c>
      <c r="H72" s="137">
        <f t="shared" si="19"/>
        <v>5</v>
      </c>
      <c r="J72" s="136">
        <f t="shared" si="20"/>
        <v>62750</v>
      </c>
      <c r="L72">
        <f>AF98*AF97</f>
        <v>2632</v>
      </c>
      <c r="M72">
        <f t="shared" si="27"/>
        <v>5685.1200000000008</v>
      </c>
      <c r="N72">
        <f>'КУ для 240 кГц '!L78</f>
        <v>3885.6276618731549</v>
      </c>
      <c r="O72">
        <f t="shared" si="28"/>
        <v>-1799.4923381268459</v>
      </c>
      <c r="Q72" s="138">
        <f t="shared" si="21"/>
        <v>69</v>
      </c>
      <c r="R72" s="138">
        <f>'КУ для 240 кГц '!U78</f>
        <v>5</v>
      </c>
      <c r="S72" s="138" t="str">
        <f t="shared" si="22"/>
        <v>5</v>
      </c>
      <c r="T72" s="138"/>
      <c r="U72" s="138">
        <f t="shared" si="23"/>
        <v>69</v>
      </c>
      <c r="V72" s="138">
        <f>'КУ для 240 кГц '!W78</f>
        <v>8</v>
      </c>
      <c r="W72" s="138" t="str">
        <f t="shared" si="24"/>
        <v>8</v>
      </c>
      <c r="Y72">
        <f t="shared" si="25"/>
        <v>62248</v>
      </c>
      <c r="BJ72" s="141">
        <f t="shared" ref="BJ72:BJ77" si="32">BJ71+1</f>
        <v>67</v>
      </c>
      <c r="BK72" s="141">
        <f>'КУ для 240 кГц '!U76</f>
        <v>3</v>
      </c>
      <c r="BL72" s="136" t="str">
        <f t="shared" si="29"/>
        <v>3</v>
      </c>
      <c r="BN72" s="141"/>
      <c r="BO72" s="142">
        <f>'КУ для 240 кГц '!W76</f>
        <v>14</v>
      </c>
      <c r="BP72" s="137" t="str">
        <f t="shared" si="30"/>
        <v>E</v>
      </c>
      <c r="BR72" s="136">
        <f t="shared" si="31"/>
        <v>61226</v>
      </c>
      <c r="BS72">
        <f t="shared" ref="BS72:BS77" si="33">BR72-BR71</f>
        <v>-10</v>
      </c>
    </row>
    <row r="73" spans="2:71">
      <c r="B73" s="141">
        <f t="shared" si="26"/>
        <v>70</v>
      </c>
      <c r="C73" s="141">
        <v>5</v>
      </c>
      <c r="D73" s="136">
        <f t="shared" si="17"/>
        <v>5</v>
      </c>
      <c r="F73" s="141">
        <f t="shared" si="18"/>
        <v>70</v>
      </c>
      <c r="G73" s="142">
        <v>6</v>
      </c>
      <c r="H73" s="137">
        <f t="shared" si="19"/>
        <v>6</v>
      </c>
      <c r="J73" s="136">
        <f t="shared" si="20"/>
        <v>62750</v>
      </c>
      <c r="L73">
        <f>AF97*AF98</f>
        <v>2632</v>
      </c>
      <c r="M73">
        <f t="shared" si="27"/>
        <v>5685.1200000000008</v>
      </c>
      <c r="N73">
        <f>'КУ для 240 кГц '!L79</f>
        <v>4102.2211354185256</v>
      </c>
      <c r="O73">
        <f t="shared" si="28"/>
        <v>-1582.8988645814752</v>
      </c>
      <c r="Q73" s="138">
        <f t="shared" si="21"/>
        <v>70</v>
      </c>
      <c r="R73" s="138">
        <f>'КУ для 240 кГц '!U79</f>
        <v>3</v>
      </c>
      <c r="S73" s="138" t="str">
        <f t="shared" si="22"/>
        <v>3</v>
      </c>
      <c r="T73" s="138"/>
      <c r="U73" s="138">
        <f t="shared" si="23"/>
        <v>70</v>
      </c>
      <c r="V73" s="138">
        <f>'КУ для 240 кГц '!W79</f>
        <v>12</v>
      </c>
      <c r="W73" s="138" t="str">
        <f t="shared" si="24"/>
        <v>C</v>
      </c>
      <c r="Y73">
        <f t="shared" si="25"/>
        <v>61732</v>
      </c>
      <c r="BJ73" s="141">
        <f t="shared" si="32"/>
        <v>68</v>
      </c>
      <c r="BK73" s="141">
        <f>'КУ для 240 кГц '!U77</f>
        <v>4</v>
      </c>
      <c r="BL73" s="136" t="str">
        <f t="shared" si="29"/>
        <v>4</v>
      </c>
      <c r="BN73" s="141"/>
      <c r="BO73" s="142">
        <f>'КУ для 240 кГц '!W77</f>
        <v>11</v>
      </c>
      <c r="BP73" s="137" t="str">
        <f t="shared" si="30"/>
        <v>B</v>
      </c>
      <c r="BR73" s="136">
        <f t="shared" si="31"/>
        <v>61740</v>
      </c>
      <c r="BS73">
        <f t="shared" si="33"/>
        <v>514</v>
      </c>
    </row>
    <row r="74" spans="2:71">
      <c r="B74" s="141">
        <f t="shared" si="26"/>
        <v>71</v>
      </c>
      <c r="C74" s="141">
        <v>5</v>
      </c>
      <c r="D74" s="136">
        <f t="shared" si="17"/>
        <v>5</v>
      </c>
      <c r="F74" s="141">
        <f t="shared" si="18"/>
        <v>71</v>
      </c>
      <c r="G74" s="142">
        <v>6</v>
      </c>
      <c r="H74" s="137">
        <f t="shared" si="19"/>
        <v>6</v>
      </c>
      <c r="J74" s="136">
        <f t="shared" si="20"/>
        <v>62750</v>
      </c>
      <c r="L74">
        <f>AF97*AF98</f>
        <v>2632</v>
      </c>
      <c r="M74">
        <f t="shared" si="27"/>
        <v>5685.1200000000008</v>
      </c>
      <c r="N74">
        <f>'КУ для 240 кГц '!L80</f>
        <v>4330.0678329725906</v>
      </c>
      <c r="O74">
        <f t="shared" si="28"/>
        <v>-1355.0521670274102</v>
      </c>
      <c r="Q74" s="138">
        <f t="shared" si="21"/>
        <v>71</v>
      </c>
      <c r="R74" s="138">
        <f>'КУ для 240 кГц '!U80</f>
        <v>4</v>
      </c>
      <c r="S74" s="138" t="str">
        <f t="shared" si="22"/>
        <v>4</v>
      </c>
      <c r="T74" s="138"/>
      <c r="U74" s="138">
        <f t="shared" si="23"/>
        <v>71</v>
      </c>
      <c r="V74" s="138">
        <f>'КУ для 240 кГц '!W80</f>
        <v>9</v>
      </c>
      <c r="W74" s="138" t="str">
        <f t="shared" si="24"/>
        <v>9</v>
      </c>
      <c r="Y74">
        <f t="shared" si="25"/>
        <v>62244</v>
      </c>
      <c r="BJ74" s="141">
        <f t="shared" si="32"/>
        <v>69</v>
      </c>
      <c r="BK74" s="141">
        <f>'КУ для 240 кГц '!U78</f>
        <v>5</v>
      </c>
      <c r="BL74" s="136" t="str">
        <f t="shared" si="29"/>
        <v>5</v>
      </c>
      <c r="BN74" s="141"/>
      <c r="BO74" s="142">
        <f>'КУ для 240 кГц '!W78</f>
        <v>8</v>
      </c>
      <c r="BP74" s="137" t="str">
        <f t="shared" si="30"/>
        <v>8</v>
      </c>
      <c r="BR74" s="136">
        <f t="shared" si="31"/>
        <v>62248</v>
      </c>
      <c r="BS74">
        <f t="shared" si="33"/>
        <v>508</v>
      </c>
    </row>
    <row r="75" spans="2:71">
      <c r="B75" s="141">
        <f t="shared" si="26"/>
        <v>72</v>
      </c>
      <c r="C75" s="141">
        <v>5</v>
      </c>
      <c r="D75" s="136">
        <f t="shared" si="17"/>
        <v>5</v>
      </c>
      <c r="F75" s="141">
        <f t="shared" si="18"/>
        <v>72</v>
      </c>
      <c r="G75" s="142">
        <v>5</v>
      </c>
      <c r="H75" s="137">
        <f t="shared" si="19"/>
        <v>5</v>
      </c>
      <c r="J75" s="136">
        <f t="shared" si="20"/>
        <v>63001</v>
      </c>
      <c r="L75">
        <f>AF97*AF97</f>
        <v>3136</v>
      </c>
      <c r="M75">
        <f t="shared" si="27"/>
        <v>6773.76</v>
      </c>
      <c r="N75">
        <f>'КУ для 240 кГц '!L81</f>
        <v>4569.7274293136425</v>
      </c>
      <c r="O75">
        <f t="shared" si="28"/>
        <v>-2204.0325706863578</v>
      </c>
      <c r="Q75" s="138">
        <f t="shared" si="21"/>
        <v>72</v>
      </c>
      <c r="R75" s="138">
        <f>'КУ для 240 кГц '!U81</f>
        <v>5</v>
      </c>
      <c r="S75" s="138" t="str">
        <f t="shared" si="22"/>
        <v>5</v>
      </c>
      <c r="T75" s="138"/>
      <c r="U75" s="138">
        <f t="shared" si="23"/>
        <v>72</v>
      </c>
      <c r="V75" s="138">
        <f>'КУ для 240 кГц '!W81</f>
        <v>7</v>
      </c>
      <c r="W75" s="138" t="str">
        <f t="shared" si="24"/>
        <v>7</v>
      </c>
      <c r="Y75">
        <f t="shared" si="25"/>
        <v>62499</v>
      </c>
      <c r="BJ75" s="141">
        <f t="shared" si="32"/>
        <v>70</v>
      </c>
      <c r="BK75" s="141">
        <f>'КУ для 240 кГц '!U79</f>
        <v>3</v>
      </c>
      <c r="BL75" s="136" t="str">
        <f t="shared" si="29"/>
        <v>3</v>
      </c>
      <c r="BN75" s="141"/>
      <c r="BO75" s="142">
        <f>'КУ для 240 кГц '!W79</f>
        <v>12</v>
      </c>
      <c r="BP75" s="137" t="str">
        <f t="shared" si="30"/>
        <v>C</v>
      </c>
      <c r="BR75" s="136">
        <f t="shared" si="31"/>
        <v>61732</v>
      </c>
      <c r="BS75">
        <f t="shared" si="33"/>
        <v>-516</v>
      </c>
    </row>
    <row r="76" spans="2:71">
      <c r="BJ76" s="141">
        <f t="shared" si="32"/>
        <v>71</v>
      </c>
      <c r="BK76" s="141">
        <f>'КУ для 240 кГц '!U80</f>
        <v>4</v>
      </c>
      <c r="BL76" s="136" t="str">
        <f t="shared" si="29"/>
        <v>4</v>
      </c>
      <c r="BN76" s="141"/>
      <c r="BO76" s="142">
        <f>'КУ для 240 кГц '!W80</f>
        <v>9</v>
      </c>
      <c r="BP76" s="137" t="str">
        <f t="shared" si="30"/>
        <v>9</v>
      </c>
      <c r="BR76" s="136">
        <f t="shared" si="31"/>
        <v>62244</v>
      </c>
      <c r="BS76">
        <f t="shared" si="33"/>
        <v>512</v>
      </c>
    </row>
    <row r="77" spans="2:71">
      <c r="BJ77" s="141">
        <f t="shared" si="32"/>
        <v>72</v>
      </c>
      <c r="BK77" s="141">
        <f>'КУ для 240 кГц '!U81</f>
        <v>5</v>
      </c>
      <c r="BL77" s="136" t="str">
        <f t="shared" si="29"/>
        <v>5</v>
      </c>
      <c r="BN77" s="141"/>
      <c r="BO77" s="142">
        <f>'КУ для 240 кГц '!W81</f>
        <v>7</v>
      </c>
      <c r="BP77" s="137" t="str">
        <f t="shared" si="30"/>
        <v>7</v>
      </c>
      <c r="BR77" s="136">
        <f t="shared" si="31"/>
        <v>62499</v>
      </c>
      <c r="BS77">
        <f t="shared" si="33"/>
        <v>255</v>
      </c>
    </row>
    <row r="93" spans="31:40">
      <c r="AE93" s="145">
        <v>1</v>
      </c>
      <c r="AF93">
        <v>205</v>
      </c>
      <c r="AG93" s="145">
        <v>55</v>
      </c>
      <c r="AH93">
        <v>4.9000000000000004</v>
      </c>
      <c r="AI93" s="145">
        <v>109</v>
      </c>
      <c r="AJ93">
        <v>2.4</v>
      </c>
      <c r="AK93" s="145">
        <v>163</v>
      </c>
      <c r="AL93">
        <v>1.58</v>
      </c>
      <c r="AM93" s="145">
        <v>217</v>
      </c>
      <c r="AN93">
        <v>1.19</v>
      </c>
    </row>
    <row r="94" spans="31:40">
      <c r="AE94" s="145">
        <f>AE93+1</f>
        <v>2</v>
      </c>
      <c r="AF94">
        <v>125</v>
      </c>
      <c r="AG94" s="145">
        <f>AG93+1</f>
        <v>56</v>
      </c>
      <c r="AH94">
        <v>4.8</v>
      </c>
      <c r="AI94" s="145">
        <f>AI93+1</f>
        <v>110</v>
      </c>
      <c r="AJ94">
        <v>2.38</v>
      </c>
      <c r="AK94" s="145">
        <f>AK93+1</f>
        <v>164</v>
      </c>
      <c r="AL94">
        <v>1.57</v>
      </c>
      <c r="AM94" s="145">
        <f>AM93+1</f>
        <v>218</v>
      </c>
      <c r="AN94">
        <v>1.19</v>
      </c>
    </row>
    <row r="95" spans="31:40">
      <c r="AE95" s="145">
        <f t="shared" ref="AE95:AE144" si="34">AE94+1</f>
        <v>3</v>
      </c>
      <c r="AF95">
        <v>79</v>
      </c>
      <c r="AG95" s="145">
        <f t="shared" ref="AG95:AG146" si="35">AG94+1</f>
        <v>57</v>
      </c>
      <c r="AH95">
        <v>4.7</v>
      </c>
      <c r="AI95" s="145">
        <f t="shared" ref="AI95:AI146" si="36">AI94+1</f>
        <v>111</v>
      </c>
      <c r="AJ95">
        <v>2.35</v>
      </c>
      <c r="AK95" s="145">
        <f t="shared" ref="AK95:AK146" si="37">AK94+1</f>
        <v>165</v>
      </c>
      <c r="AL95">
        <v>1.56</v>
      </c>
      <c r="AM95" s="145">
        <f t="shared" ref="AM95:AM132" si="38">AM94+1</f>
        <v>219</v>
      </c>
      <c r="AN95">
        <v>1.18</v>
      </c>
    </row>
    <row r="96" spans="31:40">
      <c r="AE96" s="145">
        <f t="shared" si="34"/>
        <v>4</v>
      </c>
      <c r="AF96">
        <v>69</v>
      </c>
      <c r="AG96" s="145">
        <f t="shared" si="35"/>
        <v>58</v>
      </c>
      <c r="AH96">
        <v>4.5999999999999996</v>
      </c>
      <c r="AI96" s="145">
        <f t="shared" si="36"/>
        <v>112</v>
      </c>
      <c r="AJ96">
        <v>2.3199999999999998</v>
      </c>
      <c r="AK96" s="145">
        <f t="shared" si="37"/>
        <v>166</v>
      </c>
      <c r="AL96">
        <v>1.55</v>
      </c>
      <c r="AM96" s="145">
        <f t="shared" si="38"/>
        <v>220</v>
      </c>
      <c r="AN96">
        <v>1.17</v>
      </c>
    </row>
    <row r="97" spans="31:40">
      <c r="AE97" s="145">
        <f t="shared" si="34"/>
        <v>5</v>
      </c>
      <c r="AF97">
        <v>56</v>
      </c>
      <c r="AG97" s="145">
        <f t="shared" si="35"/>
        <v>59</v>
      </c>
      <c r="AH97">
        <v>4.5</v>
      </c>
      <c r="AI97" s="145">
        <f t="shared" si="36"/>
        <v>113</v>
      </c>
      <c r="AJ97">
        <v>2.2999999999999998</v>
      </c>
      <c r="AK97" s="145">
        <f t="shared" si="37"/>
        <v>167</v>
      </c>
      <c r="AL97">
        <v>1.55</v>
      </c>
      <c r="AM97" s="145">
        <f t="shared" si="38"/>
        <v>221</v>
      </c>
      <c r="AN97">
        <v>1.17</v>
      </c>
    </row>
    <row r="98" spans="31:40">
      <c r="AE98" s="145">
        <f t="shared" si="34"/>
        <v>6</v>
      </c>
      <c r="AF98">
        <v>47</v>
      </c>
      <c r="AG98" s="145">
        <f t="shared" si="35"/>
        <v>60</v>
      </c>
      <c r="AH98">
        <v>4.4000000000000004</v>
      </c>
      <c r="AI98" s="145">
        <f t="shared" si="36"/>
        <v>114</v>
      </c>
      <c r="AJ98">
        <v>2.2799999999999998</v>
      </c>
      <c r="AK98" s="145">
        <f t="shared" si="37"/>
        <v>168</v>
      </c>
      <c r="AL98">
        <v>1.54</v>
      </c>
      <c r="AM98" s="145">
        <f t="shared" si="38"/>
        <v>222</v>
      </c>
      <c r="AN98">
        <v>1.1599999999999999</v>
      </c>
    </row>
    <row r="99" spans="31:40">
      <c r="AE99" s="145">
        <f t="shared" si="34"/>
        <v>7</v>
      </c>
      <c r="AF99">
        <v>38</v>
      </c>
      <c r="AG99" s="145">
        <f t="shared" si="35"/>
        <v>61</v>
      </c>
      <c r="AH99">
        <v>4.3</v>
      </c>
      <c r="AI99" s="145">
        <f t="shared" si="36"/>
        <v>115</v>
      </c>
      <c r="AJ99">
        <v>2.2599999999999998</v>
      </c>
      <c r="AK99" s="145">
        <f t="shared" si="37"/>
        <v>169</v>
      </c>
      <c r="AL99">
        <v>1.53</v>
      </c>
      <c r="AM99" s="145">
        <f t="shared" si="38"/>
        <v>223</v>
      </c>
      <c r="AN99">
        <v>1.1599999999999999</v>
      </c>
    </row>
    <row r="100" spans="31:40">
      <c r="AE100" s="145">
        <f t="shared" si="34"/>
        <v>8</v>
      </c>
      <c r="AF100">
        <v>32</v>
      </c>
      <c r="AG100" s="145">
        <f t="shared" si="35"/>
        <v>62</v>
      </c>
      <c r="AH100">
        <v>4.2</v>
      </c>
      <c r="AI100" s="145">
        <f t="shared" si="36"/>
        <v>116</v>
      </c>
      <c r="AJ100">
        <v>2.2400000000000002</v>
      </c>
      <c r="AK100" s="145">
        <f t="shared" si="37"/>
        <v>170</v>
      </c>
      <c r="AL100">
        <v>1.52</v>
      </c>
      <c r="AM100" s="145">
        <f t="shared" si="38"/>
        <v>224</v>
      </c>
      <c r="AN100">
        <v>1.1499999999999999</v>
      </c>
    </row>
    <row r="101" spans="31:40">
      <c r="AE101" s="145">
        <f t="shared" si="34"/>
        <v>9</v>
      </c>
      <c r="AF101">
        <v>28</v>
      </c>
      <c r="AG101" s="145">
        <f t="shared" si="35"/>
        <v>63</v>
      </c>
      <c r="AH101">
        <v>4.0999999999999996</v>
      </c>
      <c r="AI101" s="145">
        <f t="shared" si="36"/>
        <v>117</v>
      </c>
      <c r="AJ101">
        <v>2.23</v>
      </c>
      <c r="AK101" s="145">
        <f t="shared" si="37"/>
        <v>171</v>
      </c>
      <c r="AL101">
        <v>1.51</v>
      </c>
      <c r="AM101" s="145">
        <f t="shared" si="38"/>
        <v>225</v>
      </c>
      <c r="AN101">
        <v>1.1499999999999999</v>
      </c>
    </row>
    <row r="102" spans="31:40">
      <c r="AE102" s="145">
        <f t="shared" si="34"/>
        <v>10</v>
      </c>
      <c r="AF102">
        <v>26</v>
      </c>
      <c r="AG102" s="145">
        <f t="shared" si="35"/>
        <v>64</v>
      </c>
      <c r="AH102">
        <v>4</v>
      </c>
      <c r="AI102" s="145">
        <f t="shared" si="36"/>
        <v>118</v>
      </c>
      <c r="AJ102">
        <v>2.2000000000000002</v>
      </c>
      <c r="AK102" s="145">
        <f t="shared" si="37"/>
        <v>172</v>
      </c>
      <c r="AL102">
        <v>1.5</v>
      </c>
      <c r="AM102" s="145">
        <f t="shared" si="38"/>
        <v>226</v>
      </c>
      <c r="AN102">
        <v>1.1399999999999999</v>
      </c>
    </row>
    <row r="103" spans="31:40">
      <c r="AE103" s="145">
        <f t="shared" si="34"/>
        <v>11</v>
      </c>
      <c r="AF103">
        <v>25</v>
      </c>
      <c r="AG103" s="145">
        <f t="shared" si="35"/>
        <v>65</v>
      </c>
      <c r="AH103">
        <v>3.97</v>
      </c>
      <c r="AI103" s="145">
        <f t="shared" si="36"/>
        <v>119</v>
      </c>
      <c r="AJ103">
        <v>2.1800000000000002</v>
      </c>
      <c r="AK103" s="145">
        <f t="shared" si="37"/>
        <v>173</v>
      </c>
      <c r="AL103">
        <v>1.49</v>
      </c>
      <c r="AM103" s="145">
        <f t="shared" si="38"/>
        <v>227</v>
      </c>
      <c r="AN103">
        <v>1.1399999999999999</v>
      </c>
    </row>
    <row r="104" spans="31:40">
      <c r="AE104" s="145">
        <f t="shared" si="34"/>
        <v>12</v>
      </c>
      <c r="AF104">
        <v>24</v>
      </c>
      <c r="AG104" s="145">
        <f t="shared" si="35"/>
        <v>66</v>
      </c>
      <c r="AH104">
        <v>3.95</v>
      </c>
      <c r="AI104" s="145">
        <f t="shared" si="36"/>
        <v>120</v>
      </c>
      <c r="AJ104">
        <v>2.16</v>
      </c>
      <c r="AK104" s="145">
        <f t="shared" si="37"/>
        <v>174</v>
      </c>
      <c r="AL104">
        <v>1.49</v>
      </c>
      <c r="AM104" s="145">
        <f t="shared" si="38"/>
        <v>228</v>
      </c>
      <c r="AN104">
        <v>1.1299999999999999</v>
      </c>
    </row>
    <row r="105" spans="31:40">
      <c r="AE105" s="145">
        <f t="shared" si="34"/>
        <v>13</v>
      </c>
      <c r="AF105">
        <v>22</v>
      </c>
      <c r="AG105" s="145">
        <f t="shared" si="35"/>
        <v>67</v>
      </c>
      <c r="AH105">
        <v>3.9</v>
      </c>
      <c r="AI105" s="145">
        <f t="shared" si="36"/>
        <v>121</v>
      </c>
      <c r="AJ105">
        <v>2.15</v>
      </c>
      <c r="AK105" s="145">
        <f t="shared" si="37"/>
        <v>175</v>
      </c>
      <c r="AL105">
        <v>1.48</v>
      </c>
      <c r="AM105" s="145">
        <f t="shared" si="38"/>
        <v>229</v>
      </c>
      <c r="AN105">
        <v>1.1299999999999999</v>
      </c>
    </row>
    <row r="106" spans="31:40">
      <c r="AE106" s="145">
        <f t="shared" si="34"/>
        <v>14</v>
      </c>
      <c r="AF106">
        <v>20</v>
      </c>
      <c r="AG106" s="145">
        <f t="shared" si="35"/>
        <v>68</v>
      </c>
      <c r="AH106">
        <v>3.85</v>
      </c>
      <c r="AI106" s="145">
        <f t="shared" si="36"/>
        <v>122</v>
      </c>
      <c r="AJ106">
        <v>2.13</v>
      </c>
      <c r="AK106" s="145">
        <f t="shared" si="37"/>
        <v>176</v>
      </c>
      <c r="AL106">
        <v>1.48</v>
      </c>
      <c r="AM106" s="145">
        <f t="shared" si="38"/>
        <v>230</v>
      </c>
      <c r="AN106">
        <v>1.1200000000000001</v>
      </c>
    </row>
    <row r="107" spans="31:40">
      <c r="AE107" s="145">
        <f t="shared" si="34"/>
        <v>15</v>
      </c>
      <c r="AF107">
        <v>19</v>
      </c>
      <c r="AG107" s="145">
        <f t="shared" si="35"/>
        <v>69</v>
      </c>
      <c r="AH107">
        <v>3.8</v>
      </c>
      <c r="AI107" s="145">
        <f t="shared" si="36"/>
        <v>123</v>
      </c>
      <c r="AJ107">
        <v>2.12</v>
      </c>
      <c r="AK107" s="145">
        <f t="shared" si="37"/>
        <v>177</v>
      </c>
      <c r="AL107">
        <v>1.48</v>
      </c>
      <c r="AM107" s="145">
        <f t="shared" si="38"/>
        <v>231</v>
      </c>
      <c r="AN107">
        <v>1.1200000000000001</v>
      </c>
    </row>
    <row r="108" spans="31:40">
      <c r="AE108" s="145">
        <f t="shared" si="34"/>
        <v>16</v>
      </c>
      <c r="AF108">
        <v>16.5</v>
      </c>
      <c r="AG108" s="145">
        <f t="shared" si="35"/>
        <v>70</v>
      </c>
      <c r="AH108">
        <v>3.75</v>
      </c>
      <c r="AI108" s="145">
        <f t="shared" si="36"/>
        <v>124</v>
      </c>
      <c r="AJ108">
        <v>2.1</v>
      </c>
      <c r="AK108" s="145">
        <f t="shared" si="37"/>
        <v>178</v>
      </c>
      <c r="AL108">
        <v>1.47</v>
      </c>
      <c r="AM108" s="145">
        <f t="shared" si="38"/>
        <v>232</v>
      </c>
      <c r="AN108">
        <v>1.1100000000000001</v>
      </c>
    </row>
    <row r="109" spans="31:40">
      <c r="AE109" s="145">
        <f t="shared" si="34"/>
        <v>17</v>
      </c>
      <c r="AF109">
        <v>15.6</v>
      </c>
      <c r="AG109" s="145">
        <f t="shared" si="35"/>
        <v>71</v>
      </c>
      <c r="AH109">
        <v>3.7</v>
      </c>
      <c r="AI109" s="145">
        <f t="shared" si="36"/>
        <v>125</v>
      </c>
      <c r="AJ109">
        <v>2.08</v>
      </c>
      <c r="AK109" s="145">
        <f t="shared" si="37"/>
        <v>179</v>
      </c>
      <c r="AL109">
        <v>1.46</v>
      </c>
      <c r="AM109" s="145">
        <f t="shared" si="38"/>
        <v>233</v>
      </c>
      <c r="AN109">
        <v>1.1100000000000001</v>
      </c>
    </row>
    <row r="110" spans="31:40">
      <c r="AE110" s="145">
        <f t="shared" si="34"/>
        <v>18</v>
      </c>
      <c r="AF110">
        <v>15</v>
      </c>
      <c r="AG110" s="145">
        <f t="shared" si="35"/>
        <v>72</v>
      </c>
      <c r="AH110">
        <v>3.65</v>
      </c>
      <c r="AI110" s="145">
        <f t="shared" si="36"/>
        <v>126</v>
      </c>
      <c r="AJ110">
        <v>2.06</v>
      </c>
      <c r="AK110" s="145">
        <f t="shared" si="37"/>
        <v>180</v>
      </c>
      <c r="AL110">
        <v>1.45</v>
      </c>
      <c r="AM110" s="145">
        <f t="shared" si="38"/>
        <v>234</v>
      </c>
      <c r="AN110">
        <v>1.1000000000000001</v>
      </c>
    </row>
    <row r="111" spans="31:40">
      <c r="AE111" s="145">
        <f t="shared" si="34"/>
        <v>19</v>
      </c>
      <c r="AF111">
        <v>14</v>
      </c>
      <c r="AG111" s="145">
        <f t="shared" si="35"/>
        <v>73</v>
      </c>
      <c r="AH111">
        <v>3.6</v>
      </c>
      <c r="AI111" s="145">
        <f t="shared" si="36"/>
        <v>127</v>
      </c>
      <c r="AJ111">
        <v>2.04</v>
      </c>
      <c r="AK111" s="145">
        <f t="shared" si="37"/>
        <v>181</v>
      </c>
      <c r="AL111">
        <v>1.44</v>
      </c>
      <c r="AM111" s="145">
        <f t="shared" si="38"/>
        <v>235</v>
      </c>
      <c r="AN111">
        <v>1.1000000000000001</v>
      </c>
    </row>
    <row r="112" spans="31:40">
      <c r="AE112" s="145">
        <f t="shared" si="34"/>
        <v>20</v>
      </c>
      <c r="AF112">
        <v>13.5</v>
      </c>
      <c r="AG112" s="145">
        <f t="shared" si="35"/>
        <v>74</v>
      </c>
      <c r="AH112">
        <v>3.55</v>
      </c>
      <c r="AI112" s="145">
        <f t="shared" si="36"/>
        <v>128</v>
      </c>
      <c r="AJ112">
        <v>2.02</v>
      </c>
      <c r="AK112" s="145">
        <f t="shared" si="37"/>
        <v>182</v>
      </c>
      <c r="AL112">
        <v>1.43</v>
      </c>
      <c r="AM112" s="145">
        <f t="shared" si="38"/>
        <v>236</v>
      </c>
      <c r="AN112">
        <v>1.0900000000000001</v>
      </c>
    </row>
    <row r="113" spans="31:40">
      <c r="AE113" s="145">
        <f t="shared" si="34"/>
        <v>21</v>
      </c>
      <c r="AF113">
        <v>13</v>
      </c>
      <c r="AG113" s="145">
        <f t="shared" si="35"/>
        <v>75</v>
      </c>
      <c r="AH113">
        <v>3.5</v>
      </c>
      <c r="AI113" s="145">
        <f t="shared" si="36"/>
        <v>129</v>
      </c>
      <c r="AJ113">
        <v>2.0099999999999998</v>
      </c>
      <c r="AK113" s="145">
        <f t="shared" si="37"/>
        <v>183</v>
      </c>
      <c r="AL113">
        <v>1.42</v>
      </c>
      <c r="AM113" s="145">
        <f t="shared" si="38"/>
        <v>237</v>
      </c>
      <c r="AN113">
        <v>1.0900000000000001</v>
      </c>
    </row>
    <row r="114" spans="31:40">
      <c r="AE114" s="145">
        <f t="shared" si="34"/>
        <v>22</v>
      </c>
      <c r="AF114">
        <v>12.3</v>
      </c>
      <c r="AG114" s="145">
        <f t="shared" si="35"/>
        <v>76</v>
      </c>
      <c r="AH114">
        <v>3.45</v>
      </c>
      <c r="AI114" s="145">
        <f t="shared" si="36"/>
        <v>130</v>
      </c>
      <c r="AJ114">
        <v>2</v>
      </c>
      <c r="AK114" s="145">
        <f t="shared" si="37"/>
        <v>184</v>
      </c>
      <c r="AL114">
        <v>1.41</v>
      </c>
      <c r="AM114" s="145">
        <f t="shared" si="38"/>
        <v>238</v>
      </c>
      <c r="AN114">
        <v>1.08</v>
      </c>
    </row>
    <row r="115" spans="31:40">
      <c r="AE115" s="145">
        <f t="shared" si="34"/>
        <v>23</v>
      </c>
      <c r="AF115">
        <v>12</v>
      </c>
      <c r="AG115" s="145">
        <f t="shared" si="35"/>
        <v>77</v>
      </c>
      <c r="AH115">
        <v>3.4</v>
      </c>
      <c r="AI115" s="145">
        <f t="shared" si="36"/>
        <v>131</v>
      </c>
      <c r="AJ115">
        <v>1.99</v>
      </c>
      <c r="AK115" s="145">
        <f t="shared" si="37"/>
        <v>185</v>
      </c>
      <c r="AL115">
        <v>1.4</v>
      </c>
      <c r="AM115" s="145">
        <f t="shared" si="38"/>
        <v>239</v>
      </c>
      <c r="AN115">
        <v>1.08</v>
      </c>
    </row>
    <row r="116" spans="31:40">
      <c r="AE116" s="145">
        <f t="shared" si="34"/>
        <v>24</v>
      </c>
      <c r="AF116">
        <v>11.2</v>
      </c>
      <c r="AG116" s="145">
        <f t="shared" si="35"/>
        <v>78</v>
      </c>
      <c r="AH116">
        <v>3.35</v>
      </c>
      <c r="AI116" s="145">
        <f t="shared" si="36"/>
        <v>132</v>
      </c>
      <c r="AJ116">
        <v>1.97</v>
      </c>
      <c r="AK116" s="145">
        <f t="shared" si="37"/>
        <v>186</v>
      </c>
      <c r="AL116">
        <v>1.4</v>
      </c>
      <c r="AM116" s="145">
        <f t="shared" si="38"/>
        <v>240</v>
      </c>
      <c r="AN116">
        <v>1.07</v>
      </c>
    </row>
    <row r="117" spans="31:40">
      <c r="AE117" s="145">
        <f t="shared" si="34"/>
        <v>25</v>
      </c>
      <c r="AF117">
        <v>11</v>
      </c>
      <c r="AG117" s="145">
        <f t="shared" si="35"/>
        <v>79</v>
      </c>
      <c r="AH117">
        <v>3.3</v>
      </c>
      <c r="AI117" s="145">
        <f t="shared" si="36"/>
        <v>133</v>
      </c>
      <c r="AJ117">
        <v>1.95</v>
      </c>
      <c r="AK117" s="145">
        <f t="shared" si="37"/>
        <v>187</v>
      </c>
      <c r="AL117">
        <v>1.39</v>
      </c>
      <c r="AM117" s="145">
        <f t="shared" si="38"/>
        <v>241</v>
      </c>
      <c r="AN117">
        <v>1.07</v>
      </c>
    </row>
    <row r="118" spans="31:40">
      <c r="AE118" s="145">
        <f t="shared" si="34"/>
        <v>26</v>
      </c>
      <c r="AF118">
        <v>10.3</v>
      </c>
      <c r="AG118" s="145">
        <f t="shared" si="35"/>
        <v>80</v>
      </c>
      <c r="AH118">
        <v>3.25</v>
      </c>
      <c r="AI118" s="145">
        <f t="shared" si="36"/>
        <v>134</v>
      </c>
      <c r="AJ118">
        <v>1.93</v>
      </c>
      <c r="AK118" s="145">
        <f t="shared" si="37"/>
        <v>188</v>
      </c>
      <c r="AL118">
        <v>1.38</v>
      </c>
      <c r="AM118" s="145">
        <f t="shared" si="38"/>
        <v>242</v>
      </c>
      <c r="AN118">
        <v>1.06</v>
      </c>
    </row>
    <row r="119" spans="31:40">
      <c r="AE119" s="145">
        <f t="shared" si="34"/>
        <v>27</v>
      </c>
      <c r="AF119">
        <v>10</v>
      </c>
      <c r="AG119" s="145">
        <f t="shared" si="35"/>
        <v>81</v>
      </c>
      <c r="AH119">
        <v>3.2</v>
      </c>
      <c r="AI119" s="145">
        <f t="shared" si="36"/>
        <v>135</v>
      </c>
      <c r="AJ119">
        <v>1.92</v>
      </c>
      <c r="AK119" s="145">
        <f t="shared" si="37"/>
        <v>189</v>
      </c>
      <c r="AL119">
        <v>1.37</v>
      </c>
      <c r="AM119" s="145">
        <f t="shared" si="38"/>
        <v>243</v>
      </c>
      <c r="AN119">
        <v>1.06</v>
      </c>
    </row>
    <row r="120" spans="31:40">
      <c r="AE120" s="145">
        <f t="shared" si="34"/>
        <v>28</v>
      </c>
      <c r="AF120">
        <v>9.5</v>
      </c>
      <c r="AG120" s="145">
        <f t="shared" si="35"/>
        <v>82</v>
      </c>
      <c r="AH120">
        <v>3.15</v>
      </c>
      <c r="AI120" s="145">
        <f t="shared" si="36"/>
        <v>136</v>
      </c>
      <c r="AJ120">
        <v>1.9</v>
      </c>
      <c r="AK120" s="145">
        <f t="shared" si="37"/>
        <v>190</v>
      </c>
      <c r="AL120">
        <v>1.36</v>
      </c>
      <c r="AM120" s="145">
        <f t="shared" si="38"/>
        <v>244</v>
      </c>
      <c r="AN120">
        <v>1.06</v>
      </c>
    </row>
    <row r="121" spans="31:40">
      <c r="AE121" s="145">
        <f t="shared" si="34"/>
        <v>29</v>
      </c>
      <c r="AF121">
        <v>9.3000000000000007</v>
      </c>
      <c r="AG121" s="145">
        <f t="shared" si="35"/>
        <v>83</v>
      </c>
      <c r="AH121">
        <v>3.1</v>
      </c>
      <c r="AI121" s="145">
        <f t="shared" si="36"/>
        <v>137</v>
      </c>
      <c r="AJ121">
        <v>1.89</v>
      </c>
      <c r="AK121" s="145">
        <f t="shared" si="37"/>
        <v>191</v>
      </c>
      <c r="AL121">
        <v>1.36</v>
      </c>
      <c r="AM121" s="145">
        <f t="shared" si="38"/>
        <v>245</v>
      </c>
      <c r="AN121">
        <v>1.05</v>
      </c>
    </row>
    <row r="122" spans="31:40">
      <c r="AE122" s="145">
        <f t="shared" si="34"/>
        <v>30</v>
      </c>
      <c r="AF122">
        <v>9</v>
      </c>
      <c r="AG122" s="145">
        <f t="shared" si="35"/>
        <v>84</v>
      </c>
      <c r="AH122">
        <v>3.05</v>
      </c>
      <c r="AI122" s="145">
        <f t="shared" si="36"/>
        <v>138</v>
      </c>
      <c r="AJ122">
        <v>1.88</v>
      </c>
      <c r="AK122" s="145">
        <f t="shared" si="37"/>
        <v>192</v>
      </c>
      <c r="AL122">
        <v>1.35</v>
      </c>
      <c r="AM122" s="145">
        <f t="shared" si="38"/>
        <v>246</v>
      </c>
      <c r="AN122">
        <v>1.05</v>
      </c>
    </row>
    <row r="123" spans="31:40">
      <c r="AE123" s="145">
        <f t="shared" si="34"/>
        <v>31</v>
      </c>
      <c r="AF123">
        <v>8.5</v>
      </c>
      <c r="AG123" s="145">
        <f t="shared" si="35"/>
        <v>85</v>
      </c>
      <c r="AH123">
        <v>3</v>
      </c>
      <c r="AI123" s="145">
        <f t="shared" si="36"/>
        <v>139</v>
      </c>
      <c r="AJ123">
        <v>1.87</v>
      </c>
      <c r="AK123" s="145">
        <f t="shared" si="37"/>
        <v>193</v>
      </c>
      <c r="AL123">
        <v>1.34</v>
      </c>
      <c r="AM123" s="145">
        <f t="shared" si="38"/>
        <v>247</v>
      </c>
      <c r="AN123">
        <v>1.04</v>
      </c>
    </row>
    <row r="124" spans="31:40">
      <c r="AE124" s="145">
        <f t="shared" si="34"/>
        <v>32</v>
      </c>
      <c r="AF124">
        <v>8.1</v>
      </c>
      <c r="AG124" s="145">
        <f t="shared" si="35"/>
        <v>86</v>
      </c>
      <c r="AH124">
        <v>2.95</v>
      </c>
      <c r="AI124" s="145">
        <f t="shared" si="36"/>
        <v>140</v>
      </c>
      <c r="AJ124">
        <v>1.85</v>
      </c>
      <c r="AK124" s="145">
        <f t="shared" si="37"/>
        <v>194</v>
      </c>
      <c r="AL124">
        <v>1.34</v>
      </c>
      <c r="AM124" s="145">
        <f t="shared" si="38"/>
        <v>248</v>
      </c>
      <c r="AN124">
        <v>1.04</v>
      </c>
    </row>
    <row r="125" spans="31:40">
      <c r="AE125" s="145">
        <f t="shared" si="34"/>
        <v>33</v>
      </c>
      <c r="AF125">
        <v>7.8</v>
      </c>
      <c r="AG125" s="145">
        <f t="shared" si="35"/>
        <v>87</v>
      </c>
      <c r="AH125">
        <v>2.9</v>
      </c>
      <c r="AI125" s="145">
        <f t="shared" si="36"/>
        <v>141</v>
      </c>
      <c r="AJ125">
        <v>1.83</v>
      </c>
      <c r="AK125" s="145">
        <f t="shared" si="37"/>
        <v>195</v>
      </c>
      <c r="AL125">
        <v>1.33</v>
      </c>
      <c r="AM125" s="145">
        <f t="shared" si="38"/>
        <v>249</v>
      </c>
      <c r="AN125">
        <v>1.03</v>
      </c>
    </row>
    <row r="126" spans="31:40">
      <c r="AE126" s="145">
        <f t="shared" si="34"/>
        <v>34</v>
      </c>
      <c r="AF126">
        <v>7.6</v>
      </c>
      <c r="AG126" s="145">
        <f t="shared" si="35"/>
        <v>88</v>
      </c>
      <c r="AH126">
        <v>2.88</v>
      </c>
      <c r="AI126" s="145">
        <f t="shared" si="36"/>
        <v>142</v>
      </c>
      <c r="AJ126">
        <v>1.82</v>
      </c>
      <c r="AK126" s="145">
        <f t="shared" si="37"/>
        <v>196</v>
      </c>
      <c r="AL126">
        <v>1.32</v>
      </c>
      <c r="AM126" s="145">
        <f t="shared" si="38"/>
        <v>250</v>
      </c>
      <c r="AN126">
        <v>1.03</v>
      </c>
    </row>
    <row r="127" spans="31:40">
      <c r="AE127" s="145">
        <f t="shared" si="34"/>
        <v>35</v>
      </c>
      <c r="AF127">
        <v>7.5</v>
      </c>
      <c r="AG127" s="145">
        <f t="shared" si="35"/>
        <v>89</v>
      </c>
      <c r="AH127">
        <v>2.85</v>
      </c>
      <c r="AI127" s="145">
        <f t="shared" si="36"/>
        <v>143</v>
      </c>
      <c r="AJ127">
        <v>1.81</v>
      </c>
      <c r="AK127" s="145">
        <f t="shared" si="37"/>
        <v>197</v>
      </c>
      <c r="AL127">
        <v>1.31</v>
      </c>
      <c r="AM127" s="145">
        <f t="shared" si="38"/>
        <v>251</v>
      </c>
      <c r="AN127">
        <v>1.02</v>
      </c>
    </row>
    <row r="128" spans="31:40">
      <c r="AE128" s="145">
        <f t="shared" si="34"/>
        <v>36</v>
      </c>
      <c r="AF128">
        <v>7.4</v>
      </c>
      <c r="AG128" s="145">
        <f t="shared" si="35"/>
        <v>90</v>
      </c>
      <c r="AH128">
        <v>2.82</v>
      </c>
      <c r="AI128" s="145">
        <f t="shared" si="36"/>
        <v>144</v>
      </c>
      <c r="AJ128">
        <v>1.8</v>
      </c>
      <c r="AK128" s="145">
        <f t="shared" si="37"/>
        <v>198</v>
      </c>
      <c r="AL128">
        <v>1.31</v>
      </c>
      <c r="AM128" s="145">
        <f t="shared" si="38"/>
        <v>252</v>
      </c>
      <c r="AN128">
        <v>1.02</v>
      </c>
    </row>
    <row r="129" spans="31:40">
      <c r="AE129" s="145">
        <f t="shared" si="34"/>
        <v>37</v>
      </c>
      <c r="AF129">
        <v>7.2</v>
      </c>
      <c r="AG129" s="145">
        <f t="shared" si="35"/>
        <v>91</v>
      </c>
      <c r="AH129">
        <v>2.8</v>
      </c>
      <c r="AI129" s="145">
        <f t="shared" si="36"/>
        <v>145</v>
      </c>
      <c r="AJ129">
        <v>1.79</v>
      </c>
      <c r="AK129" s="145">
        <f t="shared" si="37"/>
        <v>199</v>
      </c>
      <c r="AL129">
        <v>1.3</v>
      </c>
      <c r="AM129" s="145">
        <f t="shared" si="38"/>
        <v>253</v>
      </c>
      <c r="AN129">
        <v>1.02</v>
      </c>
    </row>
    <row r="130" spans="31:40">
      <c r="AE130" s="145">
        <f t="shared" si="34"/>
        <v>38</v>
      </c>
      <c r="AF130">
        <v>7</v>
      </c>
      <c r="AG130" s="145">
        <f t="shared" si="35"/>
        <v>92</v>
      </c>
      <c r="AH130">
        <v>2.79</v>
      </c>
      <c r="AI130" s="145">
        <f t="shared" si="36"/>
        <v>146</v>
      </c>
      <c r="AJ130">
        <v>1.78</v>
      </c>
      <c r="AK130" s="145">
        <f t="shared" si="37"/>
        <v>200</v>
      </c>
      <c r="AL130">
        <v>1.29</v>
      </c>
      <c r="AM130" s="145">
        <f t="shared" si="38"/>
        <v>254</v>
      </c>
      <c r="AN130">
        <v>1.01</v>
      </c>
    </row>
    <row r="131" spans="31:40">
      <c r="AE131" s="145">
        <f t="shared" si="34"/>
        <v>39</v>
      </c>
      <c r="AF131">
        <v>6.9</v>
      </c>
      <c r="AG131" s="145">
        <f t="shared" si="35"/>
        <v>93</v>
      </c>
      <c r="AH131">
        <v>2.78</v>
      </c>
      <c r="AI131" s="145">
        <f t="shared" si="36"/>
        <v>147</v>
      </c>
      <c r="AJ131">
        <v>1.77</v>
      </c>
      <c r="AK131" s="145">
        <f t="shared" si="37"/>
        <v>201</v>
      </c>
      <c r="AL131">
        <v>1.29</v>
      </c>
      <c r="AM131" s="145">
        <f t="shared" si="38"/>
        <v>255</v>
      </c>
      <c r="AN131">
        <v>1.01</v>
      </c>
    </row>
    <row r="132" spans="31:40">
      <c r="AE132" s="145">
        <f t="shared" si="34"/>
        <v>40</v>
      </c>
      <c r="AF132">
        <v>6.7</v>
      </c>
      <c r="AG132" s="145">
        <f t="shared" si="35"/>
        <v>94</v>
      </c>
      <c r="AH132">
        <v>2.76</v>
      </c>
      <c r="AI132" s="145">
        <f t="shared" si="36"/>
        <v>148</v>
      </c>
      <c r="AJ132">
        <v>1.75</v>
      </c>
      <c r="AK132" s="145">
        <f t="shared" si="37"/>
        <v>202</v>
      </c>
      <c r="AL132">
        <v>1.28</v>
      </c>
      <c r="AM132" s="145">
        <f t="shared" si="38"/>
        <v>256</v>
      </c>
      <c r="AN132">
        <v>1</v>
      </c>
    </row>
    <row r="133" spans="31:40">
      <c r="AE133" s="145">
        <f t="shared" si="34"/>
        <v>41</v>
      </c>
      <c r="AF133">
        <v>6.5</v>
      </c>
      <c r="AG133" s="145">
        <f t="shared" si="35"/>
        <v>95</v>
      </c>
      <c r="AH133">
        <v>2.74</v>
      </c>
      <c r="AI133" s="145">
        <f t="shared" si="36"/>
        <v>149</v>
      </c>
      <c r="AJ133">
        <v>1.74</v>
      </c>
      <c r="AK133" s="145">
        <f t="shared" si="37"/>
        <v>203</v>
      </c>
      <c r="AL133">
        <v>1.27</v>
      </c>
      <c r="AM133" s="145" t="s">
        <v>7</v>
      </c>
    </row>
    <row r="134" spans="31:40">
      <c r="AE134" s="145">
        <f t="shared" si="34"/>
        <v>42</v>
      </c>
      <c r="AF134">
        <v>6.4</v>
      </c>
      <c r="AG134" s="145">
        <f t="shared" si="35"/>
        <v>96</v>
      </c>
      <c r="AH134">
        <v>2.72</v>
      </c>
      <c r="AI134" s="145">
        <f t="shared" si="36"/>
        <v>150</v>
      </c>
      <c r="AJ134">
        <v>1.73</v>
      </c>
      <c r="AK134" s="145">
        <f t="shared" si="37"/>
        <v>204</v>
      </c>
      <c r="AL134">
        <v>1.27</v>
      </c>
    </row>
    <row r="135" spans="31:40">
      <c r="AE135" s="145">
        <f t="shared" si="34"/>
        <v>43</v>
      </c>
      <c r="AF135">
        <v>6.3</v>
      </c>
      <c r="AG135" s="145">
        <f t="shared" si="35"/>
        <v>97</v>
      </c>
      <c r="AH135">
        <v>2.71</v>
      </c>
      <c r="AI135" s="145">
        <f t="shared" si="36"/>
        <v>151</v>
      </c>
      <c r="AJ135">
        <v>1.71</v>
      </c>
      <c r="AK135" s="145">
        <f t="shared" si="37"/>
        <v>205</v>
      </c>
      <c r="AL135">
        <v>1.26</v>
      </c>
    </row>
    <row r="136" spans="31:40">
      <c r="AE136" s="145">
        <f t="shared" si="34"/>
        <v>44</v>
      </c>
      <c r="AF136">
        <v>6.1</v>
      </c>
      <c r="AG136" s="145">
        <f t="shared" si="35"/>
        <v>98</v>
      </c>
      <c r="AH136">
        <v>2.7</v>
      </c>
      <c r="AI136" s="145">
        <f t="shared" si="36"/>
        <v>152</v>
      </c>
      <c r="AJ136">
        <v>1.7</v>
      </c>
      <c r="AK136" s="145">
        <f t="shared" si="37"/>
        <v>206</v>
      </c>
      <c r="AL136">
        <v>1.26</v>
      </c>
    </row>
    <row r="137" spans="31:40">
      <c r="AE137" s="145">
        <f t="shared" si="34"/>
        <v>45</v>
      </c>
      <c r="AF137">
        <v>6</v>
      </c>
      <c r="AG137" s="145">
        <f t="shared" si="35"/>
        <v>99</v>
      </c>
      <c r="AH137">
        <v>2.69</v>
      </c>
      <c r="AI137" s="145">
        <f t="shared" si="36"/>
        <v>153</v>
      </c>
      <c r="AJ137">
        <v>1.69</v>
      </c>
      <c r="AK137" s="145">
        <f t="shared" si="37"/>
        <v>207</v>
      </c>
      <c r="AL137">
        <v>1.25</v>
      </c>
    </row>
    <row r="138" spans="31:40">
      <c r="AE138" s="145">
        <f t="shared" si="34"/>
        <v>46</v>
      </c>
      <c r="AF138">
        <v>5.8</v>
      </c>
      <c r="AG138" s="145">
        <f t="shared" si="35"/>
        <v>100</v>
      </c>
      <c r="AH138">
        <v>2.68</v>
      </c>
      <c r="AI138" s="145">
        <f t="shared" si="36"/>
        <v>154</v>
      </c>
      <c r="AJ138">
        <v>1.68</v>
      </c>
      <c r="AK138" s="145">
        <f t="shared" si="37"/>
        <v>208</v>
      </c>
      <c r="AL138">
        <v>1.24</v>
      </c>
    </row>
    <row r="139" spans="31:40">
      <c r="AE139" s="145">
        <f t="shared" si="34"/>
        <v>47</v>
      </c>
      <c r="AF139">
        <v>5.7</v>
      </c>
      <c r="AG139" s="145">
        <f t="shared" si="35"/>
        <v>101</v>
      </c>
      <c r="AH139">
        <v>2.64</v>
      </c>
      <c r="AI139" s="145">
        <f t="shared" si="36"/>
        <v>155</v>
      </c>
      <c r="AJ139">
        <v>1.67</v>
      </c>
      <c r="AK139" s="145">
        <f t="shared" si="37"/>
        <v>209</v>
      </c>
      <c r="AL139">
        <v>1.24</v>
      </c>
    </row>
    <row r="140" spans="31:40">
      <c r="AE140" s="145">
        <f t="shared" si="34"/>
        <v>48</v>
      </c>
      <c r="AF140">
        <v>5.6</v>
      </c>
      <c r="AG140" s="145">
        <f t="shared" si="35"/>
        <v>102</v>
      </c>
      <c r="AH140">
        <v>2.6</v>
      </c>
      <c r="AI140" s="145">
        <f t="shared" si="36"/>
        <v>156</v>
      </c>
      <c r="AJ140">
        <v>1.66</v>
      </c>
      <c r="AK140" s="145">
        <f t="shared" si="37"/>
        <v>210</v>
      </c>
      <c r="AL140">
        <v>1.23</v>
      </c>
    </row>
    <row r="141" spans="31:40">
      <c r="AE141" s="145">
        <f t="shared" si="34"/>
        <v>49</v>
      </c>
      <c r="AF141">
        <v>5.5</v>
      </c>
      <c r="AG141" s="145">
        <f t="shared" si="35"/>
        <v>103</v>
      </c>
      <c r="AH141">
        <v>2.57</v>
      </c>
      <c r="AI141" s="145">
        <f t="shared" si="36"/>
        <v>157</v>
      </c>
      <c r="AJ141">
        <v>1.65</v>
      </c>
      <c r="AK141" s="145">
        <f t="shared" si="37"/>
        <v>211</v>
      </c>
      <c r="AL141">
        <v>1.23</v>
      </c>
    </row>
    <row r="142" spans="31:40">
      <c r="AE142" s="145">
        <f>AE141+1</f>
        <v>50</v>
      </c>
      <c r="AF142">
        <v>5.4</v>
      </c>
      <c r="AG142" s="145">
        <f t="shared" si="35"/>
        <v>104</v>
      </c>
      <c r="AH142">
        <v>2.5299999999999998</v>
      </c>
      <c r="AI142" s="145">
        <f t="shared" si="36"/>
        <v>158</v>
      </c>
      <c r="AJ142">
        <v>1.63</v>
      </c>
      <c r="AK142" s="145">
        <f t="shared" si="37"/>
        <v>212</v>
      </c>
      <c r="AL142">
        <v>1.22</v>
      </c>
    </row>
    <row r="143" spans="31:40">
      <c r="AE143" s="145">
        <f t="shared" si="34"/>
        <v>51</v>
      </c>
      <c r="AF143">
        <v>5.3</v>
      </c>
      <c r="AG143" s="145">
        <f t="shared" si="35"/>
        <v>105</v>
      </c>
      <c r="AH143">
        <v>2.5</v>
      </c>
      <c r="AI143" s="145">
        <f t="shared" si="36"/>
        <v>159</v>
      </c>
      <c r="AJ143">
        <v>1.62</v>
      </c>
      <c r="AK143" s="145">
        <f t="shared" si="37"/>
        <v>213</v>
      </c>
      <c r="AL143">
        <v>1.21</v>
      </c>
    </row>
    <row r="144" spans="31:40">
      <c r="AE144" s="145">
        <f t="shared" si="34"/>
        <v>52</v>
      </c>
      <c r="AF144">
        <v>5.2</v>
      </c>
      <c r="AG144" s="145">
        <f t="shared" si="35"/>
        <v>106</v>
      </c>
      <c r="AH144">
        <v>2.4700000000000002</v>
      </c>
      <c r="AI144" s="145">
        <f t="shared" si="36"/>
        <v>160</v>
      </c>
      <c r="AJ144">
        <v>1.61</v>
      </c>
      <c r="AK144" s="145">
        <f t="shared" si="37"/>
        <v>214</v>
      </c>
      <c r="AL144">
        <v>1.21</v>
      </c>
    </row>
    <row r="145" spans="31:38">
      <c r="AE145" s="145">
        <f>AE144+1</f>
        <v>53</v>
      </c>
      <c r="AF145">
        <v>5.0999999999999996</v>
      </c>
      <c r="AG145" s="145">
        <f t="shared" si="35"/>
        <v>107</v>
      </c>
      <c r="AH145">
        <v>2.44</v>
      </c>
      <c r="AI145" s="145">
        <f t="shared" si="36"/>
        <v>161</v>
      </c>
      <c r="AJ145">
        <v>1.6</v>
      </c>
      <c r="AK145" s="145">
        <f t="shared" si="37"/>
        <v>215</v>
      </c>
      <c r="AL145">
        <v>1.2</v>
      </c>
    </row>
    <row r="146" spans="31:38">
      <c r="AE146" s="145">
        <f>AE145+1</f>
        <v>54</v>
      </c>
      <c r="AF146">
        <v>5</v>
      </c>
      <c r="AG146" s="145">
        <f t="shared" si="35"/>
        <v>108</v>
      </c>
      <c r="AH146">
        <v>2.42</v>
      </c>
      <c r="AI146" s="145">
        <f t="shared" si="36"/>
        <v>162</v>
      </c>
      <c r="AJ146">
        <v>1.59</v>
      </c>
      <c r="AK146" s="145">
        <f t="shared" si="37"/>
        <v>216</v>
      </c>
      <c r="AL146">
        <v>1.2</v>
      </c>
    </row>
  </sheetData>
  <mergeCells count="4">
    <mergeCell ref="B2:D2"/>
    <mergeCell ref="F2:H2"/>
    <mergeCell ref="BJ4:BL4"/>
    <mergeCell ref="BN4:BP4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96 кГЦ ХК.01</vt:lpstr>
      <vt:lpstr>КУ для ХК.01 50 кГц</vt:lpstr>
      <vt:lpstr>КУ для 240 кГц </vt:lpstr>
      <vt:lpstr>Потенциометры</vt:lpstr>
      <vt:lpstr>50 кГЦ новый для ХК.01</vt:lpstr>
      <vt:lpstr>240 кГЦ </vt:lpstr>
      <vt:lpstr>Определение длительности</vt:lpstr>
      <vt:lpstr>КУ МГ</vt:lpstr>
      <vt:lpstr>КУ СГ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2023-03-17T12:24:17Z</dcterms:modified>
</cp:coreProperties>
</file>