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2"/>
  </bookViews>
  <sheets>
    <sheet name="45 отсчетов" sheetId="6" r:id="rId1"/>
    <sheet name="72 отсчета" sheetId="5" r:id="rId2"/>
    <sheet name="Лист6" sheetId="7" r:id="rId3"/>
    <sheet name="Крен+Диф" sheetId="8" r:id="rId4"/>
  </sheets>
  <calcPr calcId="125725"/>
</workbook>
</file>

<file path=xl/calcChain.xml><?xml version="1.0" encoding="utf-8"?>
<calcChain xmlns="http://schemas.openxmlformats.org/spreadsheetml/2006/main">
  <c r="BG8" i="7"/>
  <c r="BG9"/>
  <c r="BG10"/>
  <c r="BG11"/>
  <c r="BG12"/>
  <c r="BG13"/>
  <c r="BG14"/>
  <c r="BH14" s="1"/>
  <c r="BI14" s="1"/>
  <c r="BG15"/>
  <c r="BG16"/>
  <c r="BG17"/>
  <c r="BG18"/>
  <c r="BG19"/>
  <c r="BG20"/>
  <c r="BG21"/>
  <c r="BG22"/>
  <c r="BH22" s="1"/>
  <c r="BI22" s="1"/>
  <c r="BG23"/>
  <c r="BG24"/>
  <c r="BG25"/>
  <c r="BG26"/>
  <c r="BG27"/>
  <c r="BG28"/>
  <c r="BG29"/>
  <c r="BG30"/>
  <c r="BH30" s="1"/>
  <c r="BI30" s="1"/>
  <c r="BG31"/>
  <c r="BG32"/>
  <c r="BG33"/>
  <c r="BG34"/>
  <c r="BG35"/>
  <c r="BG36"/>
  <c r="BG37"/>
  <c r="BG38"/>
  <c r="BH38" s="1"/>
  <c r="BI38" s="1"/>
  <c r="BG39"/>
  <c r="BG40"/>
  <c r="BG41"/>
  <c r="BG42"/>
  <c r="BG43"/>
  <c r="BG44"/>
  <c r="BG45"/>
  <c r="BG46"/>
  <c r="BH46" s="1"/>
  <c r="BI46" s="1"/>
  <c r="BG47"/>
  <c r="BG48"/>
  <c r="BG49"/>
  <c r="BG50"/>
  <c r="BG51"/>
  <c r="BG52"/>
  <c r="BG7"/>
  <c r="BH7" s="1"/>
  <c r="BI7" s="1"/>
  <c r="BF8"/>
  <c r="BH8" s="1"/>
  <c r="BI8" s="1"/>
  <c r="BF9"/>
  <c r="BF10"/>
  <c r="BF11"/>
  <c r="BF12"/>
  <c r="BH12" s="1"/>
  <c r="BI12" s="1"/>
  <c r="BF13"/>
  <c r="BF14"/>
  <c r="BF15"/>
  <c r="BF16"/>
  <c r="BH16" s="1"/>
  <c r="BI16" s="1"/>
  <c r="BF17"/>
  <c r="BF18"/>
  <c r="BF19"/>
  <c r="BF20"/>
  <c r="BH20" s="1"/>
  <c r="BI20" s="1"/>
  <c r="BF21"/>
  <c r="BF22"/>
  <c r="BF23"/>
  <c r="BF24"/>
  <c r="BH24" s="1"/>
  <c r="BI24" s="1"/>
  <c r="BF25"/>
  <c r="BF26"/>
  <c r="BF27"/>
  <c r="BF28"/>
  <c r="BH28" s="1"/>
  <c r="BI28" s="1"/>
  <c r="BF29"/>
  <c r="BF30"/>
  <c r="BF31"/>
  <c r="BF32"/>
  <c r="BH32" s="1"/>
  <c r="BI32" s="1"/>
  <c r="BF33"/>
  <c r="BF34"/>
  <c r="BF35"/>
  <c r="BF36"/>
  <c r="BH36" s="1"/>
  <c r="BI36" s="1"/>
  <c r="BF37"/>
  <c r="BF38"/>
  <c r="BF39"/>
  <c r="BF40"/>
  <c r="BH40" s="1"/>
  <c r="BI40" s="1"/>
  <c r="BF41"/>
  <c r="BF42"/>
  <c r="BF43"/>
  <c r="BF44"/>
  <c r="BH44" s="1"/>
  <c r="BI44" s="1"/>
  <c r="BF45"/>
  <c r="BF46"/>
  <c r="BF47"/>
  <c r="BF48"/>
  <c r="BH48" s="1"/>
  <c r="BI48" s="1"/>
  <c r="BF49"/>
  <c r="BF50"/>
  <c r="BF51"/>
  <c r="BF52"/>
  <c r="BH52" s="1"/>
  <c r="BI52" s="1"/>
  <c r="BF7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BH10"/>
  <c r="BI10" s="1"/>
  <c r="BH11"/>
  <c r="BI11" s="1"/>
  <c r="BH15"/>
  <c r="BI15" s="1"/>
  <c r="BH18"/>
  <c r="BI18" s="1"/>
  <c r="BH19"/>
  <c r="BI19" s="1"/>
  <c r="BH23"/>
  <c r="BI23" s="1"/>
  <c r="BH26"/>
  <c r="BI26" s="1"/>
  <c r="BH27"/>
  <c r="BI27" s="1"/>
  <c r="BH31"/>
  <c r="BI31" s="1"/>
  <c r="BH34"/>
  <c r="BI34" s="1"/>
  <c r="BH35"/>
  <c r="BI35" s="1"/>
  <c r="BH39"/>
  <c r="BI39" s="1"/>
  <c r="BH42"/>
  <c r="BI42" s="1"/>
  <c r="BH43"/>
  <c r="BI43" s="1"/>
  <c r="BH47"/>
  <c r="BI47" s="1"/>
  <c r="BH50"/>
  <c r="BI50" s="1"/>
  <c r="BH51"/>
  <c r="BI51" s="1"/>
  <c r="K8"/>
  <c r="K52"/>
  <c r="AT9"/>
  <c r="AT10" s="1"/>
  <c r="AT11" s="1"/>
  <c r="AT12" s="1"/>
  <c r="AT13" s="1"/>
  <c r="AT14" s="1"/>
  <c r="AT15" s="1"/>
  <c r="AT16" s="1"/>
  <c r="AT17" s="1"/>
  <c r="AT18" s="1"/>
  <c r="AT19" s="1"/>
  <c r="AT20" s="1"/>
  <c r="AT21" s="1"/>
  <c r="AT22" s="1"/>
  <c r="AT23" s="1"/>
  <c r="AT24" s="1"/>
  <c r="AT25" s="1"/>
  <c r="AT26" s="1"/>
  <c r="AT27" s="1"/>
  <c r="AT28" s="1"/>
  <c r="AT29" s="1"/>
  <c r="AT30" s="1"/>
  <c r="AT31" s="1"/>
  <c r="AT32" s="1"/>
  <c r="AT33" s="1"/>
  <c r="AT34" s="1"/>
  <c r="AT35" s="1"/>
  <c r="AT36" s="1"/>
  <c r="AT37" s="1"/>
  <c r="AT38" s="1"/>
  <c r="AT39" s="1"/>
  <c r="AT40" s="1"/>
  <c r="AT41" s="1"/>
  <c r="AT42" s="1"/>
  <c r="AT43" s="1"/>
  <c r="AT44" s="1"/>
  <c r="AT45" s="1"/>
  <c r="AT46" s="1"/>
  <c r="AT47" s="1"/>
  <c r="AT48" s="1"/>
  <c r="AT49" s="1"/>
  <c r="AT50" s="1"/>
  <c r="AT51" s="1"/>
  <c r="AT8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7"/>
  <c r="K7" s="1"/>
  <c r="AO99" i="6"/>
  <c r="G4" i="8"/>
  <c r="F6"/>
  <c r="F4"/>
  <c r="X100" i="6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99"/>
  <c r="Z11" i="7"/>
  <c r="AA6"/>
  <c r="AA8" s="1"/>
  <c r="O8"/>
  <c r="O7"/>
  <c r="N8"/>
  <c r="N7"/>
  <c r="F56" i="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55"/>
  <c r="Y100"/>
  <c r="BH49" i="7" l="1"/>
  <c r="BI49" s="1"/>
  <c r="BH45"/>
  <c r="BI45" s="1"/>
  <c r="BH41"/>
  <c r="BI41" s="1"/>
  <c r="BH37"/>
  <c r="BI37" s="1"/>
  <c r="BH33"/>
  <c r="BI33" s="1"/>
  <c r="BH29"/>
  <c r="BI29" s="1"/>
  <c r="BH25"/>
  <c r="BI25" s="1"/>
  <c r="BH21"/>
  <c r="BI21" s="1"/>
  <c r="BH17"/>
  <c r="BI17" s="1"/>
  <c r="BH13"/>
  <c r="BI13" s="1"/>
  <c r="BH9"/>
  <c r="BI9" s="1"/>
  <c r="K48"/>
  <c r="K44"/>
  <c r="K40"/>
  <c r="K36"/>
  <c r="K32"/>
  <c r="K28"/>
  <c r="K24"/>
  <c r="K20"/>
  <c r="K16"/>
  <c r="K49"/>
  <c r="K45"/>
  <c r="K41"/>
  <c r="K37"/>
  <c r="K33"/>
  <c r="K29"/>
  <c r="K25"/>
  <c r="K21"/>
  <c r="K17"/>
  <c r="K13"/>
  <c r="K9"/>
  <c r="K50"/>
  <c r="K46"/>
  <c r="K42"/>
  <c r="K38"/>
  <c r="K34"/>
  <c r="K30"/>
  <c r="K26"/>
  <c r="K22"/>
  <c r="K18"/>
  <c r="K14"/>
  <c r="K10"/>
  <c r="K12"/>
  <c r="K51"/>
  <c r="K47"/>
  <c r="K43"/>
  <c r="K39"/>
  <c r="K35"/>
  <c r="K31"/>
  <c r="K27"/>
  <c r="K23"/>
  <c r="K19"/>
  <c r="K15"/>
  <c r="K11"/>
  <c r="AA7"/>
  <c r="N11"/>
  <c r="N12"/>
  <c r="AN102" i="6"/>
  <c r="AN106"/>
  <c r="AN110"/>
  <c r="AN114"/>
  <c r="AN118"/>
  <c r="AN122"/>
  <c r="AN126"/>
  <c r="AN130"/>
  <c r="AN134"/>
  <c r="AM101"/>
  <c r="AM102"/>
  <c r="AM105"/>
  <c r="AM106"/>
  <c r="AM109"/>
  <c r="AM110"/>
  <c r="AM113"/>
  <c r="AM114"/>
  <c r="AM117"/>
  <c r="AM118"/>
  <c r="AM121"/>
  <c r="AM122"/>
  <c r="AM125"/>
  <c r="AM126"/>
  <c r="AM129"/>
  <c r="AM130"/>
  <c r="AM133"/>
  <c r="AM134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99"/>
  <c r="AB100"/>
  <c r="AM100" s="1"/>
  <c r="AB101"/>
  <c r="AN101" s="1"/>
  <c r="AB102"/>
  <c r="AB103"/>
  <c r="AN103" s="1"/>
  <c r="AB104"/>
  <c r="AM104" s="1"/>
  <c r="AB105"/>
  <c r="AN105" s="1"/>
  <c r="AB106"/>
  <c r="AB107"/>
  <c r="AB108"/>
  <c r="AM108" s="1"/>
  <c r="AB109"/>
  <c r="AN109" s="1"/>
  <c r="AB110"/>
  <c r="AB111"/>
  <c r="AB112"/>
  <c r="AM112" s="1"/>
  <c r="AB113"/>
  <c r="AN113" s="1"/>
  <c r="AB114"/>
  <c r="AB115"/>
  <c r="AB116"/>
  <c r="AM116" s="1"/>
  <c r="AB117"/>
  <c r="AN117" s="1"/>
  <c r="AB118"/>
  <c r="AB119"/>
  <c r="AB120"/>
  <c r="AM120" s="1"/>
  <c r="AB121"/>
  <c r="AN121" s="1"/>
  <c r="AB122"/>
  <c r="AB123"/>
  <c r="AB124"/>
  <c r="AM124" s="1"/>
  <c r="AB125"/>
  <c r="AN125" s="1"/>
  <c r="AB126"/>
  <c r="AB127"/>
  <c r="AN127" s="1"/>
  <c r="AB128"/>
  <c r="AM128" s="1"/>
  <c r="AB129"/>
  <c r="AN129" s="1"/>
  <c r="AB130"/>
  <c r="AB131"/>
  <c r="AB132"/>
  <c r="AM132" s="1"/>
  <c r="AB133"/>
  <c r="AN133" s="1"/>
  <c r="AB134"/>
  <c r="AB135"/>
  <c r="AN135" s="1"/>
  <c r="AB99"/>
  <c r="AM99" s="1"/>
  <c r="S100"/>
  <c r="W102" s="1"/>
  <c r="Q135"/>
  <c r="R138"/>
  <c r="R137"/>
  <c r="Q138"/>
  <c r="Q137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99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55"/>
  <c r="D52"/>
  <c r="C52"/>
  <c r="D49"/>
  <c r="C49"/>
  <c r="D47"/>
  <c r="C47"/>
  <c r="I47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J44"/>
  <c r="I44"/>
  <c r="I43"/>
  <c r="I76"/>
  <c r="I80"/>
  <c r="I84"/>
  <c r="I88"/>
  <c r="I92"/>
  <c r="I96"/>
  <c r="I66"/>
  <c r="I70"/>
  <c r="I63"/>
  <c r="J61"/>
  <c r="I77" s="1"/>
  <c r="I61"/>
  <c r="L58"/>
  <c r="I58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"/>
  <c r="AR42" s="1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"/>
  <c r="AQ42" s="1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"/>
  <c r="AP42" s="1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"/>
  <c r="AO42" s="1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"/>
  <c r="AN42" s="1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"/>
  <c r="AM42" s="1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"/>
  <c r="AL42" s="1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"/>
  <c r="AK42" s="1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"/>
  <c r="AJ42" s="1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"/>
  <c r="AI42" s="1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"/>
  <c r="AH42" s="1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"/>
  <c r="AG42" s="1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"/>
  <c r="AF42" s="1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"/>
  <c r="AE42" s="1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"/>
  <c r="AD42" s="1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"/>
  <c r="AC42" s="1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"/>
  <c r="AB42" s="1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"/>
  <c r="AA42" s="1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"/>
  <c r="Z42" s="1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"/>
  <c r="Y42" s="1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"/>
  <c r="X42" s="1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"/>
  <c r="W42" s="1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"/>
  <c r="V42" s="1"/>
  <c r="U15"/>
  <c r="U14"/>
  <c r="U13"/>
  <c r="U12"/>
  <c r="U11"/>
  <c r="U10"/>
  <c r="U9"/>
  <c r="U8"/>
  <c r="U7"/>
  <c r="U6"/>
  <c r="U5"/>
  <c r="U4"/>
  <c r="U42" s="1"/>
  <c r="U37"/>
  <c r="U36"/>
  <c r="U39"/>
  <c r="U38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T14"/>
  <c r="T13"/>
  <c r="T12"/>
  <c r="T11"/>
  <c r="T10"/>
  <c r="T9"/>
  <c r="T8"/>
  <c r="T7"/>
  <c r="T6"/>
  <c r="T5"/>
  <c r="T4"/>
  <c r="T42" s="1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42" s="1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42" s="1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42" s="1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42" s="1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42" s="1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L39"/>
  <c r="L38"/>
  <c r="L37"/>
  <c r="L36"/>
  <c r="L35"/>
  <c r="L34"/>
  <c r="L33"/>
  <c r="L32"/>
  <c r="L31"/>
  <c r="L30"/>
  <c r="L29"/>
  <c r="L28"/>
  <c r="L27"/>
  <c r="L26"/>
  <c r="L25"/>
  <c r="L24"/>
  <c r="L23"/>
  <c r="L20"/>
  <c r="L21"/>
  <c r="L22"/>
  <c r="L19"/>
  <c r="L18"/>
  <c r="L17"/>
  <c r="L16"/>
  <c r="L15"/>
  <c r="L14"/>
  <c r="L13"/>
  <c r="L12"/>
  <c r="L11"/>
  <c r="L10"/>
  <c r="L9"/>
  <c r="L8"/>
  <c r="L7"/>
  <c r="L6"/>
  <c r="L5"/>
  <c r="L4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4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AB4" i="5"/>
  <c r="AA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A76"/>
  <c r="AA60"/>
  <c r="AA61"/>
  <c r="AA62"/>
  <c r="AA63"/>
  <c r="AA64"/>
  <c r="AA65"/>
  <c r="AA66"/>
  <c r="AA67"/>
  <c r="AA68"/>
  <c r="AA69"/>
  <c r="AA70"/>
  <c r="AA71"/>
  <c r="AA72"/>
  <c r="AA73"/>
  <c r="AA74"/>
  <c r="AA75"/>
  <c r="AA59"/>
  <c r="AA58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23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5"/>
  <c r="X5"/>
  <c r="Y5"/>
  <c r="X6"/>
  <c r="Y6"/>
  <c r="X7"/>
  <c r="Y7"/>
  <c r="X8"/>
  <c r="Y8"/>
  <c r="X9"/>
  <c r="Y9"/>
  <c r="X10"/>
  <c r="Y10"/>
  <c r="X11"/>
  <c r="Y11"/>
  <c r="X12"/>
  <c r="Y12"/>
  <c r="X13"/>
  <c r="Y13"/>
  <c r="X14"/>
  <c r="Y14"/>
  <c r="X15"/>
  <c r="Y15"/>
  <c r="X16"/>
  <c r="Y16"/>
  <c r="X17"/>
  <c r="Y17"/>
  <c r="X18"/>
  <c r="Y18"/>
  <c r="X19"/>
  <c r="Y19"/>
  <c r="X20"/>
  <c r="Y20"/>
  <c r="X21"/>
  <c r="Y21"/>
  <c r="X22"/>
  <c r="Y22"/>
  <c r="X23"/>
  <c r="Y23"/>
  <c r="X24"/>
  <c r="Y24"/>
  <c r="X25"/>
  <c r="Y25"/>
  <c r="X26"/>
  <c r="Y26"/>
  <c r="X27"/>
  <c r="Y27"/>
  <c r="X28"/>
  <c r="Y28"/>
  <c r="X29"/>
  <c r="Y29"/>
  <c r="X30"/>
  <c r="Y30"/>
  <c r="X31"/>
  <c r="Y31"/>
  <c r="X32"/>
  <c r="Y32"/>
  <c r="X33"/>
  <c r="Y33"/>
  <c r="X34"/>
  <c r="Y34"/>
  <c r="X35"/>
  <c r="Y35"/>
  <c r="X36"/>
  <c r="Y36"/>
  <c r="X37"/>
  <c r="Y37"/>
  <c r="X38"/>
  <c r="Y38"/>
  <c r="X39"/>
  <c r="Y39"/>
  <c r="X40"/>
  <c r="Y40"/>
  <c r="X41"/>
  <c r="Y41"/>
  <c r="X42"/>
  <c r="Y42"/>
  <c r="X43"/>
  <c r="Y43"/>
  <c r="X44"/>
  <c r="Y44"/>
  <c r="X45"/>
  <c r="Y45"/>
  <c r="X46"/>
  <c r="Y46"/>
  <c r="X47"/>
  <c r="Y47"/>
  <c r="X48"/>
  <c r="Y48"/>
  <c r="X49"/>
  <c r="Y49"/>
  <c r="X50"/>
  <c r="Y50"/>
  <c r="X51"/>
  <c r="Y51"/>
  <c r="X52"/>
  <c r="Y52"/>
  <c r="X53"/>
  <c r="Y53"/>
  <c r="X54"/>
  <c r="Y54"/>
  <c r="X55"/>
  <c r="Y55"/>
  <c r="X56"/>
  <c r="Y56"/>
  <c r="X57"/>
  <c r="Y57"/>
  <c r="X58"/>
  <c r="Y58"/>
  <c r="X59"/>
  <c r="Y59"/>
  <c r="X60"/>
  <c r="Y60"/>
  <c r="X61"/>
  <c r="Y61"/>
  <c r="X62"/>
  <c r="Y62"/>
  <c r="X63"/>
  <c r="Y63"/>
  <c r="X64"/>
  <c r="Y64"/>
  <c r="X65"/>
  <c r="Y65"/>
  <c r="X66"/>
  <c r="Y66"/>
  <c r="X67"/>
  <c r="Y67"/>
  <c r="X68"/>
  <c r="Y68"/>
  <c r="X69"/>
  <c r="Y69"/>
  <c r="X70"/>
  <c r="Y70"/>
  <c r="X71"/>
  <c r="Y71"/>
  <c r="X72"/>
  <c r="Y72"/>
  <c r="X73"/>
  <c r="Y73"/>
  <c r="X74"/>
  <c r="Y74"/>
  <c r="X75"/>
  <c r="Y75"/>
  <c r="X76"/>
  <c r="Y76"/>
  <c r="Y4"/>
  <c r="X4"/>
  <c r="R13"/>
  <c r="R10"/>
  <c r="R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4"/>
  <c r="R11"/>
  <c r="S9"/>
  <c r="R9"/>
  <c r="R6"/>
  <c r="R4"/>
  <c r="S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4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O4"/>
  <c r="M6"/>
  <c r="M7"/>
  <c r="M10"/>
  <c r="M11"/>
  <c r="M14"/>
  <c r="M15"/>
  <c r="M18"/>
  <c r="M19"/>
  <c r="M22"/>
  <c r="M23"/>
  <c r="M26"/>
  <c r="M27"/>
  <c r="M30"/>
  <c r="M31"/>
  <c r="M34"/>
  <c r="M35"/>
  <c r="M38"/>
  <c r="M39"/>
  <c r="M42"/>
  <c r="M43"/>
  <c r="M46"/>
  <c r="M47"/>
  <c r="M50"/>
  <c r="M51"/>
  <c r="M54"/>
  <c r="M55"/>
  <c r="M58"/>
  <c r="M59"/>
  <c r="M62"/>
  <c r="M63"/>
  <c r="M66"/>
  <c r="M67"/>
  <c r="M70"/>
  <c r="M71"/>
  <c r="M74"/>
  <c r="M75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4"/>
  <c r="K5"/>
  <c r="M5" s="1"/>
  <c r="K6"/>
  <c r="K7"/>
  <c r="K8"/>
  <c r="M8" s="1"/>
  <c r="K9"/>
  <c r="M9" s="1"/>
  <c r="K10"/>
  <c r="K11"/>
  <c r="K12"/>
  <c r="M12" s="1"/>
  <c r="K13"/>
  <c r="M13" s="1"/>
  <c r="K14"/>
  <c r="K15"/>
  <c r="K16"/>
  <c r="M16" s="1"/>
  <c r="K17"/>
  <c r="M17" s="1"/>
  <c r="K18"/>
  <c r="K19"/>
  <c r="K20"/>
  <c r="M20" s="1"/>
  <c r="K21"/>
  <c r="M21" s="1"/>
  <c r="K22"/>
  <c r="K23"/>
  <c r="K24"/>
  <c r="M24" s="1"/>
  <c r="K25"/>
  <c r="M25" s="1"/>
  <c r="K26"/>
  <c r="K27"/>
  <c r="K28"/>
  <c r="M28" s="1"/>
  <c r="K29"/>
  <c r="M29" s="1"/>
  <c r="K30"/>
  <c r="K31"/>
  <c r="K32"/>
  <c r="M32" s="1"/>
  <c r="K33"/>
  <c r="M33" s="1"/>
  <c r="K34"/>
  <c r="K35"/>
  <c r="K36"/>
  <c r="M36" s="1"/>
  <c r="K37"/>
  <c r="M37" s="1"/>
  <c r="K38"/>
  <c r="K39"/>
  <c r="K40"/>
  <c r="M40" s="1"/>
  <c r="K41"/>
  <c r="M41" s="1"/>
  <c r="K42"/>
  <c r="K43"/>
  <c r="K44"/>
  <c r="M44" s="1"/>
  <c r="K45"/>
  <c r="M45" s="1"/>
  <c r="K46"/>
  <c r="K47"/>
  <c r="K48"/>
  <c r="M48" s="1"/>
  <c r="K49"/>
  <c r="M49" s="1"/>
  <c r="K50"/>
  <c r="K51"/>
  <c r="K52"/>
  <c r="M52" s="1"/>
  <c r="K53"/>
  <c r="M53" s="1"/>
  <c r="K54"/>
  <c r="K55"/>
  <c r="K56"/>
  <c r="M56" s="1"/>
  <c r="K57"/>
  <c r="M57" s="1"/>
  <c r="K58"/>
  <c r="K59"/>
  <c r="K60"/>
  <c r="M60" s="1"/>
  <c r="K61"/>
  <c r="M61" s="1"/>
  <c r="K62"/>
  <c r="K63"/>
  <c r="K64"/>
  <c r="M64" s="1"/>
  <c r="K65"/>
  <c r="M65" s="1"/>
  <c r="K66"/>
  <c r="K67"/>
  <c r="K68"/>
  <c r="M68" s="1"/>
  <c r="K69"/>
  <c r="M69" s="1"/>
  <c r="K70"/>
  <c r="K71"/>
  <c r="K72"/>
  <c r="M72" s="1"/>
  <c r="K73"/>
  <c r="M73" s="1"/>
  <c r="K74"/>
  <c r="K75"/>
  <c r="K76"/>
  <c r="M76" s="1"/>
  <c r="K4"/>
  <c r="M4" s="1"/>
  <c r="N4" s="1"/>
  <c r="H4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F76" s="1"/>
  <c r="E58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23"/>
  <c r="E6"/>
  <c r="E22"/>
  <c r="E8"/>
  <c r="E9"/>
  <c r="E10"/>
  <c r="E11"/>
  <c r="E12"/>
  <c r="E13"/>
  <c r="E14"/>
  <c r="E15"/>
  <c r="E16"/>
  <c r="E17"/>
  <c r="E18"/>
  <c r="E19"/>
  <c r="E20"/>
  <c r="E21"/>
  <c r="E7"/>
  <c r="E5"/>
  <c r="F5" s="1"/>
  <c r="E4"/>
  <c r="F4" s="1"/>
  <c r="H7"/>
  <c r="G7"/>
  <c r="G8" s="1"/>
  <c r="G4"/>
  <c r="G5" s="1"/>
  <c r="B5"/>
  <c r="B6" s="1"/>
  <c r="R15" i="7" l="1"/>
  <c r="R43"/>
  <c r="R52"/>
  <c r="R45"/>
  <c r="R49"/>
  <c r="R44"/>
  <c r="R48"/>
  <c r="R47"/>
  <c r="R51"/>
  <c r="R46"/>
  <c r="R50"/>
  <c r="S43"/>
  <c r="S46"/>
  <c r="S44"/>
  <c r="S48"/>
  <c r="S52"/>
  <c r="S47"/>
  <c r="S51"/>
  <c r="S50"/>
  <c r="S45"/>
  <c r="S49"/>
  <c r="S10"/>
  <c r="S14"/>
  <c r="S18"/>
  <c r="S22"/>
  <c r="S26"/>
  <c r="S30"/>
  <c r="S34"/>
  <c r="S38"/>
  <c r="S42"/>
  <c r="S9"/>
  <c r="S13"/>
  <c r="S17"/>
  <c r="S21"/>
  <c r="S25"/>
  <c r="S29"/>
  <c r="S33"/>
  <c r="S37"/>
  <c r="S41"/>
  <c r="S8"/>
  <c r="S12"/>
  <c r="S16"/>
  <c r="S20"/>
  <c r="S24"/>
  <c r="S28"/>
  <c r="S32"/>
  <c r="S36"/>
  <c r="S40"/>
  <c r="S7"/>
  <c r="S11"/>
  <c r="S15"/>
  <c r="S19"/>
  <c r="S23"/>
  <c r="S27"/>
  <c r="S31"/>
  <c r="S35"/>
  <c r="S39"/>
  <c r="R28"/>
  <c r="R38"/>
  <c r="R29"/>
  <c r="R22"/>
  <c r="R7"/>
  <c r="R8"/>
  <c r="R17"/>
  <c r="R35"/>
  <c r="R19"/>
  <c r="R36"/>
  <c r="R37"/>
  <c r="R42"/>
  <c r="R26"/>
  <c r="R10"/>
  <c r="R16"/>
  <c r="R25"/>
  <c r="R39"/>
  <c r="R40"/>
  <c r="R12"/>
  <c r="R13"/>
  <c r="R30"/>
  <c r="R14"/>
  <c r="R24"/>
  <c r="R33"/>
  <c r="R27"/>
  <c r="R11"/>
  <c r="R23"/>
  <c r="R20"/>
  <c r="R21"/>
  <c r="R34"/>
  <c r="R18"/>
  <c r="R32"/>
  <c r="R41"/>
  <c r="R9"/>
  <c r="R31"/>
  <c r="AQ99" i="6"/>
  <c r="AS99" s="1"/>
  <c r="AO132"/>
  <c r="AQ132" s="1"/>
  <c r="AO116"/>
  <c r="AQ116" s="1"/>
  <c r="AO100"/>
  <c r="AQ100" s="1"/>
  <c r="AO133"/>
  <c r="AQ133" s="1"/>
  <c r="AO125"/>
  <c r="AQ125" s="1"/>
  <c r="AO117"/>
  <c r="AQ117" s="1"/>
  <c r="AO109"/>
  <c r="AQ109" s="1"/>
  <c r="AO101"/>
  <c r="AQ101" s="1"/>
  <c r="AO134"/>
  <c r="AQ134" s="1"/>
  <c r="AO122"/>
  <c r="AQ122" s="1"/>
  <c r="AO114"/>
  <c r="AQ114" s="1"/>
  <c r="AO102"/>
  <c r="AQ102" s="1"/>
  <c r="AN131"/>
  <c r="AN123"/>
  <c r="AN115"/>
  <c r="AN107"/>
  <c r="AM135"/>
  <c r="AO135" s="1"/>
  <c r="AQ135" s="1"/>
  <c r="AM131"/>
  <c r="AO131" s="1"/>
  <c r="AQ131" s="1"/>
  <c r="AM127"/>
  <c r="AO127" s="1"/>
  <c r="AQ127" s="1"/>
  <c r="AM123"/>
  <c r="AO123" s="1"/>
  <c r="AQ123" s="1"/>
  <c r="AM119"/>
  <c r="AM115"/>
  <c r="AM111"/>
  <c r="AM107"/>
  <c r="AO107" s="1"/>
  <c r="AQ107" s="1"/>
  <c r="AM103"/>
  <c r="AO103" s="1"/>
  <c r="AQ103" s="1"/>
  <c r="AN99"/>
  <c r="AN132"/>
  <c r="AN128"/>
  <c r="AO128" s="1"/>
  <c r="AQ128" s="1"/>
  <c r="AN124"/>
  <c r="AO124" s="1"/>
  <c r="AQ124" s="1"/>
  <c r="AN120"/>
  <c r="AO120" s="1"/>
  <c r="AQ120" s="1"/>
  <c r="AN116"/>
  <c r="AN112"/>
  <c r="AO112" s="1"/>
  <c r="AQ112" s="1"/>
  <c r="AS112" s="1"/>
  <c r="AN108"/>
  <c r="AO108" s="1"/>
  <c r="AQ108" s="1"/>
  <c r="AS108" s="1"/>
  <c r="AN104"/>
  <c r="AO104" s="1"/>
  <c r="AQ104" s="1"/>
  <c r="AS103" s="1"/>
  <c r="AN100"/>
  <c r="AO129"/>
  <c r="AQ129" s="1"/>
  <c r="AO121"/>
  <c r="AQ121" s="1"/>
  <c r="AS121" s="1"/>
  <c r="AO113"/>
  <c r="AQ113" s="1"/>
  <c r="AO105"/>
  <c r="AQ105" s="1"/>
  <c r="AO130"/>
  <c r="AQ130" s="1"/>
  <c r="AS130" s="1"/>
  <c r="AO126"/>
  <c r="AQ126" s="1"/>
  <c r="AS126" s="1"/>
  <c r="AO118"/>
  <c r="AQ118" s="1"/>
  <c r="AO110"/>
  <c r="AQ110" s="1"/>
  <c r="AO106"/>
  <c r="AQ106" s="1"/>
  <c r="AN119"/>
  <c r="AN111"/>
  <c r="V134"/>
  <c r="V130"/>
  <c r="V126"/>
  <c r="V122"/>
  <c r="V118"/>
  <c r="V114"/>
  <c r="V110"/>
  <c r="V106"/>
  <c r="V102"/>
  <c r="W135"/>
  <c r="W131"/>
  <c r="W127"/>
  <c r="W123"/>
  <c r="W119"/>
  <c r="W115"/>
  <c r="W111"/>
  <c r="W107"/>
  <c r="W103"/>
  <c r="V135"/>
  <c r="V131"/>
  <c r="V127"/>
  <c r="V123"/>
  <c r="V119"/>
  <c r="V115"/>
  <c r="V111"/>
  <c r="V107"/>
  <c r="V103"/>
  <c r="W99"/>
  <c r="W132"/>
  <c r="W128"/>
  <c r="W124"/>
  <c r="W120"/>
  <c r="W116"/>
  <c r="W112"/>
  <c r="W108"/>
  <c r="W100"/>
  <c r="V99"/>
  <c r="V132"/>
  <c r="V128"/>
  <c r="V124"/>
  <c r="V120"/>
  <c r="V116"/>
  <c r="V112"/>
  <c r="V108"/>
  <c r="V104"/>
  <c r="V100"/>
  <c r="W133"/>
  <c r="W129"/>
  <c r="W125"/>
  <c r="W121"/>
  <c r="W117"/>
  <c r="W113"/>
  <c r="W109"/>
  <c r="W105"/>
  <c r="W101"/>
  <c r="W104"/>
  <c r="V133"/>
  <c r="V129"/>
  <c r="V125"/>
  <c r="V121"/>
  <c r="V117"/>
  <c r="V113"/>
  <c r="V109"/>
  <c r="V105"/>
  <c r="V101"/>
  <c r="W134"/>
  <c r="W130"/>
  <c r="W126"/>
  <c r="W122"/>
  <c r="W118"/>
  <c r="W114"/>
  <c r="W110"/>
  <c r="W106"/>
  <c r="I71"/>
  <c r="I97"/>
  <c r="I89"/>
  <c r="I81"/>
  <c r="I73"/>
  <c r="K42"/>
  <c r="L42"/>
  <c r="M42"/>
  <c r="N42"/>
  <c r="I64"/>
  <c r="J63" s="1"/>
  <c r="I69"/>
  <c r="I65"/>
  <c r="I95"/>
  <c r="I91"/>
  <c r="I87"/>
  <c r="I83"/>
  <c r="I79"/>
  <c r="I75"/>
  <c r="I67"/>
  <c r="I93"/>
  <c r="I85"/>
  <c r="I72"/>
  <c r="I68"/>
  <c r="I98"/>
  <c r="I94"/>
  <c r="I90"/>
  <c r="I86"/>
  <c r="I82"/>
  <c r="I78"/>
  <c r="I74"/>
  <c r="I42"/>
  <c r="G55" s="1"/>
  <c r="J42"/>
  <c r="B7" i="5"/>
  <c r="F6"/>
  <c r="AD20" i="7" l="1"/>
  <c r="AE20"/>
  <c r="AE13"/>
  <c r="AD13"/>
  <c r="AD42"/>
  <c r="AE42"/>
  <c r="AD22"/>
  <c r="AE22"/>
  <c r="AE49"/>
  <c r="AD49"/>
  <c r="AD21"/>
  <c r="AE21"/>
  <c r="AE30"/>
  <c r="AD30"/>
  <c r="AE26"/>
  <c r="AD26"/>
  <c r="AE19"/>
  <c r="AD19"/>
  <c r="AD28"/>
  <c r="AE28"/>
  <c r="AD43"/>
  <c r="AE43"/>
  <c r="AE9"/>
  <c r="AD9"/>
  <c r="AD34"/>
  <c r="AE34"/>
  <c r="AE11"/>
  <c r="AD11"/>
  <c r="AE14"/>
  <c r="AD14"/>
  <c r="AD40"/>
  <c r="AE40"/>
  <c r="AD10"/>
  <c r="AE10"/>
  <c r="AE36"/>
  <c r="AD36"/>
  <c r="AD8"/>
  <c r="AE8"/>
  <c r="AE38"/>
  <c r="AD38"/>
  <c r="AE50"/>
  <c r="AD50"/>
  <c r="AE48"/>
  <c r="AD48"/>
  <c r="AE52"/>
  <c r="AD52"/>
  <c r="AD32"/>
  <c r="AE32"/>
  <c r="AE33"/>
  <c r="AD33"/>
  <c r="AD25"/>
  <c r="AE25"/>
  <c r="AE35"/>
  <c r="AD35"/>
  <c r="AE51"/>
  <c r="AD51"/>
  <c r="AD15"/>
  <c r="AE15"/>
  <c r="AE41"/>
  <c r="AD41"/>
  <c r="AD27"/>
  <c r="AE27"/>
  <c r="AE39"/>
  <c r="AD39"/>
  <c r="AD7"/>
  <c r="AE7"/>
  <c r="AE46"/>
  <c r="AD46"/>
  <c r="AD44"/>
  <c r="AE44"/>
  <c r="AD31"/>
  <c r="AE31"/>
  <c r="AD18"/>
  <c r="AE18"/>
  <c r="AD23"/>
  <c r="AE23"/>
  <c r="AE24"/>
  <c r="AD24"/>
  <c r="AD12"/>
  <c r="AE12"/>
  <c r="AE16"/>
  <c r="AD16"/>
  <c r="AD37"/>
  <c r="AE37"/>
  <c r="AE17"/>
  <c r="AD17"/>
  <c r="AE29"/>
  <c r="AD29"/>
  <c r="AD47"/>
  <c r="AE47"/>
  <c r="AE45"/>
  <c r="AD45"/>
  <c r="V32"/>
  <c r="V20"/>
  <c r="V33"/>
  <c r="V25"/>
  <c r="V42"/>
  <c r="V22"/>
  <c r="V51"/>
  <c r="V41"/>
  <c r="V21"/>
  <c r="V27"/>
  <c r="V30"/>
  <c r="V26"/>
  <c r="V9"/>
  <c r="V14"/>
  <c r="V36"/>
  <c r="V15"/>
  <c r="V31"/>
  <c r="V18"/>
  <c r="V24"/>
  <c r="V29"/>
  <c r="V23"/>
  <c r="V12"/>
  <c r="V16"/>
  <c r="V37"/>
  <c r="V17"/>
  <c r="V47"/>
  <c r="V45"/>
  <c r="V13"/>
  <c r="V35"/>
  <c r="V49"/>
  <c r="V39"/>
  <c r="V19"/>
  <c r="V7"/>
  <c r="V28"/>
  <c r="V46"/>
  <c r="V44"/>
  <c r="V43"/>
  <c r="V34"/>
  <c r="V11"/>
  <c r="V40"/>
  <c r="V10"/>
  <c r="V8"/>
  <c r="V38"/>
  <c r="V50"/>
  <c r="V48"/>
  <c r="AO119" i="6"/>
  <c r="AQ119" s="1"/>
  <c r="AO115"/>
  <c r="AQ115" s="1"/>
  <c r="AO111"/>
  <c r="AQ111" s="1"/>
  <c r="L63"/>
  <c r="M58"/>
  <c r="N58" s="1"/>
  <c r="J58"/>
  <c r="K58" s="1"/>
  <c r="B8" i="5"/>
  <c r="F7"/>
  <c r="AH7" i="7" l="1"/>
  <c r="AG7"/>
  <c r="X7"/>
  <c r="X10" s="1"/>
  <c r="AA68" i="6"/>
  <c r="AA80"/>
  <c r="AB80" s="1"/>
  <c r="AD80" s="1"/>
  <c r="AA88"/>
  <c r="Z58"/>
  <c r="Z66"/>
  <c r="Z74"/>
  <c r="Z82"/>
  <c r="Z90"/>
  <c r="AA63"/>
  <c r="AA71"/>
  <c r="AB71" s="1"/>
  <c r="AD71" s="1"/>
  <c r="AA79"/>
  <c r="AB79" s="1"/>
  <c r="AD79" s="1"/>
  <c r="AA87"/>
  <c r="Z57"/>
  <c r="Z65"/>
  <c r="Z73"/>
  <c r="Z81"/>
  <c r="Z89"/>
  <c r="AA56"/>
  <c r="AB56" s="1"/>
  <c r="AD56" s="1"/>
  <c r="AA60"/>
  <c r="AA64"/>
  <c r="AA72"/>
  <c r="AA76"/>
  <c r="AA84"/>
  <c r="AA55"/>
  <c r="Z62"/>
  <c r="Z70"/>
  <c r="Z78"/>
  <c r="Z86"/>
  <c r="AA59"/>
  <c r="AA67"/>
  <c r="AB67" s="1"/>
  <c r="AD67" s="1"/>
  <c r="AA75"/>
  <c r="AA83"/>
  <c r="AA91"/>
  <c r="Z61"/>
  <c r="Z69"/>
  <c r="Z77"/>
  <c r="Z85"/>
  <c r="AA70"/>
  <c r="AB70" s="1"/>
  <c r="AD70" s="1"/>
  <c r="AA58"/>
  <c r="AB58" s="1"/>
  <c r="AD58" s="1"/>
  <c r="Z79"/>
  <c r="AA85"/>
  <c r="AB85" s="1"/>
  <c r="AD85" s="1"/>
  <c r="Z88"/>
  <c r="Z56"/>
  <c r="AA78"/>
  <c r="AA73"/>
  <c r="Z76"/>
  <c r="Z60"/>
  <c r="AA82"/>
  <c r="AA66"/>
  <c r="AB66" s="1"/>
  <c r="AD66" s="1"/>
  <c r="Z87"/>
  <c r="Z71"/>
  <c r="Z91"/>
  <c r="AA77"/>
  <c r="AA61"/>
  <c r="AB61" s="1"/>
  <c r="AD61" s="1"/>
  <c r="Z80"/>
  <c r="Z64"/>
  <c r="AA86"/>
  <c r="Z55"/>
  <c r="Z75"/>
  <c r="Z59"/>
  <c r="AA81"/>
  <c r="AA65"/>
  <c r="AB65" s="1"/>
  <c r="AD65" s="1"/>
  <c r="Z84"/>
  <c r="Z68"/>
  <c r="AA90"/>
  <c r="AB90" s="1"/>
  <c r="AD90" s="1"/>
  <c r="AA74"/>
  <c r="AB74" s="1"/>
  <c r="AD74" s="1"/>
  <c r="Z63"/>
  <c r="AA69"/>
  <c r="AA57"/>
  <c r="AB57" s="1"/>
  <c r="AD57" s="1"/>
  <c r="Z72"/>
  <c r="AA62"/>
  <c r="AB62" s="1"/>
  <c r="AD62" s="1"/>
  <c r="Z83"/>
  <c r="Z67"/>
  <c r="AA89"/>
  <c r="AB89" s="1"/>
  <c r="AD89" s="1"/>
  <c r="B9" i="5"/>
  <c r="F8"/>
  <c r="AI7" i="7" l="1"/>
  <c r="AL8" s="1"/>
  <c r="AB75" i="6"/>
  <c r="AD75" s="1"/>
  <c r="AB84"/>
  <c r="AD84" s="1"/>
  <c r="AB88"/>
  <c r="AD88" s="1"/>
  <c r="AB78"/>
  <c r="AD78" s="1"/>
  <c r="AB81"/>
  <c r="AD81" s="1"/>
  <c r="AB86"/>
  <c r="AD86" s="1"/>
  <c r="AB77"/>
  <c r="AD77" s="1"/>
  <c r="AB73"/>
  <c r="AD73" s="1"/>
  <c r="AB91"/>
  <c r="AB59"/>
  <c r="AD59" s="1"/>
  <c r="AB72"/>
  <c r="AD72" s="1"/>
  <c r="AB63"/>
  <c r="AD63" s="1"/>
  <c r="AB68"/>
  <c r="AD68" s="1"/>
  <c r="AB76"/>
  <c r="AD76" s="1"/>
  <c r="AB60"/>
  <c r="AD60" s="1"/>
  <c r="AB69"/>
  <c r="AD69" s="1"/>
  <c r="AB82"/>
  <c r="AD82" s="1"/>
  <c r="AB83"/>
  <c r="AD83" s="1"/>
  <c r="AB55"/>
  <c r="AD55" s="1"/>
  <c r="AB64"/>
  <c r="AD64" s="1"/>
  <c r="AB87"/>
  <c r="AD87" s="1"/>
  <c r="B10" i="5"/>
  <c r="F9"/>
  <c r="AM16" i="7" l="1"/>
  <c r="AM51"/>
  <c r="AM52"/>
  <c r="AM8"/>
  <c r="AQ8" s="1"/>
  <c r="AM26"/>
  <c r="AM32"/>
  <c r="AM37"/>
  <c r="AM9"/>
  <c r="AM35"/>
  <c r="AM11"/>
  <c r="AM13"/>
  <c r="AM30"/>
  <c r="AM10"/>
  <c r="AM40"/>
  <c r="AM49"/>
  <c r="AM17"/>
  <c r="AM39"/>
  <c r="AM19"/>
  <c r="AM28"/>
  <c r="AM33"/>
  <c r="AM38"/>
  <c r="AM14"/>
  <c r="AM48"/>
  <c r="AM12"/>
  <c r="AM25"/>
  <c r="AM43"/>
  <c r="AM23"/>
  <c r="AM44"/>
  <c r="AM45"/>
  <c r="AM42"/>
  <c r="AM22"/>
  <c r="AM29"/>
  <c r="AM27"/>
  <c r="AM46"/>
  <c r="AM20"/>
  <c r="AM24"/>
  <c r="AM41"/>
  <c r="AM21"/>
  <c r="AM47"/>
  <c r="AM31"/>
  <c r="AM15"/>
  <c r="AM36"/>
  <c r="AM7"/>
  <c r="AM50"/>
  <c r="AM34"/>
  <c r="AM18"/>
  <c r="AL50"/>
  <c r="AL43"/>
  <c r="AL10"/>
  <c r="AP10" s="1"/>
  <c r="AL7"/>
  <c r="AQ43"/>
  <c r="AL9"/>
  <c r="AL46"/>
  <c r="AL29"/>
  <c r="AL31"/>
  <c r="AL32"/>
  <c r="AL18"/>
  <c r="AL51"/>
  <c r="AL37"/>
  <c r="AL14"/>
  <c r="AL39"/>
  <c r="AL42"/>
  <c r="AL35"/>
  <c r="AL45"/>
  <c r="AL25"/>
  <c r="AL38"/>
  <c r="AL52"/>
  <c r="AL20"/>
  <c r="AL11"/>
  <c r="AL13"/>
  <c r="AL36"/>
  <c r="AL34"/>
  <c r="AL19"/>
  <c r="AL41"/>
  <c r="AL21"/>
  <c r="AL22"/>
  <c r="AL47"/>
  <c r="AL48"/>
  <c r="AL16"/>
  <c r="AL26"/>
  <c r="AL27"/>
  <c r="AL49"/>
  <c r="AL33"/>
  <c r="AL17"/>
  <c r="AL30"/>
  <c r="AL23"/>
  <c r="AL44"/>
  <c r="AL28"/>
  <c r="AL12"/>
  <c r="AL15"/>
  <c r="AL40"/>
  <c r="AL24"/>
  <c r="B11" i="5"/>
  <c r="F10"/>
  <c r="AP43" i="7" l="1"/>
  <c r="AU43" s="1"/>
  <c r="AP8"/>
  <c r="AU8" s="1"/>
  <c r="AQ50"/>
  <c r="AQ7"/>
  <c r="AP7"/>
  <c r="AU7" s="1"/>
  <c r="AV7" s="1"/>
  <c r="AP50"/>
  <c r="AU50" s="1"/>
  <c r="AQ10"/>
  <c r="AU10" s="1"/>
  <c r="AP12"/>
  <c r="AQ12"/>
  <c r="AP30"/>
  <c r="AU30" s="1"/>
  <c r="AQ30"/>
  <c r="AP27"/>
  <c r="AQ27"/>
  <c r="AQ47"/>
  <c r="AP47"/>
  <c r="AP19"/>
  <c r="AQ19"/>
  <c r="AP11"/>
  <c r="AU11" s="1"/>
  <c r="AQ11"/>
  <c r="AQ25"/>
  <c r="AP25"/>
  <c r="AU25" s="1"/>
  <c r="AP39"/>
  <c r="AU39" s="1"/>
  <c r="AQ39"/>
  <c r="AQ18"/>
  <c r="AP18"/>
  <c r="AU18" s="1"/>
  <c r="AP46"/>
  <c r="AU46" s="1"/>
  <c r="AQ46"/>
  <c r="AQ15"/>
  <c r="AP15"/>
  <c r="AU15" s="1"/>
  <c r="AP23"/>
  <c r="AU23" s="1"/>
  <c r="AQ23"/>
  <c r="AQ49"/>
  <c r="AP49"/>
  <c r="AU49" s="1"/>
  <c r="AQ48"/>
  <c r="AP48"/>
  <c r="AQ41"/>
  <c r="AP41"/>
  <c r="AU41" s="1"/>
  <c r="AQ13"/>
  <c r="AP13"/>
  <c r="AP38"/>
  <c r="AQ38"/>
  <c r="AP42"/>
  <c r="AU42" s="1"/>
  <c r="AQ42"/>
  <c r="AP51"/>
  <c r="AQ51"/>
  <c r="AQ29"/>
  <c r="AP29"/>
  <c r="AP40"/>
  <c r="AQ40"/>
  <c r="AP44"/>
  <c r="AU44" s="1"/>
  <c r="AQ44"/>
  <c r="AQ33"/>
  <c r="AP33"/>
  <c r="AU33" s="1"/>
  <c r="AQ16"/>
  <c r="AP16"/>
  <c r="AQ21"/>
  <c r="AP21"/>
  <c r="AU21" s="1"/>
  <c r="AQ36"/>
  <c r="AP36"/>
  <c r="AQ52"/>
  <c r="AP52"/>
  <c r="AU52" s="1"/>
  <c r="AQ35"/>
  <c r="AP35"/>
  <c r="AQ37"/>
  <c r="AP37"/>
  <c r="AU37" s="1"/>
  <c r="AQ31"/>
  <c r="AP31"/>
  <c r="AQ24"/>
  <c r="AP24"/>
  <c r="AU24" s="1"/>
  <c r="AV24" s="1"/>
  <c r="AP28"/>
  <c r="AU28" s="1"/>
  <c r="AQ28"/>
  <c r="AQ17"/>
  <c r="AP17"/>
  <c r="AU17" s="1"/>
  <c r="AQ26"/>
  <c r="AP26"/>
  <c r="AP22"/>
  <c r="AQ22"/>
  <c r="AP34"/>
  <c r="AU34" s="1"/>
  <c r="AQ34"/>
  <c r="AQ20"/>
  <c r="AP20"/>
  <c r="AU20" s="1"/>
  <c r="AQ45"/>
  <c r="AP45"/>
  <c r="AQ14"/>
  <c r="AP14"/>
  <c r="AU14" s="1"/>
  <c r="AP32"/>
  <c r="AU32" s="1"/>
  <c r="AQ32"/>
  <c r="AQ9"/>
  <c r="AP9"/>
  <c r="AU9" s="1"/>
  <c r="B12" i="5"/>
  <c r="F11"/>
  <c r="AU45" i="7" l="1"/>
  <c r="AU26"/>
  <c r="AU31"/>
  <c r="AU35"/>
  <c r="AU36"/>
  <c r="AU16"/>
  <c r="AU29"/>
  <c r="AU48"/>
  <c r="AU47"/>
  <c r="AV47" s="1"/>
  <c r="AU22"/>
  <c r="AU40"/>
  <c r="AV41" s="1"/>
  <c r="AU51"/>
  <c r="AU38"/>
  <c r="AU19"/>
  <c r="AV19" s="1"/>
  <c r="AU27"/>
  <c r="AU12"/>
  <c r="AU13"/>
  <c r="B13" i="5"/>
  <c r="F12"/>
  <c r="AV30" i="7" l="1"/>
  <c r="AW16" s="1"/>
  <c r="AV13"/>
  <c r="AV36"/>
  <c r="B14" i="5"/>
  <c r="F13"/>
  <c r="AW12" i="7" l="1"/>
  <c r="AW10"/>
  <c r="AW14"/>
  <c r="AW8"/>
  <c r="B15" i="5"/>
  <c r="F14"/>
  <c r="AX12" i="7" l="1"/>
  <c r="AX26"/>
  <c r="AX51"/>
  <c r="AX32"/>
  <c r="AX42"/>
  <c r="AX15"/>
  <c r="AX8"/>
  <c r="AX39"/>
  <c r="AX9"/>
  <c r="AX7"/>
  <c r="AX49"/>
  <c r="AX10"/>
  <c r="AX48"/>
  <c r="AX28"/>
  <c r="AX45"/>
  <c r="AX11"/>
  <c r="AX20"/>
  <c r="AX30"/>
  <c r="AX29"/>
  <c r="AX44"/>
  <c r="AX16"/>
  <c r="AX37"/>
  <c r="AX50"/>
  <c r="AX23"/>
  <c r="AX25"/>
  <c r="AX22"/>
  <c r="AX43"/>
  <c r="AX17"/>
  <c r="AX36"/>
  <c r="AX31"/>
  <c r="AX46"/>
  <c r="AX24"/>
  <c r="AX19"/>
  <c r="AX41"/>
  <c r="AX18"/>
  <c r="AX14"/>
  <c r="AX38"/>
  <c r="AX13"/>
  <c r="AX33"/>
  <c r="AX52"/>
  <c r="AX47"/>
  <c r="AX21"/>
  <c r="AX40"/>
  <c r="AX35"/>
  <c r="AX27"/>
  <c r="AX34"/>
  <c r="B16" i="5"/>
  <c r="F15"/>
  <c r="AW19" i="7" l="1"/>
  <c r="AW21"/>
  <c r="B17" i="5"/>
  <c r="F16"/>
  <c r="B18" l="1"/>
  <c r="F17"/>
  <c r="B19" l="1"/>
  <c r="F18"/>
  <c r="B20" l="1"/>
  <c r="F19"/>
  <c r="B21" l="1"/>
  <c r="F20"/>
  <c r="B22" l="1"/>
  <c r="F21"/>
  <c r="B23" l="1"/>
  <c r="F22"/>
  <c r="B24" l="1"/>
  <c r="F23"/>
  <c r="B25" l="1"/>
  <c r="F24"/>
  <c r="B26" l="1"/>
  <c r="F25"/>
  <c r="B27" l="1"/>
  <c r="F26"/>
  <c r="B28" l="1"/>
  <c r="F27"/>
  <c r="B29" l="1"/>
  <c r="F28"/>
  <c r="B30" l="1"/>
  <c r="F29"/>
  <c r="B31" l="1"/>
  <c r="F30"/>
  <c r="B32" l="1"/>
  <c r="F31"/>
  <c r="B33" l="1"/>
  <c r="F32"/>
  <c r="B34" l="1"/>
  <c r="F33"/>
  <c r="B35" l="1"/>
  <c r="F34"/>
  <c r="B36" l="1"/>
  <c r="F35"/>
  <c r="B37" l="1"/>
  <c r="F36"/>
  <c r="B38" l="1"/>
  <c r="F37"/>
  <c r="B39" l="1"/>
  <c r="F38"/>
  <c r="B40" l="1"/>
  <c r="F39"/>
  <c r="B41" l="1"/>
  <c r="F40"/>
  <c r="B42" l="1"/>
  <c r="F41"/>
  <c r="B43" l="1"/>
  <c r="F42"/>
  <c r="B44" l="1"/>
  <c r="F43"/>
  <c r="B45" l="1"/>
  <c r="F44"/>
  <c r="B46" l="1"/>
  <c r="F45"/>
  <c r="B47" l="1"/>
  <c r="F46"/>
  <c r="B48" l="1"/>
  <c r="F47"/>
  <c r="B49" l="1"/>
  <c r="F48"/>
  <c r="B50" l="1"/>
  <c r="F49"/>
  <c r="B51" l="1"/>
  <c r="F50"/>
  <c r="B52" l="1"/>
  <c r="F51"/>
  <c r="B53" l="1"/>
  <c r="F52"/>
  <c r="B54" l="1"/>
  <c r="F53"/>
  <c r="B55" l="1"/>
  <c r="F54"/>
  <c r="B56" l="1"/>
  <c r="F55"/>
  <c r="B57" l="1"/>
  <c r="F56"/>
  <c r="B58" l="1"/>
  <c r="F57"/>
  <c r="B59" l="1"/>
  <c r="F58"/>
  <c r="B60" l="1"/>
  <c r="F59"/>
  <c r="B61" l="1"/>
  <c r="F60"/>
  <c r="B62" l="1"/>
  <c r="F61"/>
  <c r="B63" l="1"/>
  <c r="F62"/>
  <c r="B64" l="1"/>
  <c r="F63"/>
  <c r="B65" l="1"/>
  <c r="F64"/>
  <c r="B66" l="1"/>
  <c r="F65"/>
  <c r="B67" l="1"/>
  <c r="F66"/>
  <c r="B68" l="1"/>
  <c r="F67"/>
  <c r="B69" l="1"/>
  <c r="F68"/>
  <c r="B70" l="1"/>
  <c r="F69"/>
  <c r="B71" l="1"/>
  <c r="F70"/>
  <c r="B72" l="1"/>
  <c r="F71"/>
  <c r="B73" l="1"/>
  <c r="F72"/>
  <c r="B74" l="1"/>
  <c r="F73"/>
  <c r="B75" l="1"/>
  <c r="F75" s="1"/>
  <c r="F74"/>
</calcChain>
</file>

<file path=xl/sharedStrings.xml><?xml version="1.0" encoding="utf-8"?>
<sst xmlns="http://schemas.openxmlformats.org/spreadsheetml/2006/main" count="147" uniqueCount="84">
  <si>
    <t>Угол</t>
  </si>
  <si>
    <t>Х</t>
  </si>
  <si>
    <t>Y</t>
  </si>
  <si>
    <t>Курс</t>
  </si>
  <si>
    <t>δ</t>
  </si>
  <si>
    <t xml:space="preserve"> </t>
  </si>
  <si>
    <t>Ymax</t>
  </si>
  <si>
    <t>Ymin</t>
  </si>
  <si>
    <t>Xmin</t>
  </si>
  <si>
    <t>Xrot</t>
  </si>
  <si>
    <t>Yrot</t>
  </si>
  <si>
    <t>Начальные данные</t>
  </si>
  <si>
    <t>МAX и MIN</t>
  </si>
  <si>
    <t>Xmax</t>
  </si>
  <si>
    <t>г</t>
  </si>
  <si>
    <t>мах</t>
  </si>
  <si>
    <t>ϕ</t>
  </si>
  <si>
    <t>Поворот</t>
  </si>
  <si>
    <t>Перенос</t>
  </si>
  <si>
    <t>Масштаб</t>
  </si>
  <si>
    <t>Х1</t>
  </si>
  <si>
    <t>Y1</t>
  </si>
  <si>
    <t>X2</t>
  </si>
  <si>
    <t>Y2</t>
  </si>
  <si>
    <t>Мах</t>
  </si>
  <si>
    <t>Х1Х2</t>
  </si>
  <si>
    <t>Y1Y2</t>
  </si>
  <si>
    <r>
      <t>cos</t>
    </r>
    <r>
      <rPr>
        <sz val="12"/>
        <color theme="1"/>
        <rFont val="Calibri"/>
        <family val="2"/>
        <charset val="204"/>
      </rPr>
      <t>ϕ</t>
    </r>
  </si>
  <si>
    <t>sinϕ</t>
  </si>
  <si>
    <t>Центр</t>
  </si>
  <si>
    <t>a/b</t>
  </si>
  <si>
    <t>X</t>
  </si>
  <si>
    <t>Мах в столбце:</t>
  </si>
  <si>
    <t>Мах:</t>
  </si>
  <si>
    <t>Позиция:</t>
  </si>
  <si>
    <t>Хмакс</t>
  </si>
  <si>
    <t>Yмакс</t>
  </si>
  <si>
    <t>Хмин</t>
  </si>
  <si>
    <t>Yмин</t>
  </si>
  <si>
    <r>
      <rPr>
        <sz val="12"/>
        <color theme="1"/>
        <rFont val="Calibri"/>
        <family val="2"/>
        <charset val="204"/>
      </rPr>
      <t>Δ</t>
    </r>
    <r>
      <rPr>
        <sz val="10.8"/>
        <color theme="1"/>
        <rFont val="Arial"/>
        <family val="2"/>
        <charset val="204"/>
      </rPr>
      <t>Х</t>
    </r>
  </si>
  <si>
    <r>
      <rPr>
        <sz val="12"/>
        <color theme="1"/>
        <rFont val="Calibri"/>
        <family val="2"/>
        <charset val="204"/>
      </rPr>
      <t>Δ</t>
    </r>
    <r>
      <rPr>
        <sz val="10.8"/>
        <color theme="1"/>
        <rFont val="Arial"/>
        <family val="2"/>
        <charset val="204"/>
      </rPr>
      <t>Y</t>
    </r>
  </si>
  <si>
    <t>k</t>
  </si>
  <si>
    <t>Доп. Поворот</t>
  </si>
  <si>
    <t>Полуоси</t>
  </si>
  <si>
    <t>Дев.</t>
  </si>
  <si>
    <t>Отсч.</t>
  </si>
  <si>
    <t>Max. и Min. отсчеты</t>
  </si>
  <si>
    <t>Мax.</t>
  </si>
  <si>
    <t>Min.</t>
  </si>
  <si>
    <t>Смещение</t>
  </si>
  <si>
    <t>Компенсация ТвЖ</t>
  </si>
  <si>
    <t>r</t>
  </si>
  <si>
    <t>Рад. коорд.</t>
  </si>
  <si>
    <t>b</t>
  </si>
  <si>
    <t>Угол поворота</t>
  </si>
  <si>
    <t>Max. r</t>
  </si>
  <si>
    <r>
      <t xml:space="preserve">sin </t>
    </r>
    <r>
      <rPr>
        <sz val="12"/>
        <color theme="1"/>
        <rFont val="Calibri"/>
        <family val="2"/>
        <charset val="204"/>
      </rPr>
      <t>ϕ</t>
    </r>
  </si>
  <si>
    <r>
      <t xml:space="preserve">cos </t>
    </r>
    <r>
      <rPr>
        <sz val="12"/>
        <color theme="1"/>
        <rFont val="Calibri"/>
        <family val="2"/>
        <charset val="204"/>
      </rPr>
      <t>ϕ</t>
    </r>
  </si>
  <si>
    <t>Сторона поворота</t>
  </si>
  <si>
    <t>Поз.</t>
  </si>
  <si>
    <t>Коэф.масштабирования</t>
  </si>
  <si>
    <t>a</t>
  </si>
  <si>
    <t>Масштабирование</t>
  </si>
  <si>
    <t>Калибровка (2 rot.)</t>
  </si>
  <si>
    <t>Исходные значения</t>
  </si>
  <si>
    <t>Ψ</t>
  </si>
  <si>
    <r>
      <t>X</t>
    </r>
    <r>
      <rPr>
        <sz val="11"/>
        <color theme="1"/>
        <rFont val="Calibri"/>
        <family val="2"/>
        <charset val="204"/>
      </rPr>
      <t>Ψ</t>
    </r>
  </si>
  <si>
    <r>
      <t>Y</t>
    </r>
    <r>
      <rPr>
        <sz val="11"/>
        <color theme="1"/>
        <rFont val="Calibri"/>
        <family val="2"/>
        <charset val="204"/>
      </rPr>
      <t>Ψ</t>
    </r>
  </si>
  <si>
    <t>Z</t>
  </si>
  <si>
    <r>
      <t>Z</t>
    </r>
    <r>
      <rPr>
        <sz val="11"/>
        <color theme="1"/>
        <rFont val="Calibri"/>
        <family val="2"/>
        <charset val="204"/>
      </rPr>
      <t>Ψ</t>
    </r>
  </si>
  <si>
    <t>ИК</t>
  </si>
  <si>
    <t>δн</t>
  </si>
  <si>
    <t>A</t>
  </si>
  <si>
    <t>B</t>
  </si>
  <si>
    <t>C</t>
  </si>
  <si>
    <t>D</t>
  </si>
  <si>
    <t>E</t>
  </si>
  <si>
    <t>Коэф.</t>
  </si>
  <si>
    <t>Девиация</t>
  </si>
  <si>
    <r>
      <rPr>
        <sz val="12"/>
        <color theme="1"/>
        <rFont val="Calibri"/>
        <family val="2"/>
        <charset val="204"/>
      </rPr>
      <t>δ</t>
    </r>
    <r>
      <rPr>
        <sz val="7.2"/>
        <color theme="1"/>
        <rFont val="Arial"/>
        <family val="2"/>
        <charset val="204"/>
      </rPr>
      <t>В</t>
    </r>
  </si>
  <si>
    <r>
      <t>Мах.</t>
    </r>
    <r>
      <rPr>
        <sz val="12"/>
        <color theme="1"/>
        <rFont val="Calibri"/>
        <family val="2"/>
        <charset val="204"/>
      </rPr>
      <t>δ</t>
    </r>
  </si>
  <si>
    <r>
      <t>Min.</t>
    </r>
    <r>
      <rPr>
        <sz val="12"/>
        <color theme="1"/>
        <rFont val="Calibri"/>
        <family val="2"/>
        <charset val="204"/>
      </rPr>
      <t>δ</t>
    </r>
  </si>
  <si>
    <r>
      <rPr>
        <sz val="12"/>
        <color theme="1"/>
        <rFont val="Calibri"/>
        <family val="2"/>
        <charset val="204"/>
      </rPr>
      <t>δ</t>
    </r>
    <r>
      <rPr>
        <sz val="7.2"/>
        <color theme="1"/>
        <rFont val="Arial"/>
        <family val="2"/>
        <charset val="204"/>
      </rPr>
      <t>Н</t>
    </r>
  </si>
  <si>
    <t xml:space="preserve">Калибровка' 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</si>
</sst>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00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</font>
    <font>
      <sz val="10.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7.2"/>
      <color theme="1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/>
    <xf numFmtId="164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Fill="1"/>
    <xf numFmtId="16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5" xfId="0" applyFill="1" applyBorder="1"/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4" borderId="0" xfId="0" applyFont="1" applyFill="1"/>
    <xf numFmtId="164" fontId="3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166" fontId="3" fillId="0" borderId="0" xfId="0" applyNumberFormat="1" applyFont="1" applyAlignment="1">
      <alignment shrinkToFit="1"/>
    </xf>
    <xf numFmtId="164" fontId="6" fillId="0" borderId="0" xfId="0" applyNumberFormat="1" applyFont="1"/>
    <xf numFmtId="164" fontId="3" fillId="0" borderId="9" xfId="0" applyNumberFormat="1" applyFont="1" applyBorder="1"/>
    <xf numFmtId="0" fontId="3" fillId="0" borderId="9" xfId="0" applyFont="1" applyBorder="1"/>
    <xf numFmtId="166" fontId="3" fillId="0" borderId="0" xfId="0" applyNumberFormat="1" applyFont="1" applyFill="1" applyAlignment="1">
      <alignment horizontal="center" vertical="center" shrinkToFit="1"/>
    </xf>
    <xf numFmtId="0" fontId="6" fillId="0" borderId="0" xfId="0" applyFont="1" applyAlignment="1"/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164" fontId="3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6" fillId="5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 vertical="center" shrinkToFit="1"/>
    </xf>
    <xf numFmtId="0" fontId="6" fillId="8" borderId="11" xfId="0" applyFont="1" applyFill="1" applyBorder="1" applyAlignment="1">
      <alignment horizontal="center" vertical="center" shrinkToFit="1"/>
    </xf>
    <xf numFmtId="0" fontId="6" fillId="8" borderId="4" xfId="0" applyFont="1" applyFill="1" applyBorder="1" applyAlignment="1">
      <alignment horizontal="center" vertical="center" shrinkToFit="1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9" borderId="1" xfId="0" applyNumberFormat="1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6BA3E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Исходные отсчеты</c:v>
          </c:tx>
          <c:spPr>
            <a:ln w="38100">
              <a:solidFill>
                <a:schemeClr val="tx1"/>
              </a:solidFill>
            </a:ln>
          </c:spPr>
          <c:marker>
            <c:symbol val="x"/>
            <c:size val="4"/>
            <c:spPr>
              <a:solidFill>
                <a:srgbClr val="FF0000"/>
              </a:solidFill>
            </c:spPr>
          </c:marker>
          <c:dLbls>
            <c:dLblPos val="r"/>
            <c:showCatName val="1"/>
          </c:dLbls>
          <c:xVal>
            <c:numRef>
              <c:f>'45 отсчетов'!$C$4:$C$40</c:f>
              <c:numCache>
                <c:formatCode>General</c:formatCode>
                <c:ptCount val="37"/>
                <c:pt idx="0">
                  <c:v>21.7</c:v>
                </c:pt>
                <c:pt idx="1">
                  <c:v>21.3</c:v>
                </c:pt>
                <c:pt idx="2">
                  <c:v>20.399999999999999</c:v>
                </c:pt>
                <c:pt idx="3">
                  <c:v>18.899999999999999</c:v>
                </c:pt>
                <c:pt idx="4">
                  <c:v>16.899999999999999</c:v>
                </c:pt>
                <c:pt idx="5">
                  <c:v>14.4</c:v>
                </c:pt>
                <c:pt idx="6">
                  <c:v>11.5</c:v>
                </c:pt>
                <c:pt idx="7">
                  <c:v>8.3000000000000007</c:v>
                </c:pt>
                <c:pt idx="8">
                  <c:v>5</c:v>
                </c:pt>
                <c:pt idx="9">
                  <c:v>1.4</c:v>
                </c:pt>
                <c:pt idx="10">
                  <c:v>-1.9</c:v>
                </c:pt>
                <c:pt idx="11">
                  <c:v>-5.3</c:v>
                </c:pt>
                <c:pt idx="12">
                  <c:v>-8.6</c:v>
                </c:pt>
                <c:pt idx="13">
                  <c:v>-11.4</c:v>
                </c:pt>
                <c:pt idx="14">
                  <c:v>-13.9</c:v>
                </c:pt>
                <c:pt idx="15">
                  <c:v>-15.9</c:v>
                </c:pt>
                <c:pt idx="16">
                  <c:v>-17.3</c:v>
                </c:pt>
                <c:pt idx="17">
                  <c:v>-18.2</c:v>
                </c:pt>
                <c:pt idx="18">
                  <c:v>-18.399999999999999</c:v>
                </c:pt>
                <c:pt idx="19">
                  <c:v>-18</c:v>
                </c:pt>
                <c:pt idx="20">
                  <c:v>-17</c:v>
                </c:pt>
                <c:pt idx="21">
                  <c:v>-15.5</c:v>
                </c:pt>
                <c:pt idx="22">
                  <c:v>-13.5</c:v>
                </c:pt>
                <c:pt idx="23">
                  <c:v>-10.9</c:v>
                </c:pt>
                <c:pt idx="24">
                  <c:v>-8</c:v>
                </c:pt>
                <c:pt idx="25">
                  <c:v>-4.9000000000000004</c:v>
                </c:pt>
                <c:pt idx="26">
                  <c:v>-1.4</c:v>
                </c:pt>
                <c:pt idx="27">
                  <c:v>1.9</c:v>
                </c:pt>
                <c:pt idx="28">
                  <c:v>5.4</c:v>
                </c:pt>
                <c:pt idx="29">
                  <c:v>8.8000000000000007</c:v>
                </c:pt>
                <c:pt idx="30">
                  <c:v>11.9</c:v>
                </c:pt>
                <c:pt idx="31">
                  <c:v>14.7</c:v>
                </c:pt>
                <c:pt idx="32">
                  <c:v>17.100000000000001</c:v>
                </c:pt>
                <c:pt idx="33">
                  <c:v>19</c:v>
                </c:pt>
                <c:pt idx="34">
                  <c:v>20.399999999999999</c:v>
                </c:pt>
                <c:pt idx="35">
                  <c:v>21.3</c:v>
                </c:pt>
                <c:pt idx="36">
                  <c:v>21.7</c:v>
                </c:pt>
              </c:numCache>
            </c:numRef>
          </c:xVal>
          <c:yVal>
            <c:numRef>
              <c:f>'45 отсчетов'!$D$4:$D$40</c:f>
              <c:numCache>
                <c:formatCode>General</c:formatCode>
                <c:ptCount val="37"/>
                <c:pt idx="0">
                  <c:v>2.9</c:v>
                </c:pt>
                <c:pt idx="1">
                  <c:v>0.1</c:v>
                </c:pt>
                <c:pt idx="2">
                  <c:v>-2.2999999999999998</c:v>
                </c:pt>
                <c:pt idx="3">
                  <c:v>-4.8</c:v>
                </c:pt>
                <c:pt idx="4">
                  <c:v>-7</c:v>
                </c:pt>
                <c:pt idx="5">
                  <c:v>-8.9</c:v>
                </c:pt>
                <c:pt idx="6">
                  <c:v>-10.5</c:v>
                </c:pt>
                <c:pt idx="7">
                  <c:v>-11.6</c:v>
                </c:pt>
                <c:pt idx="8">
                  <c:v>-12.3</c:v>
                </c:pt>
                <c:pt idx="9">
                  <c:v>-12.5</c:v>
                </c:pt>
                <c:pt idx="10">
                  <c:v>-12.3</c:v>
                </c:pt>
                <c:pt idx="11">
                  <c:v>-11.6</c:v>
                </c:pt>
                <c:pt idx="12">
                  <c:v>-10.4</c:v>
                </c:pt>
                <c:pt idx="13">
                  <c:v>-8.8000000000000007</c:v>
                </c:pt>
                <c:pt idx="14">
                  <c:v>-6.9</c:v>
                </c:pt>
                <c:pt idx="15">
                  <c:v>-4.5999999999999996</c:v>
                </c:pt>
                <c:pt idx="16">
                  <c:v>-2.1</c:v>
                </c:pt>
                <c:pt idx="17">
                  <c:v>0.4</c:v>
                </c:pt>
                <c:pt idx="18">
                  <c:v>3.2</c:v>
                </c:pt>
                <c:pt idx="19">
                  <c:v>5.9</c:v>
                </c:pt>
                <c:pt idx="20">
                  <c:v>8.6</c:v>
                </c:pt>
                <c:pt idx="21">
                  <c:v>11</c:v>
                </c:pt>
                <c:pt idx="22">
                  <c:v>13.2</c:v>
                </c:pt>
                <c:pt idx="23">
                  <c:v>15.1</c:v>
                </c:pt>
                <c:pt idx="24">
                  <c:v>16.5</c:v>
                </c:pt>
                <c:pt idx="25">
                  <c:v>17.7</c:v>
                </c:pt>
                <c:pt idx="26">
                  <c:v>18.3</c:v>
                </c:pt>
                <c:pt idx="27">
                  <c:v>18.5</c:v>
                </c:pt>
                <c:pt idx="28">
                  <c:v>18.2</c:v>
                </c:pt>
                <c:pt idx="29">
                  <c:v>17.399999999999999</c:v>
                </c:pt>
                <c:pt idx="30">
                  <c:v>16.3</c:v>
                </c:pt>
                <c:pt idx="31">
                  <c:v>14.7</c:v>
                </c:pt>
                <c:pt idx="32">
                  <c:v>12.8</c:v>
                </c:pt>
                <c:pt idx="33">
                  <c:v>10.5</c:v>
                </c:pt>
                <c:pt idx="34">
                  <c:v>8.1</c:v>
                </c:pt>
                <c:pt idx="35">
                  <c:v>5.5</c:v>
                </c:pt>
                <c:pt idx="36">
                  <c:v>2.9</c:v>
                </c:pt>
              </c:numCache>
            </c:numRef>
          </c:yVal>
          <c:smooth val="1"/>
        </c:ser>
        <c:ser>
          <c:idx val="1"/>
          <c:order val="1"/>
          <c:tx>
            <c:v>Полуось а</c:v>
          </c:tx>
          <c:marker>
            <c:symbol val="circle"/>
            <c:size val="4"/>
          </c:marker>
          <c:xVal>
            <c:numRef>
              <c:f>('45 отсчетов'!$I$55,'45 отсчетов'!$K$55)</c:f>
              <c:numCache>
                <c:formatCode>General</c:formatCode>
                <c:ptCount val="2"/>
                <c:pt idx="0">
                  <c:v>21.7</c:v>
                </c:pt>
                <c:pt idx="1">
                  <c:v>-18.399999999999999</c:v>
                </c:pt>
              </c:numCache>
            </c:numRef>
          </c:xVal>
          <c:yVal>
            <c:numRef>
              <c:f>('45 отсчетов'!$J$55,'45 отсчетов'!$L$55)</c:f>
              <c:numCache>
                <c:formatCode>General</c:formatCode>
                <c:ptCount val="2"/>
                <c:pt idx="0">
                  <c:v>2.9</c:v>
                </c:pt>
                <c:pt idx="1">
                  <c:v>3.2</c:v>
                </c:pt>
              </c:numCache>
            </c:numRef>
          </c:yVal>
          <c:smooth val="1"/>
        </c:ser>
        <c:ser>
          <c:idx val="2"/>
          <c:order val="2"/>
          <c:tx>
            <c:v>Полуось b</c:v>
          </c:tx>
          <c:xVal>
            <c:numRef>
              <c:f>('45 отсчетов'!$I$61,'45 отсчетов'!$C$31)</c:f>
              <c:numCache>
                <c:formatCode>General</c:formatCode>
                <c:ptCount val="2"/>
                <c:pt idx="0">
                  <c:v>1.6500000000000004</c:v>
                </c:pt>
                <c:pt idx="1">
                  <c:v>1.9</c:v>
                </c:pt>
              </c:numCache>
            </c:numRef>
          </c:xVal>
          <c:yVal>
            <c:numRef>
              <c:f>('45 отсчетов'!$J$61,'45 отсчетов'!$D$31)</c:f>
              <c:numCache>
                <c:formatCode>General</c:formatCode>
                <c:ptCount val="2"/>
                <c:pt idx="0">
                  <c:v>3.05</c:v>
                </c:pt>
                <c:pt idx="1">
                  <c:v>18.5</c:v>
                </c:pt>
              </c:numCache>
            </c:numRef>
          </c:yVal>
          <c:smooth val="1"/>
        </c:ser>
        <c:ser>
          <c:idx val="3"/>
          <c:order val="3"/>
          <c:tx>
            <c:v>Поворот+масштаб</c:v>
          </c:tx>
          <c:marker>
            <c:symbol val="x"/>
            <c:size val="4"/>
            <c:spPr>
              <a:solidFill>
                <a:srgbClr val="FF0000"/>
              </a:solidFill>
            </c:spPr>
          </c:marker>
          <c:xVal>
            <c:numRef>
              <c:f>'45 отсчетов'!$Z$55:$Z$91</c:f>
              <c:numCache>
                <c:formatCode>0.0</c:formatCode>
                <c:ptCount val="37"/>
                <c:pt idx="0">
                  <c:v>20.050561089405949</c:v>
                </c:pt>
                <c:pt idx="1">
                  <c:v>19.671519327626235</c:v>
                </c:pt>
                <c:pt idx="2">
                  <c:v>18.789499122748058</c:v>
                </c:pt>
                <c:pt idx="3">
                  <c:v>17.308243816845781</c:v>
                </c:pt>
                <c:pt idx="4">
                  <c:v>15.3247581765854</c:v>
                </c:pt>
                <c:pt idx="5">
                  <c:v>12.839042201966915</c:v>
                </c:pt>
                <c:pt idx="6">
                  <c:v>9.9510930946177325</c:v>
                </c:pt>
                <c:pt idx="7">
                  <c:v>6.7594118386845539</c:v>
                </c:pt>
                <c:pt idx="8">
                  <c:v>3.4647409461625491</c:v>
                </c:pt>
                <c:pt idx="9">
                  <c:v>-0.13366209494345183</c:v>
                </c:pt>
                <c:pt idx="10">
                  <c:v>-3.4350659661286431</c:v>
                </c:pt>
                <c:pt idx="11">
                  <c:v>-6.8402075826430142</c:v>
                </c:pt>
                <c:pt idx="12">
                  <c:v>-10.149092541231747</c:v>
                </c:pt>
                <c:pt idx="13">
                  <c:v>-12.960983926644854</c:v>
                </c:pt>
                <c:pt idx="14">
                  <c:v>-15.475128033396798</c:v>
                </c:pt>
                <c:pt idx="15">
                  <c:v>-17.492278566973116</c:v>
                </c:pt>
                <c:pt idx="16">
                  <c:v>-18.910942108265694</c:v>
                </c:pt>
                <c:pt idx="17">
                  <c:v>-19.829619641421221</c:v>
                </c:pt>
                <c:pt idx="18">
                  <c:v>-20.050561089405949</c:v>
                </c:pt>
                <c:pt idx="19">
                  <c:v>-19.670771218885879</c:v>
                </c:pt>
                <c:pt idx="20">
                  <c:v>-18.690998138601355</c:v>
                </c:pt>
                <c:pt idx="21">
                  <c:v>-17.208994723958728</c:v>
                </c:pt>
                <c:pt idx="22">
                  <c:v>-15.225509083698347</c:v>
                </c:pt>
                <c:pt idx="23">
                  <c:v>-12.639795907452454</c:v>
                </c:pt>
                <c:pt idx="24">
                  <c:v>-9.7503505826225627</c:v>
                </c:pt>
                <c:pt idx="25">
                  <c:v>-6.6594146370571456</c:v>
                </c:pt>
                <c:pt idx="26">
                  <c:v>-3.1640012325399698</c:v>
                </c:pt>
                <c:pt idx="27">
                  <c:v>0.1344102036838051</c:v>
                </c:pt>
                <c:pt idx="28">
                  <c:v>3.6365565868641685</c:v>
                </c:pt>
                <c:pt idx="29">
                  <c:v>7.0424463121188943</c:v>
                </c:pt>
                <c:pt idx="30">
                  <c:v>10.150588758712455</c:v>
                </c:pt>
                <c:pt idx="31">
                  <c:v>12.962480144125561</c:v>
                </c:pt>
                <c:pt idx="32">
                  <c:v>15.376627049250098</c:v>
                </c:pt>
                <c:pt idx="33">
                  <c:v>17.293780381199007</c:v>
                </c:pt>
                <c:pt idx="34">
                  <c:v>18.711695813751227</c:v>
                </c:pt>
                <c:pt idx="35">
                  <c:v>19.631121455647111</c:v>
                </c:pt>
                <c:pt idx="36">
                  <c:v>20.050561089405949</c:v>
                </c:pt>
              </c:numCache>
            </c:numRef>
          </c:xVal>
          <c:yVal>
            <c:numRef>
              <c:f>'45 отсчетов'!$AA$55:$AA$91</c:f>
              <c:numCache>
                <c:formatCode>0.0</c:formatCode>
                <c:ptCount val="37"/>
                <c:pt idx="0">
                  <c:v>-1.3769418938380796E-13</c:v>
                </c:pt>
                <c:pt idx="1">
                  <c:v>-3.6381824765265942</c:v>
                </c:pt>
                <c:pt idx="2">
                  <c:v>-6.7620347079284429</c:v>
                </c:pt>
                <c:pt idx="3">
                  <c:v>-10.021509577912548</c:v>
                </c:pt>
                <c:pt idx="4">
                  <c:v>-12.896450570484422</c:v>
                </c:pt>
                <c:pt idx="5">
                  <c:v>-15.386857685644062</c:v>
                </c:pt>
                <c:pt idx="6">
                  <c:v>-17.491759878246498</c:v>
                </c:pt>
                <c:pt idx="7">
                  <c:v>-18.950593367721982</c:v>
                </c:pt>
                <c:pt idx="8">
                  <c:v>-19.891212431492953</c:v>
                </c:pt>
                <c:pt idx="9">
                  <c:v>-20.185762792136973</c:v>
                </c:pt>
                <c:pt idx="10">
                  <c:v>-19.958214546496549</c:v>
                </c:pt>
                <c:pt idx="11">
                  <c:v>-19.08265550743922</c:v>
                </c:pt>
                <c:pt idx="12">
                  <c:v>-17.557143584675035</c:v>
                </c:pt>
                <c:pt idx="13">
                  <c:v>-15.507590965336448</c:v>
                </c:pt>
                <c:pt idx="14">
                  <c:v>-13.065736107425787</c:v>
                </c:pt>
                <c:pt idx="15">
                  <c:v>-10.099840552940725</c:v>
                </c:pt>
                <c:pt idx="16">
                  <c:v>-6.8685259921610324</c:v>
                </c:pt>
                <c:pt idx="17">
                  <c:v>-3.6323562056564409</c:v>
                </c:pt>
                <c:pt idx="18">
                  <c:v>1.3827061717819334E-13</c:v>
                </c:pt>
                <c:pt idx="19">
                  <c:v>3.5083861088142188</c:v>
                </c:pt>
                <c:pt idx="20">
                  <c:v>7.0225984884981756</c:v>
                </c:pt>
                <c:pt idx="21">
                  <c:v>10.152276990769904</c:v>
                </c:pt>
                <c:pt idx="22">
                  <c:v>13.027217983341776</c:v>
                </c:pt>
                <c:pt idx="23">
                  <c:v>15.5185961436464</c:v>
                </c:pt>
                <c:pt idx="24">
                  <c:v>17.363905600824079</c:v>
                </c:pt>
                <c:pt idx="25">
                  <c:v>18.951564412866965</c:v>
                </c:pt>
                <c:pt idx="26">
                  <c:v>19.76432919921551</c:v>
                </c:pt>
                <c:pt idx="27">
                  <c:v>20.055966424424593</c:v>
                </c:pt>
                <c:pt idx="28">
                  <c:v>19.700563901361754</c:v>
                </c:pt>
                <c:pt idx="29">
                  <c:v>18.695208494592052</c:v>
                </c:pt>
                <c:pt idx="30">
                  <c:v>17.297550849250285</c:v>
                </c:pt>
                <c:pt idx="31">
                  <c:v>15.247998229911692</c:v>
                </c:pt>
                <c:pt idx="32">
                  <c:v>12.805172326856056</c:v>
                </c:pt>
                <c:pt idx="33">
                  <c:v>9.8383057272260128</c:v>
                </c:pt>
                <c:pt idx="34">
                  <c:v>6.7367875341586974</c:v>
                </c:pt>
                <c:pt idx="35">
                  <c:v>3.370821379941729</c:v>
                </c:pt>
                <c:pt idx="36">
                  <c:v>-1.3769418938380796E-13</c:v>
                </c:pt>
              </c:numCache>
            </c:numRef>
          </c:yVal>
          <c:smooth val="1"/>
        </c:ser>
        <c:axId val="82495360"/>
        <c:axId val="86646784"/>
      </c:scatterChart>
      <c:valAx>
        <c:axId val="82495360"/>
        <c:scaling>
          <c:orientation val="minMax"/>
        </c:scaling>
        <c:axPos val="b"/>
        <c:numFmt formatCode="General" sourceLinked="1"/>
        <c:tickLblPos val="nextTo"/>
        <c:crossAx val="86646784"/>
        <c:crosses val="autoZero"/>
        <c:crossBetween val="midCat"/>
      </c:valAx>
      <c:valAx>
        <c:axId val="86646784"/>
        <c:scaling>
          <c:orientation val="minMax"/>
        </c:scaling>
        <c:axPos val="l"/>
        <c:majorGridlines/>
        <c:numFmt formatCode="General" sourceLinked="1"/>
        <c:tickLblPos val="nextTo"/>
        <c:crossAx val="824953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Начальный</c:v>
          </c:tx>
          <c:spPr>
            <a:ln w="38100">
              <a:solidFill>
                <a:schemeClr val="accent1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'45 отсчетов'!$C$4:$C$40</c:f>
              <c:numCache>
                <c:formatCode>General</c:formatCode>
                <c:ptCount val="37"/>
                <c:pt idx="0">
                  <c:v>21.7</c:v>
                </c:pt>
                <c:pt idx="1">
                  <c:v>21.3</c:v>
                </c:pt>
                <c:pt idx="2">
                  <c:v>20.399999999999999</c:v>
                </c:pt>
                <c:pt idx="3">
                  <c:v>18.899999999999999</c:v>
                </c:pt>
                <c:pt idx="4">
                  <c:v>16.899999999999999</c:v>
                </c:pt>
                <c:pt idx="5">
                  <c:v>14.4</c:v>
                </c:pt>
                <c:pt idx="6">
                  <c:v>11.5</c:v>
                </c:pt>
                <c:pt idx="7">
                  <c:v>8.3000000000000007</c:v>
                </c:pt>
                <c:pt idx="8">
                  <c:v>5</c:v>
                </c:pt>
                <c:pt idx="9">
                  <c:v>1.4</c:v>
                </c:pt>
                <c:pt idx="10">
                  <c:v>-1.9</c:v>
                </c:pt>
                <c:pt idx="11">
                  <c:v>-5.3</c:v>
                </c:pt>
                <c:pt idx="12">
                  <c:v>-8.6</c:v>
                </c:pt>
                <c:pt idx="13">
                  <c:v>-11.4</c:v>
                </c:pt>
                <c:pt idx="14">
                  <c:v>-13.9</c:v>
                </c:pt>
                <c:pt idx="15">
                  <c:v>-15.9</c:v>
                </c:pt>
                <c:pt idx="16">
                  <c:v>-17.3</c:v>
                </c:pt>
                <c:pt idx="17">
                  <c:v>-18.2</c:v>
                </c:pt>
                <c:pt idx="18">
                  <c:v>-18.399999999999999</c:v>
                </c:pt>
                <c:pt idx="19">
                  <c:v>-18</c:v>
                </c:pt>
                <c:pt idx="20">
                  <c:v>-17</c:v>
                </c:pt>
                <c:pt idx="21">
                  <c:v>-15.5</c:v>
                </c:pt>
                <c:pt idx="22">
                  <c:v>-13.5</c:v>
                </c:pt>
                <c:pt idx="23">
                  <c:v>-10.9</c:v>
                </c:pt>
                <c:pt idx="24">
                  <c:v>-8</c:v>
                </c:pt>
                <c:pt idx="25">
                  <c:v>-4.9000000000000004</c:v>
                </c:pt>
                <c:pt idx="26">
                  <c:v>-1.4</c:v>
                </c:pt>
                <c:pt idx="27">
                  <c:v>1.9</c:v>
                </c:pt>
                <c:pt idx="28">
                  <c:v>5.4</c:v>
                </c:pt>
                <c:pt idx="29">
                  <c:v>8.8000000000000007</c:v>
                </c:pt>
                <c:pt idx="30">
                  <c:v>11.9</c:v>
                </c:pt>
                <c:pt idx="31">
                  <c:v>14.7</c:v>
                </c:pt>
                <c:pt idx="32">
                  <c:v>17.100000000000001</c:v>
                </c:pt>
                <c:pt idx="33">
                  <c:v>19</c:v>
                </c:pt>
                <c:pt idx="34">
                  <c:v>20.399999999999999</c:v>
                </c:pt>
                <c:pt idx="35">
                  <c:v>21.3</c:v>
                </c:pt>
                <c:pt idx="36">
                  <c:v>21.7</c:v>
                </c:pt>
              </c:numCache>
            </c:numRef>
          </c:xVal>
          <c:yVal>
            <c:numRef>
              <c:f>'45 отсчетов'!$D$4:$D$40</c:f>
              <c:numCache>
                <c:formatCode>General</c:formatCode>
                <c:ptCount val="37"/>
                <c:pt idx="0">
                  <c:v>2.9</c:v>
                </c:pt>
                <c:pt idx="1">
                  <c:v>0.1</c:v>
                </c:pt>
                <c:pt idx="2">
                  <c:v>-2.2999999999999998</c:v>
                </c:pt>
                <c:pt idx="3">
                  <c:v>-4.8</c:v>
                </c:pt>
                <c:pt idx="4">
                  <c:v>-7</c:v>
                </c:pt>
                <c:pt idx="5">
                  <c:v>-8.9</c:v>
                </c:pt>
                <c:pt idx="6">
                  <c:v>-10.5</c:v>
                </c:pt>
                <c:pt idx="7">
                  <c:v>-11.6</c:v>
                </c:pt>
                <c:pt idx="8">
                  <c:v>-12.3</c:v>
                </c:pt>
                <c:pt idx="9">
                  <c:v>-12.5</c:v>
                </c:pt>
                <c:pt idx="10">
                  <c:v>-12.3</c:v>
                </c:pt>
                <c:pt idx="11">
                  <c:v>-11.6</c:v>
                </c:pt>
                <c:pt idx="12">
                  <c:v>-10.4</c:v>
                </c:pt>
                <c:pt idx="13">
                  <c:v>-8.8000000000000007</c:v>
                </c:pt>
                <c:pt idx="14">
                  <c:v>-6.9</c:v>
                </c:pt>
                <c:pt idx="15">
                  <c:v>-4.5999999999999996</c:v>
                </c:pt>
                <c:pt idx="16">
                  <c:v>-2.1</c:v>
                </c:pt>
                <c:pt idx="17">
                  <c:v>0.4</c:v>
                </c:pt>
                <c:pt idx="18">
                  <c:v>3.2</c:v>
                </c:pt>
                <c:pt idx="19">
                  <c:v>5.9</c:v>
                </c:pt>
                <c:pt idx="20">
                  <c:v>8.6</c:v>
                </c:pt>
                <c:pt idx="21">
                  <c:v>11</c:v>
                </c:pt>
                <c:pt idx="22">
                  <c:v>13.2</c:v>
                </c:pt>
                <c:pt idx="23">
                  <c:v>15.1</c:v>
                </c:pt>
                <c:pt idx="24">
                  <c:v>16.5</c:v>
                </c:pt>
                <c:pt idx="25">
                  <c:v>17.7</c:v>
                </c:pt>
                <c:pt idx="26">
                  <c:v>18.3</c:v>
                </c:pt>
                <c:pt idx="27">
                  <c:v>18.5</c:v>
                </c:pt>
                <c:pt idx="28">
                  <c:v>18.2</c:v>
                </c:pt>
                <c:pt idx="29">
                  <c:v>17.399999999999999</c:v>
                </c:pt>
                <c:pt idx="30">
                  <c:v>16.3</c:v>
                </c:pt>
                <c:pt idx="31">
                  <c:v>14.7</c:v>
                </c:pt>
                <c:pt idx="32">
                  <c:v>12.8</c:v>
                </c:pt>
                <c:pt idx="33">
                  <c:v>10.5</c:v>
                </c:pt>
                <c:pt idx="34">
                  <c:v>8.1</c:v>
                </c:pt>
                <c:pt idx="35">
                  <c:v>5.5</c:v>
                </c:pt>
                <c:pt idx="36">
                  <c:v>2.9</c:v>
                </c:pt>
              </c:numCache>
            </c:numRef>
          </c:yVal>
          <c:smooth val="1"/>
        </c:ser>
        <c:ser>
          <c:idx val="1"/>
          <c:order val="1"/>
          <c:tx>
            <c:v>Тв. железо</c:v>
          </c:tx>
          <c:spPr>
            <a:ln w="38100">
              <a:solidFill>
                <a:srgbClr val="FFC000"/>
              </a:solidFill>
            </a:ln>
          </c:spPr>
          <c:marker>
            <c:symbol val="circle"/>
            <c:size val="3"/>
            <c:spPr>
              <a:solidFill>
                <a:srgbClr val="00B050"/>
              </a:solidFill>
            </c:spPr>
          </c:marker>
          <c:xVal>
            <c:numRef>
              <c:f>'45 отсчетов'!$C$55:$C$91</c:f>
              <c:numCache>
                <c:formatCode>General</c:formatCode>
                <c:ptCount val="37"/>
                <c:pt idx="0">
                  <c:v>20.049999999999997</c:v>
                </c:pt>
                <c:pt idx="1">
                  <c:v>19.649999999999999</c:v>
                </c:pt>
                <c:pt idx="2">
                  <c:v>18.75</c:v>
                </c:pt>
                <c:pt idx="3">
                  <c:v>17.25</c:v>
                </c:pt>
                <c:pt idx="4">
                  <c:v>15.249999999999998</c:v>
                </c:pt>
                <c:pt idx="5">
                  <c:v>12.75</c:v>
                </c:pt>
                <c:pt idx="6">
                  <c:v>9.85</c:v>
                </c:pt>
                <c:pt idx="7">
                  <c:v>6.65</c:v>
                </c:pt>
                <c:pt idx="8">
                  <c:v>3.3499999999999996</c:v>
                </c:pt>
                <c:pt idx="9">
                  <c:v>-0.25000000000000044</c:v>
                </c:pt>
                <c:pt idx="10">
                  <c:v>-3.5500000000000003</c:v>
                </c:pt>
                <c:pt idx="11">
                  <c:v>-6.95</c:v>
                </c:pt>
                <c:pt idx="12">
                  <c:v>-10.25</c:v>
                </c:pt>
                <c:pt idx="13">
                  <c:v>-13.05</c:v>
                </c:pt>
                <c:pt idx="14">
                  <c:v>-15.55</c:v>
                </c:pt>
                <c:pt idx="15">
                  <c:v>-17.55</c:v>
                </c:pt>
                <c:pt idx="16">
                  <c:v>-18.950000000000003</c:v>
                </c:pt>
                <c:pt idx="17">
                  <c:v>-19.850000000000001</c:v>
                </c:pt>
                <c:pt idx="18">
                  <c:v>-20.049999999999997</c:v>
                </c:pt>
                <c:pt idx="19">
                  <c:v>-19.649999999999999</c:v>
                </c:pt>
                <c:pt idx="20">
                  <c:v>-18.649999999999999</c:v>
                </c:pt>
                <c:pt idx="21">
                  <c:v>-17.149999999999999</c:v>
                </c:pt>
                <c:pt idx="22">
                  <c:v>-15.15</c:v>
                </c:pt>
                <c:pt idx="23">
                  <c:v>-12.55</c:v>
                </c:pt>
                <c:pt idx="24">
                  <c:v>-9.65</c:v>
                </c:pt>
                <c:pt idx="25">
                  <c:v>-6.5500000000000007</c:v>
                </c:pt>
                <c:pt idx="26">
                  <c:v>-3.0500000000000003</c:v>
                </c:pt>
                <c:pt idx="27">
                  <c:v>0.24999999999999956</c:v>
                </c:pt>
                <c:pt idx="28">
                  <c:v>3.75</c:v>
                </c:pt>
                <c:pt idx="29">
                  <c:v>7.15</c:v>
                </c:pt>
                <c:pt idx="30">
                  <c:v>10.25</c:v>
                </c:pt>
                <c:pt idx="31">
                  <c:v>13.049999999999999</c:v>
                </c:pt>
                <c:pt idx="32">
                  <c:v>15.450000000000001</c:v>
                </c:pt>
                <c:pt idx="33">
                  <c:v>17.350000000000001</c:v>
                </c:pt>
                <c:pt idx="34">
                  <c:v>18.75</c:v>
                </c:pt>
                <c:pt idx="35">
                  <c:v>19.649999999999999</c:v>
                </c:pt>
                <c:pt idx="36">
                  <c:v>20.049999999999997</c:v>
                </c:pt>
              </c:numCache>
            </c:numRef>
          </c:xVal>
          <c:yVal>
            <c:numRef>
              <c:f>'45 отсчетов'!$D$55:$D$91</c:f>
              <c:numCache>
                <c:formatCode>General</c:formatCode>
                <c:ptCount val="37"/>
                <c:pt idx="0">
                  <c:v>-0.10000000000000009</c:v>
                </c:pt>
                <c:pt idx="1">
                  <c:v>-2.9</c:v>
                </c:pt>
                <c:pt idx="2">
                  <c:v>-5.3</c:v>
                </c:pt>
                <c:pt idx="3">
                  <c:v>-7.8</c:v>
                </c:pt>
                <c:pt idx="4">
                  <c:v>-10</c:v>
                </c:pt>
                <c:pt idx="5">
                  <c:v>-11.9</c:v>
                </c:pt>
                <c:pt idx="6">
                  <c:v>-13.5</c:v>
                </c:pt>
                <c:pt idx="7">
                  <c:v>-14.6</c:v>
                </c:pt>
                <c:pt idx="8">
                  <c:v>-15.3</c:v>
                </c:pt>
                <c:pt idx="9">
                  <c:v>-15.5</c:v>
                </c:pt>
                <c:pt idx="10">
                  <c:v>-15.3</c:v>
                </c:pt>
                <c:pt idx="11">
                  <c:v>-14.6</c:v>
                </c:pt>
                <c:pt idx="12">
                  <c:v>-13.4</c:v>
                </c:pt>
                <c:pt idx="13">
                  <c:v>-11.8</c:v>
                </c:pt>
                <c:pt idx="14">
                  <c:v>-9.9</c:v>
                </c:pt>
                <c:pt idx="15">
                  <c:v>-7.6</c:v>
                </c:pt>
                <c:pt idx="16">
                  <c:v>-5.0999999999999996</c:v>
                </c:pt>
                <c:pt idx="17">
                  <c:v>-2.6</c:v>
                </c:pt>
                <c:pt idx="18">
                  <c:v>0.20000000000000018</c:v>
                </c:pt>
                <c:pt idx="19">
                  <c:v>2.9000000000000004</c:v>
                </c:pt>
                <c:pt idx="20">
                  <c:v>5.6</c:v>
                </c:pt>
                <c:pt idx="21">
                  <c:v>8</c:v>
                </c:pt>
                <c:pt idx="22">
                  <c:v>10.199999999999999</c:v>
                </c:pt>
                <c:pt idx="23">
                  <c:v>12.1</c:v>
                </c:pt>
                <c:pt idx="24">
                  <c:v>13.5</c:v>
                </c:pt>
                <c:pt idx="25">
                  <c:v>14.7</c:v>
                </c:pt>
                <c:pt idx="26">
                  <c:v>15.3</c:v>
                </c:pt>
                <c:pt idx="27">
                  <c:v>15.5</c:v>
                </c:pt>
                <c:pt idx="28">
                  <c:v>15.2</c:v>
                </c:pt>
                <c:pt idx="29">
                  <c:v>14.399999999999999</c:v>
                </c:pt>
                <c:pt idx="30">
                  <c:v>13.3</c:v>
                </c:pt>
                <c:pt idx="31">
                  <c:v>11.7</c:v>
                </c:pt>
                <c:pt idx="32">
                  <c:v>9.8000000000000007</c:v>
                </c:pt>
                <c:pt idx="33">
                  <c:v>7.5</c:v>
                </c:pt>
                <c:pt idx="34">
                  <c:v>5.0999999999999996</c:v>
                </c:pt>
                <c:pt idx="35">
                  <c:v>2.5</c:v>
                </c:pt>
                <c:pt idx="36">
                  <c:v>-0.10000000000000009</c:v>
                </c:pt>
              </c:numCache>
            </c:numRef>
          </c:yVal>
          <c:smooth val="1"/>
        </c:ser>
        <c:ser>
          <c:idx val="2"/>
          <c:order val="2"/>
          <c:tx>
            <c:v>Поворот</c:v>
          </c:tx>
          <c:xVal>
            <c:numRef>
              <c:f>'45 отсчетов'!$V$99:$V$135</c:f>
              <c:numCache>
                <c:formatCode>General</c:formatCode>
                <c:ptCount val="37"/>
                <c:pt idx="0">
                  <c:v>20.050000024810959</c:v>
                </c:pt>
                <c:pt idx="1">
                  <c:v>19.677948708814743</c:v>
                </c:pt>
                <c:pt idx="2">
                  <c:v>18.801932439984505</c:v>
                </c:pt>
                <c:pt idx="3">
                  <c:v>17.326943476098695</c:v>
                </c:pt>
                <c:pt idx="4">
                  <c:v>15.34898701599011</c:v>
                </c:pt>
                <c:pt idx="5">
                  <c:v>12.868063059658759</c:v>
                </c:pt>
                <c:pt idx="6">
                  <c:v>9.9841666323824381</c:v>
                </c:pt>
                <c:pt idx="7">
                  <c:v>6.7952978462164584</c:v>
                </c:pt>
                <c:pt idx="8">
                  <c:v>3.502444208327673</c:v>
                </c:pt>
                <c:pt idx="9">
                  <c:v>-9.5381788450773497E-2</c:v>
                </c:pt>
                <c:pt idx="10">
                  <c:v>-3.3972125358408074</c:v>
                </c:pt>
                <c:pt idx="11">
                  <c:v>-6.8040255915648942</c:v>
                </c:pt>
                <c:pt idx="12">
                  <c:v>-10.115830905067428</c:v>
                </c:pt>
                <c:pt idx="13">
                  <c:v>-12.931650918625939</c:v>
                </c:pt>
                <c:pt idx="14">
                  <c:v>-15.45047822618479</c:v>
                </c:pt>
                <c:pt idx="15">
                  <c:v>-17.473320233799619</c:v>
                </c:pt>
                <c:pt idx="16">
                  <c:v>-18.898187002970129</c:v>
                </c:pt>
                <c:pt idx="17">
                  <c:v>-19.823078645751611</c:v>
                </c:pt>
                <c:pt idx="18">
                  <c:v>-20.050997481422211</c:v>
                </c:pt>
                <c:pt idx="19">
                  <c:v>-19.677948708814743</c:v>
                </c:pt>
                <c:pt idx="20">
                  <c:v>-18.704929784540454</c:v>
                </c:pt>
                <c:pt idx="21">
                  <c:v>-17.228943364043388</c:v>
                </c:pt>
                <c:pt idx="22">
                  <c:v>-15.250986903934807</c:v>
                </c:pt>
                <c:pt idx="23">
                  <c:v>-12.67006792232565</c:v>
                </c:pt>
                <c:pt idx="24">
                  <c:v>-9.7841765818268307</c:v>
                </c:pt>
                <c:pt idx="25">
                  <c:v>-6.6963002775499048</c:v>
                </c:pt>
                <c:pt idx="26">
                  <c:v>-3.2024591324942615</c:v>
                </c:pt>
                <c:pt idx="27">
                  <c:v>9.5381788450772609E-2</c:v>
                </c:pt>
                <c:pt idx="28">
                  <c:v>3.5982000430076648</c:v>
                </c:pt>
                <c:pt idx="29">
                  <c:v>7.0060105553430025</c:v>
                </c:pt>
                <c:pt idx="30">
                  <c:v>10.116828361678678</c:v>
                </c:pt>
                <c:pt idx="31">
                  <c:v>12.932648375237187</c:v>
                </c:pt>
                <c:pt idx="32">
                  <c:v>15.351480657518238</c:v>
                </c:pt>
                <c:pt idx="33">
                  <c:v>17.274327639855262</c:v>
                </c:pt>
                <c:pt idx="34">
                  <c:v>18.698196952414516</c:v>
                </c:pt>
                <c:pt idx="35">
                  <c:v>19.624086051807247</c:v>
                </c:pt>
                <c:pt idx="36">
                  <c:v>20.050000024810959</c:v>
                </c:pt>
              </c:numCache>
            </c:numRef>
          </c:xVal>
          <c:yVal>
            <c:numRef>
              <c:f>'45 отсчетов'!$W$99:$W$135</c:f>
              <c:numCache>
                <c:formatCode>General</c:formatCode>
                <c:ptCount val="37"/>
                <c:pt idx="0">
                  <c:v>9.9995025277804156E-2</c:v>
                </c:pt>
                <c:pt idx="1">
                  <c:v>-2.703855508945709</c:v>
                </c:pt>
                <c:pt idx="2">
                  <c:v>-5.1127132251142555</c:v>
                </c:pt>
                <c:pt idx="3">
                  <c:v>-7.6275507062281056</c:v>
                </c:pt>
                <c:pt idx="4">
                  <c:v>-9.847390394564794</c:v>
                </c:pt>
                <c:pt idx="5">
                  <c:v>-11.77223229012432</c:v>
                </c:pt>
                <c:pt idx="6">
                  <c:v>-13.401078936295431</c:v>
                </c:pt>
                <c:pt idx="7">
                  <c:v>-14.532942825911274</c:v>
                </c:pt>
                <c:pt idx="8">
                  <c:v>-15.265824071027149</c:v>
                </c:pt>
                <c:pt idx="9">
                  <c:v>-15.501722559587753</c:v>
                </c:pt>
                <c:pt idx="10">
                  <c:v>-15.334648577203394</c:v>
                </c:pt>
                <c:pt idx="11">
                  <c:v>-14.668596925041262</c:v>
                </c:pt>
                <c:pt idx="12">
                  <c:v>-13.501572689878861</c:v>
                </c:pt>
                <c:pt idx="13">
                  <c:v>-11.929581070548993</c:v>
                </c:pt>
                <c:pt idx="14">
                  <c:v>-10.054612005551965</c:v>
                </c:pt>
                <c:pt idx="15">
                  <c:v>-7.7746755563874688</c:v>
                </c:pt>
                <c:pt idx="16">
                  <c:v>-5.2887643169998659</c:v>
                </c:pt>
                <c:pt idx="17">
                  <c:v>-2.7978657945560141</c:v>
                </c:pt>
                <c:pt idx="18">
                  <c:v>0</c:v>
                </c:pt>
                <c:pt idx="19">
                  <c:v>2.7038555089457095</c:v>
                </c:pt>
                <c:pt idx="20">
                  <c:v>5.4136957575589175</c:v>
                </c:pt>
                <c:pt idx="21">
                  <c:v>7.8285382133949639</c:v>
                </c:pt>
                <c:pt idx="22">
                  <c:v>10.048377901731651</c:v>
                </c:pt>
                <c:pt idx="23">
                  <c:v>11.974217253902426</c:v>
                </c:pt>
                <c:pt idx="24">
                  <c:v>13.403073849517931</c:v>
                </c:pt>
                <c:pt idx="25">
                  <c:v>14.633935307800327</c:v>
                </c:pt>
                <c:pt idx="26">
                  <c:v>15.268816440860899</c:v>
                </c:pt>
                <c:pt idx="27">
                  <c:v>15.501722559587753</c:v>
                </c:pt>
                <c:pt idx="28">
                  <c:v>15.23664846514809</c:v>
                </c:pt>
                <c:pt idx="29">
                  <c:v>14.470601787708153</c:v>
                </c:pt>
                <c:pt idx="30">
                  <c:v>13.401577664601056</c:v>
                </c:pt>
                <c:pt idx="31">
                  <c:v>11.829586045271189</c:v>
                </c:pt>
                <c:pt idx="32">
                  <c:v>9.9536195236629101</c:v>
                </c:pt>
                <c:pt idx="33">
                  <c:v>7.672685617887165</c:v>
                </c:pt>
                <c:pt idx="34">
                  <c:v>5.2867694037773658</c:v>
                </c:pt>
                <c:pt idx="35">
                  <c:v>2.6958758560557099</c:v>
                </c:pt>
                <c:pt idx="36">
                  <c:v>9.9995025277804156E-2</c:v>
                </c:pt>
              </c:numCache>
            </c:numRef>
          </c:yVal>
          <c:smooth val="1"/>
        </c:ser>
        <c:ser>
          <c:idx val="3"/>
          <c:order val="3"/>
          <c:tx>
            <c:v>масштаб</c:v>
          </c:tx>
          <c:xVal>
            <c:numRef>
              <c:f>'45 отсчетов'!$AB$99:$AB$135</c:f>
              <c:numCache>
                <c:formatCode>General</c:formatCode>
                <c:ptCount val="37"/>
                <c:pt idx="0">
                  <c:v>15.501244834878912</c:v>
                </c:pt>
                <c:pt idx="1">
                  <c:v>15.213601017758737</c:v>
                </c:pt>
                <c:pt idx="2">
                  <c:v>14.536327070343734</c:v>
                </c:pt>
                <c:pt idx="3">
                  <c:v>13.395969712256704</c:v>
                </c:pt>
                <c:pt idx="4">
                  <c:v>11.866753386923424</c:v>
                </c:pt>
                <c:pt idx="5">
                  <c:v>9.9486780943439026</c:v>
                </c:pt>
                <c:pt idx="6">
                  <c:v>7.7190529301382318</c:v>
                </c:pt>
                <c:pt idx="7">
                  <c:v>5.2536446638293626</c:v>
                </c:pt>
                <c:pt idx="8">
                  <c:v>2.7078426497060715</c:v>
                </c:pt>
                <c:pt idx="9">
                  <c:v>-7.3742466520421171E-2</c:v>
                </c:pt>
                <c:pt idx="10">
                  <c:v>-2.6264849480809276</c:v>
                </c:pt>
                <c:pt idx="11">
                  <c:v>-5.2603923405044331</c:v>
                </c:pt>
                <c:pt idx="12">
                  <c:v>-7.8208464525507351</c:v>
                </c:pt>
                <c:pt idx="13">
                  <c:v>-9.997839738690848</c:v>
                </c:pt>
                <c:pt idx="14">
                  <c:v>-11.945219227116397</c:v>
                </c:pt>
                <c:pt idx="15">
                  <c:v>-13.509137889635754</c:v>
                </c:pt>
                <c:pt idx="16">
                  <c:v>-14.610744304531668</c:v>
                </c:pt>
                <c:pt idx="17">
                  <c:v>-15.325805241327068</c:v>
                </c:pt>
                <c:pt idx="18">
                  <c:v>-15.502015997927494</c:v>
                </c:pt>
                <c:pt idx="19">
                  <c:v>-15.213601017758737</c:v>
                </c:pt>
                <c:pt idx="20">
                  <c:v>-14.461331463869374</c:v>
                </c:pt>
                <c:pt idx="21">
                  <c:v>-13.32020294273376</c:v>
                </c:pt>
                <c:pt idx="22">
                  <c:v>-11.790986617400483</c:v>
                </c:pt>
                <c:pt idx="23">
                  <c:v>-9.795602229200858</c:v>
                </c:pt>
                <c:pt idx="24">
                  <c:v>-7.5644347388980302</c:v>
                </c:pt>
                <c:pt idx="25">
                  <c:v>-5.1771067312578412</c:v>
                </c:pt>
                <c:pt idx="26">
                  <c:v>-2.4759153628457677</c:v>
                </c:pt>
                <c:pt idx="27">
                  <c:v>7.3742466520420491E-2</c:v>
                </c:pt>
                <c:pt idx="28">
                  <c:v>2.7818743023697095</c:v>
                </c:pt>
                <c:pt idx="29">
                  <c:v>5.4165528578417952</c:v>
                </c:pt>
                <c:pt idx="30">
                  <c:v>7.8216176155993153</c:v>
                </c:pt>
                <c:pt idx="31">
                  <c:v>9.9986109017394256</c:v>
                </c:pt>
                <c:pt idx="32">
                  <c:v>11.868681294544876</c:v>
                </c:pt>
                <c:pt idx="33">
                  <c:v>13.355290861444132</c:v>
                </c:pt>
                <c:pt idx="34">
                  <c:v>14.456126113291461</c:v>
                </c:pt>
                <c:pt idx="35">
                  <c:v>15.17195821313544</c:v>
                </c:pt>
                <c:pt idx="36">
                  <c:v>15.501244834878912</c:v>
                </c:pt>
              </c:numCache>
            </c:numRef>
          </c:xVal>
          <c:yVal>
            <c:numRef>
              <c:f>'45 отсчетов'!$AC$99:$AC$135</c:f>
              <c:numCache>
                <c:formatCode>0.0</c:formatCode>
                <c:ptCount val="37"/>
                <c:pt idx="0">
                  <c:v>9.9995025277804156E-2</c:v>
                </c:pt>
                <c:pt idx="1">
                  <c:v>-2.703855508945709</c:v>
                </c:pt>
                <c:pt idx="2">
                  <c:v>-5.1127132251142555</c:v>
                </c:pt>
                <c:pt idx="3">
                  <c:v>-7.6275507062281056</c:v>
                </c:pt>
                <c:pt idx="4">
                  <c:v>-9.847390394564794</c:v>
                </c:pt>
                <c:pt idx="5">
                  <c:v>-11.77223229012432</c:v>
                </c:pt>
                <c:pt idx="6">
                  <c:v>-13.401078936295431</c:v>
                </c:pt>
                <c:pt idx="7">
                  <c:v>-14.532942825911274</c:v>
                </c:pt>
                <c:pt idx="8">
                  <c:v>-15.265824071027149</c:v>
                </c:pt>
                <c:pt idx="9">
                  <c:v>-15.501722559587753</c:v>
                </c:pt>
                <c:pt idx="10">
                  <c:v>-15.334648577203394</c:v>
                </c:pt>
                <c:pt idx="11">
                  <c:v>-14.668596925041262</c:v>
                </c:pt>
                <c:pt idx="12">
                  <c:v>-13.501572689878861</c:v>
                </c:pt>
                <c:pt idx="13">
                  <c:v>-11.929581070548993</c:v>
                </c:pt>
                <c:pt idx="14">
                  <c:v>-10.054612005551965</c:v>
                </c:pt>
                <c:pt idx="15">
                  <c:v>-7.7746755563874688</c:v>
                </c:pt>
                <c:pt idx="16">
                  <c:v>-5.2887643169998659</c:v>
                </c:pt>
                <c:pt idx="17">
                  <c:v>-2.7978657945560141</c:v>
                </c:pt>
                <c:pt idx="18">
                  <c:v>0</c:v>
                </c:pt>
                <c:pt idx="19">
                  <c:v>2.7038555089457095</c:v>
                </c:pt>
                <c:pt idx="20">
                  <c:v>5.4136957575589175</c:v>
                </c:pt>
                <c:pt idx="21">
                  <c:v>7.8285382133949639</c:v>
                </c:pt>
                <c:pt idx="22">
                  <c:v>10.048377901731651</c:v>
                </c:pt>
                <c:pt idx="23">
                  <c:v>11.974217253902426</c:v>
                </c:pt>
                <c:pt idx="24">
                  <c:v>13.403073849517931</c:v>
                </c:pt>
                <c:pt idx="25">
                  <c:v>14.633935307800327</c:v>
                </c:pt>
                <c:pt idx="26">
                  <c:v>15.268816440860899</c:v>
                </c:pt>
                <c:pt idx="27">
                  <c:v>15.501722559587753</c:v>
                </c:pt>
                <c:pt idx="28">
                  <c:v>15.23664846514809</c:v>
                </c:pt>
                <c:pt idx="29">
                  <c:v>14.470601787708153</c:v>
                </c:pt>
                <c:pt idx="30">
                  <c:v>13.401577664601056</c:v>
                </c:pt>
                <c:pt idx="31">
                  <c:v>11.829586045271189</c:v>
                </c:pt>
                <c:pt idx="32">
                  <c:v>9.9536195236629101</c:v>
                </c:pt>
                <c:pt idx="33">
                  <c:v>7.672685617887165</c:v>
                </c:pt>
                <c:pt idx="34">
                  <c:v>5.2867694037773658</c:v>
                </c:pt>
                <c:pt idx="35">
                  <c:v>2.6958758560557099</c:v>
                </c:pt>
                <c:pt idx="36">
                  <c:v>9.9995025277804156E-2</c:v>
                </c:pt>
              </c:numCache>
            </c:numRef>
          </c:yVal>
          <c:smooth val="1"/>
        </c:ser>
        <c:axId val="86685184"/>
        <c:axId val="86686720"/>
      </c:scatterChart>
      <c:valAx>
        <c:axId val="86685184"/>
        <c:scaling>
          <c:orientation val="minMax"/>
        </c:scaling>
        <c:axPos val="b"/>
        <c:numFmt formatCode="General" sourceLinked="1"/>
        <c:tickLblPos val="nextTo"/>
        <c:crossAx val="86686720"/>
        <c:crosses val="autoZero"/>
        <c:crossBetween val="midCat"/>
      </c:valAx>
      <c:valAx>
        <c:axId val="86686720"/>
        <c:scaling>
          <c:orientation val="minMax"/>
        </c:scaling>
        <c:axPos val="l"/>
        <c:majorGridlines/>
        <c:numFmt formatCode="General" sourceLinked="1"/>
        <c:tickLblPos val="nextTo"/>
        <c:crossAx val="866851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1</c:v>
          </c:tx>
          <c:marker>
            <c:symbol val="none"/>
          </c:marker>
          <c:val>
            <c:numRef>
              <c:f>'45 отсчетов'!$C$4:$C$40</c:f>
              <c:numCache>
                <c:formatCode>General</c:formatCode>
                <c:ptCount val="37"/>
                <c:pt idx="0">
                  <c:v>21.7</c:v>
                </c:pt>
                <c:pt idx="1">
                  <c:v>21.3</c:v>
                </c:pt>
                <c:pt idx="2">
                  <c:v>20.399999999999999</c:v>
                </c:pt>
                <c:pt idx="3">
                  <c:v>18.899999999999999</c:v>
                </c:pt>
                <c:pt idx="4">
                  <c:v>16.899999999999999</c:v>
                </c:pt>
                <c:pt idx="5">
                  <c:v>14.4</c:v>
                </c:pt>
                <c:pt idx="6">
                  <c:v>11.5</c:v>
                </c:pt>
                <c:pt idx="7">
                  <c:v>8.3000000000000007</c:v>
                </c:pt>
                <c:pt idx="8">
                  <c:v>5</c:v>
                </c:pt>
                <c:pt idx="9">
                  <c:v>1.4</c:v>
                </c:pt>
                <c:pt idx="10">
                  <c:v>-1.9</c:v>
                </c:pt>
                <c:pt idx="11">
                  <c:v>-5.3</c:v>
                </c:pt>
                <c:pt idx="12">
                  <c:v>-8.6</c:v>
                </c:pt>
                <c:pt idx="13">
                  <c:v>-11.4</c:v>
                </c:pt>
                <c:pt idx="14">
                  <c:v>-13.9</c:v>
                </c:pt>
                <c:pt idx="15">
                  <c:v>-15.9</c:v>
                </c:pt>
                <c:pt idx="16">
                  <c:v>-17.3</c:v>
                </c:pt>
                <c:pt idx="17">
                  <c:v>-18.2</c:v>
                </c:pt>
                <c:pt idx="18">
                  <c:v>-18.399999999999999</c:v>
                </c:pt>
                <c:pt idx="19">
                  <c:v>-18</c:v>
                </c:pt>
                <c:pt idx="20">
                  <c:v>-17</c:v>
                </c:pt>
                <c:pt idx="21">
                  <c:v>-15.5</c:v>
                </c:pt>
                <c:pt idx="22">
                  <c:v>-13.5</c:v>
                </c:pt>
                <c:pt idx="23">
                  <c:v>-10.9</c:v>
                </c:pt>
                <c:pt idx="24">
                  <c:v>-8</c:v>
                </c:pt>
                <c:pt idx="25">
                  <c:v>-4.9000000000000004</c:v>
                </c:pt>
                <c:pt idx="26">
                  <c:v>-1.4</c:v>
                </c:pt>
                <c:pt idx="27">
                  <c:v>1.9</c:v>
                </c:pt>
                <c:pt idx="28">
                  <c:v>5.4</c:v>
                </c:pt>
                <c:pt idx="29">
                  <c:v>8.8000000000000007</c:v>
                </c:pt>
                <c:pt idx="30">
                  <c:v>11.9</c:v>
                </c:pt>
                <c:pt idx="31">
                  <c:v>14.7</c:v>
                </c:pt>
                <c:pt idx="32">
                  <c:v>17.100000000000001</c:v>
                </c:pt>
                <c:pt idx="33">
                  <c:v>19</c:v>
                </c:pt>
                <c:pt idx="34">
                  <c:v>20.399999999999999</c:v>
                </c:pt>
                <c:pt idx="35">
                  <c:v>21.3</c:v>
                </c:pt>
                <c:pt idx="36">
                  <c:v>21.7</c:v>
                </c:pt>
              </c:numCache>
            </c:numRef>
          </c:val>
        </c:ser>
        <c:ser>
          <c:idx val="1"/>
          <c:order val="1"/>
          <c:tx>
            <c:v>2</c:v>
          </c:tx>
          <c:marker>
            <c:symbol val="none"/>
          </c:marker>
          <c:val>
            <c:numRef>
              <c:f>'45 отсчетов'!$D$4:$D$40</c:f>
              <c:numCache>
                <c:formatCode>General</c:formatCode>
                <c:ptCount val="37"/>
                <c:pt idx="0">
                  <c:v>2.9</c:v>
                </c:pt>
                <c:pt idx="1">
                  <c:v>0.1</c:v>
                </c:pt>
                <c:pt idx="2">
                  <c:v>-2.2999999999999998</c:v>
                </c:pt>
                <c:pt idx="3">
                  <c:v>-4.8</c:v>
                </c:pt>
                <c:pt idx="4">
                  <c:v>-7</c:v>
                </c:pt>
                <c:pt idx="5">
                  <c:v>-8.9</c:v>
                </c:pt>
                <c:pt idx="6">
                  <c:v>-10.5</c:v>
                </c:pt>
                <c:pt idx="7">
                  <c:v>-11.6</c:v>
                </c:pt>
                <c:pt idx="8">
                  <c:v>-12.3</c:v>
                </c:pt>
                <c:pt idx="9">
                  <c:v>-12.5</c:v>
                </c:pt>
                <c:pt idx="10">
                  <c:v>-12.3</c:v>
                </c:pt>
                <c:pt idx="11">
                  <c:v>-11.6</c:v>
                </c:pt>
                <c:pt idx="12">
                  <c:v>-10.4</c:v>
                </c:pt>
                <c:pt idx="13">
                  <c:v>-8.8000000000000007</c:v>
                </c:pt>
                <c:pt idx="14">
                  <c:v>-6.9</c:v>
                </c:pt>
                <c:pt idx="15">
                  <c:v>-4.5999999999999996</c:v>
                </c:pt>
                <c:pt idx="16">
                  <c:v>-2.1</c:v>
                </c:pt>
                <c:pt idx="17">
                  <c:v>0.4</c:v>
                </c:pt>
                <c:pt idx="18">
                  <c:v>3.2</c:v>
                </c:pt>
                <c:pt idx="19">
                  <c:v>5.9</c:v>
                </c:pt>
                <c:pt idx="20">
                  <c:v>8.6</c:v>
                </c:pt>
                <c:pt idx="21">
                  <c:v>11</c:v>
                </c:pt>
                <c:pt idx="22">
                  <c:v>13.2</c:v>
                </c:pt>
                <c:pt idx="23">
                  <c:v>15.1</c:v>
                </c:pt>
                <c:pt idx="24">
                  <c:v>16.5</c:v>
                </c:pt>
                <c:pt idx="25">
                  <c:v>17.7</c:v>
                </c:pt>
                <c:pt idx="26">
                  <c:v>18.3</c:v>
                </c:pt>
                <c:pt idx="27">
                  <c:v>18.5</c:v>
                </c:pt>
                <c:pt idx="28">
                  <c:v>18.2</c:v>
                </c:pt>
                <c:pt idx="29">
                  <c:v>17.399999999999999</c:v>
                </c:pt>
                <c:pt idx="30">
                  <c:v>16.3</c:v>
                </c:pt>
                <c:pt idx="31">
                  <c:v>14.7</c:v>
                </c:pt>
                <c:pt idx="32">
                  <c:v>12.8</c:v>
                </c:pt>
                <c:pt idx="33">
                  <c:v>10.5</c:v>
                </c:pt>
                <c:pt idx="34">
                  <c:v>8.1</c:v>
                </c:pt>
                <c:pt idx="35">
                  <c:v>5.5</c:v>
                </c:pt>
                <c:pt idx="36">
                  <c:v>2.9</c:v>
                </c:pt>
              </c:numCache>
            </c:numRef>
          </c:val>
        </c:ser>
        <c:ser>
          <c:idx val="2"/>
          <c:order val="2"/>
          <c:tx>
            <c:v>3</c:v>
          </c:tx>
          <c:marker>
            <c:symbol val="none"/>
          </c:marker>
          <c:val>
            <c:numRef>
              <c:f>'45 отсчетов'!$AM$99:$AM$135</c:f>
              <c:numCache>
                <c:formatCode>0.0</c:formatCode>
                <c:ptCount val="37"/>
                <c:pt idx="0">
                  <c:v>15.501471098002019</c:v>
                </c:pt>
                <c:pt idx="1">
                  <c:v>15.185874397839482</c:v>
                </c:pt>
                <c:pt idx="2">
                  <c:v>14.484606832376342</c:v>
                </c:pt>
                <c:pt idx="3">
                  <c:v>13.319221791182356</c:v>
                </c:pt>
                <c:pt idx="4">
                  <c:v>11.767939602382572</c:v>
                </c:pt>
                <c:pt idx="5">
                  <c:v>9.8307602659769984</c:v>
                </c:pt>
                <c:pt idx="6">
                  <c:v>7.5849989808699005</c:v>
                </c:pt>
                <c:pt idx="7">
                  <c:v>5.1084235105759532</c:v>
                </c:pt>
                <c:pt idx="8">
                  <c:v>2.5554379705985042</c:v>
                </c:pt>
                <c:pt idx="9">
                  <c:v>-0.22836175456579921</c:v>
                </c:pt>
                <c:pt idx="10">
                  <c:v>-2.7793107537964992</c:v>
                </c:pt>
                <c:pt idx="11">
                  <c:v>-5.406443540405502</c:v>
                </c:pt>
                <c:pt idx="12">
                  <c:v>-7.9551297165842598</c:v>
                </c:pt>
                <c:pt idx="13">
                  <c:v>-10.116334769020861</c:v>
                </c:pt>
                <c:pt idx="14">
                  <c:v>-12.044915377829058</c:v>
                </c:pt>
                <c:pt idx="15">
                  <c:v>-13.586014862895096</c:v>
                </c:pt>
                <c:pt idx="16">
                  <c:v>-14.662770589925099</c:v>
                </c:pt>
                <c:pt idx="17">
                  <c:v>-15.35295032243372</c:v>
                </c:pt>
                <c:pt idx="18">
                  <c:v>-15.501244815696827</c:v>
                </c:pt>
                <c:pt idx="19">
                  <c:v>-15.185874397839482</c:v>
                </c:pt>
                <c:pt idx="20">
                  <c:v>-14.406612786556487</c:v>
                </c:pt>
                <c:pt idx="21">
                  <c:v>-13.241454027667688</c:v>
                </c:pt>
                <c:pt idx="22">
                  <c:v>-11.690171838867908</c:v>
                </c:pt>
                <c:pt idx="23">
                  <c:v>-9.675677303558059</c:v>
                </c:pt>
                <c:pt idx="24">
                  <c:v>-7.4303685830613517</c:v>
                </c:pt>
                <c:pt idx="25">
                  <c:v>-5.0308820293664835</c:v>
                </c:pt>
                <c:pt idx="26">
                  <c:v>-2.3234923738856783</c:v>
                </c:pt>
                <c:pt idx="27">
                  <c:v>0.22836175456579855</c:v>
                </c:pt>
                <c:pt idx="28">
                  <c:v>2.9337148692998549</c:v>
                </c:pt>
                <c:pt idx="29">
                  <c:v>5.5606213736036647</c:v>
                </c:pt>
                <c:pt idx="30">
                  <c:v>7.9549034342790659</c:v>
                </c:pt>
                <c:pt idx="31">
                  <c:v>10.116108486715667</c:v>
                </c:pt>
                <c:pt idx="32">
                  <c:v>11.96737389661959</c:v>
                </c:pt>
                <c:pt idx="33">
                  <c:v>13.431158182781353</c:v>
                </c:pt>
                <c:pt idx="34">
                  <c:v>14.508140192116544</c:v>
                </c:pt>
                <c:pt idx="35">
                  <c:v>15.19809364231997</c:v>
                </c:pt>
                <c:pt idx="36">
                  <c:v>15.501471098002019</c:v>
                </c:pt>
              </c:numCache>
            </c:numRef>
          </c:val>
        </c:ser>
        <c:ser>
          <c:idx val="3"/>
          <c:order val="3"/>
          <c:tx>
            <c:v>4</c:v>
          </c:tx>
          <c:marker>
            <c:symbol val="none"/>
          </c:marker>
          <c:val>
            <c:numRef>
              <c:f>'45 отсчетов'!$AN$99:$AN$135</c:f>
              <c:numCache>
                <c:formatCode>0.0</c:formatCode>
                <c:ptCount val="37"/>
                <c:pt idx="0">
                  <c:v>-5.4628140628449132E-2</c:v>
                </c:pt>
                <c:pt idx="1">
                  <c:v>-2.8554700688063783</c:v>
                </c:pt>
                <c:pt idx="2">
                  <c:v>-5.2574524372306861</c:v>
                </c:pt>
                <c:pt idx="3">
                  <c:v>-7.7607902423060571</c:v>
                </c:pt>
                <c:pt idx="4">
                  <c:v>-9.9652662304477051</c:v>
                </c:pt>
                <c:pt idx="5">
                  <c:v>-11.870880401655631</c:v>
                </c:pt>
                <c:pt idx="6">
                  <c:v>-13.477406473624637</c:v>
                </c:pt>
                <c:pt idx="7">
                  <c:v>-14.584622678409733</c:v>
                </c:pt>
                <c:pt idx="8">
                  <c:v>-15.292074194220433</c:v>
                </c:pt>
                <c:pt idx="9">
                  <c:v>-15.500215842847222</c:v>
                </c:pt>
                <c:pt idx="10">
                  <c:v>-15.307687673278839</c:v>
                </c:pt>
                <c:pt idx="11">
                  <c:v>-14.615397071916155</c:v>
                </c:pt>
                <c:pt idx="12">
                  <c:v>-13.422891474148784</c:v>
                </c:pt>
                <c:pt idx="13">
                  <c:v>-11.829263493575851</c:v>
                </c:pt>
                <c:pt idx="14">
                  <c:v>-9.9349634376276406</c:v>
                </c:pt>
                <c:pt idx="15">
                  <c:v>-7.639540998873863</c:v>
                </c:pt>
                <c:pt idx="16">
                  <c:v>-5.1427653806491254</c:v>
                </c:pt>
                <c:pt idx="17">
                  <c:v>-2.6448583508984167</c:v>
                </c:pt>
                <c:pt idx="18">
                  <c:v>0.15462588344834757</c:v>
                </c:pt>
                <c:pt idx="19">
                  <c:v>2.8554700688063788</c:v>
                </c:pt>
                <c:pt idx="20">
                  <c:v>5.5576719479955754</c:v>
                </c:pt>
                <c:pt idx="21">
                  <c:v>7.9610120102510482</c:v>
                </c:pt>
                <c:pt idx="22">
                  <c:v>10.165487998392695</c:v>
                </c:pt>
                <c:pt idx="23">
                  <c:v>12.071328451905815</c:v>
                </c:pt>
                <c:pt idx="24">
                  <c:v>13.477859038235025</c:v>
                </c:pt>
                <c:pt idx="25">
                  <c:v>14.684846703534827</c:v>
                </c:pt>
                <c:pt idx="26">
                  <c:v>15.292753041136017</c:v>
                </c:pt>
                <c:pt idx="27">
                  <c:v>15.500215842847222</c:v>
                </c:pt>
                <c:pt idx="28">
                  <c:v>15.208142495069328</c:v>
                </c:pt>
                <c:pt idx="29">
                  <c:v>14.415854150886744</c:v>
                </c:pt>
                <c:pt idx="30">
                  <c:v>13.322893731328886</c:v>
                </c:pt>
                <c:pt idx="31">
                  <c:v>11.729265750755951</c:v>
                </c:pt>
                <c:pt idx="32">
                  <c:v>9.8347394125025467</c:v>
                </c:pt>
                <c:pt idx="33">
                  <c:v>7.5390906914435769</c:v>
                </c:pt>
                <c:pt idx="34">
                  <c:v>5.1423128160387366</c:v>
                </c:pt>
                <c:pt idx="35">
                  <c:v>2.5444080434681293</c:v>
                </c:pt>
                <c:pt idx="36">
                  <c:v>-5.4628140628449132E-2</c:v>
                </c:pt>
              </c:numCache>
            </c:numRef>
          </c:val>
        </c:ser>
        <c:marker val="1"/>
        <c:axId val="90010368"/>
        <c:axId val="90011904"/>
      </c:lineChart>
      <c:catAx>
        <c:axId val="90010368"/>
        <c:scaling>
          <c:orientation val="minMax"/>
        </c:scaling>
        <c:axPos val="b"/>
        <c:tickLblPos val="nextTo"/>
        <c:crossAx val="90011904"/>
        <c:crosses val="autoZero"/>
        <c:auto val="1"/>
        <c:lblAlgn val="ctr"/>
        <c:lblOffset val="100"/>
      </c:catAx>
      <c:valAx>
        <c:axId val="90011904"/>
        <c:scaling>
          <c:orientation val="minMax"/>
        </c:scaling>
        <c:axPos val="l"/>
        <c:majorGridlines/>
        <c:numFmt formatCode="General" sourceLinked="1"/>
        <c:tickLblPos val="nextTo"/>
        <c:crossAx val="900103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0"/>
          <c:order val="0"/>
          <c:tx>
            <c:v>Начальные</c:v>
          </c:tx>
          <c:marker>
            <c:symbol val="none"/>
          </c:marker>
          <c:xVal>
            <c:numRef>
              <c:f>'72 отсчета'!$C$4:$C$76</c:f>
              <c:numCache>
                <c:formatCode>0.0</c:formatCode>
                <c:ptCount val="73"/>
                <c:pt idx="0">
                  <c:v>15.7</c:v>
                </c:pt>
                <c:pt idx="1">
                  <c:v>15.6</c:v>
                </c:pt>
                <c:pt idx="2">
                  <c:v>15.5</c:v>
                </c:pt>
                <c:pt idx="3">
                  <c:v>15.2</c:v>
                </c:pt>
                <c:pt idx="4">
                  <c:v>14.8</c:v>
                </c:pt>
                <c:pt idx="5">
                  <c:v>14.3</c:v>
                </c:pt>
                <c:pt idx="6">
                  <c:v>13.7</c:v>
                </c:pt>
                <c:pt idx="7">
                  <c:v>13.1</c:v>
                </c:pt>
                <c:pt idx="8">
                  <c:v>12.4</c:v>
                </c:pt>
                <c:pt idx="9">
                  <c:v>11.4</c:v>
                </c:pt>
                <c:pt idx="10">
                  <c:v>10.5</c:v>
                </c:pt>
                <c:pt idx="11">
                  <c:v>9.4</c:v>
                </c:pt>
                <c:pt idx="12">
                  <c:v>8.3000000000000007</c:v>
                </c:pt>
                <c:pt idx="13">
                  <c:v>7.1</c:v>
                </c:pt>
                <c:pt idx="14">
                  <c:v>5.9</c:v>
                </c:pt>
                <c:pt idx="15">
                  <c:v>4.5999999999999996</c:v>
                </c:pt>
                <c:pt idx="16">
                  <c:v>3.3</c:v>
                </c:pt>
                <c:pt idx="17">
                  <c:v>2</c:v>
                </c:pt>
                <c:pt idx="18">
                  <c:v>0.6</c:v>
                </c:pt>
                <c:pt idx="19">
                  <c:v>-0.5</c:v>
                </c:pt>
                <c:pt idx="20">
                  <c:v>-1.8</c:v>
                </c:pt>
                <c:pt idx="21">
                  <c:v>-3.2</c:v>
                </c:pt>
                <c:pt idx="22">
                  <c:v>-4.5</c:v>
                </c:pt>
                <c:pt idx="23">
                  <c:v>-5.8</c:v>
                </c:pt>
                <c:pt idx="24">
                  <c:v>-7</c:v>
                </c:pt>
                <c:pt idx="25">
                  <c:v>-8</c:v>
                </c:pt>
                <c:pt idx="26">
                  <c:v>-9.1</c:v>
                </c:pt>
                <c:pt idx="27">
                  <c:v>-10.1</c:v>
                </c:pt>
                <c:pt idx="28">
                  <c:v>-11</c:v>
                </c:pt>
                <c:pt idx="29">
                  <c:v>-11.9</c:v>
                </c:pt>
                <c:pt idx="30">
                  <c:v>-12.6</c:v>
                </c:pt>
                <c:pt idx="31">
                  <c:v>-13.2</c:v>
                </c:pt>
                <c:pt idx="32">
                  <c:v>-13.8</c:v>
                </c:pt>
                <c:pt idx="33">
                  <c:v>-14.1</c:v>
                </c:pt>
                <c:pt idx="34">
                  <c:v>-14.5</c:v>
                </c:pt>
                <c:pt idx="35">
                  <c:v>-14.7</c:v>
                </c:pt>
                <c:pt idx="36">
                  <c:v>-14.7</c:v>
                </c:pt>
                <c:pt idx="37">
                  <c:v>-14.7</c:v>
                </c:pt>
                <c:pt idx="38">
                  <c:v>-14.5</c:v>
                </c:pt>
                <c:pt idx="39">
                  <c:v>-14.3</c:v>
                </c:pt>
                <c:pt idx="40">
                  <c:v>-13.9</c:v>
                </c:pt>
                <c:pt idx="41">
                  <c:v>-13.5</c:v>
                </c:pt>
                <c:pt idx="42">
                  <c:v>-12.8</c:v>
                </c:pt>
                <c:pt idx="43">
                  <c:v>-12.1</c:v>
                </c:pt>
                <c:pt idx="44">
                  <c:v>-11.4</c:v>
                </c:pt>
                <c:pt idx="45">
                  <c:v>-10.5</c:v>
                </c:pt>
                <c:pt idx="46">
                  <c:v>-9.4</c:v>
                </c:pt>
                <c:pt idx="47">
                  <c:v>-8.4</c:v>
                </c:pt>
                <c:pt idx="48">
                  <c:v>-7.3</c:v>
                </c:pt>
                <c:pt idx="49">
                  <c:v>-6.1</c:v>
                </c:pt>
                <c:pt idx="50">
                  <c:v>-4.9000000000000004</c:v>
                </c:pt>
                <c:pt idx="51">
                  <c:v>-3.6</c:v>
                </c:pt>
                <c:pt idx="52">
                  <c:v>-2.2999999999999998</c:v>
                </c:pt>
                <c:pt idx="53">
                  <c:v>-0.9</c:v>
                </c:pt>
                <c:pt idx="54">
                  <c:v>0.3</c:v>
                </c:pt>
                <c:pt idx="55">
                  <c:v>1.6</c:v>
                </c:pt>
                <c:pt idx="56">
                  <c:v>2.8</c:v>
                </c:pt>
                <c:pt idx="57">
                  <c:v>4.0999999999999996</c:v>
                </c:pt>
                <c:pt idx="58">
                  <c:v>5.4</c:v>
                </c:pt>
                <c:pt idx="59">
                  <c:v>6.7</c:v>
                </c:pt>
                <c:pt idx="60">
                  <c:v>7.8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11.9</c:v>
                </c:pt>
                <c:pt idx="65">
                  <c:v>12.7</c:v>
                </c:pt>
                <c:pt idx="66">
                  <c:v>13.4</c:v>
                </c:pt>
                <c:pt idx="67">
                  <c:v>14</c:v>
                </c:pt>
                <c:pt idx="68">
                  <c:v>14.6</c:v>
                </c:pt>
                <c:pt idx="69">
                  <c:v>15.1</c:v>
                </c:pt>
                <c:pt idx="70">
                  <c:v>15.3</c:v>
                </c:pt>
                <c:pt idx="71">
                  <c:v>15.5</c:v>
                </c:pt>
                <c:pt idx="72" formatCode="General">
                  <c:v>15.7</c:v>
                </c:pt>
              </c:numCache>
            </c:numRef>
          </c:xVal>
          <c:yVal>
            <c:numRef>
              <c:f>'72 отсчета'!$D$4:$D$76</c:f>
              <c:numCache>
                <c:formatCode>0.0</c:formatCode>
                <c:ptCount val="73"/>
                <c:pt idx="0">
                  <c:v>2.2000000000000002</c:v>
                </c:pt>
                <c:pt idx="1">
                  <c:v>0.5</c:v>
                </c:pt>
                <c:pt idx="2">
                  <c:v>-0.9</c:v>
                </c:pt>
                <c:pt idx="3">
                  <c:v>-2.5</c:v>
                </c:pt>
                <c:pt idx="4">
                  <c:v>-4.0999999999999996</c:v>
                </c:pt>
                <c:pt idx="5">
                  <c:v>-5.7</c:v>
                </c:pt>
                <c:pt idx="6">
                  <c:v>-7.1</c:v>
                </c:pt>
                <c:pt idx="7">
                  <c:v>-8.5</c:v>
                </c:pt>
                <c:pt idx="8">
                  <c:v>-9.9</c:v>
                </c:pt>
                <c:pt idx="9">
                  <c:v>-11.1</c:v>
                </c:pt>
                <c:pt idx="10">
                  <c:v>-12.1</c:v>
                </c:pt>
                <c:pt idx="11">
                  <c:v>-13.1</c:v>
                </c:pt>
                <c:pt idx="12">
                  <c:v>-14.1</c:v>
                </c:pt>
                <c:pt idx="13">
                  <c:v>-14.9</c:v>
                </c:pt>
                <c:pt idx="14">
                  <c:v>-15.6</c:v>
                </c:pt>
                <c:pt idx="15">
                  <c:v>-16.2</c:v>
                </c:pt>
                <c:pt idx="16">
                  <c:v>-16.5</c:v>
                </c:pt>
                <c:pt idx="17">
                  <c:v>-16.8</c:v>
                </c:pt>
                <c:pt idx="18">
                  <c:v>-16.899999999999999</c:v>
                </c:pt>
                <c:pt idx="19">
                  <c:v>-16.8</c:v>
                </c:pt>
                <c:pt idx="20">
                  <c:v>-16.600000000000001</c:v>
                </c:pt>
                <c:pt idx="21">
                  <c:v>-16.3</c:v>
                </c:pt>
                <c:pt idx="22">
                  <c:v>-15.8</c:v>
                </c:pt>
                <c:pt idx="23">
                  <c:v>-15.2</c:v>
                </c:pt>
                <c:pt idx="24">
                  <c:v>-14.5</c:v>
                </c:pt>
                <c:pt idx="25">
                  <c:v>-13.7</c:v>
                </c:pt>
                <c:pt idx="26">
                  <c:v>-12.7</c:v>
                </c:pt>
                <c:pt idx="27">
                  <c:v>-11.6</c:v>
                </c:pt>
                <c:pt idx="28">
                  <c:v>-10.5</c:v>
                </c:pt>
                <c:pt idx="29">
                  <c:v>-9.1999999999999993</c:v>
                </c:pt>
                <c:pt idx="30">
                  <c:v>-7.7</c:v>
                </c:pt>
                <c:pt idx="31">
                  <c:v>-6.3</c:v>
                </c:pt>
                <c:pt idx="32">
                  <c:v>-4.8</c:v>
                </c:pt>
                <c:pt idx="33">
                  <c:v>-3.3</c:v>
                </c:pt>
                <c:pt idx="34">
                  <c:v>-1.7</c:v>
                </c:pt>
                <c:pt idx="35">
                  <c:v>-0.1</c:v>
                </c:pt>
                <c:pt idx="36">
                  <c:v>1.4</c:v>
                </c:pt>
                <c:pt idx="37">
                  <c:v>3</c:v>
                </c:pt>
                <c:pt idx="38">
                  <c:v>4.7</c:v>
                </c:pt>
                <c:pt idx="39">
                  <c:v>6.4</c:v>
                </c:pt>
                <c:pt idx="40">
                  <c:v>7.9</c:v>
                </c:pt>
                <c:pt idx="41">
                  <c:v>9.5</c:v>
                </c:pt>
                <c:pt idx="42">
                  <c:v>10.9</c:v>
                </c:pt>
                <c:pt idx="43">
                  <c:v>12.3</c:v>
                </c:pt>
                <c:pt idx="44">
                  <c:v>13.6</c:v>
                </c:pt>
                <c:pt idx="45">
                  <c:v>14.8</c:v>
                </c:pt>
                <c:pt idx="46">
                  <c:v>15.9</c:v>
                </c:pt>
                <c:pt idx="47">
                  <c:v>16.899999999999999</c:v>
                </c:pt>
                <c:pt idx="48">
                  <c:v>17.8</c:v>
                </c:pt>
                <c:pt idx="49">
                  <c:v>18.600000000000001</c:v>
                </c:pt>
                <c:pt idx="50">
                  <c:v>19.2</c:v>
                </c:pt>
                <c:pt idx="51">
                  <c:v>19.7</c:v>
                </c:pt>
                <c:pt idx="52">
                  <c:v>20.100000000000001</c:v>
                </c:pt>
                <c:pt idx="53">
                  <c:v>20.3</c:v>
                </c:pt>
                <c:pt idx="54">
                  <c:v>20.399999999999999</c:v>
                </c:pt>
                <c:pt idx="55">
                  <c:v>20.399999999999999</c:v>
                </c:pt>
                <c:pt idx="56">
                  <c:v>20.2</c:v>
                </c:pt>
                <c:pt idx="57">
                  <c:v>19.8</c:v>
                </c:pt>
                <c:pt idx="58">
                  <c:v>19.3</c:v>
                </c:pt>
                <c:pt idx="59">
                  <c:v>18.8</c:v>
                </c:pt>
                <c:pt idx="60">
                  <c:v>18.100000000000001</c:v>
                </c:pt>
                <c:pt idx="61">
                  <c:v>17.2</c:v>
                </c:pt>
                <c:pt idx="62">
                  <c:v>16.2</c:v>
                </c:pt>
                <c:pt idx="63">
                  <c:v>15.1</c:v>
                </c:pt>
                <c:pt idx="64">
                  <c:v>14</c:v>
                </c:pt>
                <c:pt idx="65">
                  <c:v>12.8</c:v>
                </c:pt>
                <c:pt idx="66">
                  <c:v>11.4</c:v>
                </c:pt>
                <c:pt idx="67">
                  <c:v>10</c:v>
                </c:pt>
                <c:pt idx="68">
                  <c:v>8.6</c:v>
                </c:pt>
                <c:pt idx="69">
                  <c:v>6.9</c:v>
                </c:pt>
                <c:pt idx="70">
                  <c:v>5.3</c:v>
                </c:pt>
                <c:pt idx="71">
                  <c:v>3.7</c:v>
                </c:pt>
                <c:pt idx="72" formatCode="General">
                  <c:v>2.2000000000000002</c:v>
                </c:pt>
              </c:numCache>
            </c:numRef>
          </c:yVal>
        </c:ser>
        <c:axId val="90331008"/>
        <c:axId val="90332544"/>
      </c:scatterChart>
      <c:valAx>
        <c:axId val="90331008"/>
        <c:scaling>
          <c:orientation val="minMax"/>
        </c:scaling>
        <c:axPos val="b"/>
        <c:numFmt formatCode="0.0" sourceLinked="1"/>
        <c:tickLblPos val="nextTo"/>
        <c:crossAx val="90332544"/>
        <c:crosses val="autoZero"/>
        <c:crossBetween val="midCat"/>
      </c:valAx>
      <c:valAx>
        <c:axId val="90332544"/>
        <c:scaling>
          <c:orientation val="minMax"/>
        </c:scaling>
        <c:axPos val="l"/>
        <c:majorGridlines/>
        <c:numFmt formatCode="0.0" sourceLinked="1"/>
        <c:tickLblPos val="nextTo"/>
        <c:crossAx val="903310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0"/>
          <c:order val="0"/>
          <c:tx>
            <c:v>Девиация</c:v>
          </c:tx>
          <c:marker>
            <c:symbol val="none"/>
          </c:marker>
          <c:xVal>
            <c:numRef>
              <c:f>'72 отсчета'!$B$4:$B$76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'72 отсчета'!$F$4:$F$76</c:f>
              <c:numCache>
                <c:formatCode>0.0</c:formatCode>
                <c:ptCount val="73"/>
                <c:pt idx="0">
                  <c:v>7.9767687875266233</c:v>
                </c:pt>
                <c:pt idx="1">
                  <c:v>6.8357747405456735</c:v>
                </c:pt>
                <c:pt idx="2">
                  <c:v>6.6768795548645574</c:v>
                </c:pt>
                <c:pt idx="3">
                  <c:v>5.6599738271946851</c:v>
                </c:pt>
                <c:pt idx="4">
                  <c:v>4.5158302860843413</c:v>
                </c:pt>
                <c:pt idx="5">
                  <c:v>3.2677048100569515</c:v>
                </c:pt>
                <c:pt idx="6">
                  <c:v>2.6046333366639978</c:v>
                </c:pt>
                <c:pt idx="7">
                  <c:v>2.0222766861835169</c:v>
                </c:pt>
                <c:pt idx="8">
                  <c:v>1.3965852114722068</c:v>
                </c:pt>
                <c:pt idx="9">
                  <c:v>0.76389846092999392</c:v>
                </c:pt>
                <c:pt idx="10">
                  <c:v>0.95041829672862121</c:v>
                </c:pt>
                <c:pt idx="11">
                  <c:v>0.66160502376401098</c:v>
                </c:pt>
                <c:pt idx="12">
                  <c:v>0.48330004114536962</c:v>
                </c:pt>
                <c:pt idx="13">
                  <c:v>0.4782697240797944</c:v>
                </c:pt>
                <c:pt idx="14">
                  <c:v>0.71687505545530428</c:v>
                </c:pt>
                <c:pt idx="15">
                  <c:v>0.85192815428695212</c:v>
                </c:pt>
                <c:pt idx="16">
                  <c:v>1.309932474020215</c:v>
                </c:pt>
                <c:pt idx="17">
                  <c:v>1.7889745744387824</c:v>
                </c:pt>
                <c:pt idx="18">
                  <c:v>2.0333156694143923</c:v>
                </c:pt>
                <c:pt idx="19">
                  <c:v>3.2952716809927267</c:v>
                </c:pt>
                <c:pt idx="20">
                  <c:v>3.8113840367583975</c:v>
                </c:pt>
                <c:pt idx="21">
                  <c:v>3.8930033226277203</c:v>
                </c:pt>
                <c:pt idx="22">
                  <c:v>4.1025102580749007</c:v>
                </c:pt>
                <c:pt idx="23">
                  <c:v>4.1141985393069547</c:v>
                </c:pt>
                <c:pt idx="24">
                  <c:v>4.2306723756612854</c:v>
                </c:pt>
                <c:pt idx="25">
                  <c:v>4.7175665680581176</c:v>
                </c:pt>
                <c:pt idx="26">
                  <c:v>4.3770606943043617</c:v>
                </c:pt>
                <c:pt idx="27">
                  <c:v>3.9542477155210918</c:v>
                </c:pt>
                <c:pt idx="28">
                  <c:v>3.6677801461303545</c:v>
                </c:pt>
                <c:pt idx="29">
                  <c:v>2.7079410354173206</c:v>
                </c:pt>
                <c:pt idx="30">
                  <c:v>1.4295656148385092</c:v>
                </c:pt>
                <c:pt idx="31">
                  <c:v>0.51387042753424339</c:v>
                </c:pt>
                <c:pt idx="32">
                  <c:v>-0.82099197418926906</c:v>
                </c:pt>
                <c:pt idx="33">
                  <c:v>-1.8274465766731112</c:v>
                </c:pt>
                <c:pt idx="34">
                  <c:v>-3.3130906738176407</c:v>
                </c:pt>
                <c:pt idx="35">
                  <c:v>-4.6102388046819556</c:v>
                </c:pt>
                <c:pt idx="36">
                  <c:v>-5.4403320310055108</c:v>
                </c:pt>
                <c:pt idx="37">
                  <c:v>-6.5346206536447085</c:v>
                </c:pt>
                <c:pt idx="38">
                  <c:v>-7.9594760904741406</c:v>
                </c:pt>
                <c:pt idx="39">
                  <c:v>-9.1110195025509029</c:v>
                </c:pt>
                <c:pt idx="40">
                  <c:v>-9.6115321672410232</c:v>
                </c:pt>
                <c:pt idx="41">
                  <c:v>-10.134193056915649</c:v>
                </c:pt>
                <c:pt idx="42">
                  <c:v>-10.41647019088299</c:v>
                </c:pt>
                <c:pt idx="43">
                  <c:v>-10.469627019689653</c:v>
                </c:pt>
                <c:pt idx="44">
                  <c:v>-10.02907358178544</c:v>
                </c:pt>
                <c:pt idx="45">
                  <c:v>-9.64584425661198</c:v>
                </c:pt>
                <c:pt idx="46">
                  <c:v>-9.4086341913551053</c:v>
                </c:pt>
                <c:pt idx="47">
                  <c:v>-8.5707205581556423</c:v>
                </c:pt>
                <c:pt idx="48">
                  <c:v>-7.7008597760692794</c:v>
                </c:pt>
                <c:pt idx="49">
                  <c:v>-6.8427345256206991</c:v>
                </c:pt>
                <c:pt idx="50">
                  <c:v>-5.68324088106678</c:v>
                </c:pt>
                <c:pt idx="51">
                  <c:v>-4.6439737507299697</c:v>
                </c:pt>
                <c:pt idx="52">
                  <c:v>-3.4721589921149985</c:v>
                </c:pt>
                <c:pt idx="53">
                  <c:v>-2.4614554016011994</c:v>
                </c:pt>
                <c:pt idx="54">
                  <c:v>-0.84252426074044706</c:v>
                </c:pt>
                <c:pt idx="55">
                  <c:v>0.51539399045537948</c:v>
                </c:pt>
                <c:pt idx="56">
                  <c:v>2.1082975717642967</c:v>
                </c:pt>
                <c:pt idx="57">
                  <c:v>3.3010623911973198</c:v>
                </c:pt>
                <c:pt idx="58">
                  <c:v>4.3687656086777906</c:v>
                </c:pt>
                <c:pt idx="59">
                  <c:v>5.3847979647542275</c:v>
                </c:pt>
                <c:pt idx="60">
                  <c:v>6.686894423285878</c:v>
                </c:pt>
                <c:pt idx="61">
                  <c:v>7.3789250169244838</c:v>
                </c:pt>
                <c:pt idx="62">
                  <c:v>8.3136323121433975</c:v>
                </c:pt>
                <c:pt idx="63">
                  <c:v>8.9275295919280779</c:v>
                </c:pt>
                <c:pt idx="64">
                  <c:v>9.6354634269026747</c:v>
                </c:pt>
                <c:pt idx="65">
                  <c:v>10.224688179624536</c:v>
                </c:pt>
                <c:pt idx="66">
                  <c:v>10.389350681339408</c:v>
                </c:pt>
                <c:pt idx="67">
                  <c:v>10.537677791974374</c:v>
                </c:pt>
                <c:pt idx="68">
                  <c:v>10.499833233447418</c:v>
                </c:pt>
                <c:pt idx="69">
                  <c:v>9.55820344158343</c:v>
                </c:pt>
                <c:pt idx="70">
                  <c:v>9.1063530057720072</c:v>
                </c:pt>
                <c:pt idx="71">
                  <c:v>8.425809249714689</c:v>
                </c:pt>
                <c:pt idx="72">
                  <c:v>7.9767687875266233</c:v>
                </c:pt>
              </c:numCache>
            </c:numRef>
          </c:yVal>
        </c:ser>
        <c:axId val="90348544"/>
        <c:axId val="90366720"/>
      </c:scatterChart>
      <c:valAx>
        <c:axId val="90348544"/>
        <c:scaling>
          <c:orientation val="minMax"/>
        </c:scaling>
        <c:axPos val="b"/>
        <c:numFmt formatCode="General" sourceLinked="1"/>
        <c:tickLblPos val="nextTo"/>
        <c:crossAx val="90366720"/>
        <c:crosses val="autoZero"/>
        <c:crossBetween val="midCat"/>
      </c:valAx>
      <c:valAx>
        <c:axId val="90366720"/>
        <c:scaling>
          <c:orientation val="minMax"/>
        </c:scaling>
        <c:axPos val="l"/>
        <c:majorGridlines/>
        <c:numFmt formatCode="0.0" sourceLinked="1"/>
        <c:tickLblPos val="nextTo"/>
        <c:crossAx val="903485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Перенос 1</c:v>
          </c:tx>
          <c:xVal>
            <c:numRef>
              <c:f>'72 отсчета'!$K$4:$K$76</c:f>
              <c:numCache>
                <c:formatCode>0.0</c:formatCode>
                <c:ptCount val="73"/>
                <c:pt idx="0">
                  <c:v>15.1</c:v>
                </c:pt>
                <c:pt idx="1">
                  <c:v>15</c:v>
                </c:pt>
                <c:pt idx="2">
                  <c:v>14.9</c:v>
                </c:pt>
                <c:pt idx="3">
                  <c:v>14.6</c:v>
                </c:pt>
                <c:pt idx="4">
                  <c:v>14.200000000000001</c:v>
                </c:pt>
                <c:pt idx="5">
                  <c:v>13.700000000000001</c:v>
                </c:pt>
                <c:pt idx="6">
                  <c:v>13.1</c:v>
                </c:pt>
                <c:pt idx="7">
                  <c:v>12.5</c:v>
                </c:pt>
                <c:pt idx="8">
                  <c:v>11.8</c:v>
                </c:pt>
                <c:pt idx="9">
                  <c:v>10.8</c:v>
                </c:pt>
                <c:pt idx="10">
                  <c:v>9.9</c:v>
                </c:pt>
                <c:pt idx="11">
                  <c:v>8.8000000000000007</c:v>
                </c:pt>
                <c:pt idx="12">
                  <c:v>7.7000000000000011</c:v>
                </c:pt>
                <c:pt idx="13">
                  <c:v>6.5</c:v>
                </c:pt>
                <c:pt idx="14">
                  <c:v>5.3000000000000007</c:v>
                </c:pt>
                <c:pt idx="15">
                  <c:v>3.9999999999999996</c:v>
                </c:pt>
                <c:pt idx="16">
                  <c:v>2.6999999999999997</c:v>
                </c:pt>
                <c:pt idx="17">
                  <c:v>1.4</c:v>
                </c:pt>
                <c:pt idx="18">
                  <c:v>0</c:v>
                </c:pt>
                <c:pt idx="19">
                  <c:v>-1.1000000000000001</c:v>
                </c:pt>
                <c:pt idx="20">
                  <c:v>-2.4</c:v>
                </c:pt>
                <c:pt idx="21">
                  <c:v>-3.8000000000000003</c:v>
                </c:pt>
                <c:pt idx="22">
                  <c:v>-5.0999999999999996</c:v>
                </c:pt>
                <c:pt idx="23">
                  <c:v>-6.3999999999999995</c:v>
                </c:pt>
                <c:pt idx="24">
                  <c:v>-7.6</c:v>
                </c:pt>
                <c:pt idx="25">
                  <c:v>-8.6</c:v>
                </c:pt>
                <c:pt idx="26">
                  <c:v>-9.6999999999999993</c:v>
                </c:pt>
                <c:pt idx="27">
                  <c:v>-10.7</c:v>
                </c:pt>
                <c:pt idx="28">
                  <c:v>-11.6</c:v>
                </c:pt>
                <c:pt idx="29">
                  <c:v>-12.5</c:v>
                </c:pt>
                <c:pt idx="30">
                  <c:v>-13.2</c:v>
                </c:pt>
                <c:pt idx="31">
                  <c:v>-13.799999999999999</c:v>
                </c:pt>
                <c:pt idx="32">
                  <c:v>-14.4</c:v>
                </c:pt>
                <c:pt idx="33">
                  <c:v>-14.7</c:v>
                </c:pt>
                <c:pt idx="34">
                  <c:v>-15.1</c:v>
                </c:pt>
                <c:pt idx="35">
                  <c:v>-15.299999999999999</c:v>
                </c:pt>
                <c:pt idx="36">
                  <c:v>-15.299999999999999</c:v>
                </c:pt>
                <c:pt idx="37">
                  <c:v>-15.299999999999999</c:v>
                </c:pt>
                <c:pt idx="38">
                  <c:v>-15.1</c:v>
                </c:pt>
                <c:pt idx="39">
                  <c:v>-14.9</c:v>
                </c:pt>
                <c:pt idx="40">
                  <c:v>-14.5</c:v>
                </c:pt>
                <c:pt idx="41">
                  <c:v>-14.1</c:v>
                </c:pt>
                <c:pt idx="42">
                  <c:v>-13.4</c:v>
                </c:pt>
                <c:pt idx="43">
                  <c:v>-12.7</c:v>
                </c:pt>
                <c:pt idx="44">
                  <c:v>-12</c:v>
                </c:pt>
                <c:pt idx="45">
                  <c:v>-11.1</c:v>
                </c:pt>
                <c:pt idx="46">
                  <c:v>-10</c:v>
                </c:pt>
                <c:pt idx="47">
                  <c:v>-9</c:v>
                </c:pt>
                <c:pt idx="48">
                  <c:v>-7.8999999999999995</c:v>
                </c:pt>
                <c:pt idx="49">
                  <c:v>-6.6999999999999993</c:v>
                </c:pt>
                <c:pt idx="50">
                  <c:v>-5.5</c:v>
                </c:pt>
                <c:pt idx="51">
                  <c:v>-4.2</c:v>
                </c:pt>
                <c:pt idx="52">
                  <c:v>-2.9</c:v>
                </c:pt>
                <c:pt idx="53">
                  <c:v>-1.5</c:v>
                </c:pt>
                <c:pt idx="54">
                  <c:v>-0.3</c:v>
                </c:pt>
                <c:pt idx="55">
                  <c:v>1</c:v>
                </c:pt>
                <c:pt idx="56">
                  <c:v>2.1999999999999997</c:v>
                </c:pt>
                <c:pt idx="57">
                  <c:v>3.4999999999999996</c:v>
                </c:pt>
                <c:pt idx="58">
                  <c:v>4.8000000000000007</c:v>
                </c:pt>
                <c:pt idx="59">
                  <c:v>6.1000000000000005</c:v>
                </c:pt>
                <c:pt idx="60">
                  <c:v>7.2</c:v>
                </c:pt>
                <c:pt idx="61">
                  <c:v>8.4</c:v>
                </c:pt>
                <c:pt idx="62">
                  <c:v>9.4</c:v>
                </c:pt>
                <c:pt idx="63">
                  <c:v>10.4</c:v>
                </c:pt>
                <c:pt idx="64">
                  <c:v>11.3</c:v>
                </c:pt>
                <c:pt idx="65">
                  <c:v>12.1</c:v>
                </c:pt>
                <c:pt idx="66">
                  <c:v>12.8</c:v>
                </c:pt>
                <c:pt idx="67">
                  <c:v>13.4</c:v>
                </c:pt>
                <c:pt idx="68">
                  <c:v>14</c:v>
                </c:pt>
                <c:pt idx="69">
                  <c:v>14.5</c:v>
                </c:pt>
                <c:pt idx="70">
                  <c:v>14.700000000000001</c:v>
                </c:pt>
                <c:pt idx="71">
                  <c:v>14.9</c:v>
                </c:pt>
                <c:pt idx="72">
                  <c:v>15.1</c:v>
                </c:pt>
              </c:numCache>
            </c:numRef>
          </c:xVal>
          <c:yVal>
            <c:numRef>
              <c:f>'72 отсчета'!$L$4:$L$76</c:f>
              <c:numCache>
                <c:formatCode>0.0</c:formatCode>
                <c:ptCount val="73"/>
                <c:pt idx="0">
                  <c:v>19.099999999999998</c:v>
                </c:pt>
                <c:pt idx="1">
                  <c:v>17.399999999999999</c:v>
                </c:pt>
                <c:pt idx="2">
                  <c:v>15.999999999999998</c:v>
                </c:pt>
                <c:pt idx="3">
                  <c:v>14.399999999999999</c:v>
                </c:pt>
                <c:pt idx="4">
                  <c:v>12.799999999999999</c:v>
                </c:pt>
                <c:pt idx="5">
                  <c:v>11.2</c:v>
                </c:pt>
                <c:pt idx="6">
                  <c:v>9.7999999999999989</c:v>
                </c:pt>
                <c:pt idx="7">
                  <c:v>8.3999999999999986</c:v>
                </c:pt>
                <c:pt idx="8">
                  <c:v>6.9999999999999982</c:v>
                </c:pt>
                <c:pt idx="9">
                  <c:v>5.7999999999999989</c:v>
                </c:pt>
                <c:pt idx="10">
                  <c:v>4.7999999999999989</c:v>
                </c:pt>
                <c:pt idx="11">
                  <c:v>3.7999999999999989</c:v>
                </c:pt>
                <c:pt idx="12">
                  <c:v>2.7999999999999989</c:v>
                </c:pt>
                <c:pt idx="13">
                  <c:v>1.9999999999999982</c:v>
                </c:pt>
                <c:pt idx="14">
                  <c:v>1.2999999999999989</c:v>
                </c:pt>
                <c:pt idx="15">
                  <c:v>0.69999999999999929</c:v>
                </c:pt>
                <c:pt idx="16">
                  <c:v>0.39999999999999858</c:v>
                </c:pt>
                <c:pt idx="17">
                  <c:v>9.9999999999997868E-2</c:v>
                </c:pt>
                <c:pt idx="18">
                  <c:v>0</c:v>
                </c:pt>
                <c:pt idx="19">
                  <c:v>9.9999999999997868E-2</c:v>
                </c:pt>
                <c:pt idx="20">
                  <c:v>0.29999999999999716</c:v>
                </c:pt>
                <c:pt idx="21">
                  <c:v>0.59999999999999787</c:v>
                </c:pt>
                <c:pt idx="22">
                  <c:v>1.0999999999999979</c:v>
                </c:pt>
                <c:pt idx="23">
                  <c:v>1.6999999999999993</c:v>
                </c:pt>
                <c:pt idx="24">
                  <c:v>2.3999999999999986</c:v>
                </c:pt>
                <c:pt idx="25">
                  <c:v>3.1999999999999993</c:v>
                </c:pt>
                <c:pt idx="26">
                  <c:v>4.1999999999999993</c:v>
                </c:pt>
                <c:pt idx="27">
                  <c:v>5.2999999999999989</c:v>
                </c:pt>
                <c:pt idx="28">
                  <c:v>6.3999999999999986</c:v>
                </c:pt>
                <c:pt idx="29">
                  <c:v>7.6999999999999993</c:v>
                </c:pt>
                <c:pt idx="30">
                  <c:v>9.1999999999999993</c:v>
                </c:pt>
                <c:pt idx="31">
                  <c:v>10.599999999999998</c:v>
                </c:pt>
                <c:pt idx="32">
                  <c:v>12.099999999999998</c:v>
                </c:pt>
                <c:pt idx="33">
                  <c:v>13.599999999999998</c:v>
                </c:pt>
                <c:pt idx="34">
                  <c:v>15.2</c:v>
                </c:pt>
                <c:pt idx="35">
                  <c:v>16.799999999999997</c:v>
                </c:pt>
                <c:pt idx="36">
                  <c:v>18.299999999999997</c:v>
                </c:pt>
                <c:pt idx="37">
                  <c:v>19.899999999999999</c:v>
                </c:pt>
                <c:pt idx="38">
                  <c:v>21.599999999999998</c:v>
                </c:pt>
                <c:pt idx="39">
                  <c:v>23.299999999999997</c:v>
                </c:pt>
                <c:pt idx="40">
                  <c:v>24.799999999999997</c:v>
                </c:pt>
                <c:pt idx="41">
                  <c:v>26.4</c:v>
                </c:pt>
                <c:pt idx="42">
                  <c:v>27.799999999999997</c:v>
                </c:pt>
                <c:pt idx="43">
                  <c:v>29.2</c:v>
                </c:pt>
                <c:pt idx="44">
                  <c:v>30.5</c:v>
                </c:pt>
                <c:pt idx="45">
                  <c:v>31.7</c:v>
                </c:pt>
                <c:pt idx="46">
                  <c:v>32.799999999999997</c:v>
                </c:pt>
                <c:pt idx="47">
                  <c:v>33.799999999999997</c:v>
                </c:pt>
                <c:pt idx="48">
                  <c:v>34.700000000000003</c:v>
                </c:pt>
                <c:pt idx="49">
                  <c:v>35.5</c:v>
                </c:pt>
                <c:pt idx="50">
                  <c:v>36.099999999999994</c:v>
                </c:pt>
                <c:pt idx="51">
                  <c:v>36.599999999999994</c:v>
                </c:pt>
                <c:pt idx="52">
                  <c:v>37</c:v>
                </c:pt>
                <c:pt idx="53">
                  <c:v>37.200000000000003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37.099999999999994</c:v>
                </c:pt>
                <c:pt idx="57">
                  <c:v>36.700000000000003</c:v>
                </c:pt>
                <c:pt idx="58">
                  <c:v>36.200000000000003</c:v>
                </c:pt>
                <c:pt idx="59">
                  <c:v>35.700000000000003</c:v>
                </c:pt>
                <c:pt idx="60">
                  <c:v>35</c:v>
                </c:pt>
                <c:pt idx="61">
                  <c:v>34.099999999999994</c:v>
                </c:pt>
                <c:pt idx="62">
                  <c:v>33.099999999999994</c:v>
                </c:pt>
                <c:pt idx="63">
                  <c:v>32</c:v>
                </c:pt>
                <c:pt idx="64">
                  <c:v>30.9</c:v>
                </c:pt>
                <c:pt idx="65">
                  <c:v>29.7</c:v>
                </c:pt>
                <c:pt idx="66">
                  <c:v>28.299999999999997</c:v>
                </c:pt>
                <c:pt idx="67">
                  <c:v>26.9</c:v>
                </c:pt>
                <c:pt idx="68">
                  <c:v>25.5</c:v>
                </c:pt>
                <c:pt idx="69">
                  <c:v>23.799999999999997</c:v>
                </c:pt>
                <c:pt idx="70">
                  <c:v>22.2</c:v>
                </c:pt>
                <c:pt idx="71">
                  <c:v>20.599999999999998</c:v>
                </c:pt>
                <c:pt idx="72">
                  <c:v>19.099999999999998</c:v>
                </c:pt>
              </c:numCache>
            </c:numRef>
          </c:yVal>
        </c:ser>
        <c:ser>
          <c:idx val="1"/>
          <c:order val="1"/>
          <c:tx>
            <c:v>точка 1</c:v>
          </c:tx>
          <c:xVal>
            <c:numRef>
              <c:f>'72 отсчета'!$K$22</c:f>
              <c:numCache>
                <c:formatCode>0.0</c:formatCode>
                <c:ptCount val="1"/>
                <c:pt idx="0">
                  <c:v>0</c:v>
                </c:pt>
              </c:numCache>
            </c:numRef>
          </c:xVal>
          <c:yVal>
            <c:numRef>
              <c:f>'72 отсчета'!$L$22</c:f>
              <c:numCache>
                <c:formatCode>0.0</c:formatCode>
                <c:ptCount val="1"/>
                <c:pt idx="0">
                  <c:v>0</c:v>
                </c:pt>
              </c:numCache>
            </c:numRef>
          </c:yVal>
        </c:ser>
        <c:ser>
          <c:idx val="2"/>
          <c:order val="2"/>
          <c:tx>
            <c:v>точка 2</c:v>
          </c:tx>
          <c:xVal>
            <c:numRef>
              <c:f>'72 отсчета'!$K$58</c:f>
              <c:numCache>
                <c:formatCode>0.0</c:formatCode>
                <c:ptCount val="1"/>
                <c:pt idx="0">
                  <c:v>-0.3</c:v>
                </c:pt>
              </c:numCache>
            </c:numRef>
          </c:xVal>
          <c:yVal>
            <c:numRef>
              <c:f>'72 отсчета'!$L$58</c:f>
              <c:numCache>
                <c:formatCode>0.0</c:formatCode>
                <c:ptCount val="1"/>
                <c:pt idx="0">
                  <c:v>37.299999999999997</c:v>
                </c:pt>
              </c:numCache>
            </c:numRef>
          </c:yVal>
        </c:ser>
        <c:ser>
          <c:idx val="3"/>
          <c:order val="3"/>
          <c:tx>
            <c:v>а</c:v>
          </c:tx>
          <c:xVal>
            <c:numRef>
              <c:f>('72 отсчета'!$K$58,'72 отсчета'!$K$22)</c:f>
              <c:numCache>
                <c:formatCode>0.0</c:formatCode>
                <c:ptCount val="2"/>
                <c:pt idx="0">
                  <c:v>-0.3</c:v>
                </c:pt>
                <c:pt idx="1">
                  <c:v>0</c:v>
                </c:pt>
              </c:numCache>
            </c:numRef>
          </c:xVal>
          <c:yVal>
            <c:numRef>
              <c:f>('72 отсчета'!$L$58,'72 отсчета'!$L$22)</c:f>
              <c:numCache>
                <c:formatCode>0.0</c:formatCode>
                <c:ptCount val="2"/>
                <c:pt idx="0">
                  <c:v>37.299999999999997</c:v>
                </c:pt>
                <c:pt idx="1">
                  <c:v>0</c:v>
                </c:pt>
              </c:numCache>
            </c:numRef>
          </c:yVal>
        </c:ser>
        <c:axId val="90720896"/>
        <c:axId val="90734976"/>
      </c:scatterChart>
      <c:valAx>
        <c:axId val="90720896"/>
        <c:scaling>
          <c:orientation val="minMax"/>
        </c:scaling>
        <c:axPos val="b"/>
        <c:numFmt formatCode="0.0" sourceLinked="1"/>
        <c:tickLblPos val="nextTo"/>
        <c:crossAx val="90734976"/>
        <c:crosses val="autoZero"/>
        <c:crossBetween val="midCat"/>
      </c:valAx>
      <c:valAx>
        <c:axId val="90734976"/>
        <c:scaling>
          <c:orientation val="minMax"/>
        </c:scaling>
        <c:axPos val="l"/>
        <c:majorGridlines/>
        <c:numFmt formatCode="0.0" sourceLinked="1"/>
        <c:tickLblPos val="nextTo"/>
        <c:crossAx val="907208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Поворот</c:v>
          </c:tx>
          <c:xVal>
            <c:numRef>
              <c:f>'72 отсчета'!$P$4:$P$76</c:f>
              <c:numCache>
                <c:formatCode>0.0</c:formatCode>
                <c:ptCount val="73"/>
                <c:pt idx="0">
                  <c:v>15.717186020216326</c:v>
                </c:pt>
                <c:pt idx="1">
                  <c:v>15.6</c:v>
                </c:pt>
                <c:pt idx="2">
                  <c:v>15.5</c:v>
                </c:pt>
                <c:pt idx="3">
                  <c:v>15.2</c:v>
                </c:pt>
                <c:pt idx="4">
                  <c:v>14.8</c:v>
                </c:pt>
                <c:pt idx="5">
                  <c:v>14.3</c:v>
                </c:pt>
                <c:pt idx="6">
                  <c:v>13.7</c:v>
                </c:pt>
                <c:pt idx="7">
                  <c:v>13.1</c:v>
                </c:pt>
                <c:pt idx="8">
                  <c:v>12.4</c:v>
                </c:pt>
                <c:pt idx="9">
                  <c:v>11.4</c:v>
                </c:pt>
                <c:pt idx="10">
                  <c:v>10.5</c:v>
                </c:pt>
                <c:pt idx="11">
                  <c:v>9.4</c:v>
                </c:pt>
                <c:pt idx="12">
                  <c:v>8.3000000000000007</c:v>
                </c:pt>
                <c:pt idx="13">
                  <c:v>7.1</c:v>
                </c:pt>
                <c:pt idx="14">
                  <c:v>5.9</c:v>
                </c:pt>
                <c:pt idx="15">
                  <c:v>4.5999999999999996</c:v>
                </c:pt>
                <c:pt idx="16">
                  <c:v>3.3</c:v>
                </c:pt>
                <c:pt idx="17">
                  <c:v>2</c:v>
                </c:pt>
                <c:pt idx="18">
                  <c:v>0.6</c:v>
                </c:pt>
                <c:pt idx="19">
                  <c:v>-0.5</c:v>
                </c:pt>
                <c:pt idx="20">
                  <c:v>-1.8</c:v>
                </c:pt>
                <c:pt idx="21">
                  <c:v>-3.2</c:v>
                </c:pt>
                <c:pt idx="22">
                  <c:v>-4.5</c:v>
                </c:pt>
                <c:pt idx="23">
                  <c:v>-5.8</c:v>
                </c:pt>
                <c:pt idx="24">
                  <c:v>-7</c:v>
                </c:pt>
                <c:pt idx="25">
                  <c:v>-8</c:v>
                </c:pt>
                <c:pt idx="26">
                  <c:v>-9.1</c:v>
                </c:pt>
                <c:pt idx="27">
                  <c:v>-10.1</c:v>
                </c:pt>
                <c:pt idx="28">
                  <c:v>-11</c:v>
                </c:pt>
                <c:pt idx="29">
                  <c:v>-11.9</c:v>
                </c:pt>
                <c:pt idx="30">
                  <c:v>-12.6</c:v>
                </c:pt>
                <c:pt idx="31">
                  <c:v>-13.2</c:v>
                </c:pt>
                <c:pt idx="32">
                  <c:v>-13.8</c:v>
                </c:pt>
                <c:pt idx="33">
                  <c:v>-14.1</c:v>
                </c:pt>
                <c:pt idx="34">
                  <c:v>-14.5</c:v>
                </c:pt>
                <c:pt idx="35">
                  <c:v>-14.7</c:v>
                </c:pt>
                <c:pt idx="36">
                  <c:v>-14.7</c:v>
                </c:pt>
                <c:pt idx="37">
                  <c:v>-14.7</c:v>
                </c:pt>
                <c:pt idx="38">
                  <c:v>-14.5</c:v>
                </c:pt>
                <c:pt idx="39">
                  <c:v>-14.3</c:v>
                </c:pt>
                <c:pt idx="40">
                  <c:v>-13.9</c:v>
                </c:pt>
                <c:pt idx="41">
                  <c:v>-13.5</c:v>
                </c:pt>
                <c:pt idx="42">
                  <c:v>-12.8</c:v>
                </c:pt>
                <c:pt idx="43">
                  <c:v>-12.1</c:v>
                </c:pt>
                <c:pt idx="44">
                  <c:v>-11.4</c:v>
                </c:pt>
                <c:pt idx="45">
                  <c:v>-10.5</c:v>
                </c:pt>
                <c:pt idx="46">
                  <c:v>-9.4</c:v>
                </c:pt>
                <c:pt idx="47">
                  <c:v>-8.4</c:v>
                </c:pt>
                <c:pt idx="48">
                  <c:v>-7.3</c:v>
                </c:pt>
                <c:pt idx="49">
                  <c:v>-6.1</c:v>
                </c:pt>
                <c:pt idx="50">
                  <c:v>-4.9000000000000004</c:v>
                </c:pt>
                <c:pt idx="51">
                  <c:v>-3.6</c:v>
                </c:pt>
                <c:pt idx="52">
                  <c:v>-2.2999999999999998</c:v>
                </c:pt>
                <c:pt idx="53">
                  <c:v>-0.9</c:v>
                </c:pt>
                <c:pt idx="54">
                  <c:v>0.3</c:v>
                </c:pt>
                <c:pt idx="55">
                  <c:v>1.6</c:v>
                </c:pt>
                <c:pt idx="56">
                  <c:v>2.8</c:v>
                </c:pt>
                <c:pt idx="57">
                  <c:v>4.0999999999999996</c:v>
                </c:pt>
                <c:pt idx="58">
                  <c:v>5.4</c:v>
                </c:pt>
                <c:pt idx="59">
                  <c:v>6.7</c:v>
                </c:pt>
                <c:pt idx="60">
                  <c:v>7.8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11.9</c:v>
                </c:pt>
                <c:pt idx="65">
                  <c:v>12.7</c:v>
                </c:pt>
                <c:pt idx="66">
                  <c:v>13.4</c:v>
                </c:pt>
                <c:pt idx="67">
                  <c:v>14</c:v>
                </c:pt>
                <c:pt idx="68">
                  <c:v>14.6</c:v>
                </c:pt>
                <c:pt idx="69">
                  <c:v>15.1</c:v>
                </c:pt>
                <c:pt idx="70">
                  <c:v>15.3</c:v>
                </c:pt>
                <c:pt idx="71">
                  <c:v>15.5</c:v>
                </c:pt>
                <c:pt idx="72">
                  <c:v>15.7</c:v>
                </c:pt>
              </c:numCache>
            </c:numRef>
          </c:xVal>
          <c:yVal>
            <c:numRef>
              <c:f>'72 отсчета'!$Q$4:$Q$76</c:f>
              <c:numCache>
                <c:formatCode>0.0</c:formatCode>
                <c:ptCount val="73"/>
                <c:pt idx="0">
                  <c:v>2.0736594720243788</c:v>
                </c:pt>
                <c:pt idx="1">
                  <c:v>0.5</c:v>
                </c:pt>
                <c:pt idx="2">
                  <c:v>-0.9</c:v>
                </c:pt>
                <c:pt idx="3">
                  <c:v>-2.5</c:v>
                </c:pt>
                <c:pt idx="4">
                  <c:v>-4.0999999999999996</c:v>
                </c:pt>
                <c:pt idx="5">
                  <c:v>-5.7</c:v>
                </c:pt>
                <c:pt idx="6">
                  <c:v>-7.1</c:v>
                </c:pt>
                <c:pt idx="7">
                  <c:v>-8.5</c:v>
                </c:pt>
                <c:pt idx="8">
                  <c:v>-9.9</c:v>
                </c:pt>
                <c:pt idx="9">
                  <c:v>-11.1</c:v>
                </c:pt>
                <c:pt idx="10">
                  <c:v>-12.1</c:v>
                </c:pt>
                <c:pt idx="11">
                  <c:v>-13.1</c:v>
                </c:pt>
                <c:pt idx="12">
                  <c:v>-14.1</c:v>
                </c:pt>
                <c:pt idx="13">
                  <c:v>-14.9</c:v>
                </c:pt>
                <c:pt idx="14">
                  <c:v>-15.6</c:v>
                </c:pt>
                <c:pt idx="15">
                  <c:v>-16.2</c:v>
                </c:pt>
                <c:pt idx="16">
                  <c:v>-16.5</c:v>
                </c:pt>
                <c:pt idx="17">
                  <c:v>-16.8</c:v>
                </c:pt>
                <c:pt idx="18">
                  <c:v>-16.899999999999999</c:v>
                </c:pt>
                <c:pt idx="19">
                  <c:v>-16.8</c:v>
                </c:pt>
                <c:pt idx="20">
                  <c:v>-16.600000000000001</c:v>
                </c:pt>
                <c:pt idx="21">
                  <c:v>-16.3</c:v>
                </c:pt>
                <c:pt idx="22">
                  <c:v>-15.8</c:v>
                </c:pt>
                <c:pt idx="23">
                  <c:v>-15.2</c:v>
                </c:pt>
                <c:pt idx="24">
                  <c:v>-14.5</c:v>
                </c:pt>
                <c:pt idx="25">
                  <c:v>-13.7</c:v>
                </c:pt>
                <c:pt idx="26">
                  <c:v>-12.7</c:v>
                </c:pt>
                <c:pt idx="27">
                  <c:v>-11.6</c:v>
                </c:pt>
                <c:pt idx="28">
                  <c:v>-10.5</c:v>
                </c:pt>
                <c:pt idx="29">
                  <c:v>-9.1999999999999993</c:v>
                </c:pt>
                <c:pt idx="30">
                  <c:v>-7.7</c:v>
                </c:pt>
                <c:pt idx="31">
                  <c:v>-6.3</c:v>
                </c:pt>
                <c:pt idx="32">
                  <c:v>-4.8</c:v>
                </c:pt>
                <c:pt idx="33">
                  <c:v>-3.3</c:v>
                </c:pt>
                <c:pt idx="34">
                  <c:v>-1.7</c:v>
                </c:pt>
                <c:pt idx="35">
                  <c:v>-0.1</c:v>
                </c:pt>
                <c:pt idx="36">
                  <c:v>1.4</c:v>
                </c:pt>
                <c:pt idx="37">
                  <c:v>3</c:v>
                </c:pt>
                <c:pt idx="38">
                  <c:v>4.7</c:v>
                </c:pt>
                <c:pt idx="39">
                  <c:v>6.4</c:v>
                </c:pt>
                <c:pt idx="40">
                  <c:v>7.9</c:v>
                </c:pt>
                <c:pt idx="41">
                  <c:v>9.5</c:v>
                </c:pt>
                <c:pt idx="42">
                  <c:v>10.9</c:v>
                </c:pt>
                <c:pt idx="43">
                  <c:v>12.3</c:v>
                </c:pt>
                <c:pt idx="44">
                  <c:v>13.6</c:v>
                </c:pt>
                <c:pt idx="45">
                  <c:v>14.8</c:v>
                </c:pt>
                <c:pt idx="46">
                  <c:v>15.9</c:v>
                </c:pt>
                <c:pt idx="47">
                  <c:v>16.899999999999999</c:v>
                </c:pt>
                <c:pt idx="48">
                  <c:v>17.8</c:v>
                </c:pt>
                <c:pt idx="49">
                  <c:v>18.600000000000001</c:v>
                </c:pt>
                <c:pt idx="50">
                  <c:v>19.2</c:v>
                </c:pt>
                <c:pt idx="51">
                  <c:v>19.7</c:v>
                </c:pt>
                <c:pt idx="52">
                  <c:v>20.100000000000001</c:v>
                </c:pt>
                <c:pt idx="53">
                  <c:v>20.3</c:v>
                </c:pt>
                <c:pt idx="54">
                  <c:v>20.399999999999999</c:v>
                </c:pt>
                <c:pt idx="55">
                  <c:v>20.399999999999999</c:v>
                </c:pt>
                <c:pt idx="56">
                  <c:v>20.2</c:v>
                </c:pt>
                <c:pt idx="57">
                  <c:v>19.8</c:v>
                </c:pt>
                <c:pt idx="58">
                  <c:v>19.3</c:v>
                </c:pt>
                <c:pt idx="59">
                  <c:v>18.8</c:v>
                </c:pt>
                <c:pt idx="60">
                  <c:v>18.100000000000001</c:v>
                </c:pt>
                <c:pt idx="61">
                  <c:v>17.2</c:v>
                </c:pt>
                <c:pt idx="62">
                  <c:v>16.2</c:v>
                </c:pt>
                <c:pt idx="63">
                  <c:v>15.1</c:v>
                </c:pt>
                <c:pt idx="64">
                  <c:v>14</c:v>
                </c:pt>
                <c:pt idx="65">
                  <c:v>12.8</c:v>
                </c:pt>
                <c:pt idx="66">
                  <c:v>11.4</c:v>
                </c:pt>
                <c:pt idx="67">
                  <c:v>10</c:v>
                </c:pt>
                <c:pt idx="68">
                  <c:v>8.6</c:v>
                </c:pt>
                <c:pt idx="69">
                  <c:v>6.9</c:v>
                </c:pt>
                <c:pt idx="70">
                  <c:v>5.3</c:v>
                </c:pt>
                <c:pt idx="71">
                  <c:v>3.7</c:v>
                </c:pt>
                <c:pt idx="72">
                  <c:v>2.2000000000000002</c:v>
                </c:pt>
              </c:numCache>
            </c:numRef>
          </c:yVal>
          <c:smooth val="1"/>
        </c:ser>
        <c:ser>
          <c:idx val="1"/>
          <c:order val="1"/>
          <c:tx>
            <c:v>точка 1</c:v>
          </c:tx>
          <c:xVal>
            <c:numRef>
              <c:f>'72 отсчета'!$P$22</c:f>
              <c:numCache>
                <c:formatCode>0.0</c:formatCode>
                <c:ptCount val="1"/>
                <c:pt idx="0">
                  <c:v>0.6</c:v>
                </c:pt>
              </c:numCache>
            </c:numRef>
          </c:xVal>
          <c:yVal>
            <c:numRef>
              <c:f>'72 отсчета'!$Q$22</c:f>
              <c:numCache>
                <c:formatCode>0.0</c:formatCode>
                <c:ptCount val="1"/>
                <c:pt idx="0">
                  <c:v>-16.899999999999999</c:v>
                </c:pt>
              </c:numCache>
            </c:numRef>
          </c:yVal>
          <c:smooth val="1"/>
        </c:ser>
        <c:ser>
          <c:idx val="2"/>
          <c:order val="2"/>
          <c:tx>
            <c:v>точка 2</c:v>
          </c:tx>
          <c:xVal>
            <c:numRef>
              <c:f>'72 отсчета'!$P$58</c:f>
              <c:numCache>
                <c:formatCode>0.0</c:formatCode>
                <c:ptCount val="1"/>
                <c:pt idx="0">
                  <c:v>0.3</c:v>
                </c:pt>
              </c:numCache>
            </c:numRef>
          </c:xVal>
          <c:yVal>
            <c:numRef>
              <c:f>'72 отсчета'!$Q$58</c:f>
              <c:numCache>
                <c:formatCode>0.0</c:formatCode>
                <c:ptCount val="1"/>
                <c:pt idx="0">
                  <c:v>20.399999999999999</c:v>
                </c:pt>
              </c:numCache>
            </c:numRef>
          </c:yVal>
          <c:smooth val="1"/>
        </c:ser>
        <c:ser>
          <c:idx val="3"/>
          <c:order val="3"/>
          <c:tx>
            <c:v>центр</c:v>
          </c:tx>
          <c:xVal>
            <c:numRef>
              <c:f>'72 отсчета'!$R$11:$S$11</c:f>
              <c:numCache>
                <c:formatCode>0.0</c:formatCode>
                <c:ptCount val="2"/>
                <c:pt idx="0">
                  <c:v>0.50859301010816349</c:v>
                </c:pt>
              </c:numCache>
            </c:numRef>
          </c:xVal>
          <c:yVal>
            <c:numRef>
              <c:f>'72 отсчета'!$R$6:$S$6</c:f>
              <c:numCache>
                <c:formatCode>0.0</c:formatCode>
                <c:ptCount val="2"/>
                <c:pt idx="0">
                  <c:v>1.75</c:v>
                </c:pt>
              </c:numCache>
            </c:numRef>
          </c:yVal>
          <c:smooth val="1"/>
        </c:ser>
        <c:axId val="90752896"/>
        <c:axId val="90754432"/>
      </c:scatterChart>
      <c:valAx>
        <c:axId val="90752896"/>
        <c:scaling>
          <c:orientation val="minMax"/>
        </c:scaling>
        <c:axPos val="b"/>
        <c:numFmt formatCode="0.0" sourceLinked="1"/>
        <c:tickLblPos val="nextTo"/>
        <c:crossAx val="90754432"/>
        <c:crosses val="autoZero"/>
        <c:crossBetween val="midCat"/>
      </c:valAx>
      <c:valAx>
        <c:axId val="90754432"/>
        <c:scaling>
          <c:orientation val="minMax"/>
        </c:scaling>
        <c:axPos val="l"/>
        <c:majorGridlines/>
        <c:numFmt formatCode="0.0" sourceLinked="1"/>
        <c:tickLblPos val="nextTo"/>
        <c:crossAx val="907528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Перенос</c:v>
          </c:tx>
          <c:marker>
            <c:symbol val="none"/>
          </c:marker>
          <c:xVal>
            <c:numRef>
              <c:f>'72 отсчета'!$T$4:$T$76</c:f>
              <c:numCache>
                <c:formatCode>0.0</c:formatCode>
                <c:ptCount val="73"/>
                <c:pt idx="0">
                  <c:v>15.217186020216326</c:v>
                </c:pt>
                <c:pt idx="1">
                  <c:v>15.1</c:v>
                </c:pt>
                <c:pt idx="2">
                  <c:v>15</c:v>
                </c:pt>
                <c:pt idx="3">
                  <c:v>14.7</c:v>
                </c:pt>
                <c:pt idx="4">
                  <c:v>14.3</c:v>
                </c:pt>
                <c:pt idx="5">
                  <c:v>13.8</c:v>
                </c:pt>
                <c:pt idx="6">
                  <c:v>13.2</c:v>
                </c:pt>
                <c:pt idx="7">
                  <c:v>12.6</c:v>
                </c:pt>
                <c:pt idx="8">
                  <c:v>11.9</c:v>
                </c:pt>
                <c:pt idx="9">
                  <c:v>10.9</c:v>
                </c:pt>
                <c:pt idx="10">
                  <c:v>10</c:v>
                </c:pt>
                <c:pt idx="11">
                  <c:v>8.9</c:v>
                </c:pt>
                <c:pt idx="12">
                  <c:v>7.8000000000000007</c:v>
                </c:pt>
                <c:pt idx="13">
                  <c:v>6.6</c:v>
                </c:pt>
                <c:pt idx="14">
                  <c:v>5.4</c:v>
                </c:pt>
                <c:pt idx="15">
                  <c:v>4.0999999999999996</c:v>
                </c:pt>
                <c:pt idx="16">
                  <c:v>2.8</c:v>
                </c:pt>
                <c:pt idx="17">
                  <c:v>1.5</c:v>
                </c:pt>
                <c:pt idx="18">
                  <c:v>9.9999999999999978E-2</c:v>
                </c:pt>
                <c:pt idx="19">
                  <c:v>-1</c:v>
                </c:pt>
                <c:pt idx="20">
                  <c:v>-2.2999999999999998</c:v>
                </c:pt>
                <c:pt idx="21">
                  <c:v>-3.7</c:v>
                </c:pt>
                <c:pt idx="22">
                  <c:v>-5</c:v>
                </c:pt>
                <c:pt idx="23">
                  <c:v>-6.3</c:v>
                </c:pt>
                <c:pt idx="24">
                  <c:v>-7.5</c:v>
                </c:pt>
                <c:pt idx="25">
                  <c:v>-8.5</c:v>
                </c:pt>
                <c:pt idx="26">
                  <c:v>-9.6</c:v>
                </c:pt>
                <c:pt idx="27">
                  <c:v>-10.6</c:v>
                </c:pt>
                <c:pt idx="28">
                  <c:v>-11.5</c:v>
                </c:pt>
                <c:pt idx="29">
                  <c:v>-12.4</c:v>
                </c:pt>
                <c:pt idx="30">
                  <c:v>-13.1</c:v>
                </c:pt>
                <c:pt idx="31">
                  <c:v>-13.7</c:v>
                </c:pt>
                <c:pt idx="32">
                  <c:v>-14.3</c:v>
                </c:pt>
                <c:pt idx="33">
                  <c:v>-14.6</c:v>
                </c:pt>
                <c:pt idx="34">
                  <c:v>-15</c:v>
                </c:pt>
                <c:pt idx="35">
                  <c:v>-15.2</c:v>
                </c:pt>
                <c:pt idx="36">
                  <c:v>-15.2</c:v>
                </c:pt>
                <c:pt idx="37">
                  <c:v>-15.2</c:v>
                </c:pt>
                <c:pt idx="38">
                  <c:v>-15</c:v>
                </c:pt>
                <c:pt idx="39">
                  <c:v>-14.8</c:v>
                </c:pt>
                <c:pt idx="40">
                  <c:v>-14.4</c:v>
                </c:pt>
                <c:pt idx="41">
                  <c:v>-14</c:v>
                </c:pt>
                <c:pt idx="42">
                  <c:v>-13.3</c:v>
                </c:pt>
                <c:pt idx="43">
                  <c:v>-12.6</c:v>
                </c:pt>
                <c:pt idx="44">
                  <c:v>-11.9</c:v>
                </c:pt>
                <c:pt idx="45">
                  <c:v>-11</c:v>
                </c:pt>
                <c:pt idx="46">
                  <c:v>-9.9</c:v>
                </c:pt>
                <c:pt idx="47">
                  <c:v>-8.9</c:v>
                </c:pt>
                <c:pt idx="48">
                  <c:v>-7.8</c:v>
                </c:pt>
                <c:pt idx="49">
                  <c:v>-6.6</c:v>
                </c:pt>
                <c:pt idx="50">
                  <c:v>-5.4</c:v>
                </c:pt>
                <c:pt idx="51">
                  <c:v>-4.0999999999999996</c:v>
                </c:pt>
                <c:pt idx="52">
                  <c:v>-2.8</c:v>
                </c:pt>
                <c:pt idx="53">
                  <c:v>-1.4</c:v>
                </c:pt>
                <c:pt idx="54">
                  <c:v>-0.2</c:v>
                </c:pt>
                <c:pt idx="55">
                  <c:v>1.1000000000000001</c:v>
                </c:pt>
                <c:pt idx="56">
                  <c:v>2.2999999999999998</c:v>
                </c:pt>
                <c:pt idx="57">
                  <c:v>3.5999999999999996</c:v>
                </c:pt>
                <c:pt idx="58">
                  <c:v>4.9000000000000004</c:v>
                </c:pt>
                <c:pt idx="59">
                  <c:v>6.2</c:v>
                </c:pt>
                <c:pt idx="60">
                  <c:v>7.3</c:v>
                </c:pt>
                <c:pt idx="61">
                  <c:v>8.5</c:v>
                </c:pt>
                <c:pt idx="62">
                  <c:v>9.5</c:v>
                </c:pt>
                <c:pt idx="63">
                  <c:v>10.5</c:v>
                </c:pt>
                <c:pt idx="64">
                  <c:v>11.4</c:v>
                </c:pt>
                <c:pt idx="65">
                  <c:v>12.2</c:v>
                </c:pt>
                <c:pt idx="66">
                  <c:v>12.9</c:v>
                </c:pt>
                <c:pt idx="67">
                  <c:v>13.5</c:v>
                </c:pt>
                <c:pt idx="68">
                  <c:v>14.1</c:v>
                </c:pt>
                <c:pt idx="69">
                  <c:v>14.6</c:v>
                </c:pt>
                <c:pt idx="70">
                  <c:v>14.8</c:v>
                </c:pt>
                <c:pt idx="71">
                  <c:v>15</c:v>
                </c:pt>
                <c:pt idx="72">
                  <c:v>15.2</c:v>
                </c:pt>
              </c:numCache>
            </c:numRef>
          </c:xVal>
          <c:yVal>
            <c:numRef>
              <c:f>'72 отсчета'!$U$4:$U$76</c:f>
              <c:numCache>
                <c:formatCode>0.0</c:formatCode>
                <c:ptCount val="73"/>
                <c:pt idx="0">
                  <c:v>0.27365947202437879</c:v>
                </c:pt>
                <c:pt idx="1">
                  <c:v>-1.3</c:v>
                </c:pt>
                <c:pt idx="2">
                  <c:v>-2.7</c:v>
                </c:pt>
                <c:pt idx="3">
                  <c:v>-4.3</c:v>
                </c:pt>
                <c:pt idx="4">
                  <c:v>-5.8999999999999995</c:v>
                </c:pt>
                <c:pt idx="5">
                  <c:v>-7.5</c:v>
                </c:pt>
                <c:pt idx="6">
                  <c:v>-8.9</c:v>
                </c:pt>
                <c:pt idx="7">
                  <c:v>-10.3</c:v>
                </c:pt>
                <c:pt idx="8">
                  <c:v>-11.700000000000001</c:v>
                </c:pt>
                <c:pt idx="9">
                  <c:v>-12.9</c:v>
                </c:pt>
                <c:pt idx="10">
                  <c:v>-13.9</c:v>
                </c:pt>
                <c:pt idx="11">
                  <c:v>-14.9</c:v>
                </c:pt>
                <c:pt idx="12">
                  <c:v>-15.9</c:v>
                </c:pt>
                <c:pt idx="13">
                  <c:v>-16.7</c:v>
                </c:pt>
                <c:pt idx="14">
                  <c:v>-17.399999999999999</c:v>
                </c:pt>
                <c:pt idx="15">
                  <c:v>-18</c:v>
                </c:pt>
                <c:pt idx="16">
                  <c:v>-18.3</c:v>
                </c:pt>
                <c:pt idx="17">
                  <c:v>-18.600000000000001</c:v>
                </c:pt>
                <c:pt idx="18">
                  <c:v>-18.7</c:v>
                </c:pt>
                <c:pt idx="19">
                  <c:v>-18.600000000000001</c:v>
                </c:pt>
                <c:pt idx="20">
                  <c:v>-18.400000000000002</c:v>
                </c:pt>
                <c:pt idx="21">
                  <c:v>-18.100000000000001</c:v>
                </c:pt>
                <c:pt idx="22">
                  <c:v>-17.600000000000001</c:v>
                </c:pt>
                <c:pt idx="23">
                  <c:v>-17</c:v>
                </c:pt>
                <c:pt idx="24">
                  <c:v>-16.3</c:v>
                </c:pt>
                <c:pt idx="25">
                  <c:v>-15.5</c:v>
                </c:pt>
                <c:pt idx="26">
                  <c:v>-14.5</c:v>
                </c:pt>
                <c:pt idx="27">
                  <c:v>-13.4</c:v>
                </c:pt>
                <c:pt idx="28">
                  <c:v>-12.3</c:v>
                </c:pt>
                <c:pt idx="29">
                  <c:v>-11</c:v>
                </c:pt>
                <c:pt idx="30">
                  <c:v>-9.5</c:v>
                </c:pt>
                <c:pt idx="31">
                  <c:v>-8.1</c:v>
                </c:pt>
                <c:pt idx="32">
                  <c:v>-6.6</c:v>
                </c:pt>
                <c:pt idx="33">
                  <c:v>-5.0999999999999996</c:v>
                </c:pt>
                <c:pt idx="34">
                  <c:v>-3.5</c:v>
                </c:pt>
                <c:pt idx="35">
                  <c:v>-1.9000000000000001</c:v>
                </c:pt>
                <c:pt idx="36">
                  <c:v>-0.40000000000000013</c:v>
                </c:pt>
                <c:pt idx="37">
                  <c:v>1.2</c:v>
                </c:pt>
                <c:pt idx="38">
                  <c:v>2.9000000000000004</c:v>
                </c:pt>
                <c:pt idx="39">
                  <c:v>4.6000000000000005</c:v>
                </c:pt>
                <c:pt idx="40">
                  <c:v>6.1000000000000005</c:v>
                </c:pt>
                <c:pt idx="41">
                  <c:v>7.7</c:v>
                </c:pt>
                <c:pt idx="42">
                  <c:v>9.1</c:v>
                </c:pt>
                <c:pt idx="43">
                  <c:v>10.5</c:v>
                </c:pt>
                <c:pt idx="44">
                  <c:v>11.799999999999999</c:v>
                </c:pt>
                <c:pt idx="45">
                  <c:v>13</c:v>
                </c:pt>
                <c:pt idx="46">
                  <c:v>14.1</c:v>
                </c:pt>
                <c:pt idx="47">
                  <c:v>15.099999999999998</c:v>
                </c:pt>
                <c:pt idx="48">
                  <c:v>16</c:v>
                </c:pt>
                <c:pt idx="49">
                  <c:v>16.8</c:v>
                </c:pt>
                <c:pt idx="50">
                  <c:v>17.399999999999999</c:v>
                </c:pt>
                <c:pt idx="51">
                  <c:v>17.899999999999999</c:v>
                </c:pt>
                <c:pt idx="52">
                  <c:v>18.3</c:v>
                </c:pt>
                <c:pt idx="53">
                  <c:v>18.5</c:v>
                </c:pt>
                <c:pt idx="54">
                  <c:v>18.599999999999998</c:v>
                </c:pt>
                <c:pt idx="55">
                  <c:v>18.599999999999998</c:v>
                </c:pt>
                <c:pt idx="56">
                  <c:v>18.399999999999999</c:v>
                </c:pt>
                <c:pt idx="57">
                  <c:v>18</c:v>
                </c:pt>
                <c:pt idx="58">
                  <c:v>17.5</c:v>
                </c:pt>
                <c:pt idx="59">
                  <c:v>17</c:v>
                </c:pt>
                <c:pt idx="60">
                  <c:v>16.3</c:v>
                </c:pt>
                <c:pt idx="61">
                  <c:v>15.399999999999999</c:v>
                </c:pt>
                <c:pt idx="62">
                  <c:v>14.399999999999999</c:v>
                </c:pt>
                <c:pt idx="63">
                  <c:v>13.299999999999999</c:v>
                </c:pt>
                <c:pt idx="64">
                  <c:v>12.2</c:v>
                </c:pt>
                <c:pt idx="65">
                  <c:v>11</c:v>
                </c:pt>
                <c:pt idx="66">
                  <c:v>9.6</c:v>
                </c:pt>
                <c:pt idx="67">
                  <c:v>8.1999999999999993</c:v>
                </c:pt>
                <c:pt idx="68">
                  <c:v>6.8</c:v>
                </c:pt>
                <c:pt idx="69">
                  <c:v>5.1000000000000005</c:v>
                </c:pt>
                <c:pt idx="70">
                  <c:v>3.5</c:v>
                </c:pt>
                <c:pt idx="71">
                  <c:v>1.9000000000000001</c:v>
                </c:pt>
                <c:pt idx="72">
                  <c:v>0.40000000000000013</c:v>
                </c:pt>
              </c:numCache>
            </c:numRef>
          </c:yVal>
        </c:ser>
        <c:ser>
          <c:idx val="1"/>
          <c:order val="1"/>
          <c:tx>
            <c:v>Масштаб</c:v>
          </c:tx>
          <c:marker>
            <c:symbol val="none"/>
          </c:marker>
          <c:xVal>
            <c:numRef>
              <c:f>'72 отсчета'!$X$4:$X$76</c:f>
              <c:numCache>
                <c:formatCode>0.0</c:formatCode>
                <c:ptCount val="73"/>
                <c:pt idx="0">
                  <c:v>18.656270060785214</c:v>
                </c:pt>
                <c:pt idx="1">
                  <c:v>18.512599999999999</c:v>
                </c:pt>
                <c:pt idx="2">
                  <c:v>18.39</c:v>
                </c:pt>
                <c:pt idx="3">
                  <c:v>18.022199999999998</c:v>
                </c:pt>
                <c:pt idx="4">
                  <c:v>17.5318</c:v>
                </c:pt>
                <c:pt idx="5">
                  <c:v>16.918800000000001</c:v>
                </c:pt>
                <c:pt idx="6">
                  <c:v>16.183199999999999</c:v>
                </c:pt>
                <c:pt idx="7">
                  <c:v>15.4476</c:v>
                </c:pt>
                <c:pt idx="8">
                  <c:v>14.589399999999999</c:v>
                </c:pt>
                <c:pt idx="9">
                  <c:v>13.3634</c:v>
                </c:pt>
                <c:pt idx="10">
                  <c:v>12.26</c:v>
                </c:pt>
                <c:pt idx="11">
                  <c:v>10.9114</c:v>
                </c:pt>
                <c:pt idx="12">
                  <c:v>9.5628000000000011</c:v>
                </c:pt>
                <c:pt idx="13">
                  <c:v>8.0915999999999997</c:v>
                </c:pt>
                <c:pt idx="14">
                  <c:v>6.6204000000000001</c:v>
                </c:pt>
                <c:pt idx="15">
                  <c:v>5.0265999999999993</c:v>
                </c:pt>
                <c:pt idx="16">
                  <c:v>3.4327999999999999</c:v>
                </c:pt>
                <c:pt idx="17">
                  <c:v>1.839</c:v>
                </c:pt>
                <c:pt idx="18">
                  <c:v>0.12259999999999997</c:v>
                </c:pt>
                <c:pt idx="19">
                  <c:v>-1.226</c:v>
                </c:pt>
                <c:pt idx="20">
                  <c:v>-2.8197999999999999</c:v>
                </c:pt>
                <c:pt idx="21">
                  <c:v>-4.5362</c:v>
                </c:pt>
                <c:pt idx="22">
                  <c:v>-6.13</c:v>
                </c:pt>
                <c:pt idx="23">
                  <c:v>-7.7237999999999998</c:v>
                </c:pt>
                <c:pt idx="24">
                  <c:v>-9.1950000000000003</c:v>
                </c:pt>
                <c:pt idx="25">
                  <c:v>-10.420999999999999</c:v>
                </c:pt>
                <c:pt idx="26">
                  <c:v>-11.769599999999999</c:v>
                </c:pt>
                <c:pt idx="27">
                  <c:v>-12.9956</c:v>
                </c:pt>
                <c:pt idx="28">
                  <c:v>-14.099</c:v>
                </c:pt>
                <c:pt idx="29">
                  <c:v>-15.202400000000001</c:v>
                </c:pt>
                <c:pt idx="30">
                  <c:v>-16.060600000000001</c:v>
                </c:pt>
                <c:pt idx="31">
                  <c:v>-16.796199999999999</c:v>
                </c:pt>
                <c:pt idx="32">
                  <c:v>-17.5318</c:v>
                </c:pt>
                <c:pt idx="33">
                  <c:v>-17.8996</c:v>
                </c:pt>
                <c:pt idx="34">
                  <c:v>-18.39</c:v>
                </c:pt>
                <c:pt idx="35">
                  <c:v>-18.635199999999998</c:v>
                </c:pt>
                <c:pt idx="36">
                  <c:v>-18.635199999999998</c:v>
                </c:pt>
                <c:pt idx="37">
                  <c:v>-18.635199999999998</c:v>
                </c:pt>
                <c:pt idx="38">
                  <c:v>-18.39</c:v>
                </c:pt>
                <c:pt idx="39">
                  <c:v>-18.1448</c:v>
                </c:pt>
                <c:pt idx="40">
                  <c:v>-17.654399999999999</c:v>
                </c:pt>
                <c:pt idx="41">
                  <c:v>-17.164000000000001</c:v>
                </c:pt>
                <c:pt idx="42">
                  <c:v>-16.305800000000001</c:v>
                </c:pt>
                <c:pt idx="43">
                  <c:v>-15.4476</c:v>
                </c:pt>
                <c:pt idx="44">
                  <c:v>-14.589399999999999</c:v>
                </c:pt>
                <c:pt idx="45">
                  <c:v>-13.486000000000001</c:v>
                </c:pt>
                <c:pt idx="46">
                  <c:v>-12.1374</c:v>
                </c:pt>
                <c:pt idx="47">
                  <c:v>-10.9114</c:v>
                </c:pt>
                <c:pt idx="48">
                  <c:v>-9.5627999999999993</c:v>
                </c:pt>
                <c:pt idx="49">
                  <c:v>-8.0915999999999997</c:v>
                </c:pt>
                <c:pt idx="50">
                  <c:v>-6.6204000000000001</c:v>
                </c:pt>
                <c:pt idx="51">
                  <c:v>-5.0265999999999993</c:v>
                </c:pt>
                <c:pt idx="52">
                  <c:v>-3.4327999999999999</c:v>
                </c:pt>
                <c:pt idx="53">
                  <c:v>-1.7163999999999999</c:v>
                </c:pt>
                <c:pt idx="54">
                  <c:v>-0.2452</c:v>
                </c:pt>
                <c:pt idx="55">
                  <c:v>1.3486</c:v>
                </c:pt>
                <c:pt idx="56">
                  <c:v>2.8197999999999999</c:v>
                </c:pt>
                <c:pt idx="57">
                  <c:v>4.4135999999999997</c:v>
                </c:pt>
                <c:pt idx="58">
                  <c:v>6.0074000000000005</c:v>
                </c:pt>
                <c:pt idx="59">
                  <c:v>7.6012000000000004</c:v>
                </c:pt>
                <c:pt idx="60">
                  <c:v>8.9497999999999998</c:v>
                </c:pt>
                <c:pt idx="61">
                  <c:v>10.420999999999999</c:v>
                </c:pt>
                <c:pt idx="62">
                  <c:v>11.647</c:v>
                </c:pt>
                <c:pt idx="63">
                  <c:v>12.872999999999999</c:v>
                </c:pt>
                <c:pt idx="64">
                  <c:v>13.9764</c:v>
                </c:pt>
                <c:pt idx="65">
                  <c:v>14.957199999999998</c:v>
                </c:pt>
                <c:pt idx="66">
                  <c:v>15.8154</c:v>
                </c:pt>
                <c:pt idx="67">
                  <c:v>16.550999999999998</c:v>
                </c:pt>
                <c:pt idx="68">
                  <c:v>17.2866</c:v>
                </c:pt>
                <c:pt idx="69">
                  <c:v>17.8996</c:v>
                </c:pt>
                <c:pt idx="70">
                  <c:v>18.1448</c:v>
                </c:pt>
                <c:pt idx="71">
                  <c:v>18.39</c:v>
                </c:pt>
                <c:pt idx="72">
                  <c:v>18.635199999999998</c:v>
                </c:pt>
              </c:numCache>
            </c:numRef>
          </c:xVal>
          <c:yVal>
            <c:numRef>
              <c:f>'72 отсчета'!$Y$4:$Y$76</c:f>
              <c:numCache>
                <c:formatCode>0.0</c:formatCode>
                <c:ptCount val="73"/>
                <c:pt idx="0">
                  <c:v>0.27365947202437879</c:v>
                </c:pt>
                <c:pt idx="1">
                  <c:v>-1.3</c:v>
                </c:pt>
                <c:pt idx="2">
                  <c:v>-2.7</c:v>
                </c:pt>
                <c:pt idx="3">
                  <c:v>-4.3</c:v>
                </c:pt>
                <c:pt idx="4">
                  <c:v>-5.8999999999999995</c:v>
                </c:pt>
                <c:pt idx="5">
                  <c:v>-7.5</c:v>
                </c:pt>
                <c:pt idx="6">
                  <c:v>-8.9</c:v>
                </c:pt>
                <c:pt idx="7">
                  <c:v>-10.3</c:v>
                </c:pt>
                <c:pt idx="8">
                  <c:v>-11.700000000000001</c:v>
                </c:pt>
                <c:pt idx="9">
                  <c:v>-12.9</c:v>
                </c:pt>
                <c:pt idx="10">
                  <c:v>-13.9</c:v>
                </c:pt>
                <c:pt idx="11">
                  <c:v>-14.9</c:v>
                </c:pt>
                <c:pt idx="12">
                  <c:v>-15.9</c:v>
                </c:pt>
                <c:pt idx="13">
                  <c:v>-16.7</c:v>
                </c:pt>
                <c:pt idx="14">
                  <c:v>-17.399999999999999</c:v>
                </c:pt>
                <c:pt idx="15">
                  <c:v>-18</c:v>
                </c:pt>
                <c:pt idx="16">
                  <c:v>-18.3</c:v>
                </c:pt>
                <c:pt idx="17">
                  <c:v>-18.600000000000001</c:v>
                </c:pt>
                <c:pt idx="18">
                  <c:v>-18.7</c:v>
                </c:pt>
                <c:pt idx="19">
                  <c:v>-18.600000000000001</c:v>
                </c:pt>
                <c:pt idx="20">
                  <c:v>-18.400000000000002</c:v>
                </c:pt>
                <c:pt idx="21">
                  <c:v>-18.100000000000001</c:v>
                </c:pt>
                <c:pt idx="22">
                  <c:v>-17.600000000000001</c:v>
                </c:pt>
                <c:pt idx="23">
                  <c:v>-17</c:v>
                </c:pt>
                <c:pt idx="24">
                  <c:v>-16.3</c:v>
                </c:pt>
                <c:pt idx="25">
                  <c:v>-15.5</c:v>
                </c:pt>
                <c:pt idx="26">
                  <c:v>-14.5</c:v>
                </c:pt>
                <c:pt idx="27">
                  <c:v>-13.4</c:v>
                </c:pt>
                <c:pt idx="28">
                  <c:v>-12.3</c:v>
                </c:pt>
                <c:pt idx="29">
                  <c:v>-11</c:v>
                </c:pt>
                <c:pt idx="30">
                  <c:v>-9.5</c:v>
                </c:pt>
                <c:pt idx="31">
                  <c:v>-8.1</c:v>
                </c:pt>
                <c:pt idx="32">
                  <c:v>-6.6</c:v>
                </c:pt>
                <c:pt idx="33">
                  <c:v>-5.0999999999999996</c:v>
                </c:pt>
                <c:pt idx="34">
                  <c:v>-3.5</c:v>
                </c:pt>
                <c:pt idx="35">
                  <c:v>-1.9000000000000001</c:v>
                </c:pt>
                <c:pt idx="36">
                  <c:v>-0.40000000000000013</c:v>
                </c:pt>
                <c:pt idx="37">
                  <c:v>1.2</c:v>
                </c:pt>
                <c:pt idx="38">
                  <c:v>2.9000000000000004</c:v>
                </c:pt>
                <c:pt idx="39">
                  <c:v>4.6000000000000005</c:v>
                </c:pt>
                <c:pt idx="40">
                  <c:v>6.1000000000000005</c:v>
                </c:pt>
                <c:pt idx="41">
                  <c:v>7.7</c:v>
                </c:pt>
                <c:pt idx="42">
                  <c:v>9.1</c:v>
                </c:pt>
                <c:pt idx="43">
                  <c:v>10.5</c:v>
                </c:pt>
                <c:pt idx="44">
                  <c:v>11.799999999999999</c:v>
                </c:pt>
                <c:pt idx="45">
                  <c:v>13</c:v>
                </c:pt>
                <c:pt idx="46">
                  <c:v>14.1</c:v>
                </c:pt>
                <c:pt idx="47">
                  <c:v>15.099999999999998</c:v>
                </c:pt>
                <c:pt idx="48">
                  <c:v>16</c:v>
                </c:pt>
                <c:pt idx="49">
                  <c:v>16.8</c:v>
                </c:pt>
                <c:pt idx="50">
                  <c:v>17.399999999999999</c:v>
                </c:pt>
                <c:pt idx="51">
                  <c:v>17.899999999999999</c:v>
                </c:pt>
                <c:pt idx="52">
                  <c:v>18.3</c:v>
                </c:pt>
                <c:pt idx="53">
                  <c:v>18.5</c:v>
                </c:pt>
                <c:pt idx="54">
                  <c:v>18.599999999999998</c:v>
                </c:pt>
                <c:pt idx="55">
                  <c:v>18.599999999999998</c:v>
                </c:pt>
                <c:pt idx="56">
                  <c:v>18.399999999999999</c:v>
                </c:pt>
                <c:pt idx="57">
                  <c:v>18</c:v>
                </c:pt>
                <c:pt idx="58">
                  <c:v>17.5</c:v>
                </c:pt>
                <c:pt idx="59">
                  <c:v>17</c:v>
                </c:pt>
                <c:pt idx="60">
                  <c:v>16.3</c:v>
                </c:pt>
                <c:pt idx="61">
                  <c:v>15.399999999999999</c:v>
                </c:pt>
                <c:pt idx="62">
                  <c:v>14.399999999999999</c:v>
                </c:pt>
                <c:pt idx="63">
                  <c:v>13.299999999999999</c:v>
                </c:pt>
                <c:pt idx="64">
                  <c:v>12.2</c:v>
                </c:pt>
                <c:pt idx="65">
                  <c:v>11</c:v>
                </c:pt>
                <c:pt idx="66">
                  <c:v>9.6</c:v>
                </c:pt>
                <c:pt idx="67">
                  <c:v>8.1999999999999993</c:v>
                </c:pt>
                <c:pt idx="68">
                  <c:v>6.8</c:v>
                </c:pt>
                <c:pt idx="69">
                  <c:v>5.1000000000000005</c:v>
                </c:pt>
                <c:pt idx="70">
                  <c:v>3.5</c:v>
                </c:pt>
                <c:pt idx="71">
                  <c:v>1.9000000000000001</c:v>
                </c:pt>
                <c:pt idx="72">
                  <c:v>0.40000000000000013</c:v>
                </c:pt>
              </c:numCache>
            </c:numRef>
          </c:yVal>
        </c:ser>
        <c:axId val="92883968"/>
        <c:axId val="92910336"/>
      </c:scatterChart>
      <c:valAx>
        <c:axId val="92883968"/>
        <c:scaling>
          <c:orientation val="minMax"/>
        </c:scaling>
        <c:axPos val="b"/>
        <c:numFmt formatCode="0.0" sourceLinked="1"/>
        <c:tickLblPos val="nextTo"/>
        <c:crossAx val="92910336"/>
        <c:crosses val="autoZero"/>
        <c:crossBetween val="midCat"/>
      </c:valAx>
      <c:valAx>
        <c:axId val="92910336"/>
        <c:scaling>
          <c:orientation val="minMax"/>
        </c:scaling>
        <c:axPos val="l"/>
        <c:majorGridlines/>
        <c:numFmt formatCode="0.0" sourceLinked="1"/>
        <c:tickLblPos val="nextTo"/>
        <c:crossAx val="928839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v>Исходный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Лист6!$H$7:$H$52</c:f>
              <c:numCache>
                <c:formatCode>0.0</c:formatCode>
                <c:ptCount val="46"/>
                <c:pt idx="0">
                  <c:v>16.600000000000001</c:v>
                </c:pt>
                <c:pt idx="1">
                  <c:v>16.100000000000001</c:v>
                </c:pt>
                <c:pt idx="2">
                  <c:v>15.3</c:v>
                </c:pt>
                <c:pt idx="3">
                  <c:v>14.3</c:v>
                </c:pt>
                <c:pt idx="4">
                  <c:v>13</c:v>
                </c:pt>
                <c:pt idx="5">
                  <c:v>11.4</c:v>
                </c:pt>
                <c:pt idx="6">
                  <c:v>9.6</c:v>
                </c:pt>
                <c:pt idx="7">
                  <c:v>7.7</c:v>
                </c:pt>
                <c:pt idx="8">
                  <c:v>5.6</c:v>
                </c:pt>
                <c:pt idx="9">
                  <c:v>3.6</c:v>
                </c:pt>
                <c:pt idx="10">
                  <c:v>1.3</c:v>
                </c:pt>
                <c:pt idx="11">
                  <c:v>-0.8</c:v>
                </c:pt>
                <c:pt idx="12">
                  <c:v>-3</c:v>
                </c:pt>
                <c:pt idx="13">
                  <c:v>-5.0999999999999996</c:v>
                </c:pt>
                <c:pt idx="14">
                  <c:v>-7.1</c:v>
                </c:pt>
                <c:pt idx="15">
                  <c:v>-9</c:v>
                </c:pt>
                <c:pt idx="16">
                  <c:v>-10.7</c:v>
                </c:pt>
                <c:pt idx="17">
                  <c:v>-12</c:v>
                </c:pt>
                <c:pt idx="18">
                  <c:v>-13.1</c:v>
                </c:pt>
                <c:pt idx="19">
                  <c:v>-14</c:v>
                </c:pt>
                <c:pt idx="20">
                  <c:v>-14.6</c:v>
                </c:pt>
                <c:pt idx="21">
                  <c:v>-14.8</c:v>
                </c:pt>
                <c:pt idx="22">
                  <c:v>-14.8</c:v>
                </c:pt>
                <c:pt idx="23">
                  <c:v>-14.4</c:v>
                </c:pt>
                <c:pt idx="24">
                  <c:v>-13.8</c:v>
                </c:pt>
                <c:pt idx="25">
                  <c:v>-12.9</c:v>
                </c:pt>
                <c:pt idx="26">
                  <c:v>-11.6</c:v>
                </c:pt>
                <c:pt idx="27">
                  <c:v>-10.199999999999999</c:v>
                </c:pt>
                <c:pt idx="28">
                  <c:v>-8.4</c:v>
                </c:pt>
                <c:pt idx="29">
                  <c:v>-6.5</c:v>
                </c:pt>
                <c:pt idx="30">
                  <c:v>-4.5</c:v>
                </c:pt>
                <c:pt idx="31">
                  <c:v>-2.4</c:v>
                </c:pt>
                <c:pt idx="32">
                  <c:v>-0.2</c:v>
                </c:pt>
                <c:pt idx="33">
                  <c:v>1.8</c:v>
                </c:pt>
                <c:pt idx="34">
                  <c:v>4.0999999999999996</c:v>
                </c:pt>
                <c:pt idx="35">
                  <c:v>6.2</c:v>
                </c:pt>
                <c:pt idx="36">
                  <c:v>8.1999999999999993</c:v>
                </c:pt>
                <c:pt idx="37">
                  <c:v>10.1</c:v>
                </c:pt>
                <c:pt idx="38">
                  <c:v>11.7</c:v>
                </c:pt>
                <c:pt idx="39">
                  <c:v>13.3</c:v>
                </c:pt>
                <c:pt idx="40">
                  <c:v>14.5</c:v>
                </c:pt>
                <c:pt idx="41">
                  <c:v>15.5</c:v>
                </c:pt>
                <c:pt idx="42">
                  <c:v>16.2</c:v>
                </c:pt>
                <c:pt idx="43">
                  <c:v>16.600000000000001</c:v>
                </c:pt>
                <c:pt idx="44">
                  <c:v>16.7</c:v>
                </c:pt>
                <c:pt idx="45">
                  <c:v>16.600000000000001</c:v>
                </c:pt>
              </c:numCache>
            </c:numRef>
          </c:xVal>
          <c:yVal>
            <c:numRef>
              <c:f>Лист6!$I$7:$I$52</c:f>
              <c:numCache>
                <c:formatCode>0.0</c:formatCode>
                <c:ptCount val="46"/>
                <c:pt idx="0">
                  <c:v>-2</c:v>
                </c:pt>
                <c:pt idx="1">
                  <c:v>-4.3</c:v>
                </c:pt>
                <c:pt idx="2">
                  <c:v>-6.9</c:v>
                </c:pt>
                <c:pt idx="3">
                  <c:v>-9.1</c:v>
                </c:pt>
                <c:pt idx="4">
                  <c:v>-11.3</c:v>
                </c:pt>
                <c:pt idx="5">
                  <c:v>-13.3</c:v>
                </c:pt>
                <c:pt idx="6">
                  <c:v>-15</c:v>
                </c:pt>
                <c:pt idx="7">
                  <c:v>-16.5</c:v>
                </c:pt>
                <c:pt idx="8">
                  <c:v>-17.7</c:v>
                </c:pt>
                <c:pt idx="9">
                  <c:v>-18.5</c:v>
                </c:pt>
                <c:pt idx="10">
                  <c:v>-19.100000000000001</c:v>
                </c:pt>
                <c:pt idx="11">
                  <c:v>-19.3</c:v>
                </c:pt>
                <c:pt idx="12">
                  <c:v>-19.100000000000001</c:v>
                </c:pt>
                <c:pt idx="13">
                  <c:v>-18.600000000000001</c:v>
                </c:pt>
                <c:pt idx="14">
                  <c:v>-17.899999999999999</c:v>
                </c:pt>
                <c:pt idx="15">
                  <c:v>-16.600000000000001</c:v>
                </c:pt>
                <c:pt idx="16">
                  <c:v>-15.1</c:v>
                </c:pt>
                <c:pt idx="17">
                  <c:v>-13.4</c:v>
                </c:pt>
                <c:pt idx="18">
                  <c:v>-11.4</c:v>
                </c:pt>
                <c:pt idx="19">
                  <c:v>-9.1999999999999993</c:v>
                </c:pt>
                <c:pt idx="20">
                  <c:v>-7</c:v>
                </c:pt>
                <c:pt idx="21">
                  <c:v>-4.5</c:v>
                </c:pt>
                <c:pt idx="22">
                  <c:v>-2</c:v>
                </c:pt>
                <c:pt idx="23">
                  <c:v>0.3</c:v>
                </c:pt>
                <c:pt idx="24">
                  <c:v>2.7</c:v>
                </c:pt>
                <c:pt idx="25">
                  <c:v>5.0999999999999996</c:v>
                </c:pt>
                <c:pt idx="26">
                  <c:v>7.4</c:v>
                </c:pt>
                <c:pt idx="27">
                  <c:v>9.4</c:v>
                </c:pt>
                <c:pt idx="28">
                  <c:v>11.3</c:v>
                </c:pt>
                <c:pt idx="29">
                  <c:v>12.8</c:v>
                </c:pt>
                <c:pt idx="30">
                  <c:v>14.1</c:v>
                </c:pt>
                <c:pt idx="31">
                  <c:v>15.1</c:v>
                </c:pt>
                <c:pt idx="32">
                  <c:v>15.8</c:v>
                </c:pt>
                <c:pt idx="33">
                  <c:v>16.100000000000001</c:v>
                </c:pt>
                <c:pt idx="34">
                  <c:v>16.100000000000001</c:v>
                </c:pt>
                <c:pt idx="35">
                  <c:v>15.7</c:v>
                </c:pt>
                <c:pt idx="36">
                  <c:v>15.1</c:v>
                </c:pt>
                <c:pt idx="37">
                  <c:v>14</c:v>
                </c:pt>
                <c:pt idx="38">
                  <c:v>12.7</c:v>
                </c:pt>
                <c:pt idx="39">
                  <c:v>11.1</c:v>
                </c:pt>
                <c:pt idx="40">
                  <c:v>9.1999999999999993</c:v>
                </c:pt>
                <c:pt idx="41">
                  <c:v>7.3</c:v>
                </c:pt>
                <c:pt idx="42">
                  <c:v>5</c:v>
                </c:pt>
                <c:pt idx="43">
                  <c:v>2.6</c:v>
                </c:pt>
                <c:pt idx="44">
                  <c:v>0.2</c:v>
                </c:pt>
                <c:pt idx="45">
                  <c:v>-2</c:v>
                </c:pt>
              </c:numCache>
            </c:numRef>
          </c:yVal>
          <c:smooth val="1"/>
        </c:ser>
        <c:ser>
          <c:idx val="1"/>
          <c:order val="1"/>
          <c:tx>
            <c:v>Тв.Ж.</c:v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Лист6!$R$7:$R$52</c:f>
              <c:numCache>
                <c:formatCode>0.00</c:formatCode>
                <c:ptCount val="46"/>
                <c:pt idx="0">
                  <c:v>15.650000000000002</c:v>
                </c:pt>
                <c:pt idx="1">
                  <c:v>15.150000000000002</c:v>
                </c:pt>
                <c:pt idx="2">
                  <c:v>14.350000000000001</c:v>
                </c:pt>
                <c:pt idx="3">
                  <c:v>13.350000000000001</c:v>
                </c:pt>
                <c:pt idx="4">
                  <c:v>12.05</c:v>
                </c:pt>
                <c:pt idx="5">
                  <c:v>10.450000000000001</c:v>
                </c:pt>
                <c:pt idx="6">
                  <c:v>8.65</c:v>
                </c:pt>
                <c:pt idx="7">
                  <c:v>6.7500000000000009</c:v>
                </c:pt>
                <c:pt idx="8">
                  <c:v>4.6500000000000004</c:v>
                </c:pt>
                <c:pt idx="9">
                  <c:v>2.6500000000000008</c:v>
                </c:pt>
                <c:pt idx="10">
                  <c:v>0.35000000000000075</c:v>
                </c:pt>
                <c:pt idx="11">
                  <c:v>-1.7499999999999993</c:v>
                </c:pt>
                <c:pt idx="12">
                  <c:v>-3.9499999999999993</c:v>
                </c:pt>
                <c:pt idx="13">
                  <c:v>-6.0499999999999989</c:v>
                </c:pt>
                <c:pt idx="14">
                  <c:v>-8.0499999999999989</c:v>
                </c:pt>
                <c:pt idx="15">
                  <c:v>-9.9499999999999993</c:v>
                </c:pt>
                <c:pt idx="16">
                  <c:v>-11.649999999999999</c:v>
                </c:pt>
                <c:pt idx="17">
                  <c:v>-12.95</c:v>
                </c:pt>
                <c:pt idx="18">
                  <c:v>-14.049999999999999</c:v>
                </c:pt>
                <c:pt idx="19">
                  <c:v>-14.95</c:v>
                </c:pt>
                <c:pt idx="20">
                  <c:v>-15.549999999999999</c:v>
                </c:pt>
                <c:pt idx="21">
                  <c:v>-15.75</c:v>
                </c:pt>
                <c:pt idx="22">
                  <c:v>-15.75</c:v>
                </c:pt>
                <c:pt idx="23">
                  <c:v>-15.35</c:v>
                </c:pt>
                <c:pt idx="24">
                  <c:v>-14.75</c:v>
                </c:pt>
                <c:pt idx="25">
                  <c:v>-13.85</c:v>
                </c:pt>
                <c:pt idx="26">
                  <c:v>-12.549999999999999</c:v>
                </c:pt>
                <c:pt idx="27">
                  <c:v>-11.149999999999999</c:v>
                </c:pt>
                <c:pt idx="28">
                  <c:v>-9.35</c:v>
                </c:pt>
                <c:pt idx="29">
                  <c:v>-7.4499999999999993</c:v>
                </c:pt>
                <c:pt idx="30">
                  <c:v>-5.4499999999999993</c:v>
                </c:pt>
                <c:pt idx="31">
                  <c:v>-3.3499999999999992</c:v>
                </c:pt>
                <c:pt idx="32">
                  <c:v>-1.1499999999999992</c:v>
                </c:pt>
                <c:pt idx="33">
                  <c:v>0.85000000000000075</c:v>
                </c:pt>
                <c:pt idx="34">
                  <c:v>3.1500000000000004</c:v>
                </c:pt>
                <c:pt idx="35">
                  <c:v>5.2500000000000009</c:v>
                </c:pt>
                <c:pt idx="36">
                  <c:v>7.25</c:v>
                </c:pt>
                <c:pt idx="37">
                  <c:v>9.15</c:v>
                </c:pt>
                <c:pt idx="38">
                  <c:v>10.75</c:v>
                </c:pt>
                <c:pt idx="39">
                  <c:v>12.350000000000001</c:v>
                </c:pt>
                <c:pt idx="40">
                  <c:v>13.55</c:v>
                </c:pt>
                <c:pt idx="41">
                  <c:v>14.55</c:v>
                </c:pt>
                <c:pt idx="42">
                  <c:v>15.25</c:v>
                </c:pt>
                <c:pt idx="43">
                  <c:v>15.650000000000002</c:v>
                </c:pt>
                <c:pt idx="44">
                  <c:v>15.75</c:v>
                </c:pt>
                <c:pt idx="45">
                  <c:v>15.650000000000002</c:v>
                </c:pt>
              </c:numCache>
            </c:numRef>
          </c:xVal>
          <c:yVal>
            <c:numRef>
              <c:f>Лист6!$S$7:$S$52</c:f>
              <c:numCache>
                <c:formatCode>0.00</c:formatCode>
                <c:ptCount val="46"/>
                <c:pt idx="0">
                  <c:v>-0.40000000000000036</c:v>
                </c:pt>
                <c:pt idx="1">
                  <c:v>-2.7</c:v>
                </c:pt>
                <c:pt idx="2">
                  <c:v>-5.3000000000000007</c:v>
                </c:pt>
                <c:pt idx="3">
                  <c:v>-7.5</c:v>
                </c:pt>
                <c:pt idx="4">
                  <c:v>-9.7000000000000011</c:v>
                </c:pt>
                <c:pt idx="5">
                  <c:v>-11.700000000000001</c:v>
                </c:pt>
                <c:pt idx="6">
                  <c:v>-13.4</c:v>
                </c:pt>
                <c:pt idx="7">
                  <c:v>-14.9</c:v>
                </c:pt>
                <c:pt idx="8">
                  <c:v>-16.100000000000001</c:v>
                </c:pt>
                <c:pt idx="9">
                  <c:v>-16.899999999999999</c:v>
                </c:pt>
                <c:pt idx="10">
                  <c:v>-17.5</c:v>
                </c:pt>
                <c:pt idx="11">
                  <c:v>-17.700000000000003</c:v>
                </c:pt>
                <c:pt idx="12">
                  <c:v>-17.5</c:v>
                </c:pt>
                <c:pt idx="13">
                  <c:v>-17</c:v>
                </c:pt>
                <c:pt idx="14">
                  <c:v>-16.299999999999997</c:v>
                </c:pt>
                <c:pt idx="15">
                  <c:v>-15.000000000000002</c:v>
                </c:pt>
                <c:pt idx="16">
                  <c:v>-13.5</c:v>
                </c:pt>
                <c:pt idx="17">
                  <c:v>-11.8</c:v>
                </c:pt>
                <c:pt idx="18">
                  <c:v>-9.8000000000000007</c:v>
                </c:pt>
                <c:pt idx="19">
                  <c:v>-7.6</c:v>
                </c:pt>
                <c:pt idx="20">
                  <c:v>-5.4</c:v>
                </c:pt>
                <c:pt idx="21">
                  <c:v>-2.9000000000000004</c:v>
                </c:pt>
                <c:pt idx="22">
                  <c:v>-0.40000000000000036</c:v>
                </c:pt>
                <c:pt idx="23">
                  <c:v>1.8999999999999997</c:v>
                </c:pt>
                <c:pt idx="24">
                  <c:v>4.3</c:v>
                </c:pt>
                <c:pt idx="25">
                  <c:v>6.6999999999999993</c:v>
                </c:pt>
                <c:pt idx="26">
                  <c:v>9</c:v>
                </c:pt>
                <c:pt idx="27">
                  <c:v>11</c:v>
                </c:pt>
                <c:pt idx="28">
                  <c:v>12.9</c:v>
                </c:pt>
                <c:pt idx="29">
                  <c:v>14.4</c:v>
                </c:pt>
                <c:pt idx="30">
                  <c:v>15.7</c:v>
                </c:pt>
                <c:pt idx="31">
                  <c:v>16.7</c:v>
                </c:pt>
                <c:pt idx="32">
                  <c:v>17.399999999999999</c:v>
                </c:pt>
                <c:pt idx="33">
                  <c:v>17.700000000000003</c:v>
                </c:pt>
                <c:pt idx="34">
                  <c:v>17.700000000000003</c:v>
                </c:pt>
                <c:pt idx="35">
                  <c:v>17.299999999999997</c:v>
                </c:pt>
                <c:pt idx="36">
                  <c:v>16.7</c:v>
                </c:pt>
                <c:pt idx="37">
                  <c:v>15.6</c:v>
                </c:pt>
                <c:pt idx="38">
                  <c:v>14.299999999999999</c:v>
                </c:pt>
                <c:pt idx="39">
                  <c:v>12.7</c:v>
                </c:pt>
                <c:pt idx="40">
                  <c:v>10.799999999999999</c:v>
                </c:pt>
                <c:pt idx="41">
                  <c:v>8.8999999999999986</c:v>
                </c:pt>
                <c:pt idx="42">
                  <c:v>6.6</c:v>
                </c:pt>
                <c:pt idx="43">
                  <c:v>4.1999999999999993</c:v>
                </c:pt>
                <c:pt idx="44">
                  <c:v>1.7999999999999996</c:v>
                </c:pt>
                <c:pt idx="45">
                  <c:v>-0.40000000000000036</c:v>
                </c:pt>
              </c:numCache>
            </c:numRef>
          </c:yVal>
          <c:smooth val="1"/>
        </c:ser>
        <c:ser>
          <c:idx val="2"/>
          <c:order val="2"/>
          <c:tx>
            <c:v>Поврот</c:v>
          </c:tx>
          <c:spPr>
            <a:ln w="38100">
              <a:solidFill>
                <a:srgbClr val="06BA3E"/>
              </a:solidFill>
              <a:prstDash val="dash"/>
            </a:ln>
          </c:spPr>
          <c:marker>
            <c:symbol val="none"/>
          </c:marker>
          <c:xVal>
            <c:numRef>
              <c:f>Лист6!$AD$7:$AD$52</c:f>
              <c:numCache>
                <c:formatCode>General</c:formatCode>
                <c:ptCount val="46"/>
                <c:pt idx="0">
                  <c:v>5.8652892553214429</c:v>
                </c:pt>
                <c:pt idx="1">
                  <c:v>3.5564143568367959</c:v>
                </c:pt>
                <c:pt idx="2">
                  <c:v>0.85288580911669598</c:v>
                </c:pt>
                <c:pt idx="3">
                  <c:v>-1.5633722326185149</c:v>
                </c:pt>
                <c:pt idx="4">
                  <c:v>-4.0990974541849194</c:v>
                </c:pt>
                <c:pt idx="5">
                  <c:v>-6.5708322093130054</c:v>
                </c:pt>
                <c:pt idx="6">
                  <c:v>-8.8470252815909589</c:v>
                </c:pt>
                <c:pt idx="7">
                  <c:v>-10.97958310087647</c:v>
                </c:pt>
                <c:pt idx="8">
                  <c:v>-12.916599237311848</c:v>
                </c:pt>
                <c:pt idx="9">
                  <c:v>-14.446877687931144</c:v>
                </c:pt>
                <c:pt idx="10">
                  <c:v>-15.913165672112131</c:v>
                </c:pt>
                <c:pt idx="11">
                  <c:v>-16.932893577199977</c:v>
                </c:pt>
                <c:pt idx="12">
                  <c:v>-17.625528583025869</c:v>
                </c:pt>
                <c:pt idx="13">
                  <c:v>-18.003154726170433</c:v>
                </c:pt>
                <c:pt idx="14">
                  <c:v>-18.157500829768431</c:v>
                </c:pt>
                <c:pt idx="15">
                  <c:v>-17.721651601280847</c:v>
                </c:pt>
                <c:pt idx="16">
                  <c:v>-17.022699939969627</c:v>
                </c:pt>
                <c:pt idx="17">
                  <c:v>-15.981001059280645</c:v>
                </c:pt>
                <c:pt idx="18">
                  <c:v>-14.584470922633276</c:v>
                </c:pt>
                <c:pt idx="19">
                  <c:v>-12.924838353162272</c:v>
                </c:pt>
                <c:pt idx="20">
                  <c:v>-11.145738603860078</c:v>
                </c:pt>
                <c:pt idx="21">
                  <c:v>-8.9321628120453695</c:v>
                </c:pt>
                <c:pt idx="22">
                  <c:v>-6.6389422336765334</c:v>
                </c:pt>
                <c:pt idx="23">
                  <c:v>-4.3698897284689497</c:v>
                </c:pt>
                <c:pt idx="24">
                  <c:v>-1.9294636135724859</c:v>
                </c:pt>
                <c:pt idx="25">
                  <c:v>0.63042968115516995</c:v>
                </c:pt>
                <c:pt idx="26">
                  <c:v>3.2578837258563276</c:v>
                </c:pt>
                <c:pt idx="27">
                  <c:v>5.6499736944302859</c:v>
                </c:pt>
                <c:pt idx="28">
                  <c:v>8.1096244129777464</c:v>
                </c:pt>
                <c:pt idx="29">
                  <c:v>10.242182232263257</c:v>
                </c:pt>
                <c:pt idx="30">
                  <c:v>12.231104798556323</c:v>
                </c:pt>
                <c:pt idx="31">
                  <c:v>13.984663288722194</c:v>
                </c:pt>
                <c:pt idx="32">
                  <c:v>15.502857702760867</c:v>
                </c:pt>
                <c:pt idx="33">
                  <c:v>16.574492037706406</c:v>
                </c:pt>
                <c:pt idx="34">
                  <c:v>17.490407083078868</c:v>
                </c:pt>
                <c:pt idx="35">
                  <c:v>17.959762049358183</c:v>
                </c:pt>
                <c:pt idx="36">
                  <c:v>18.205836976090936</c:v>
                </c:pt>
                <c:pt idx="37">
                  <c:v>17.953445393872858</c:v>
                </c:pt>
                <c:pt idx="38">
                  <c:v>17.398128985554081</c:v>
                </c:pt>
                <c:pt idx="39">
                  <c:v>16.567626107831043</c:v>
                </c:pt>
                <c:pt idx="40">
                  <c:v>15.302647187595491</c:v>
                </c:pt>
                <c:pt idx="41">
                  <c:v>13.958023480805814</c:v>
                </c:pt>
                <c:pt idx="42">
                  <c:v>12.127017301645928</c:v>
                </c:pt>
                <c:pt idx="43">
                  <c:v>10.084815119520101</c:v>
                </c:pt>
                <c:pt idx="44">
                  <c:v>7.9231457575630806</c:v>
                </c:pt>
                <c:pt idx="45">
                  <c:v>5.8652892553214429</c:v>
                </c:pt>
              </c:numCache>
            </c:numRef>
          </c:xVal>
          <c:yVal>
            <c:numRef>
              <c:f>Лист6!$AE$7:$AE$52</c:f>
              <c:numCache>
                <c:formatCode>General</c:formatCode>
                <c:ptCount val="46"/>
                <c:pt idx="0">
                  <c:v>-14.514850393697172</c:v>
                </c:pt>
                <c:pt idx="1">
                  <c:v>-14.972121323395868</c:v>
                </c:pt>
                <c:pt idx="2">
                  <c:v>-15.273672963521493</c:v>
                </c:pt>
                <c:pt idx="3">
                  <c:v>-15.232477384269357</c:v>
                </c:pt>
                <c:pt idx="4">
                  <c:v>-14.916095335612962</c:v>
                </c:pt>
                <c:pt idx="5">
                  <c:v>-14.244882030998181</c:v>
                </c:pt>
                <c:pt idx="6">
                  <c:v>-13.270743900282698</c:v>
                </c:pt>
                <c:pt idx="7">
                  <c:v>-12.125232159878337</c:v>
                </c:pt>
                <c:pt idx="8">
                  <c:v>-10.676795593373278</c:v>
                </c:pt>
                <c:pt idx="9">
                  <c:v>-9.1607982768947185</c:v>
                </c:pt>
                <c:pt idx="10">
                  <c:v>-7.2899697044577705</c:v>
                </c:pt>
                <c:pt idx="11">
                  <c:v>-5.4433092051820768</c:v>
                </c:pt>
                <c:pt idx="12">
                  <c:v>-3.3456303096633726</c:v>
                </c:pt>
                <c:pt idx="13">
                  <c:v>-1.2202130574482331</c:v>
                </c:pt>
                <c:pt idx="14">
                  <c:v>0.89312015818628243</c:v>
                </c:pt>
                <c:pt idx="15">
                  <c:v>3.1536589103484243</c:v>
                </c:pt>
                <c:pt idx="16">
                  <c:v>5.3103848027951868</c:v>
                </c:pt>
                <c:pt idx="17">
                  <c:v>7.1798401892570629</c:v>
                </c:pt>
                <c:pt idx="18">
                  <c:v>8.985305109280624</c:v>
                </c:pt>
                <c:pt idx="19">
                  <c:v>10.686957169588805</c:v>
                </c:pt>
                <c:pt idx="20">
                  <c:v>12.113422760492725</c:v>
                </c:pt>
                <c:pt idx="21">
                  <c:v>13.292440238688823</c:v>
                </c:pt>
                <c:pt idx="22">
                  <c:v>14.288000070615412</c:v>
                </c:pt>
                <c:pt idx="23">
                  <c:v>14.836999823448862</c:v>
                </c:pt>
                <c:pt idx="24">
                  <c:v>15.24236432328987</c:v>
                </c:pt>
                <c:pt idx="25">
                  <c:v>15.372542353726615</c:v>
                </c:pt>
                <c:pt idx="26">
                  <c:v>15.095982698347282</c:v>
                </c:pt>
                <c:pt idx="27">
                  <c:v>14.608227040002006</c:v>
                </c:pt>
                <c:pt idx="28">
                  <c:v>13.713733695840654</c:v>
                </c:pt>
                <c:pt idx="29">
                  <c:v>12.568221955436293</c:v>
                </c:pt>
                <c:pt idx="30">
                  <c:v>11.251336605343049</c:v>
                </c:pt>
                <c:pt idx="31">
                  <c:v>9.7232552522838631</c:v>
                </c:pt>
                <c:pt idx="32">
                  <c:v>7.9839778962587324</c:v>
                </c:pt>
                <c:pt idx="33">
                  <c:v>6.2688686133948561</c:v>
                </c:pt>
                <c:pt idx="34">
                  <c:v>4.1591056812955278</c:v>
                </c:pt>
                <c:pt idx="35">
                  <c:v>2.0735108223574477</c:v>
                </c:pt>
                <c:pt idx="36">
                  <c:v>-8.8817841970012523E-16</c:v>
                </c:pt>
                <c:pt idx="37">
                  <c:v>-2.1808939656080168</c:v>
                </c:pt>
                <c:pt idx="38">
                  <c:v>-4.1662462483658986</c:v>
                </c:pt>
                <c:pt idx="39">
                  <c:v>-6.2710657109549723</c:v>
                </c:pt>
                <c:pt idx="40">
                  <c:v>-8.1284370608362231</c:v>
                </c:pt>
                <c:pt idx="41">
                  <c:v>-9.8023507644479668</c:v>
                </c:pt>
                <c:pt idx="42">
                  <c:v>-11.360367571763703</c:v>
                </c:pt>
                <c:pt idx="43">
                  <c:v>-12.683020302952245</c:v>
                </c:pt>
                <c:pt idx="44">
                  <c:v>-13.730486564736523</c:v>
                </c:pt>
                <c:pt idx="45">
                  <c:v>-14.514850393697172</c:v>
                </c:pt>
              </c:numCache>
            </c:numRef>
          </c:yVal>
          <c:smooth val="1"/>
        </c:ser>
        <c:ser>
          <c:idx val="3"/>
          <c:order val="3"/>
          <c:tx>
            <c:v>Масштаб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Лист6!$AL$7:$AL$52</c:f>
              <c:numCache>
                <c:formatCode>0.000</c:formatCode>
                <c:ptCount val="46"/>
                <c:pt idx="0">
                  <c:v>4.9524999928702078</c:v>
                </c:pt>
                <c:pt idx="1">
                  <c:v>3.0029451763010213</c:v>
                </c:pt>
                <c:pt idx="2">
                  <c:v>0.72015492837582984</c:v>
                </c:pt>
                <c:pt idx="3">
                  <c:v>-1.3200714634614126</c:v>
                </c:pt>
                <c:pt idx="4">
                  <c:v>-3.4611728814920193</c:v>
                </c:pt>
                <c:pt idx="5">
                  <c:v>-5.5482423889408921</c:v>
                </c:pt>
                <c:pt idx="6">
                  <c:v>-7.4702015086893656</c:v>
                </c:pt>
                <c:pt idx="7">
                  <c:v>-9.2708787003938671</c:v>
                </c:pt>
                <c:pt idx="8">
                  <c:v>-10.906445504397968</c:v>
                </c:pt>
                <c:pt idx="9">
                  <c:v>-12.198573426120756</c:v>
                </c:pt>
                <c:pt idx="10">
                  <c:v>-13.436669437261818</c:v>
                </c:pt>
                <c:pt idx="11">
                  <c:v>-14.29770155739045</c:v>
                </c:pt>
                <c:pt idx="12">
                  <c:v>-14.882544812700012</c:v>
                </c:pt>
                <c:pt idx="13">
                  <c:v>-15.201402654115808</c:v>
                </c:pt>
                <c:pt idx="14">
                  <c:v>-15.331728550025392</c:v>
                </c:pt>
                <c:pt idx="15">
                  <c:v>-14.963708626878576</c:v>
                </c:pt>
                <c:pt idx="16">
                  <c:v>-14.373531749494424</c:v>
                </c:pt>
                <c:pt idx="17">
                  <c:v>-13.493947900410692</c:v>
                </c:pt>
                <c:pt idx="18">
                  <c:v>-12.314753628702078</c:v>
                </c:pt>
                <c:pt idx="19">
                  <c:v>-10.913402402756128</c:v>
                </c:pt>
                <c:pt idx="20">
                  <c:v>-9.4111761506168179</c:v>
                </c:pt>
                <c:pt idx="21">
                  <c:v>-7.5420894583903815</c:v>
                </c:pt>
                <c:pt idx="22">
                  <c:v>-5.605752748701704</c:v>
                </c:pt>
                <c:pt idx="23">
                  <c:v>-3.6898229408636385</c:v>
                </c:pt>
                <c:pt idx="24">
                  <c:v>-1.6291896471757845</c:v>
                </c:pt>
                <c:pt idx="25">
                  <c:v>0.53231867270543276</c:v>
                </c:pt>
                <c:pt idx="26">
                  <c:v>2.7508735591235864</c:v>
                </c:pt>
                <c:pt idx="27">
                  <c:v>4.7706930491102177</c:v>
                </c:pt>
                <c:pt idx="28">
                  <c:v>6.8475591056337857</c:v>
                </c:pt>
                <c:pt idx="29">
                  <c:v>8.6482362973382862</c:v>
                </c:pt>
                <c:pt idx="30">
                  <c:v>10.327631560998812</c:v>
                </c:pt>
                <c:pt idx="31">
                  <c:v>11.808291428227818</c:v>
                </c:pt>
                <c:pt idx="32">
                  <c:v>13.090215899025305</c:v>
                </c:pt>
                <c:pt idx="33">
                  <c:v>13.995076478810365</c:v>
                </c:pt>
                <c:pt idx="34">
                  <c:v>14.768451679626141</c:v>
                </c:pt>
                <c:pt idx="35">
                  <c:v>15.164762989429482</c:v>
                </c:pt>
                <c:pt idx="36">
                  <c:v>15.372542353726615</c:v>
                </c:pt>
                <c:pt idx="37">
                  <c:v>15.159429367354893</c:v>
                </c:pt>
                <c:pt idx="38">
                  <c:v>14.690534418014712</c:v>
                </c:pt>
                <c:pt idx="39">
                  <c:v>13.989279063511889</c:v>
                </c:pt>
                <c:pt idx="40">
                  <c:v>12.921163268921944</c:v>
                </c:pt>
                <c:pt idx="41">
                  <c:v>11.785797456869759</c:v>
                </c:pt>
                <c:pt idx="42">
                  <c:v>10.23974274507402</c:v>
                </c:pt>
                <c:pt idx="43">
                  <c:v>8.5153595386973731</c:v>
                </c:pt>
                <c:pt idx="44">
                  <c:v>6.6901013061273629</c:v>
                </c:pt>
                <c:pt idx="45">
                  <c:v>4.9524999928702078</c:v>
                </c:pt>
              </c:numCache>
            </c:numRef>
          </c:xVal>
          <c:yVal>
            <c:numRef>
              <c:f>Лист6!$AM$7:$AM$52</c:f>
              <c:numCache>
                <c:formatCode>0.000</c:formatCode>
                <c:ptCount val="46"/>
                <c:pt idx="0">
                  <c:v>-14.514850393697172</c:v>
                </c:pt>
                <c:pt idx="1">
                  <c:v>-14.972121323395868</c:v>
                </c:pt>
                <c:pt idx="2">
                  <c:v>-15.273672963521493</c:v>
                </c:pt>
                <c:pt idx="3">
                  <c:v>-15.232477384269357</c:v>
                </c:pt>
                <c:pt idx="4">
                  <c:v>-14.916095335612962</c:v>
                </c:pt>
                <c:pt idx="5">
                  <c:v>-14.244882030998181</c:v>
                </c:pt>
                <c:pt idx="6">
                  <c:v>-13.270743900282698</c:v>
                </c:pt>
                <c:pt idx="7">
                  <c:v>-12.125232159878337</c:v>
                </c:pt>
                <c:pt idx="8">
                  <c:v>-10.676795593373278</c:v>
                </c:pt>
                <c:pt idx="9">
                  <c:v>-9.1607982768947185</c:v>
                </c:pt>
                <c:pt idx="10">
                  <c:v>-7.2899697044577705</c:v>
                </c:pt>
                <c:pt idx="11">
                  <c:v>-5.4433092051820768</c:v>
                </c:pt>
                <c:pt idx="12">
                  <c:v>-3.3456303096633726</c:v>
                </c:pt>
                <c:pt idx="13">
                  <c:v>-1.2202130574482331</c:v>
                </c:pt>
                <c:pt idx="14">
                  <c:v>0.89312015818628243</c:v>
                </c:pt>
                <c:pt idx="15">
                  <c:v>3.1536589103484243</c:v>
                </c:pt>
                <c:pt idx="16">
                  <c:v>5.3103848027951868</c:v>
                </c:pt>
                <c:pt idx="17">
                  <c:v>7.1798401892570629</c:v>
                </c:pt>
                <c:pt idx="18">
                  <c:v>8.985305109280624</c:v>
                </c:pt>
                <c:pt idx="19">
                  <c:v>10.686957169588805</c:v>
                </c:pt>
                <c:pt idx="20">
                  <c:v>12.113422760492725</c:v>
                </c:pt>
                <c:pt idx="21">
                  <c:v>13.292440238688823</c:v>
                </c:pt>
                <c:pt idx="22">
                  <c:v>14.288000070615412</c:v>
                </c:pt>
                <c:pt idx="23">
                  <c:v>14.836999823448862</c:v>
                </c:pt>
                <c:pt idx="24">
                  <c:v>15.24236432328987</c:v>
                </c:pt>
                <c:pt idx="25">
                  <c:v>15.372542353726615</c:v>
                </c:pt>
                <c:pt idx="26">
                  <c:v>15.095982698347282</c:v>
                </c:pt>
                <c:pt idx="27">
                  <c:v>14.608227040002006</c:v>
                </c:pt>
                <c:pt idx="28">
                  <c:v>13.713733695840654</c:v>
                </c:pt>
                <c:pt idx="29">
                  <c:v>12.568221955436293</c:v>
                </c:pt>
                <c:pt idx="30">
                  <c:v>11.251336605343049</c:v>
                </c:pt>
                <c:pt idx="31">
                  <c:v>9.7232552522838631</c:v>
                </c:pt>
                <c:pt idx="32">
                  <c:v>7.9839778962587324</c:v>
                </c:pt>
                <c:pt idx="33">
                  <c:v>6.2688686133948561</c:v>
                </c:pt>
                <c:pt idx="34">
                  <c:v>4.1591056812955278</c:v>
                </c:pt>
                <c:pt idx="35">
                  <c:v>2.0735108223574477</c:v>
                </c:pt>
                <c:pt idx="36">
                  <c:v>-8.8817841970012523E-16</c:v>
                </c:pt>
                <c:pt idx="37">
                  <c:v>-2.1808939656080168</c:v>
                </c:pt>
                <c:pt idx="38">
                  <c:v>-4.1662462483658986</c:v>
                </c:pt>
                <c:pt idx="39">
                  <c:v>-6.2710657109549723</c:v>
                </c:pt>
                <c:pt idx="40">
                  <c:v>-8.1284370608362231</c:v>
                </c:pt>
                <c:pt idx="41">
                  <c:v>-9.8023507644479668</c:v>
                </c:pt>
                <c:pt idx="42">
                  <c:v>-11.360367571763703</c:v>
                </c:pt>
                <c:pt idx="43">
                  <c:v>-12.683020302952245</c:v>
                </c:pt>
                <c:pt idx="44">
                  <c:v>-13.730486564736523</c:v>
                </c:pt>
                <c:pt idx="45">
                  <c:v>-14.514850393697172</c:v>
                </c:pt>
              </c:numCache>
            </c:numRef>
          </c:yVal>
          <c:smooth val="1"/>
        </c:ser>
        <c:axId val="96016256"/>
        <c:axId val="96017792"/>
      </c:scatterChart>
      <c:valAx>
        <c:axId val="96016256"/>
        <c:scaling>
          <c:orientation val="minMax"/>
        </c:scaling>
        <c:axPos val="b"/>
        <c:majorGridlines/>
        <c:numFmt formatCode="0.0" sourceLinked="1"/>
        <c:tickLblPos val="nextTo"/>
        <c:crossAx val="96017792"/>
        <c:crosses val="autoZero"/>
        <c:crossBetween val="midCat"/>
      </c:valAx>
      <c:valAx>
        <c:axId val="96017792"/>
        <c:scaling>
          <c:orientation val="minMax"/>
        </c:scaling>
        <c:axPos val="l"/>
        <c:majorGridlines/>
        <c:numFmt formatCode="0.0" sourceLinked="1"/>
        <c:tickLblPos val="nextTo"/>
        <c:crossAx val="96016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459240</xdr:colOff>
      <xdr:row>64</xdr:row>
      <xdr:rowOff>5101</xdr:rowOff>
    </xdr:from>
    <xdr:to>
      <xdr:col>23</xdr:col>
      <xdr:colOff>127000</xdr:colOff>
      <xdr:row>90</xdr:row>
      <xdr:rowOff>158750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1057</xdr:colOff>
      <xdr:row>98</xdr:row>
      <xdr:rowOff>95251</xdr:rowOff>
    </xdr:from>
    <xdr:to>
      <xdr:col>13</xdr:col>
      <xdr:colOff>269874</xdr:colOff>
      <xdr:row>123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142875</xdr:colOff>
      <xdr:row>51</xdr:row>
      <xdr:rowOff>142876</xdr:rowOff>
    </xdr:from>
    <xdr:to>
      <xdr:col>40</xdr:col>
      <xdr:colOff>381000</xdr:colOff>
      <xdr:row>66</xdr:row>
      <xdr:rowOff>23813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390524</xdr:colOff>
      <xdr:row>1</xdr:row>
      <xdr:rowOff>184944</xdr:rowOff>
    </xdr:from>
    <xdr:to>
      <xdr:col>37</xdr:col>
      <xdr:colOff>315118</xdr:colOff>
      <xdr:row>21</xdr:row>
      <xdr:rowOff>3969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77</xdr:row>
      <xdr:rowOff>0</xdr:rowOff>
    </xdr:from>
    <xdr:to>
      <xdr:col>9</xdr:col>
      <xdr:colOff>514350</xdr:colOff>
      <xdr:row>97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359908</xdr:colOff>
      <xdr:row>21</xdr:row>
      <xdr:rowOff>88105</xdr:rowOff>
    </xdr:from>
    <xdr:to>
      <xdr:col>37</xdr:col>
      <xdr:colOff>594744</xdr:colOff>
      <xdr:row>40</xdr:row>
      <xdr:rowOff>91281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368525</xdr:colOff>
      <xdr:row>40</xdr:row>
      <xdr:rowOff>171790</xdr:rowOff>
    </xdr:from>
    <xdr:to>
      <xdr:col>37</xdr:col>
      <xdr:colOff>209210</xdr:colOff>
      <xdr:row>59</xdr:row>
      <xdr:rowOff>117362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381000</xdr:colOff>
      <xdr:row>59</xdr:row>
      <xdr:rowOff>186529</xdr:rowOff>
    </xdr:from>
    <xdr:to>
      <xdr:col>37</xdr:col>
      <xdr:colOff>535782</xdr:colOff>
      <xdr:row>81</xdr:row>
      <xdr:rowOff>127000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171226</xdr:colOff>
      <xdr:row>54</xdr:row>
      <xdr:rowOff>167822</xdr:rowOff>
    </xdr:from>
    <xdr:to>
      <xdr:col>45</xdr:col>
      <xdr:colOff>428625</xdr:colOff>
      <xdr:row>91</xdr:row>
      <xdr:rowOff>15876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S138"/>
  <sheetViews>
    <sheetView topLeftCell="M88" zoomScale="70" zoomScaleNormal="70" workbookViewId="0">
      <selection activeCell="AM99" sqref="AM99"/>
    </sheetView>
  </sheetViews>
  <sheetFormatPr defaultRowHeight="15"/>
  <cols>
    <col min="1" max="1" width="6.5703125" style="11" customWidth="1"/>
    <col min="2" max="2" width="4.7109375" style="15" customWidth="1"/>
    <col min="3" max="6" width="9.140625" style="11"/>
    <col min="7" max="7" width="4.42578125" style="11" customWidth="1"/>
    <col min="8" max="8" width="5.42578125" style="11" customWidth="1"/>
    <col min="9" max="9" width="7.7109375" style="23" customWidth="1"/>
    <col min="10" max="28" width="7.7109375" style="11" customWidth="1"/>
    <col min="29" max="16384" width="9.140625" style="11"/>
  </cols>
  <sheetData>
    <row r="3" spans="2:44">
      <c r="C3" s="5" t="s">
        <v>1</v>
      </c>
      <c r="D3" s="5" t="s">
        <v>2</v>
      </c>
      <c r="E3" s="10"/>
      <c r="F3" s="10"/>
      <c r="H3" s="42"/>
      <c r="I3" s="43">
        <v>1</v>
      </c>
      <c r="J3" s="43">
        <v>2</v>
      </c>
      <c r="K3" s="43">
        <v>3</v>
      </c>
      <c r="L3" s="43">
        <v>4</v>
      </c>
      <c r="M3" s="43">
        <v>5</v>
      </c>
      <c r="N3" s="43">
        <v>6</v>
      </c>
      <c r="O3" s="43">
        <v>7</v>
      </c>
      <c r="P3" s="43">
        <v>8</v>
      </c>
      <c r="Q3" s="43">
        <v>9</v>
      </c>
      <c r="R3" s="43">
        <v>10</v>
      </c>
      <c r="S3" s="43">
        <v>11</v>
      </c>
      <c r="T3" s="43">
        <v>12</v>
      </c>
      <c r="U3" s="43">
        <v>13</v>
      </c>
      <c r="V3" s="43">
        <v>14</v>
      </c>
      <c r="W3" s="43">
        <v>15</v>
      </c>
      <c r="X3" s="43">
        <v>16</v>
      </c>
      <c r="Y3" s="43">
        <v>17</v>
      </c>
      <c r="Z3" s="43">
        <v>18</v>
      </c>
      <c r="AA3" s="43">
        <v>19</v>
      </c>
      <c r="AB3" s="43">
        <v>20</v>
      </c>
      <c r="AC3" s="44">
        <v>21</v>
      </c>
      <c r="AD3" s="44">
        <v>22</v>
      </c>
      <c r="AE3" s="44">
        <v>23</v>
      </c>
      <c r="AF3" s="44">
        <v>24</v>
      </c>
      <c r="AG3" s="44">
        <v>25</v>
      </c>
      <c r="AH3" s="44">
        <v>26</v>
      </c>
      <c r="AI3" s="44">
        <v>27</v>
      </c>
      <c r="AJ3" s="44">
        <v>28</v>
      </c>
      <c r="AK3" s="44">
        <v>29</v>
      </c>
      <c r="AL3" s="44">
        <v>30</v>
      </c>
      <c r="AM3" s="44">
        <v>31</v>
      </c>
      <c r="AN3" s="44">
        <v>32</v>
      </c>
      <c r="AO3" s="44">
        <v>33</v>
      </c>
      <c r="AP3" s="44">
        <v>34</v>
      </c>
      <c r="AQ3" s="44">
        <v>35</v>
      </c>
      <c r="AR3" s="44">
        <v>36</v>
      </c>
    </row>
    <row r="4" spans="2:44">
      <c r="B4" s="15">
        <v>1</v>
      </c>
      <c r="C4" s="40">
        <v>21.7</v>
      </c>
      <c r="D4" s="40">
        <v>2.9</v>
      </c>
      <c r="E4" s="20"/>
      <c r="F4" s="20"/>
      <c r="H4" s="45">
        <v>1</v>
      </c>
      <c r="I4" s="22">
        <f>SQRT(POWER((C4-C4),2)+POWER((D4-D4),2))</f>
        <v>0</v>
      </c>
      <c r="J4" s="22">
        <f>SQRT(POWER((C5-C4),2)+POWER((D5-D4),2))</f>
        <v>2.8284271247461898</v>
      </c>
      <c r="K4" s="22">
        <f>SQRT(POWER((C6-C4),2)+POWER((D6-D4),2))</f>
        <v>5.360037313302958</v>
      </c>
      <c r="L4" s="22">
        <f>SQRT(POWER((C4-C7),2)+POWER((D4-D7),2))</f>
        <v>8.1932899375037369</v>
      </c>
      <c r="M4" s="22">
        <f>SQRT(POWER((C8-C4),2)+POWER((D8-D4),2))</f>
        <v>11.002272492535349</v>
      </c>
      <c r="N4" s="22">
        <f>SQRT(POWER((C9-C4),2)+POWER((D9-D4),2))</f>
        <v>13.875518008348372</v>
      </c>
      <c r="O4" s="22">
        <f>SQRT(POWER((C10-C4),2)+POWER((D10-D4),2))</f>
        <v>16.840427548016709</v>
      </c>
      <c r="P4" s="22">
        <f>SQRT(POWER((C11-C4),2)+POWER((D11-D4),2))</f>
        <v>19.743606560099398</v>
      </c>
      <c r="Q4" s="22">
        <f>SQRT(POWER((C12-C4),2)+POWER((D12-D4),2))</f>
        <v>22.581629702038779</v>
      </c>
      <c r="R4" s="22">
        <f>SQRT(POWER((C13-C4),2)+POWER((D13-D4),2))</f>
        <v>25.480384612481814</v>
      </c>
      <c r="S4" s="22">
        <f>SQRT(POWER((C14-C4),2)+POWER((D14-D4),2))</f>
        <v>28.071337695236398</v>
      </c>
      <c r="T4" s="22">
        <f>SQRT(POWER((C15-C4),2)+POWER((D15-D4),2))</f>
        <v>30.64718584144391</v>
      </c>
      <c r="U4" s="22">
        <f>SQRT(POWER((C16-C4),2)+POWER((D16-D4),2))</f>
        <v>33.090482015226065</v>
      </c>
      <c r="V4" s="22">
        <f>SQRT(POWER(($C$17-C4),2)+POWER(($D$17-D4),2))</f>
        <v>35.106979363083923</v>
      </c>
      <c r="W4" s="22">
        <f>SQRT(POWER(($C$18-C4),2)+POWER(($D$18-D4),2))</f>
        <v>36.92424677633926</v>
      </c>
      <c r="X4" s="22">
        <f>SQRT(POWER(($C$19-C4),2)+POWER(($D$19-D4),2))</f>
        <v>38.340709435272586</v>
      </c>
      <c r="Y4" s="22">
        <f>SQRT(POWER(($C$20-C4),2)+POWER(($D$20-D4),2))</f>
        <v>39.319206502675002</v>
      </c>
      <c r="Z4" s="22">
        <f>SQRT(POWER(($C$21-C4),2)+POWER(($D$21-D4),2))</f>
        <v>39.978244083501217</v>
      </c>
      <c r="AA4" s="59">
        <f>SQRT(POWER(($C$22-C4),2)+POWER(($D$22-D4),2))</f>
        <v>40.101122178811899</v>
      </c>
      <c r="AB4" s="22">
        <f>SQRT(POWER(($C$23-C4),2)+POWER(($D$23-D4),2))</f>
        <v>39.813188769552234</v>
      </c>
      <c r="AC4" s="22">
        <f>SQRT(POWER(($C$24-C4),2)+POWER(($D$24-D4),2))</f>
        <v>39.117515258513038</v>
      </c>
      <c r="AD4" s="22">
        <f>SQRT(POWER(($C$25-C4),2)+POWER(($D$25-D4),2))</f>
        <v>38.071642990551382</v>
      </c>
      <c r="AE4" s="22">
        <f>SQRT(POWER(($C$26-C4),2)+POWER(($D$26-D4),2))</f>
        <v>36.676013960080233</v>
      </c>
      <c r="AF4" s="22">
        <f>SQRT(POWER(($C$27-C4),2)+POWER(($D$27-D4),2))</f>
        <v>34.808045047086452</v>
      </c>
      <c r="AG4" s="22">
        <f>SQRT(POWER(($C$28-C4),2)+POWER(($D$28-D4),2))</f>
        <v>32.66573127912492</v>
      </c>
      <c r="AH4" s="22">
        <f>SQRT(POWER(($C$29-C4),2)+POWER(($D$29-D4),2))</f>
        <v>30.44010512465422</v>
      </c>
      <c r="AI4" s="22">
        <f>SQRT(POWER(($C$30-C4),2)+POWER(($D$30-D4),2))</f>
        <v>27.762744821072719</v>
      </c>
      <c r="AJ4" s="22">
        <f>SQRT(POWER(($C$31-C4),2)+POWER(($D$31-D4),2))</f>
        <v>25.207141845120006</v>
      </c>
      <c r="AK4" s="22">
        <f>SQRT(POWER(($C$32-C4),2)+POWER(($D$32-D4),2))</f>
        <v>22.355759884199863</v>
      </c>
      <c r="AL4" s="22">
        <f>SQRT(POWER(($C$33-C4),2)+POWER(($D$33-D4),2))</f>
        <v>19.407730418572903</v>
      </c>
      <c r="AM4" s="22">
        <f>SQRT(POWER(($C$34-C4),2)+POWER(($D$34-D4),2))</f>
        <v>16.601204775557704</v>
      </c>
      <c r="AN4" s="22">
        <f>SQRT(POWER(($C$35-C4),2)+POWER(($D$35-D4),2))</f>
        <v>13.720058308913996</v>
      </c>
      <c r="AO4" s="22">
        <f>SQRT(POWER(($C$36-C4),2)+POWER(($D$36-D4),2))</f>
        <v>10.916501271011697</v>
      </c>
      <c r="AP4" s="22">
        <f>SQRT(POWER(($C$37-C4),2)+POWER(($D$37-D4),2))</f>
        <v>8.0653580205716846</v>
      </c>
      <c r="AQ4" s="22">
        <f>SQRT(POWER(($C$38-C4),2)+POWER(($D$38-D4),2))</f>
        <v>5.360037313302958</v>
      </c>
      <c r="AR4" s="22">
        <f>SQRT(POWER(($C$39-C4),2)+POWER(($D$39-D4),2))</f>
        <v>2.6305892875931809</v>
      </c>
    </row>
    <row r="5" spans="2:44">
      <c r="B5" s="15">
        <v>2</v>
      </c>
      <c r="C5" s="40">
        <v>21.3</v>
      </c>
      <c r="D5" s="40">
        <v>0.1</v>
      </c>
      <c r="E5" s="20"/>
      <c r="F5" s="20"/>
      <c r="H5" s="45">
        <v>2</v>
      </c>
      <c r="I5" s="22">
        <f>SQRT(POWER((C4-C5),2)+POWER((D4-D5),2))</f>
        <v>2.8284271247461898</v>
      </c>
      <c r="J5" s="22">
        <f>SQRT(POWER((C5-C5),2)+POWER((D5-D5),2))</f>
        <v>0</v>
      </c>
      <c r="K5" s="22">
        <f>SQRT(POWER((C6-C5),2)+POWER((D6-D5),2))</f>
        <v>2.5632011235952601</v>
      </c>
      <c r="L5" s="22">
        <f>SQRT(POWER((C7-C5),2)+POWER((D7-D5),2))</f>
        <v>5.4561891462814964</v>
      </c>
      <c r="M5" s="22">
        <f>SQRT(POWER((C8-C5),2)+POWER((D8-D5),2))</f>
        <v>8.3528438271046355</v>
      </c>
      <c r="N5" s="22">
        <f>SQRT(POWER((C9-C5),2)+POWER((D9-D5),2))</f>
        <v>11.340634902861479</v>
      </c>
      <c r="O5" s="22">
        <f>SQRT(POWER((C10-C5),2)+POWER((D10-D5),2))</f>
        <v>14.436065946094873</v>
      </c>
      <c r="P5" s="22">
        <f>SQRT(POWER((C11-C5),2)+POWER((D11-D5),2))</f>
        <v>17.489711261195822</v>
      </c>
      <c r="Q5" s="22">
        <f>SQRT(POWER((C12-C5),2)+POWER((D12-D5),2))</f>
        <v>20.480478510034867</v>
      </c>
      <c r="R5" s="22">
        <f>SQRT(POWER((C13-C5),2)+POWER((D13-D5),2))</f>
        <v>23.553555994796202</v>
      </c>
      <c r="S5" s="22">
        <f>SQRT(POWER((C14-C5),2)+POWER((D14-D5),2))</f>
        <v>26.305892875931811</v>
      </c>
      <c r="T5" s="22">
        <f>SQRT(POWER((C15-C5),2)+POWER((D15-D5),2))</f>
        <v>29.05942188000305</v>
      </c>
      <c r="U5" s="22">
        <f>SQRT(POWER((C16-C5),2)+POWER((D16-D5),2))</f>
        <v>31.690061533547073</v>
      </c>
      <c r="V5" s="22">
        <f t="shared" ref="V5:V39" si="0">SQRT(POWER(($C$17-C5),2)+POWER(($D$17-D5),2))</f>
        <v>33.889526405661087</v>
      </c>
      <c r="W5" s="22">
        <f t="shared" ref="W5:W39" si="1">SQRT(POWER(($C$18-C5),2)+POWER(($D$18-D5),2))</f>
        <v>35.889274163738669</v>
      </c>
      <c r="X5" s="22">
        <f t="shared" ref="X5:X39" si="2">SQRT(POWER(($C$19-C5),2)+POWER(($D$19-D5),2))</f>
        <v>37.49573309057979</v>
      </c>
      <c r="Y5" s="22">
        <f t="shared" ref="Y5:Y39" si="3">SQRT(POWER(($C$20-C5),2)+POWER(($D$20-D5),2))</f>
        <v>38.662643468857638</v>
      </c>
      <c r="Z5" s="22">
        <f t="shared" ref="Z5:Z39" si="4">SQRT(POWER(($C$21-C5),2)+POWER(($D$21-D5),2))</f>
        <v>39.501139224078081</v>
      </c>
      <c r="AA5" s="22">
        <f t="shared" ref="AA5:AA39" si="5">SQRT(POWER(($C$22-C5),2)+POWER(($D$22-D5),2))</f>
        <v>39.820848810641898</v>
      </c>
      <c r="AB5" s="22">
        <f t="shared" ref="AB5:AB39" si="6">SQRT(POWER(($C$23-C5),2)+POWER(($D$23-D5),2))</f>
        <v>39.72568438680446</v>
      </c>
      <c r="AC5" s="22">
        <f t="shared" ref="AC5:AC39" si="7">SQRT(POWER(($C$24-C5),2)+POWER(($D$24-D5),2))</f>
        <v>39.231874795885041</v>
      </c>
      <c r="AD5" s="22">
        <f t="shared" ref="AD5:AD39" si="8">SQRT(POWER(($C$25-C5),2)+POWER(($D$25-D5),2))</f>
        <v>38.380333505585902</v>
      </c>
      <c r="AE5" s="22">
        <f t="shared" ref="AE5:AE39" si="9">SQRT(POWER(($C$26-C5),2)+POWER(($D$26-D5),2))</f>
        <v>37.184001936316641</v>
      </c>
      <c r="AF5" s="22">
        <f t="shared" ref="AF5:AF39" si="10">SQRT(POWER(($C$27-C5),2)+POWER(($D$27-D5),2))</f>
        <v>35.522387307161665</v>
      </c>
      <c r="AG5" s="22">
        <f t="shared" ref="AG5:AG39" si="11">SQRT(POWER(($C$28-C5),2)+POWER(($D$28-D5),2))</f>
        <v>33.577522243310334</v>
      </c>
      <c r="AH5" s="22">
        <f t="shared" ref="AH5:AH39" si="12">SQRT(POWER(($C$29-C5),2)+POWER(($D$29-D5),2))</f>
        <v>31.562636138320261</v>
      </c>
      <c r="AI5" s="22">
        <f t="shared" ref="AI5:AI39" si="13">SQRT(POWER(($C$30-C5),2)+POWER(($D$30-D5),2))</f>
        <v>29.09518860567843</v>
      </c>
      <c r="AJ5" s="22">
        <f t="shared" ref="AJ5:AJ39" si="14">SQRT(POWER(($C$31-C5),2)+POWER(($D$31-D5),2))</f>
        <v>26.73798795721174</v>
      </c>
      <c r="AK5" s="22">
        <f t="shared" ref="AK5:AK39" si="15">SQRT(POWER(($C$32-C5),2)+POWER(($D$32-D5),2))</f>
        <v>24.091907354960501</v>
      </c>
      <c r="AL5" s="22">
        <f t="shared" ref="AL5:AL39" si="16">SQRT(POWER(($C$33-C5),2)+POWER(($D$33-D5),2))</f>
        <v>21.343383049554255</v>
      </c>
      <c r="AM5" s="22">
        <f t="shared" ref="AM5:AM39" si="17">SQRT(POWER(($C$34-C5),2)+POWER(($D$34-D5),2))</f>
        <v>18.72965562950905</v>
      </c>
      <c r="AN5" s="22">
        <f t="shared" ref="AN5:AN39" si="18">SQRT(POWER(($C$35-C5),2)+POWER(($D$35-D5),2))</f>
        <v>16.022484201895786</v>
      </c>
      <c r="AO5" s="22">
        <f t="shared" ref="AO5:AO39" si="19">SQRT(POWER(($C$36-C5),2)+POWER(($D$36-D5),2))</f>
        <v>13.376471881628579</v>
      </c>
      <c r="AP5" s="22">
        <f t="shared" ref="AP5:AP39" si="20">SQRT(POWER(($C$37-C5),2)+POWER(($D$37-D5),2))</f>
        <v>10.651291001564083</v>
      </c>
      <c r="AQ5" s="22">
        <f t="shared" ref="AQ5:AQ39" si="21">SQRT(POWER(($C$38-C5),2)+POWER(($D$38-D5),2))</f>
        <v>8.0504658250314929</v>
      </c>
      <c r="AR5" s="22">
        <f t="shared" ref="AR5:AR39" si="22">SQRT(POWER(($C$39-C5),2)+POWER(($D$39-D5),2))</f>
        <v>5.4</v>
      </c>
    </row>
    <row r="6" spans="2:44">
      <c r="B6" s="15">
        <v>3</v>
      </c>
      <c r="C6" s="40">
        <v>20.399999999999999</v>
      </c>
      <c r="D6" s="40">
        <v>-2.2999999999999998</v>
      </c>
      <c r="E6" s="20">
        <v>6.43</v>
      </c>
      <c r="F6" s="20"/>
      <c r="H6" s="45">
        <v>3</v>
      </c>
      <c r="I6" s="22">
        <f>SQRT(POWER((C4-C6),2)+POWER((D4-D6),2))</f>
        <v>5.360037313302958</v>
      </c>
      <c r="J6" s="22">
        <f>SQRT(POWER((C5-C6),2)+POWER((D5-D6),2))</f>
        <v>2.5632011235952601</v>
      </c>
      <c r="K6" s="22">
        <f>SQRT(POWER((C6-C6),2)+POWER((D6-D6),2))</f>
        <v>0</v>
      </c>
      <c r="L6" s="22">
        <f>SQRT(POWER((C7-C6),2)+POWER((D7-D6),2))</f>
        <v>2.9154759474226504</v>
      </c>
      <c r="M6" s="22">
        <f>SQRT(POWER((C8-C6),2)+POWER((D8-D6),2))</f>
        <v>5.8600341295934451</v>
      </c>
      <c r="N6" s="22">
        <f>SQRT(POWER((C9-C6),2)+POWER((D9-D6),2))</f>
        <v>8.9196412483911018</v>
      </c>
      <c r="O6" s="22">
        <f>SQRT(POWER((C10-C6),2)+POWER((D10-D6),2))</f>
        <v>12.101652779682617</v>
      </c>
      <c r="P6" s="22">
        <f>SQRT(POWER((C11-C6),2)+POWER((D11-D6),2))</f>
        <v>15.26106156202772</v>
      </c>
      <c r="Q6" s="22">
        <f>SQRT(POWER((C12-C6),2)+POWER((D12-D6),2))</f>
        <v>18.361917111238682</v>
      </c>
      <c r="R6" s="22">
        <f>SQRT(POWER((C13-C6),2)+POWER((D13-D6),2))</f>
        <v>21.564786110694442</v>
      </c>
      <c r="S6" s="22">
        <f>SQRT(POWER((C14-C6),2)+POWER((D14-D6),2))</f>
        <v>24.439517180173585</v>
      </c>
      <c r="T6" s="22">
        <f>SQRT(POWER((C15-C6),2)+POWER((D15-D6),2))</f>
        <v>27.330934854117231</v>
      </c>
      <c r="U6" s="22">
        <f>SQRT(POWER((C16-C6),2)+POWER((D16-D6),2))</f>
        <v>30.109965127844305</v>
      </c>
      <c r="V6" s="22">
        <f t="shared" si="0"/>
        <v>32.457510687050537</v>
      </c>
      <c r="W6" s="22">
        <f t="shared" si="1"/>
        <v>34.607080200444528</v>
      </c>
      <c r="X6" s="22">
        <f t="shared" si="2"/>
        <v>36.372792029207766</v>
      </c>
      <c r="Y6" s="22">
        <f t="shared" si="3"/>
        <v>37.70053050024628</v>
      </c>
      <c r="Z6" s="22">
        <f t="shared" si="4"/>
        <v>38.694314827891702</v>
      </c>
      <c r="AA6" s="22">
        <f t="shared" si="5"/>
        <v>39.187880779649205</v>
      </c>
      <c r="AB6" s="22">
        <f t="shared" si="6"/>
        <v>39.265761166695853</v>
      </c>
      <c r="AC6" s="22">
        <f t="shared" si="7"/>
        <v>38.956000821439567</v>
      </c>
      <c r="AD6" s="22">
        <f t="shared" si="8"/>
        <v>38.284461599975522</v>
      </c>
      <c r="AE6" s="22">
        <f t="shared" si="9"/>
        <v>37.275461097081013</v>
      </c>
      <c r="AF6" s="22">
        <f t="shared" si="10"/>
        <v>35.811311062288681</v>
      </c>
      <c r="AG6" s="22">
        <f t="shared" si="11"/>
        <v>34.058772731852805</v>
      </c>
      <c r="AH6" s="22">
        <f t="shared" si="12"/>
        <v>32.250426353770884</v>
      </c>
      <c r="AI6" s="22">
        <f t="shared" si="13"/>
        <v>29.993332592427937</v>
      </c>
      <c r="AJ6" s="22">
        <f t="shared" si="14"/>
        <v>27.836846085718836</v>
      </c>
      <c r="AK6" s="22">
        <f t="shared" si="15"/>
        <v>25.401771591761076</v>
      </c>
      <c r="AL6" s="22">
        <f t="shared" si="16"/>
        <v>22.86153975566825</v>
      </c>
      <c r="AM6" s="22">
        <f t="shared" si="17"/>
        <v>20.450183373260984</v>
      </c>
      <c r="AN6" s="22">
        <f t="shared" si="18"/>
        <v>17.930142219179412</v>
      </c>
      <c r="AO6" s="22">
        <f t="shared" si="19"/>
        <v>15.456390264224051</v>
      </c>
      <c r="AP6" s="22">
        <f t="shared" si="20"/>
        <v>12.876334882255899</v>
      </c>
      <c r="AQ6" s="22">
        <f t="shared" si="21"/>
        <v>10.399999999999999</v>
      </c>
      <c r="AR6" s="22">
        <f t="shared" si="22"/>
        <v>7.8517513969814399</v>
      </c>
    </row>
    <row r="7" spans="2:44">
      <c r="B7" s="15">
        <v>4</v>
      </c>
      <c r="C7" s="40">
        <v>18.899999999999999</v>
      </c>
      <c r="D7" s="40">
        <v>-4.8</v>
      </c>
      <c r="E7" s="20"/>
      <c r="F7" s="20"/>
      <c r="H7" s="45">
        <v>4</v>
      </c>
      <c r="I7" s="22">
        <f>SQRT(POWER((C4-C7),2)+POWER((D4-D7),2))</f>
        <v>8.1932899375037369</v>
      </c>
      <c r="J7" s="22">
        <f>SQRT(POWER((C5-C7),2)+POWER((D5-D7),2))</f>
        <v>5.4561891462814964</v>
      </c>
      <c r="K7" s="22">
        <f>SQRT(POWER((C6-C7),2)+POWER((D6-D7),2))</f>
        <v>2.9154759474226504</v>
      </c>
      <c r="L7" s="22">
        <f>SQRT(POWER((C7-C7),2)+POWER((D7-D7),2))</f>
        <v>0</v>
      </c>
      <c r="M7" s="22">
        <f>SQRT(POWER((C8-C7),2)+POWER((D8-D7),2))</f>
        <v>2.9732137494637012</v>
      </c>
      <c r="N7" s="22">
        <f>SQRT(POWER((C9-C7),2)+POWER((D9-D7),2))</f>
        <v>6.0876925020897685</v>
      </c>
      <c r="O7" s="22">
        <f>SQRT(POWER((C10-C7),2)+POWER((D10-D7),2))</f>
        <v>9.340770846134701</v>
      </c>
      <c r="P7" s="22">
        <f>SQRT(POWER((C11-C7),2)+POWER((D11-D7),2))</f>
        <v>12.59364919314493</v>
      </c>
      <c r="Q7" s="22">
        <f>SQRT(POWER((C12-C7),2)+POWER((D12-D7),2))</f>
        <v>15.794302770302966</v>
      </c>
      <c r="R7" s="22">
        <f>SQRT(POWER((C13-C7),2)+POWER((D13-D7),2))</f>
        <v>19.119100397246729</v>
      </c>
      <c r="S7" s="22">
        <f>SQRT(POWER((C14-C7),2)+POWER((D14-D7),2))</f>
        <v>22.110857061633769</v>
      </c>
      <c r="T7" s="22">
        <f>SQRT(POWER((C15-C7),2)+POWER((D15-D7),2))</f>
        <v>25.137223394798401</v>
      </c>
      <c r="U7" s="22">
        <f>SQRT(POWER((C16-C7),2)+POWER((D16-D7),2))</f>
        <v>28.064390248141862</v>
      </c>
      <c r="V7" s="22">
        <f t="shared" si="0"/>
        <v>30.562885989382611</v>
      </c>
      <c r="W7" s="22">
        <f t="shared" si="1"/>
        <v>32.86715685908959</v>
      </c>
      <c r="X7" s="22">
        <f t="shared" si="2"/>
        <v>34.800574707898143</v>
      </c>
      <c r="Y7" s="22">
        <f t="shared" si="3"/>
        <v>36.300550960006106</v>
      </c>
      <c r="Z7" s="22">
        <f t="shared" si="4"/>
        <v>37.462648064438795</v>
      </c>
      <c r="AA7" s="22">
        <f t="shared" si="5"/>
        <v>38.148263394288342</v>
      </c>
      <c r="AB7" s="22">
        <f t="shared" si="6"/>
        <v>38.420046850570081</v>
      </c>
      <c r="AC7" s="22">
        <f t="shared" si="7"/>
        <v>38.319316277825209</v>
      </c>
      <c r="AD7" s="22">
        <f t="shared" si="8"/>
        <v>37.8549864614954</v>
      </c>
      <c r="AE7" s="22">
        <f t="shared" si="9"/>
        <v>37.064268507553201</v>
      </c>
      <c r="AF7" s="22">
        <f t="shared" si="10"/>
        <v>35.833643409511119</v>
      </c>
      <c r="AG7" s="22">
        <f t="shared" si="11"/>
        <v>34.311805548528042</v>
      </c>
      <c r="AH7" s="22">
        <f t="shared" si="12"/>
        <v>32.751946507039847</v>
      </c>
      <c r="AI7" s="22">
        <f t="shared" si="13"/>
        <v>30.752235691084312</v>
      </c>
      <c r="AJ7" s="22">
        <f t="shared" si="14"/>
        <v>28.842503358758581</v>
      </c>
      <c r="AK7" s="22">
        <f t="shared" si="15"/>
        <v>26.669270706189174</v>
      </c>
      <c r="AL7" s="22">
        <f t="shared" si="16"/>
        <v>24.389546941261536</v>
      </c>
      <c r="AM7" s="22">
        <f t="shared" si="17"/>
        <v>22.230834442278589</v>
      </c>
      <c r="AN7" s="22">
        <f t="shared" si="18"/>
        <v>19.947180251855148</v>
      </c>
      <c r="AO7" s="22">
        <f t="shared" si="19"/>
        <v>17.691806012954135</v>
      </c>
      <c r="AP7" s="22">
        <f t="shared" si="20"/>
        <v>15.300326793895614</v>
      </c>
      <c r="AQ7" s="22">
        <f t="shared" si="21"/>
        <v>12.986916493148016</v>
      </c>
      <c r="AR7" s="22">
        <f t="shared" si="22"/>
        <v>10.575916035975325</v>
      </c>
    </row>
    <row r="8" spans="2:44">
      <c r="B8" s="15">
        <v>5</v>
      </c>
      <c r="C8" s="40">
        <v>16.899999999999999</v>
      </c>
      <c r="D8" s="40">
        <v>-7</v>
      </c>
      <c r="E8" s="20"/>
      <c r="F8" s="20"/>
      <c r="H8" s="45">
        <v>5</v>
      </c>
      <c r="I8" s="22">
        <f>SQRT(POWER((C4-C8),2)+POWER((D4-D8),2))</f>
        <v>11.002272492535349</v>
      </c>
      <c r="J8" s="22">
        <f>SQRT(POWER((C5-C8),2)+POWER((D5-D8),2))</f>
        <v>8.3528438271046355</v>
      </c>
      <c r="K8" s="22">
        <f>SQRT(POWER((C6-C8),2)+POWER((D6-D8),2))</f>
        <v>5.8600341295934451</v>
      </c>
      <c r="L8" s="22">
        <f>SQRT(POWER((C7-C8),2)+POWER((D7-D8),2))</f>
        <v>2.9732137494637012</v>
      </c>
      <c r="M8" s="22">
        <f>SQRT(POWER((C8-C8),2)+POWER((D8-D8),2))</f>
        <v>0</v>
      </c>
      <c r="N8" s="22">
        <f>SQRT(POWER((C9-C8),2)+POWER((D9-D8),2))</f>
        <v>3.1400636936215149</v>
      </c>
      <c r="O8" s="22">
        <f>SQRT(POWER((C10-C8),2)+POWER((D10-D8),2))</f>
        <v>6.4350602172784663</v>
      </c>
      <c r="P8" s="22">
        <f>SQRT(POWER((C11-C8),2)+POWER((D11-D8),2))</f>
        <v>9.7529482721892844</v>
      </c>
      <c r="Q8" s="22">
        <f>SQRT(POWER((C12-C8),2)+POWER((D12-D8),2))</f>
        <v>13.026895255585652</v>
      </c>
      <c r="R8" s="22">
        <f>SQRT(POWER((C13-C8),2)+POWER((D13-D8),2))</f>
        <v>16.446884203398525</v>
      </c>
      <c r="S8" s="22">
        <f>SQRT(POWER((C14-C8),2)+POWER((D14-D8),2))</f>
        <v>19.532792939055078</v>
      </c>
      <c r="T8" s="22">
        <f>SQRT(POWER((C15-C8),2)+POWER((D15-D8),2))</f>
        <v>22.671568097509269</v>
      </c>
      <c r="U8" s="22">
        <f>SQRT(POWER((C16-C8),2)+POWER((D16-D8),2))</f>
        <v>25.725668115716644</v>
      </c>
      <c r="V8" s="22">
        <f t="shared" si="0"/>
        <v>28.357186038110338</v>
      </c>
      <c r="W8" s="22">
        <f t="shared" si="1"/>
        <v>30.800162337234521</v>
      </c>
      <c r="X8" s="22">
        <f t="shared" si="2"/>
        <v>32.887687665751145</v>
      </c>
      <c r="Y8" s="22">
        <f t="shared" si="3"/>
        <v>34.549240223194488</v>
      </c>
      <c r="Z8" s="22">
        <f t="shared" si="4"/>
        <v>35.87157649170161</v>
      </c>
      <c r="AA8" s="22">
        <f t="shared" si="5"/>
        <v>36.744115175086193</v>
      </c>
      <c r="AB8" s="22">
        <f t="shared" si="6"/>
        <v>37.20779488225552</v>
      </c>
      <c r="AC8" s="22">
        <f t="shared" si="7"/>
        <v>37.317154232336634</v>
      </c>
      <c r="AD8" s="22">
        <f t="shared" si="8"/>
        <v>37.064268507553201</v>
      </c>
      <c r="AE8" s="22">
        <f t="shared" si="9"/>
        <v>36.499315062066572</v>
      </c>
      <c r="AF8" s="22">
        <f t="shared" si="10"/>
        <v>35.514081714159524</v>
      </c>
      <c r="AG8" s="22">
        <f t="shared" si="11"/>
        <v>34.238282667213319</v>
      </c>
      <c r="AH8" s="22">
        <f t="shared" si="12"/>
        <v>32.944347011285565</v>
      </c>
      <c r="AI8" s="22">
        <f t="shared" si="13"/>
        <v>31.224669734042024</v>
      </c>
      <c r="AJ8" s="22">
        <f t="shared" si="14"/>
        <v>29.584624384974031</v>
      </c>
      <c r="AK8" s="22">
        <f t="shared" si="15"/>
        <v>27.7</v>
      </c>
      <c r="AL8" s="22">
        <f t="shared" si="16"/>
        <v>25.709336825363657</v>
      </c>
      <c r="AM8" s="22">
        <f t="shared" si="17"/>
        <v>23.83044271514904</v>
      </c>
      <c r="AN8" s="22">
        <f t="shared" si="18"/>
        <v>21.811235636707977</v>
      </c>
      <c r="AO8" s="22">
        <f t="shared" si="19"/>
        <v>19.801010075246161</v>
      </c>
      <c r="AP8" s="22">
        <f t="shared" si="20"/>
        <v>17.625549636819841</v>
      </c>
      <c r="AQ8" s="22">
        <f t="shared" si="21"/>
        <v>15.500322577288513</v>
      </c>
      <c r="AR8" s="22">
        <f t="shared" si="22"/>
        <v>13.251792331605563</v>
      </c>
    </row>
    <row r="9" spans="2:44">
      <c r="B9" s="15">
        <v>6</v>
      </c>
      <c r="C9" s="40">
        <v>14.4</v>
      </c>
      <c r="D9" s="40">
        <v>-8.9</v>
      </c>
      <c r="E9" s="20"/>
      <c r="F9" s="20"/>
      <c r="H9" s="45">
        <v>6</v>
      </c>
      <c r="I9" s="22">
        <f>SQRT(POWER((C4-C9),2)+POWER((D4-D9),2))</f>
        <v>13.875518008348372</v>
      </c>
      <c r="J9" s="22">
        <f>SQRT(POWER((C5-C9),2)+POWER((D5-D9),2))</f>
        <v>11.340634902861479</v>
      </c>
      <c r="K9" s="22">
        <f>SQRT(POWER((C6-C9),2)+POWER((D6-D9),2))</f>
        <v>8.9196412483911018</v>
      </c>
      <c r="L9" s="22">
        <f>SQRT(POWER((C7-C9),2)+POWER((D7-D9),2))</f>
        <v>6.0876925020897685</v>
      </c>
      <c r="M9" s="22">
        <f>SQRT(POWER((C8-C9),2)+POWER((D8-D9),2))</f>
        <v>3.1400636936215149</v>
      </c>
      <c r="N9" s="22">
        <f>SQRT(POWER((C9-C9),2)+POWER((D9-D9),2))</f>
        <v>0</v>
      </c>
      <c r="O9" s="22">
        <f>SQRT(POWER((C10-C9),2)+POWER((D10-D9),2))</f>
        <v>3.3120990323358388</v>
      </c>
      <c r="P9" s="22">
        <f>SQRT(POWER((C11-C9),2)+POWER((D11-D9),2))</f>
        <v>6.6708320320631662</v>
      </c>
      <c r="Q9" s="22">
        <f>SQRT(POWER((C12-C9),2)+POWER((D12-D9),2))</f>
        <v>9.9959991996798401</v>
      </c>
      <c r="R9" s="22">
        <f>SQRT(POWER((C13-C9),2)+POWER((D13-D9),2))</f>
        <v>13.489254983133799</v>
      </c>
      <c r="S9" s="22">
        <f>SQRT(POWER((C14-C9),2)+POWER((D14-D9),2))</f>
        <v>16.650825805346713</v>
      </c>
      <c r="T9" s="22">
        <f>SQRT(POWER((C15-C9),2)+POWER((D15-D9),2))</f>
        <v>19.884164553734713</v>
      </c>
      <c r="U9" s="22">
        <f>SQRT(POWER((C16-C9),2)+POWER((D16-D9),2))</f>
        <v>23.048861143232219</v>
      </c>
      <c r="V9" s="22">
        <f t="shared" si="0"/>
        <v>25.800193797721754</v>
      </c>
      <c r="W9" s="22">
        <f t="shared" si="1"/>
        <v>28.370583356709464</v>
      </c>
      <c r="X9" s="22">
        <f t="shared" si="2"/>
        <v>30.603594560116626</v>
      </c>
      <c r="Y9" s="22">
        <f t="shared" si="3"/>
        <v>32.421135081918401</v>
      </c>
      <c r="Z9" s="22">
        <f t="shared" si="4"/>
        <v>33.900589965367857</v>
      </c>
      <c r="AA9" s="22">
        <f t="shared" si="5"/>
        <v>34.960692212826679</v>
      </c>
      <c r="AB9" s="22">
        <f t="shared" si="6"/>
        <v>35.620218977429097</v>
      </c>
      <c r="AC9" s="22">
        <f t="shared" si="7"/>
        <v>35.947322570672767</v>
      </c>
      <c r="AD9" s="22">
        <f t="shared" si="8"/>
        <v>35.916848414079979</v>
      </c>
      <c r="AE9" s="22">
        <f t="shared" si="9"/>
        <v>35.592414922283652</v>
      </c>
      <c r="AF9" s="22">
        <f t="shared" si="10"/>
        <v>34.872481987951474</v>
      </c>
      <c r="AG9" s="22">
        <f t="shared" si="11"/>
        <v>33.866207345966565</v>
      </c>
      <c r="AH9" s="22">
        <f t="shared" si="12"/>
        <v>32.864114167279787</v>
      </c>
      <c r="AI9" s="22">
        <f t="shared" si="13"/>
        <v>31.456001017293982</v>
      </c>
      <c r="AJ9" s="22">
        <f t="shared" si="14"/>
        <v>30.116606714568622</v>
      </c>
      <c r="AK9" s="22">
        <f t="shared" si="15"/>
        <v>28.555384781158178</v>
      </c>
      <c r="AL9" s="22">
        <f t="shared" si="16"/>
        <v>26.889589063427501</v>
      </c>
      <c r="AM9" s="22">
        <f t="shared" si="17"/>
        <v>25.32370431038872</v>
      </c>
      <c r="AN9" s="22">
        <f t="shared" si="18"/>
        <v>23.601906702637397</v>
      </c>
      <c r="AO9" s="22">
        <f t="shared" si="19"/>
        <v>21.867327225795112</v>
      </c>
      <c r="AP9" s="22">
        <f t="shared" si="20"/>
        <v>19.937903600930564</v>
      </c>
      <c r="AQ9" s="22">
        <f t="shared" si="21"/>
        <v>18.027756377319946</v>
      </c>
      <c r="AR9" s="22">
        <f t="shared" si="22"/>
        <v>15.967780058605518</v>
      </c>
    </row>
    <row r="10" spans="2:44">
      <c r="B10" s="15">
        <v>7</v>
      </c>
      <c r="C10" s="40">
        <v>11.5</v>
      </c>
      <c r="D10" s="40">
        <v>-10.5</v>
      </c>
      <c r="E10" s="20"/>
      <c r="F10" s="20"/>
      <c r="H10" s="45">
        <v>7</v>
      </c>
      <c r="I10" s="22">
        <f>SQRT(POWER((C4-C10),2)+POWER((D4-D10),2))</f>
        <v>16.840427548016709</v>
      </c>
      <c r="J10" s="22">
        <f>SQRT(POWER((C5-C10),2)+POWER((D5-D10),2))</f>
        <v>14.436065946094873</v>
      </c>
      <c r="K10" s="22">
        <f>SQRT(POWER((C6-C10),2)+POWER((D6-D10),2))</f>
        <v>12.101652779682617</v>
      </c>
      <c r="L10" s="22">
        <f>SQRT(POWER((C7-C10),2)+POWER((D7-D10),2))</f>
        <v>9.340770846134701</v>
      </c>
      <c r="M10" s="22">
        <f>SQRT(POWER((C8-C10),2)+POWER((D8-D10),2))</f>
        <v>6.4350602172784663</v>
      </c>
      <c r="N10" s="22">
        <f>SQRT(POWER((C9-C10),2)+POWER((D9-D10),2))</f>
        <v>3.3120990323358388</v>
      </c>
      <c r="O10" s="22">
        <f>SQRT(POWER((C10-C10),2)+POWER((D10-D10),2))</f>
        <v>0</v>
      </c>
      <c r="P10" s="22">
        <f>SQRT(POWER((C11-C10),2)+POWER((D11-D10),2))</f>
        <v>3.3837848631377252</v>
      </c>
      <c r="Q10" s="22">
        <f>SQRT(POWER((C12-C10),2)+POWER((D12-D10),2))</f>
        <v>6.7446274915668996</v>
      </c>
      <c r="R10" s="22">
        <f>SQRT(POWER((C13-C10),2)+POWER((D13-D10),2))</f>
        <v>10.296115772464876</v>
      </c>
      <c r="S10" s="22">
        <f>SQRT(POWER((C14-C10),2)+POWER((D14-D10),2))</f>
        <v>13.520355024924458</v>
      </c>
      <c r="T10" s="22">
        <f>SQRT(POWER((C15-C10),2)+POWER((D15-D10),2))</f>
        <v>16.835973390332974</v>
      </c>
      <c r="U10" s="22">
        <f>SQRT(POWER((C16-C10),2)+POWER((D16-D10),2))</f>
        <v>20.10024875467963</v>
      </c>
      <c r="V10" s="22">
        <f t="shared" si="0"/>
        <v>22.963013739489856</v>
      </c>
      <c r="W10" s="22">
        <f t="shared" si="1"/>
        <v>25.653849613654479</v>
      </c>
      <c r="X10" s="22">
        <f t="shared" si="2"/>
        <v>28.028021692584726</v>
      </c>
      <c r="Y10" s="22">
        <f t="shared" si="3"/>
        <v>30</v>
      </c>
      <c r="Z10" s="22">
        <f t="shared" si="4"/>
        <v>31.637003650788422</v>
      </c>
      <c r="AA10" s="22">
        <f t="shared" si="5"/>
        <v>32.88920795641026</v>
      </c>
      <c r="AB10" s="22">
        <f t="shared" si="6"/>
        <v>33.752185114448515</v>
      </c>
      <c r="AC10" s="22">
        <f t="shared" si="7"/>
        <v>34.308308031728991</v>
      </c>
      <c r="AD10" s="22">
        <f t="shared" si="8"/>
        <v>34.514489710844636</v>
      </c>
      <c r="AE10" s="22">
        <f t="shared" si="9"/>
        <v>34.44836716014273</v>
      </c>
      <c r="AF10" s="22">
        <f t="shared" si="10"/>
        <v>34.016466600750881</v>
      </c>
      <c r="AG10" s="22">
        <f t="shared" si="11"/>
        <v>33.305404966761778</v>
      </c>
      <c r="AH10" s="22">
        <f t="shared" si="12"/>
        <v>32.622078413246449</v>
      </c>
      <c r="AI10" s="22">
        <f t="shared" si="13"/>
        <v>31.557091120697422</v>
      </c>
      <c r="AJ10" s="22">
        <f t="shared" si="14"/>
        <v>30.54766766874355</v>
      </c>
      <c r="AK10" s="22">
        <f t="shared" si="15"/>
        <v>29.341097457320849</v>
      </c>
      <c r="AL10" s="22">
        <f t="shared" si="16"/>
        <v>28.030340704315385</v>
      </c>
      <c r="AM10" s="22">
        <f t="shared" si="17"/>
        <v>26.802984908401527</v>
      </c>
      <c r="AN10" s="22">
        <f t="shared" si="18"/>
        <v>25.402362094891885</v>
      </c>
      <c r="AO10" s="22">
        <f t="shared" si="19"/>
        <v>23.963513932643519</v>
      </c>
      <c r="AP10" s="22">
        <f t="shared" si="20"/>
        <v>22.299103120977758</v>
      </c>
      <c r="AQ10" s="22">
        <f t="shared" si="21"/>
        <v>20.619650821485799</v>
      </c>
      <c r="AR10" s="22">
        <f t="shared" si="22"/>
        <v>18.762729012593024</v>
      </c>
    </row>
    <row r="11" spans="2:44">
      <c r="B11" s="15">
        <v>8</v>
      </c>
      <c r="C11" s="40">
        <v>8.3000000000000007</v>
      </c>
      <c r="D11" s="40">
        <v>-11.6</v>
      </c>
      <c r="E11" s="20"/>
      <c r="F11" s="20"/>
      <c r="H11" s="45">
        <v>8</v>
      </c>
      <c r="I11" s="22">
        <f>SQRT(POWER((C4-C11),2)+POWER((D4-D11),2))</f>
        <v>19.743606560099398</v>
      </c>
      <c r="J11" s="22">
        <f>SQRT(POWER((C5-C11),2)+POWER((D5-D11),2))</f>
        <v>17.489711261195822</v>
      </c>
      <c r="K11" s="22">
        <f>SQRT(POWER((C6-C11),2)+POWER((D6-D11),2))</f>
        <v>15.26106156202772</v>
      </c>
      <c r="L11" s="22">
        <f>SQRT(POWER((C7-C11),2)+POWER((D7-D11),2))</f>
        <v>12.59364919314493</v>
      </c>
      <c r="M11" s="22">
        <f>SQRT(POWER((C8-C11),2)+POWER((D8-D11),2))</f>
        <v>9.7529482721892844</v>
      </c>
      <c r="N11" s="22">
        <f>SQRT(POWER((C9-C11),2)+POWER((D9-D11),2))</f>
        <v>6.6708320320631662</v>
      </c>
      <c r="O11" s="22">
        <f>SQRT(POWER((C10-C11),2)+POWER((D10-D11),2))</f>
        <v>3.3837848631377252</v>
      </c>
      <c r="P11" s="22">
        <f>SQRT(POWER((C11-C11),2)+POWER((D11-D11),2))</f>
        <v>0</v>
      </c>
      <c r="Q11" s="22">
        <f>SQRT(POWER((C12-C11),2)+POWER((D12-D11),2))</f>
        <v>3.3734255586866011</v>
      </c>
      <c r="R11" s="22">
        <f>SQRT(POWER((C13-C11),2)+POWER((D13-D11),2))</f>
        <v>6.9584481028459217</v>
      </c>
      <c r="S11" s="22">
        <f>SQRT(POWER((C14-C11),2)+POWER((D14-D11),2))</f>
        <v>10.223991392797629</v>
      </c>
      <c r="T11" s="22">
        <f>SQRT(POWER((C15-C11),2)+POWER((D15-D11),2))</f>
        <v>13.600000000000001</v>
      </c>
      <c r="U11" s="22">
        <f>SQRT(POWER((C16-C11),2)+POWER((D16-D11),2))</f>
        <v>16.942549985170473</v>
      </c>
      <c r="V11" s="22">
        <f t="shared" si="0"/>
        <v>19.897989848223364</v>
      </c>
      <c r="W11" s="22">
        <f t="shared" si="1"/>
        <v>22.69206909913682</v>
      </c>
      <c r="X11" s="22">
        <f t="shared" si="2"/>
        <v>25.192062241904694</v>
      </c>
      <c r="Y11" s="22">
        <f t="shared" si="3"/>
        <v>27.305860176892434</v>
      </c>
      <c r="Z11" s="22">
        <f t="shared" si="4"/>
        <v>29.090376415577712</v>
      </c>
      <c r="AA11" s="22">
        <f t="shared" si="5"/>
        <v>30.527528560301111</v>
      </c>
      <c r="AB11" s="22">
        <f t="shared" si="6"/>
        <v>31.590188350182405</v>
      </c>
      <c r="AC11" s="22">
        <f t="shared" si="7"/>
        <v>32.374835906920055</v>
      </c>
      <c r="AD11" s="22">
        <f t="shared" si="8"/>
        <v>32.820725159569527</v>
      </c>
      <c r="AE11" s="22">
        <f t="shared" si="9"/>
        <v>33.019388243878772</v>
      </c>
      <c r="AF11" s="22">
        <f t="shared" si="10"/>
        <v>32.886623420472951</v>
      </c>
      <c r="AG11" s="22">
        <f t="shared" si="11"/>
        <v>32.485381327606426</v>
      </c>
      <c r="AH11" s="22">
        <f t="shared" si="12"/>
        <v>32.136116753584275</v>
      </c>
      <c r="AI11" s="22">
        <f t="shared" si="13"/>
        <v>31.434057962662088</v>
      </c>
      <c r="AJ11" s="22">
        <f t="shared" si="14"/>
        <v>30.772877668492431</v>
      </c>
      <c r="AK11" s="22">
        <f t="shared" si="15"/>
        <v>29.940774873072336</v>
      </c>
      <c r="AL11" s="22">
        <f t="shared" si="16"/>
        <v>29.004310024546353</v>
      </c>
      <c r="AM11" s="22">
        <f t="shared" si="17"/>
        <v>28.131299294558008</v>
      </c>
      <c r="AN11" s="22">
        <f t="shared" si="18"/>
        <v>27.067508197098601</v>
      </c>
      <c r="AO11" s="22">
        <f t="shared" si="19"/>
        <v>25.938388538997561</v>
      </c>
      <c r="AP11" s="22">
        <f t="shared" si="20"/>
        <v>24.554022073786609</v>
      </c>
      <c r="AQ11" s="22">
        <f t="shared" si="21"/>
        <v>23.119256043393783</v>
      </c>
      <c r="AR11" s="22">
        <f t="shared" si="22"/>
        <v>21.480456233516083</v>
      </c>
    </row>
    <row r="12" spans="2:44">
      <c r="B12" s="15">
        <v>9</v>
      </c>
      <c r="C12" s="40">
        <v>5</v>
      </c>
      <c r="D12" s="40">
        <v>-12.3</v>
      </c>
      <c r="E12" s="20"/>
      <c r="F12" s="20"/>
      <c r="H12" s="45">
        <v>9</v>
      </c>
      <c r="I12" s="22">
        <f>SQRT(POWER((C4-C12),2)+POWER((D4-D12),2))</f>
        <v>22.581629702038779</v>
      </c>
      <c r="J12" s="22">
        <f>SQRT(POWER((C5-C12),2)+POWER((D5-D12),2))</f>
        <v>20.480478510034867</v>
      </c>
      <c r="K12" s="22">
        <f>SQRT(POWER((C6-C12),2)+POWER((D6-D12),2))</f>
        <v>18.361917111238682</v>
      </c>
      <c r="L12" s="22">
        <f>SQRT(POWER((C7-C12),2)+POWER((D7-D12),2))</f>
        <v>15.794302770302966</v>
      </c>
      <c r="M12" s="22">
        <f>SQRT(POWER((C8-C12),2)+POWER((D8-D12),2))</f>
        <v>13.026895255585652</v>
      </c>
      <c r="N12" s="22">
        <f>SQRT(POWER((C9-C12),2)+POWER((D9-D12),2))</f>
        <v>9.9959991996798401</v>
      </c>
      <c r="O12" s="22">
        <f>SQRT(POWER((C10-C12),2)+POWER((D10-D12),2))</f>
        <v>6.7446274915668996</v>
      </c>
      <c r="P12" s="22">
        <f>SQRT(POWER((C11-C12),2)+POWER((D11-D12),2))</f>
        <v>3.3734255586866011</v>
      </c>
      <c r="Q12" s="22">
        <f>SQRT(POWER((C12-C12),2)+POWER((D12-D12),2))</f>
        <v>0</v>
      </c>
      <c r="R12" s="22">
        <f>SQRT(POWER((C13-C12),2)+POWER((D13-D12),2))</f>
        <v>3.6055512754639891</v>
      </c>
      <c r="S12" s="22">
        <f>SQRT(POWER((C14-C12),2)+POWER((D14-D12),2))</f>
        <v>6.9</v>
      </c>
      <c r="T12" s="22">
        <f>SQRT(POWER((C15-C12),2)+POWER((D15-D12),2))</f>
        <v>10.323759005323595</v>
      </c>
      <c r="U12" s="22">
        <f>SQRT(POWER((C16-C12),2)+POWER((D16-D12),2))</f>
        <v>13.732079230764727</v>
      </c>
      <c r="V12" s="22">
        <f t="shared" si="0"/>
        <v>16.769317219254933</v>
      </c>
      <c r="W12" s="22">
        <f t="shared" si="1"/>
        <v>19.656296701057396</v>
      </c>
      <c r="X12" s="22">
        <f t="shared" si="2"/>
        <v>22.273302404448245</v>
      </c>
      <c r="Y12" s="22">
        <f t="shared" si="3"/>
        <v>24.522030910999195</v>
      </c>
      <c r="Z12" s="22">
        <f t="shared" si="4"/>
        <v>26.44862945409459</v>
      </c>
      <c r="AA12" s="22">
        <f t="shared" si="5"/>
        <v>28.067953256338445</v>
      </c>
      <c r="AB12" s="22">
        <f t="shared" si="6"/>
        <v>29.329848277821011</v>
      </c>
      <c r="AC12" s="22">
        <f t="shared" si="7"/>
        <v>30.344851293094187</v>
      </c>
      <c r="AD12" s="22">
        <f t="shared" si="8"/>
        <v>31.034496934862663</v>
      </c>
      <c r="AE12" s="22">
        <f t="shared" si="9"/>
        <v>31.50396800404673</v>
      </c>
      <c r="AF12" s="22">
        <f t="shared" si="10"/>
        <v>31.679172969002835</v>
      </c>
      <c r="AG12" s="22">
        <f t="shared" si="11"/>
        <v>31.598101208775191</v>
      </c>
      <c r="AH12" s="22">
        <f t="shared" si="12"/>
        <v>31.591296269700614</v>
      </c>
      <c r="AI12" s="22">
        <f t="shared" si="13"/>
        <v>31.262117650600704</v>
      </c>
      <c r="AJ12" s="22">
        <f t="shared" si="14"/>
        <v>30.955613384328213</v>
      </c>
      <c r="AK12" s="22">
        <f t="shared" si="15"/>
        <v>30.502622838044598</v>
      </c>
      <c r="AL12" s="22">
        <f t="shared" si="16"/>
        <v>29.942110814035807</v>
      </c>
      <c r="AM12" s="22">
        <f t="shared" si="17"/>
        <v>29.420571034566954</v>
      </c>
      <c r="AN12" s="22">
        <f t="shared" si="18"/>
        <v>28.689545134072794</v>
      </c>
      <c r="AO12" s="22">
        <f t="shared" si="19"/>
        <v>27.864314095272469</v>
      </c>
      <c r="AP12" s="22">
        <f t="shared" si="20"/>
        <v>26.755186413105029</v>
      </c>
      <c r="AQ12" s="22">
        <f t="shared" si="21"/>
        <v>25.560125195311542</v>
      </c>
      <c r="AR12" s="22">
        <f t="shared" si="22"/>
        <v>24.13565826738521</v>
      </c>
    </row>
    <row r="13" spans="2:44">
      <c r="B13" s="15">
        <v>10</v>
      </c>
      <c r="C13" s="40">
        <v>1.4</v>
      </c>
      <c r="D13" s="40">
        <v>-12.5</v>
      </c>
      <c r="E13" s="20"/>
      <c r="F13" s="20"/>
      <c r="H13" s="45">
        <v>10</v>
      </c>
      <c r="I13" s="22">
        <f>SQRT(POWER((C4-C13),2)+POWER((D4-D13),2))</f>
        <v>25.480384612481814</v>
      </c>
      <c r="J13" s="22">
        <f>SQRT(POWER((C5-C13),2)+POWER((D5-D13),2))</f>
        <v>23.553555994796202</v>
      </c>
      <c r="K13" s="22">
        <f>SQRT(POWER((C6-C13),2)+POWER((D6-D13),2))</f>
        <v>21.564786110694442</v>
      </c>
      <c r="L13" s="22">
        <f>SQRT(POWER((C7-C13),2)+POWER((D7-D13),2))</f>
        <v>19.119100397246729</v>
      </c>
      <c r="M13" s="22">
        <f>SQRT(POWER((C8-C13),2)+POWER((D8-D13),2))</f>
        <v>16.446884203398525</v>
      </c>
      <c r="N13" s="22">
        <f>SQRT(POWER((C9-C13),2)+POWER((D9-D13),2))</f>
        <v>13.489254983133799</v>
      </c>
      <c r="O13" s="22">
        <f>SQRT(POWER((C10-C13),2)+POWER((D10-D13),2))</f>
        <v>10.296115772464876</v>
      </c>
      <c r="P13" s="22">
        <f>SQRT(POWER((C11-C13),2)+POWER((D11-D13),2))</f>
        <v>6.9584481028459217</v>
      </c>
      <c r="Q13" s="22">
        <f>SQRT(POWER((C12-C13),2)+POWER((D12-D13),2))</f>
        <v>3.6055512754639891</v>
      </c>
      <c r="R13" s="22">
        <f>SQRT(POWER((C13-C13),2)+POWER((D13-D13),2))</f>
        <v>0</v>
      </c>
      <c r="S13" s="22">
        <f>SQRT(POWER((C14-C13),2)+POWER((D14-D13),2))</f>
        <v>3.3060550509633075</v>
      </c>
      <c r="T13" s="22">
        <f>SQRT(POWER((C15-C13),2)+POWER((D15-D13),2))</f>
        <v>6.7601775124622279</v>
      </c>
      <c r="U13" s="22">
        <f>SQRT(POWER((C16-C13),2)+POWER((D16-D13),2))</f>
        <v>10.218121158021175</v>
      </c>
      <c r="V13" s="22">
        <f t="shared" si="0"/>
        <v>13.324038426843417</v>
      </c>
      <c r="W13" s="22">
        <f t="shared" si="1"/>
        <v>16.292636373527767</v>
      </c>
      <c r="X13" s="22">
        <f t="shared" si="2"/>
        <v>19.018412131405714</v>
      </c>
      <c r="Y13" s="22">
        <f t="shared" si="3"/>
        <v>21.397429752192203</v>
      </c>
      <c r="Z13" s="22">
        <f t="shared" si="4"/>
        <v>23.464228092992958</v>
      </c>
      <c r="AA13" s="22">
        <f t="shared" si="5"/>
        <v>25.269151153135315</v>
      </c>
      <c r="AB13" s="22">
        <f t="shared" si="6"/>
        <v>26.737987957211736</v>
      </c>
      <c r="AC13" s="22">
        <f t="shared" si="7"/>
        <v>27.995892555873262</v>
      </c>
      <c r="AD13" s="22">
        <f t="shared" si="8"/>
        <v>28.945811441381288</v>
      </c>
      <c r="AE13" s="22">
        <f t="shared" si="9"/>
        <v>29.706901555025897</v>
      </c>
      <c r="AF13" s="22">
        <f t="shared" si="10"/>
        <v>30.216717227389214</v>
      </c>
      <c r="AG13" s="22">
        <f t="shared" si="11"/>
        <v>30.485406344675809</v>
      </c>
      <c r="AH13" s="22">
        <f t="shared" si="12"/>
        <v>30.850121555676242</v>
      </c>
      <c r="AI13" s="22">
        <f t="shared" si="13"/>
        <v>30.927010848124333</v>
      </c>
      <c r="AJ13" s="22">
        <f t="shared" si="14"/>
        <v>31.004031995854991</v>
      </c>
      <c r="AK13" s="22">
        <f t="shared" si="15"/>
        <v>30.9594896598765</v>
      </c>
      <c r="AL13" s="22">
        <f t="shared" si="16"/>
        <v>30.802110317314298</v>
      </c>
      <c r="AM13" s="22">
        <f t="shared" si="17"/>
        <v>30.654363474063526</v>
      </c>
      <c r="AN13" s="22">
        <f t="shared" si="18"/>
        <v>30.277549438486595</v>
      </c>
      <c r="AO13" s="22">
        <f t="shared" si="19"/>
        <v>29.775493278869455</v>
      </c>
      <c r="AP13" s="22">
        <f t="shared" si="20"/>
        <v>28.961353559528256</v>
      </c>
      <c r="AQ13" s="22">
        <f t="shared" si="21"/>
        <v>28.024275191340813</v>
      </c>
      <c r="AR13" s="22">
        <f t="shared" si="22"/>
        <v>26.833002068348598</v>
      </c>
    </row>
    <row r="14" spans="2:44">
      <c r="B14" s="15">
        <v>11</v>
      </c>
      <c r="C14" s="40">
        <v>-1.9</v>
      </c>
      <c r="D14" s="40">
        <v>-12.3</v>
      </c>
      <c r="E14" s="20"/>
      <c r="F14" s="20"/>
      <c r="H14" s="45">
        <v>11</v>
      </c>
      <c r="I14" s="22">
        <f>SQRT(POWER((C4-C14),2)+POWER((D4-D14),2))</f>
        <v>28.071337695236398</v>
      </c>
      <c r="J14" s="22">
        <f>SQRT(POWER((C5-C14),2)+POWER((D5-D14),2))</f>
        <v>26.305892875931811</v>
      </c>
      <c r="K14" s="22">
        <f>SQRT(POWER((C6-C14),2)+POWER((D6-D14),2))</f>
        <v>24.439517180173585</v>
      </c>
      <c r="L14" s="22">
        <f>SQRT(POWER((C7-C14),2)+POWER((D7-D14),2))</f>
        <v>22.110857061633769</v>
      </c>
      <c r="M14" s="22">
        <f>SQRT(POWER((C8-C14),2)+POWER((D8-D14),2))</f>
        <v>19.532792939055078</v>
      </c>
      <c r="N14" s="22">
        <f>SQRT(POWER((C9-C14),2)+POWER((D9-D14),2))</f>
        <v>16.650825805346713</v>
      </c>
      <c r="O14" s="22">
        <f>SQRT(POWER((C10-C14),2)+POWER((D10-D14),2))</f>
        <v>13.520355024924458</v>
      </c>
      <c r="P14" s="22">
        <f>SQRT(POWER((C11-C14),2)+POWER((D11-D14),2))</f>
        <v>10.223991392797629</v>
      </c>
      <c r="Q14" s="22">
        <f>SQRT(POWER((C12-C14),2)+POWER((D12-D14),2))</f>
        <v>6.9</v>
      </c>
      <c r="R14" s="22">
        <f>SQRT(POWER((C13-C14),2)+POWER((D13-D14),2))</f>
        <v>3.3060550509633075</v>
      </c>
      <c r="S14" s="22">
        <f>SQRT(POWER((C14-C14),2)+POWER((D14-D14),2))</f>
        <v>0</v>
      </c>
      <c r="T14" s="22">
        <f>SQRT(POWER((C15-C14),2)+POWER((D15-D14),2))</f>
        <v>3.4713109915419564</v>
      </c>
      <c r="U14" s="22">
        <f>SQRT(POWER((C16-C14),2)+POWER((D16-D14),2))</f>
        <v>6.9641941385920596</v>
      </c>
      <c r="V14" s="22">
        <f t="shared" si="0"/>
        <v>10.124228365658293</v>
      </c>
      <c r="W14" s="22">
        <f t="shared" si="1"/>
        <v>13.159027319676785</v>
      </c>
      <c r="X14" s="22">
        <f t="shared" si="2"/>
        <v>15.977797094718658</v>
      </c>
      <c r="Y14" s="22">
        <f t="shared" si="3"/>
        <v>18.471599822430111</v>
      </c>
      <c r="Z14" s="22">
        <f t="shared" si="4"/>
        <v>20.663494380186524</v>
      </c>
      <c r="AA14" s="22">
        <f t="shared" si="5"/>
        <v>22.638462845343543</v>
      </c>
      <c r="AB14" s="22">
        <f t="shared" si="6"/>
        <v>24.299176940793696</v>
      </c>
      <c r="AC14" s="22">
        <f t="shared" si="7"/>
        <v>25.784103629949986</v>
      </c>
      <c r="AD14" s="22">
        <f t="shared" si="8"/>
        <v>26.97869529832753</v>
      </c>
      <c r="AE14" s="22">
        <f t="shared" si="9"/>
        <v>28.014460551650821</v>
      </c>
      <c r="AF14" s="22">
        <f t="shared" si="10"/>
        <v>28.840249652178809</v>
      </c>
      <c r="AG14" s="22">
        <f t="shared" si="11"/>
        <v>29.438919817140032</v>
      </c>
      <c r="AH14" s="22">
        <f t="shared" si="12"/>
        <v>30.14962686336267</v>
      </c>
      <c r="AI14" s="22">
        <f t="shared" si="13"/>
        <v>30.604084694693945</v>
      </c>
      <c r="AJ14" s="22">
        <f t="shared" si="14"/>
        <v>31.033530253582175</v>
      </c>
      <c r="AK14" s="22">
        <f t="shared" si="15"/>
        <v>31.361441293409968</v>
      </c>
      <c r="AL14" s="22">
        <f t="shared" si="16"/>
        <v>31.568655340384709</v>
      </c>
      <c r="AM14" s="22">
        <f t="shared" si="17"/>
        <v>31.755314515841285</v>
      </c>
      <c r="AN14" s="22">
        <f t="shared" si="18"/>
        <v>31.694794525284433</v>
      </c>
      <c r="AO14" s="22">
        <f t="shared" si="19"/>
        <v>31.480311307228206</v>
      </c>
      <c r="AP14" s="22">
        <f t="shared" si="20"/>
        <v>30.929759132589442</v>
      </c>
      <c r="AQ14" s="22">
        <f t="shared" si="21"/>
        <v>30.223335355317747</v>
      </c>
      <c r="AR14" s="22">
        <f t="shared" si="22"/>
        <v>29.241750973565178</v>
      </c>
    </row>
    <row r="15" spans="2:44">
      <c r="B15" s="15">
        <v>12</v>
      </c>
      <c r="C15" s="40">
        <v>-5.3</v>
      </c>
      <c r="D15" s="40">
        <v>-11.6</v>
      </c>
      <c r="E15" s="20"/>
      <c r="F15" s="20"/>
      <c r="H15" s="45">
        <v>12</v>
      </c>
      <c r="I15" s="22">
        <f>SQRT(POWER((C4-C15),2)+POWER((D4-D15),2))</f>
        <v>30.64718584144391</v>
      </c>
      <c r="J15" s="22">
        <f>SQRT(POWER((C5-C15),2)+POWER((D5-D15),2))</f>
        <v>29.05942188000305</v>
      </c>
      <c r="K15" s="22">
        <f>SQRT(POWER((C6-C15),2)+POWER((D6-D15),2))</f>
        <v>27.330934854117231</v>
      </c>
      <c r="L15" s="22">
        <f>SQRT(POWER((C7-C15),2)+POWER((D7-D15),2))</f>
        <v>25.137223394798401</v>
      </c>
      <c r="M15" s="22">
        <f>SQRT(POWER((C8-C15),2)+POWER((D8-D15),2))</f>
        <v>22.671568097509269</v>
      </c>
      <c r="N15" s="22">
        <f>SQRT(POWER((C9-C15),2)+POWER((D9-D15),2))</f>
        <v>19.884164553734713</v>
      </c>
      <c r="O15" s="22">
        <f>SQRT(POWER((C10-C15),2)+POWER((D10-D15),2))</f>
        <v>16.835973390332974</v>
      </c>
      <c r="P15" s="22">
        <f>SQRT(POWER((C11-C15),2)+POWER((D11-D15),2))</f>
        <v>13.600000000000001</v>
      </c>
      <c r="Q15" s="22">
        <f>SQRT(POWER((C12-C15),2)+POWER((D12-D15),2))</f>
        <v>10.323759005323595</v>
      </c>
      <c r="R15" s="22">
        <f>SQRT(POWER((C13-C15),2)+POWER((D13-D15),2))</f>
        <v>6.7601775124622279</v>
      </c>
      <c r="S15" s="22">
        <f>SQRT(POWER((C14-C15),2)+POWER((D14-D15),2))</f>
        <v>3.4713109915419564</v>
      </c>
      <c r="T15" s="22">
        <f>SQRT(POWER((C15-C15),2)+POWER((D15-D15),2))</f>
        <v>0</v>
      </c>
      <c r="U15" s="22">
        <f>SQRT(POWER((C16-C15),2)+POWER((D16-D15),2))</f>
        <v>3.511409973215887</v>
      </c>
      <c r="V15" s="22">
        <f t="shared" si="0"/>
        <v>6.711929677819934</v>
      </c>
      <c r="W15" s="22">
        <f t="shared" si="1"/>
        <v>9.8005101908012939</v>
      </c>
      <c r="X15" s="22">
        <f t="shared" si="2"/>
        <v>12.702755606560334</v>
      </c>
      <c r="Y15" s="22">
        <f t="shared" si="3"/>
        <v>15.305227865013967</v>
      </c>
      <c r="Z15" s="22">
        <f t="shared" si="4"/>
        <v>17.618456232031228</v>
      </c>
      <c r="AA15" s="22">
        <f t="shared" si="5"/>
        <v>19.76486782146544</v>
      </c>
      <c r="AB15" s="22">
        <f t="shared" si="6"/>
        <v>21.622673285234644</v>
      </c>
      <c r="AC15" s="22">
        <f t="shared" si="7"/>
        <v>23.343735776434755</v>
      </c>
      <c r="AD15" s="22">
        <f t="shared" si="8"/>
        <v>24.795160818191924</v>
      </c>
      <c r="AE15" s="22">
        <f t="shared" si="9"/>
        <v>26.120490041344933</v>
      </c>
      <c r="AF15" s="22">
        <f t="shared" si="10"/>
        <v>27.280945731407481</v>
      </c>
      <c r="AG15" s="22">
        <f t="shared" si="11"/>
        <v>28.229417280560362</v>
      </c>
      <c r="AH15" s="22">
        <f t="shared" si="12"/>
        <v>29.302730248220893</v>
      </c>
      <c r="AI15" s="22">
        <f t="shared" si="13"/>
        <v>30.153275112332324</v>
      </c>
      <c r="AJ15" s="22">
        <f t="shared" si="14"/>
        <v>30.949151846213816</v>
      </c>
      <c r="AK15" s="22">
        <f t="shared" si="15"/>
        <v>31.662754144262305</v>
      </c>
      <c r="AL15" s="22">
        <f t="shared" si="16"/>
        <v>32.24608503369052</v>
      </c>
      <c r="AM15" s="22">
        <f t="shared" si="17"/>
        <v>32.775753233144769</v>
      </c>
      <c r="AN15" s="22">
        <f t="shared" si="18"/>
        <v>33.04073243740217</v>
      </c>
      <c r="AO15" s="22">
        <f t="shared" si="19"/>
        <v>33.122801813856263</v>
      </c>
      <c r="AP15" s="22">
        <f t="shared" si="20"/>
        <v>32.84661321963042</v>
      </c>
      <c r="AQ15" s="22">
        <f t="shared" si="21"/>
        <v>32.381785003300848</v>
      </c>
      <c r="AR15" s="22">
        <f t="shared" si="22"/>
        <v>31.622302256477152</v>
      </c>
    </row>
    <row r="16" spans="2:44">
      <c r="B16" s="15">
        <v>13</v>
      </c>
      <c r="C16" s="40">
        <v>-8.6</v>
      </c>
      <c r="D16" s="40">
        <v>-10.4</v>
      </c>
      <c r="E16" s="20"/>
      <c r="F16" s="20"/>
      <c r="H16" s="45">
        <v>13</v>
      </c>
      <c r="I16" s="22">
        <f>SQRT(POWER((C4-C16),2)+POWER((D4-D16),2))</f>
        <v>33.090482015226065</v>
      </c>
      <c r="J16" s="22">
        <f>SQRT(POWER((C5-C16),2)+POWER((D5-D16),2))</f>
        <v>31.690061533547073</v>
      </c>
      <c r="K16" s="22">
        <f>SQRT(POWER((C6-C16),2)+POWER((D6-D16),2))</f>
        <v>30.109965127844305</v>
      </c>
      <c r="L16" s="22">
        <f>SQRT(POWER((C7-C16),2)+POWER((D7-D16),2))</f>
        <v>28.064390248141862</v>
      </c>
      <c r="M16" s="22">
        <f>SQRT(POWER((C8-C16),2)+POWER((D8-D16),2))</f>
        <v>25.725668115716644</v>
      </c>
      <c r="N16" s="22">
        <f>SQRT(POWER((C9-C16),2)+POWER((D9-D16),2))</f>
        <v>23.048861143232219</v>
      </c>
      <c r="O16" s="22">
        <f>SQRT(POWER((C10-C16),2)+POWER((D10-D16),2))</f>
        <v>20.10024875467963</v>
      </c>
      <c r="P16" s="22">
        <f>SQRT(POWER((C11-C16),2)+POWER((D11-D16),2))</f>
        <v>16.942549985170473</v>
      </c>
      <c r="Q16" s="22">
        <f>SQRT(POWER((C12-C16),2)+POWER((D12-D16),2))</f>
        <v>13.732079230764727</v>
      </c>
      <c r="R16" s="22">
        <f>SQRT(POWER((C13-C16),2)+POWER((D13-D16),2))</f>
        <v>10.218121158021175</v>
      </c>
      <c r="S16" s="22">
        <f>SQRT(POWER((C14-C16),2)+POWER((D14-D16),2))</f>
        <v>6.9641941385920596</v>
      </c>
      <c r="T16" s="22">
        <f>SQRT(POWER((C15-C16),2)+POWER((D15-D16),2))</f>
        <v>3.511409973215887</v>
      </c>
      <c r="U16" s="22">
        <f>SQRT(POWER((C16-C16),2)+POWER((D16-D16),2))</f>
        <v>0</v>
      </c>
      <c r="V16" s="22">
        <f t="shared" si="0"/>
        <v>3.2249030993194201</v>
      </c>
      <c r="W16" s="22">
        <f t="shared" si="1"/>
        <v>6.3513778032801671</v>
      </c>
      <c r="X16" s="22">
        <f t="shared" si="2"/>
        <v>9.323625904121208</v>
      </c>
      <c r="Y16" s="22">
        <f t="shared" si="3"/>
        <v>12.024142381059868</v>
      </c>
      <c r="Z16" s="22">
        <f t="shared" si="4"/>
        <v>14.449913494550755</v>
      </c>
      <c r="AA16" s="22">
        <f t="shared" si="5"/>
        <v>16.763054614240211</v>
      </c>
      <c r="AB16" s="22">
        <f t="shared" si="6"/>
        <v>18.816216410320116</v>
      </c>
      <c r="AC16" s="22">
        <f t="shared" si="7"/>
        <v>20.774022239325731</v>
      </c>
      <c r="AD16" s="22">
        <f t="shared" si="8"/>
        <v>22.484883811129645</v>
      </c>
      <c r="AE16" s="22">
        <f t="shared" si="9"/>
        <v>24.103319273494265</v>
      </c>
      <c r="AF16" s="22">
        <f t="shared" si="10"/>
        <v>25.603515383634335</v>
      </c>
      <c r="AG16" s="22">
        <f t="shared" si="11"/>
        <v>26.90669061776271</v>
      </c>
      <c r="AH16" s="22">
        <f t="shared" si="12"/>
        <v>28.342547521350301</v>
      </c>
      <c r="AI16" s="22">
        <f t="shared" si="13"/>
        <v>29.58935619441559</v>
      </c>
      <c r="AJ16" s="22">
        <f t="shared" si="14"/>
        <v>30.748333288163767</v>
      </c>
      <c r="AK16" s="22">
        <f t="shared" si="15"/>
        <v>31.842738575694145</v>
      </c>
      <c r="AL16" s="22">
        <f t="shared" si="16"/>
        <v>32.796341259353909</v>
      </c>
      <c r="AM16" s="22">
        <f t="shared" si="17"/>
        <v>33.662144910863894</v>
      </c>
      <c r="AN16" s="22">
        <f t="shared" si="18"/>
        <v>34.247627655065394</v>
      </c>
      <c r="AO16" s="22">
        <f t="shared" si="19"/>
        <v>34.622680427719636</v>
      </c>
      <c r="AP16" s="22">
        <f t="shared" si="20"/>
        <v>34.620369726506389</v>
      </c>
      <c r="AQ16" s="22">
        <f t="shared" si="21"/>
        <v>34.398401125633733</v>
      </c>
      <c r="AR16" s="22">
        <f t="shared" si="22"/>
        <v>33.864730915806788</v>
      </c>
    </row>
    <row r="17" spans="2:44">
      <c r="B17" s="15">
        <v>14</v>
      </c>
      <c r="C17" s="40">
        <v>-11.4</v>
      </c>
      <c r="D17" s="40">
        <v>-8.8000000000000007</v>
      </c>
      <c r="E17" s="20"/>
      <c r="F17" s="20"/>
      <c r="H17" s="45">
        <v>14</v>
      </c>
      <c r="I17" s="22">
        <f>SQRT(POWER((C4-C17),2)+POWER((D4-D17),2))</f>
        <v>35.106979363083923</v>
      </c>
      <c r="J17" s="22">
        <f>SQRT(POWER((C5-C17),2)+POWER((D5-D17),2))</f>
        <v>33.889526405661087</v>
      </c>
      <c r="K17" s="22">
        <f>SQRT(POWER((C6-C17),2)+POWER((D6-D17),2))</f>
        <v>32.457510687050537</v>
      </c>
      <c r="L17" s="22">
        <f>SQRT(POWER((C7-C17),2)+POWER((D7-D17),2))</f>
        <v>30.562885989382611</v>
      </c>
      <c r="M17" s="22">
        <f>SQRT(POWER((C8-C17),2)+POWER((D8-D17),2))</f>
        <v>28.357186038110338</v>
      </c>
      <c r="N17" s="22">
        <f>SQRT(POWER((C9-C17),2)+POWER((D9-D17),2))</f>
        <v>25.800193797721754</v>
      </c>
      <c r="O17" s="22">
        <f>SQRT(POWER((C10-C17),2)+POWER((D10-D17),2))</f>
        <v>22.963013739489856</v>
      </c>
      <c r="P17" s="22">
        <f>SQRT(POWER((C11-C17),2)+POWER((D11-D17),2))</f>
        <v>19.897989848223364</v>
      </c>
      <c r="Q17" s="22">
        <f>SQRT(POWER((C12-C17),2)+POWER((D12-D17),2))</f>
        <v>16.769317219254933</v>
      </c>
      <c r="R17" s="22">
        <f>SQRT(POWER((C13-C17),2)+POWER((D13-D17),2))</f>
        <v>13.324038426843417</v>
      </c>
      <c r="S17" s="22">
        <f>SQRT(POWER((C14-C17),2)+POWER((D14-D17),2))</f>
        <v>10.124228365658293</v>
      </c>
      <c r="T17" s="22">
        <f>SQRT(POWER((C15-C17),2)+POWER((D15-D17),2))</f>
        <v>6.711929677819934</v>
      </c>
      <c r="U17" s="22">
        <f>SQRT(POWER((C16-C17),2)+POWER((D16-D17),2))</f>
        <v>3.2249030993194201</v>
      </c>
      <c r="V17" s="22">
        <f t="shared" si="0"/>
        <v>0</v>
      </c>
      <c r="W17" s="22">
        <f t="shared" si="1"/>
        <v>3.1400636936215167</v>
      </c>
      <c r="X17" s="22">
        <f t="shared" si="2"/>
        <v>6.1554853586049578</v>
      </c>
      <c r="Y17" s="22">
        <f t="shared" si="3"/>
        <v>8.9274856482662592</v>
      </c>
      <c r="Z17" s="22">
        <f t="shared" si="4"/>
        <v>11.440279716860074</v>
      </c>
      <c r="AA17" s="22">
        <f t="shared" si="5"/>
        <v>13.892443989449804</v>
      </c>
      <c r="AB17" s="22">
        <f t="shared" si="6"/>
        <v>16.113658802394944</v>
      </c>
      <c r="AC17" s="22">
        <f t="shared" si="7"/>
        <v>18.278949641595929</v>
      </c>
      <c r="AD17" s="22">
        <f t="shared" si="8"/>
        <v>20.220039564748632</v>
      </c>
      <c r="AE17" s="22">
        <f t="shared" si="9"/>
        <v>22.1</v>
      </c>
      <c r="AF17" s="22">
        <f t="shared" si="10"/>
        <v>23.905229553384338</v>
      </c>
      <c r="AG17" s="22">
        <f t="shared" si="11"/>
        <v>25.527436220662665</v>
      </c>
      <c r="AH17" s="22">
        <f t="shared" si="12"/>
        <v>27.285527299284507</v>
      </c>
      <c r="AI17" s="22">
        <f t="shared" si="13"/>
        <v>28.886155853626491</v>
      </c>
      <c r="AJ17" s="22">
        <f t="shared" si="14"/>
        <v>30.367416748877407</v>
      </c>
      <c r="AK17" s="22">
        <f t="shared" si="15"/>
        <v>31.8</v>
      </c>
      <c r="AL17" s="22">
        <f t="shared" si="16"/>
        <v>33.082926110004237</v>
      </c>
      <c r="AM17" s="22">
        <f t="shared" si="17"/>
        <v>34.247627655065394</v>
      </c>
      <c r="AN17" s="22">
        <f t="shared" si="18"/>
        <v>35.120649196733254</v>
      </c>
      <c r="AO17" s="22">
        <f t="shared" si="19"/>
        <v>35.760453017264759</v>
      </c>
      <c r="AP17" s="22">
        <f t="shared" si="20"/>
        <v>36.009026646106392</v>
      </c>
      <c r="AQ17" s="22">
        <f t="shared" si="21"/>
        <v>36.011803620479768</v>
      </c>
      <c r="AR17" s="22">
        <f t="shared" si="22"/>
        <v>35.690054637111444</v>
      </c>
    </row>
    <row r="18" spans="2:44">
      <c r="B18" s="15">
        <v>15</v>
      </c>
      <c r="C18" s="40">
        <v>-13.9</v>
      </c>
      <c r="D18" s="40">
        <v>-6.9</v>
      </c>
      <c r="E18" s="20"/>
      <c r="F18" s="20"/>
      <c r="H18" s="45">
        <v>15</v>
      </c>
      <c r="I18" s="22">
        <f>SQRT(POWER((C4-C18),2)+POWER((D4-D18),2))</f>
        <v>36.92424677633926</v>
      </c>
      <c r="J18" s="22">
        <f>SQRT(POWER((C5-C18),2)+POWER((D5-D18),2))</f>
        <v>35.889274163738669</v>
      </c>
      <c r="K18" s="22">
        <f>SQRT(POWER((C6-C18),2)+POWER((D6-D18),2))</f>
        <v>34.607080200444528</v>
      </c>
      <c r="L18" s="22">
        <f>SQRT(POWER((C7-C18),2)+POWER((D7-D18),2))</f>
        <v>32.86715685908959</v>
      </c>
      <c r="M18" s="22">
        <f>SQRT(POWER((C8-C18),2)+POWER((D8-D18),2))</f>
        <v>30.800162337234521</v>
      </c>
      <c r="N18" s="22">
        <f>SQRT(POWER((C9-C18),2)+POWER((D9-D18),2))</f>
        <v>28.370583356709464</v>
      </c>
      <c r="O18" s="22">
        <f>SQRT(POWER((C10-C18),2)+POWER((D10-D18),2))</f>
        <v>25.653849613654479</v>
      </c>
      <c r="P18" s="22">
        <f>SQRT(POWER((C11-C18),2)+POWER((D11-D18),2))</f>
        <v>22.69206909913682</v>
      </c>
      <c r="Q18" s="22">
        <f>SQRT(POWER((C12-C18),2)+POWER((D12-D18),2))</f>
        <v>19.656296701057396</v>
      </c>
      <c r="R18" s="22">
        <f>SQRT(POWER((C13-C18),2)+POWER((D13-D18),2))</f>
        <v>16.292636373527767</v>
      </c>
      <c r="S18" s="22">
        <f>SQRT(POWER((C14-C18),2)+POWER((D14-D18),2))</f>
        <v>13.159027319676785</v>
      </c>
      <c r="T18" s="22">
        <f>SQRT(POWER((C15-C18),2)+POWER((D15-D18),2))</f>
        <v>9.8005101908012939</v>
      </c>
      <c r="U18" s="22">
        <f>SQRT(POWER((C16-C18),2)+POWER((D16-D18),2))</f>
        <v>6.3513778032801671</v>
      </c>
      <c r="V18" s="22">
        <f t="shared" si="0"/>
        <v>3.1400636936215167</v>
      </c>
      <c r="W18" s="22">
        <f t="shared" si="1"/>
        <v>0</v>
      </c>
      <c r="X18" s="22">
        <f t="shared" si="2"/>
        <v>3.0479501308256345</v>
      </c>
      <c r="Y18" s="22">
        <f t="shared" si="3"/>
        <v>5.8821764679410977</v>
      </c>
      <c r="Z18" s="22">
        <f t="shared" si="4"/>
        <v>8.4723078319900527</v>
      </c>
      <c r="AA18" s="22">
        <f t="shared" si="5"/>
        <v>11.057124400132253</v>
      </c>
      <c r="AB18" s="22">
        <f t="shared" si="6"/>
        <v>13.440610105199839</v>
      </c>
      <c r="AC18" s="22">
        <f t="shared" si="7"/>
        <v>15.806960492137632</v>
      </c>
      <c r="AD18" s="22">
        <f t="shared" si="8"/>
        <v>17.97136611390464</v>
      </c>
      <c r="AE18" s="22">
        <f t="shared" si="9"/>
        <v>20.103979705520995</v>
      </c>
      <c r="AF18" s="22">
        <f t="shared" si="10"/>
        <v>22.203603311174518</v>
      </c>
      <c r="AG18" s="22">
        <f t="shared" si="11"/>
        <v>24.132343441945292</v>
      </c>
      <c r="AH18" s="22">
        <f t="shared" si="12"/>
        <v>26.194655943531689</v>
      </c>
      <c r="AI18" s="22">
        <f t="shared" si="13"/>
        <v>28.129877354869507</v>
      </c>
      <c r="AJ18" s="22">
        <f t="shared" si="14"/>
        <v>29.913207785190806</v>
      </c>
      <c r="AK18" s="22">
        <f t="shared" si="15"/>
        <v>31.662280397975131</v>
      </c>
      <c r="AL18" s="22">
        <f t="shared" si="16"/>
        <v>33.253270515845507</v>
      </c>
      <c r="AM18" s="22">
        <f t="shared" si="17"/>
        <v>34.696973931454025</v>
      </c>
      <c r="AN18" s="22">
        <f t="shared" si="18"/>
        <v>35.840200892294114</v>
      </c>
      <c r="AO18" s="22">
        <f t="shared" si="19"/>
        <v>36.729960522712247</v>
      </c>
      <c r="AP18" s="22">
        <f t="shared" si="20"/>
        <v>37.217872050938105</v>
      </c>
      <c r="AQ18" s="22">
        <f t="shared" si="21"/>
        <v>37.436479535340922</v>
      </c>
      <c r="AR18" s="22">
        <f t="shared" si="22"/>
        <v>37.320235797754549</v>
      </c>
    </row>
    <row r="19" spans="2:44">
      <c r="B19" s="15">
        <v>16</v>
      </c>
      <c r="C19" s="40">
        <v>-15.9</v>
      </c>
      <c r="D19" s="40">
        <v>-4.5999999999999996</v>
      </c>
      <c r="E19" s="20"/>
      <c r="F19" s="20"/>
      <c r="H19" s="45">
        <v>16</v>
      </c>
      <c r="I19" s="22">
        <f>SQRT(POWER((C4-C19),2)+POWER((D4-D19),2))</f>
        <v>38.340709435272586</v>
      </c>
      <c r="J19" s="22">
        <f>SQRT(POWER((C5-C19),2)+POWER((D5-D19),2))</f>
        <v>37.49573309057979</v>
      </c>
      <c r="K19" s="22">
        <f>SQRT(POWER((C6-C19),2)+POWER((D6-D19),2))</f>
        <v>36.372792029207766</v>
      </c>
      <c r="L19" s="22">
        <f>SQRT(POWER((C7-C19),2)+POWER((D7-D19),2))</f>
        <v>34.800574707898143</v>
      </c>
      <c r="M19" s="22">
        <f>SQRT(POWER((C8-C19),2)+POWER((D8-D19),2))</f>
        <v>32.887687665751145</v>
      </c>
      <c r="N19" s="22">
        <f>SQRT(POWER((C9-C19),2)+POWER((D9-D19),2))</f>
        <v>30.603594560116626</v>
      </c>
      <c r="O19" s="22">
        <f>SQRT(POWER((C10-C19),2)+POWER((D10-D19),2))</f>
        <v>28.028021692584726</v>
      </c>
      <c r="P19" s="22">
        <f>SQRT(POWER((C11-C19),2)+POWER((D11-D19),2))</f>
        <v>25.192062241904694</v>
      </c>
      <c r="Q19" s="22">
        <f>SQRT(POWER((C12-C19),2)+POWER((D12-D19),2))</f>
        <v>22.273302404448245</v>
      </c>
      <c r="R19" s="22">
        <f>SQRT(POWER((C13-C19),2)+POWER((D13-D19),2))</f>
        <v>19.018412131405714</v>
      </c>
      <c r="S19" s="22">
        <f>SQRT(POWER((C14-C19),2)+POWER((D14-D19),2))</f>
        <v>15.977797094718658</v>
      </c>
      <c r="T19" s="22">
        <f>SQRT(POWER((C15-C19),2)+POWER((D15-D19),2))</f>
        <v>12.702755606560334</v>
      </c>
      <c r="U19" s="22">
        <f>SQRT(POWER((C16-C19),2)+POWER((D16-D19),2))</f>
        <v>9.323625904121208</v>
      </c>
      <c r="V19" s="22">
        <f t="shared" si="0"/>
        <v>6.1554853586049578</v>
      </c>
      <c r="W19" s="22">
        <f t="shared" si="1"/>
        <v>3.0479501308256345</v>
      </c>
      <c r="X19" s="22">
        <f t="shared" si="2"/>
        <v>0</v>
      </c>
      <c r="Y19" s="22">
        <f t="shared" si="3"/>
        <v>2.8653097563788803</v>
      </c>
      <c r="Z19" s="22">
        <f t="shared" si="4"/>
        <v>5.5036351623268045</v>
      </c>
      <c r="AA19" s="22">
        <f t="shared" si="5"/>
        <v>8.19084855189009</v>
      </c>
      <c r="AB19" s="22">
        <f t="shared" si="6"/>
        <v>10.707940978544848</v>
      </c>
      <c r="AC19" s="22">
        <f t="shared" si="7"/>
        <v>13.245754036671524</v>
      </c>
      <c r="AD19" s="22">
        <f t="shared" si="8"/>
        <v>15.605127362504927</v>
      </c>
      <c r="AE19" s="22">
        <f t="shared" si="9"/>
        <v>17.961069010501571</v>
      </c>
      <c r="AF19" s="22">
        <f t="shared" si="10"/>
        <v>20.324615617521527</v>
      </c>
      <c r="AG19" s="22">
        <f t="shared" si="11"/>
        <v>22.530423875284725</v>
      </c>
      <c r="AH19" s="22">
        <f t="shared" si="12"/>
        <v>24.865437860612868</v>
      </c>
      <c r="AI19" s="22">
        <f t="shared" si="13"/>
        <v>27.10461215365385</v>
      </c>
      <c r="AJ19" s="22">
        <f t="shared" si="14"/>
        <v>29.162475889402806</v>
      </c>
      <c r="AK19" s="22">
        <f t="shared" si="15"/>
        <v>31.201442274356484</v>
      </c>
      <c r="AL19" s="22">
        <f t="shared" si="16"/>
        <v>33.077031305726337</v>
      </c>
      <c r="AM19" s="22">
        <f t="shared" si="17"/>
        <v>34.780023001717524</v>
      </c>
      <c r="AN19" s="22">
        <f t="shared" si="18"/>
        <v>36.178032008388733</v>
      </c>
      <c r="AO19" s="22">
        <f t="shared" si="19"/>
        <v>37.306299736103554</v>
      </c>
      <c r="AP19" s="22">
        <f t="shared" si="20"/>
        <v>38.026569658595292</v>
      </c>
      <c r="AQ19" s="22">
        <f t="shared" si="21"/>
        <v>38.457509019696005</v>
      </c>
      <c r="AR19" s="22">
        <f t="shared" si="22"/>
        <v>38.546724893303193</v>
      </c>
    </row>
    <row r="20" spans="2:44">
      <c r="B20" s="15">
        <v>17</v>
      </c>
      <c r="C20" s="40">
        <v>-17.3</v>
      </c>
      <c r="D20" s="40">
        <v>-2.1</v>
      </c>
      <c r="E20" s="20"/>
      <c r="F20" s="20"/>
      <c r="H20" s="45">
        <v>17</v>
      </c>
      <c r="I20" s="22">
        <f>SQRT(POWER((C4-C20),2)+POWER((D4-D20),2))</f>
        <v>39.319206502675002</v>
      </c>
      <c r="J20" s="22">
        <f>SQRT(POWER((C5-C20),2)+POWER((D5-D20),2))</f>
        <v>38.662643468857638</v>
      </c>
      <c r="K20" s="22">
        <f>SQRT(POWER((C6-C20),2)+POWER((D6-D20),2))</f>
        <v>37.70053050024628</v>
      </c>
      <c r="L20" s="22">
        <f>SQRT(POWER((C7-C20),2)+POWER((D7-D20),2))</f>
        <v>36.300550960006106</v>
      </c>
      <c r="M20" s="22">
        <f>SQRT(POWER((C8-C20),2)+POWER((D8-D20),2))</f>
        <v>34.549240223194488</v>
      </c>
      <c r="N20" s="22">
        <f>SQRT(POWER((C9-C20),2)+POWER((D9-D20),2))</f>
        <v>32.421135081918401</v>
      </c>
      <c r="O20" s="22">
        <f>SQRT(POWER((C10-C20),2)+POWER((D10-D20),2))</f>
        <v>30</v>
      </c>
      <c r="P20" s="22">
        <f>SQRT(POWER((C11-C20),2)+POWER((D11-D20),2))</f>
        <v>27.305860176892434</v>
      </c>
      <c r="Q20" s="22">
        <f>SQRT(POWER((C12-C20),2)+POWER((D12-D20),2))</f>
        <v>24.522030910999195</v>
      </c>
      <c r="R20" s="22">
        <f>SQRT(POWER((C13-C20),2)+POWER((D13-D20),2))</f>
        <v>21.397429752192203</v>
      </c>
      <c r="S20" s="22">
        <f>SQRT(POWER((C14-C20),2)+POWER((D14-D20),2))</f>
        <v>18.471599822430111</v>
      </c>
      <c r="T20" s="22">
        <f>SQRT(POWER((C15-C20),2)+POWER((D15-D20),2))</f>
        <v>15.305227865013967</v>
      </c>
      <c r="U20" s="22">
        <f>SQRT(POWER((C16-C20),2)+POWER((D16-D20),2))</f>
        <v>12.024142381059868</v>
      </c>
      <c r="V20" s="22">
        <f t="shared" si="0"/>
        <v>8.9274856482662592</v>
      </c>
      <c r="W20" s="22">
        <f t="shared" si="1"/>
        <v>5.8821764679410977</v>
      </c>
      <c r="X20" s="22">
        <f t="shared" si="2"/>
        <v>2.8653097563788803</v>
      </c>
      <c r="Y20" s="22">
        <f t="shared" si="3"/>
        <v>0</v>
      </c>
      <c r="Z20" s="22">
        <f t="shared" si="4"/>
        <v>2.6570660511172841</v>
      </c>
      <c r="AA20" s="22">
        <f t="shared" si="5"/>
        <v>5.4129474410897434</v>
      </c>
      <c r="AB20" s="22">
        <f t="shared" si="6"/>
        <v>8.0305666051655411</v>
      </c>
      <c r="AC20" s="22">
        <f t="shared" si="7"/>
        <v>10.70420478129973</v>
      </c>
      <c r="AD20" s="22">
        <f t="shared" si="8"/>
        <v>13.223085872821065</v>
      </c>
      <c r="AE20" s="22">
        <f t="shared" si="9"/>
        <v>15.764834283937144</v>
      </c>
      <c r="AF20" s="22">
        <f t="shared" si="10"/>
        <v>18.352111595127138</v>
      </c>
      <c r="AG20" s="22">
        <f t="shared" si="11"/>
        <v>20.795432190748045</v>
      </c>
      <c r="AH20" s="22">
        <f t="shared" si="12"/>
        <v>23.36236289419373</v>
      </c>
      <c r="AI20" s="22">
        <f t="shared" si="13"/>
        <v>25.864454372748714</v>
      </c>
      <c r="AJ20" s="22">
        <f t="shared" si="14"/>
        <v>28.160255680657446</v>
      </c>
      <c r="AK20" s="22">
        <f t="shared" si="15"/>
        <v>30.452914474644295</v>
      </c>
      <c r="AL20" s="22">
        <f t="shared" si="16"/>
        <v>32.580055248571938</v>
      </c>
      <c r="AM20" s="22">
        <f t="shared" si="17"/>
        <v>34.513765369776742</v>
      </c>
      <c r="AN20" s="22">
        <f t="shared" si="18"/>
        <v>36.141942393844857</v>
      </c>
      <c r="AO20" s="22">
        <f t="shared" si="19"/>
        <v>37.488264830477291</v>
      </c>
      <c r="AP20" s="22">
        <f t="shared" si="20"/>
        <v>38.424601494355144</v>
      </c>
      <c r="AQ20" s="22">
        <f t="shared" si="21"/>
        <v>39.055473368018475</v>
      </c>
      <c r="AR20" s="22">
        <f t="shared" si="22"/>
        <v>39.341072684917982</v>
      </c>
    </row>
    <row r="21" spans="2:44">
      <c r="B21" s="15">
        <v>18</v>
      </c>
      <c r="C21" s="40">
        <v>-18.2</v>
      </c>
      <c r="D21" s="40">
        <v>0.4</v>
      </c>
      <c r="E21" s="20"/>
      <c r="F21" s="20"/>
      <c r="H21" s="45">
        <v>18</v>
      </c>
      <c r="I21" s="22">
        <f>SQRT(POWER((C4-C21),2)+POWER((D4-D21),2))</f>
        <v>39.978244083501217</v>
      </c>
      <c r="J21" s="22">
        <f>SQRT(POWER((C5-C21),2)+POWER((D5-D21),2))</f>
        <v>39.501139224078081</v>
      </c>
      <c r="K21" s="22">
        <f>SQRT(POWER((C6-C21),2)+POWER((D6-D21),2))</f>
        <v>38.694314827891702</v>
      </c>
      <c r="L21" s="22">
        <f>SQRT(POWER((C7-C21),2)+POWER((D7-D21),2))</f>
        <v>37.462648064438795</v>
      </c>
      <c r="M21" s="22">
        <f>SQRT(POWER((C8-C21),2)+POWER((D8-D21),2))</f>
        <v>35.87157649170161</v>
      </c>
      <c r="N21" s="22">
        <f>SQRT(POWER((C9-C21),2)+POWER((D9-D21),2))</f>
        <v>33.900589965367857</v>
      </c>
      <c r="O21" s="22">
        <f>SQRT(POWER((C10-C21),2)+POWER((D10-D21),2))</f>
        <v>31.637003650788422</v>
      </c>
      <c r="P21" s="22">
        <f>SQRT(POWER((C11-C21),2)+POWER((D11-D21),2))</f>
        <v>29.090376415577712</v>
      </c>
      <c r="Q21" s="22">
        <f>SQRT(POWER((C12-C21),2)+POWER((D12-D21),2))</f>
        <v>26.44862945409459</v>
      </c>
      <c r="R21" s="22">
        <f>SQRT(POWER((C13-C21),2)+POWER((D13-D21),2))</f>
        <v>23.464228092992958</v>
      </c>
      <c r="S21" s="22">
        <f>SQRT(POWER((C14-C21),2)+POWER((D14-D21),2))</f>
        <v>20.663494380186524</v>
      </c>
      <c r="T21" s="22">
        <f>SQRT(POWER((C15-C21),2)+POWER((D15-D21),2))</f>
        <v>17.618456232031228</v>
      </c>
      <c r="U21" s="22">
        <f>SQRT(POWER((C16-C21),2)+POWER((D16-D21),2))</f>
        <v>14.449913494550755</v>
      </c>
      <c r="V21" s="22">
        <f t="shared" si="0"/>
        <v>11.440279716860074</v>
      </c>
      <c r="W21" s="22">
        <f t="shared" si="1"/>
        <v>8.4723078319900527</v>
      </c>
      <c r="X21" s="22">
        <f t="shared" si="2"/>
        <v>5.5036351623268045</v>
      </c>
      <c r="Y21" s="22">
        <f t="shared" si="3"/>
        <v>2.6570660511172841</v>
      </c>
      <c r="Z21" s="22">
        <f t="shared" si="4"/>
        <v>0</v>
      </c>
      <c r="AA21" s="22">
        <f t="shared" si="5"/>
        <v>2.8071337695236402</v>
      </c>
      <c r="AB21" s="22">
        <f t="shared" si="6"/>
        <v>5.5036351623268054</v>
      </c>
      <c r="AC21" s="22">
        <f t="shared" si="7"/>
        <v>8.287339742040265</v>
      </c>
      <c r="AD21" s="22">
        <f t="shared" si="8"/>
        <v>10.938464243210744</v>
      </c>
      <c r="AE21" s="22">
        <f t="shared" si="9"/>
        <v>13.635615130972273</v>
      </c>
      <c r="AF21" s="22">
        <f t="shared" si="10"/>
        <v>16.412799883018131</v>
      </c>
      <c r="AG21" s="22">
        <f t="shared" si="11"/>
        <v>19.059118552545918</v>
      </c>
      <c r="AH21" s="22">
        <f t="shared" si="12"/>
        <v>21.821548982599744</v>
      </c>
      <c r="AI21" s="22">
        <f t="shared" si="13"/>
        <v>24.548930730278254</v>
      </c>
      <c r="AJ21" s="22">
        <f t="shared" si="14"/>
        <v>27.04847500322338</v>
      </c>
      <c r="AK21" s="22">
        <f t="shared" si="15"/>
        <v>29.560108254199612</v>
      </c>
      <c r="AL21" s="22">
        <f t="shared" si="16"/>
        <v>31.906112267087632</v>
      </c>
      <c r="AM21" s="22">
        <f t="shared" si="17"/>
        <v>34.041445327717803</v>
      </c>
      <c r="AN21" s="22">
        <f t="shared" si="18"/>
        <v>35.873388465546434</v>
      </c>
      <c r="AO21" s="22">
        <f t="shared" si="19"/>
        <v>37.414569354731313</v>
      </c>
      <c r="AP21" s="22">
        <f t="shared" si="20"/>
        <v>38.546724893303193</v>
      </c>
      <c r="AQ21" s="22">
        <f t="shared" si="21"/>
        <v>39.360513208036295</v>
      </c>
      <c r="AR21" s="22">
        <f t="shared" si="22"/>
        <v>39.827879682453599</v>
      </c>
    </row>
    <row r="22" spans="2:44">
      <c r="B22" s="15">
        <v>19</v>
      </c>
      <c r="C22" s="40">
        <v>-18.399999999999999</v>
      </c>
      <c r="D22" s="40">
        <v>3.2</v>
      </c>
      <c r="E22" s="20"/>
      <c r="F22" s="20"/>
      <c r="H22" s="45">
        <v>19</v>
      </c>
      <c r="I22" s="46">
        <f>SQRT(POWER((C4-C22),2)+POWER((D4-D22),2))</f>
        <v>40.101122178811899</v>
      </c>
      <c r="J22" s="46">
        <f>SQRT(POWER((C5-C22),2)+POWER((D5-D22),2))</f>
        <v>39.820848810641898</v>
      </c>
      <c r="K22" s="46">
        <f>SQRT(POWER((C6-C22),2)+POWER((D6-D22),2))</f>
        <v>39.187880779649205</v>
      </c>
      <c r="L22" s="46">
        <f>SQRT(POWER((C7-C22),2)+POWER((D7-D22),2))</f>
        <v>38.148263394288342</v>
      </c>
      <c r="M22" s="46">
        <f>SQRT(POWER((C8-C22),2)+POWER((D8-D22),2))</f>
        <v>36.744115175086193</v>
      </c>
      <c r="N22" s="46">
        <f>SQRT(POWER((C9-C22),2)+POWER((D9-D22),2))</f>
        <v>34.960692212826679</v>
      </c>
      <c r="O22" s="46">
        <f>SQRT(POWER((C10-C22),2)+POWER((D10-D22),2))</f>
        <v>32.88920795641026</v>
      </c>
      <c r="P22" s="46">
        <f>SQRT(POWER((C11-C22),2)+POWER((D11-D22),2))</f>
        <v>30.527528560301111</v>
      </c>
      <c r="Q22" s="46">
        <f>SQRT(POWER((C12-C22),2)+POWER((D12-D22),2))</f>
        <v>28.067953256338445</v>
      </c>
      <c r="R22" s="46">
        <f>SQRT(POWER((C13-C22),2)+POWER((D13-D22),2))</f>
        <v>25.269151153135315</v>
      </c>
      <c r="S22" s="46">
        <f>SQRT(POWER((C14-C22),2)+POWER((D14-D22),2))</f>
        <v>22.638462845343543</v>
      </c>
      <c r="T22" s="22">
        <f>SQRT(POWER((C15-C22),2)+POWER((D15-D22),2))</f>
        <v>19.76486782146544</v>
      </c>
      <c r="U22" s="22">
        <f>SQRT(POWER((C16-C22),2)+POWER((D16-D22),2))</f>
        <v>16.763054614240211</v>
      </c>
      <c r="V22" s="22">
        <f t="shared" si="0"/>
        <v>13.892443989449804</v>
      </c>
      <c r="W22" s="22">
        <f t="shared" si="1"/>
        <v>11.057124400132253</v>
      </c>
      <c r="X22" s="22">
        <f t="shared" si="2"/>
        <v>8.19084855189009</v>
      </c>
      <c r="Y22" s="22">
        <f t="shared" si="3"/>
        <v>5.4129474410897434</v>
      </c>
      <c r="Z22" s="22">
        <f t="shared" si="4"/>
        <v>2.8071337695236402</v>
      </c>
      <c r="AA22" s="22">
        <f t="shared" si="5"/>
        <v>0</v>
      </c>
      <c r="AB22" s="22">
        <f t="shared" si="6"/>
        <v>2.7294688127912363</v>
      </c>
      <c r="AC22" s="22">
        <f t="shared" si="7"/>
        <v>5.5785302723925403</v>
      </c>
      <c r="AD22" s="22">
        <f t="shared" si="8"/>
        <v>8.3216584885466176</v>
      </c>
      <c r="AE22" s="22">
        <f t="shared" si="9"/>
        <v>11.135977729862789</v>
      </c>
      <c r="AF22" s="22">
        <f t="shared" si="10"/>
        <v>14.066271716414407</v>
      </c>
      <c r="AG22" s="22">
        <f t="shared" si="11"/>
        <v>16.883423823383691</v>
      </c>
      <c r="AH22" s="22">
        <f t="shared" si="12"/>
        <v>19.811612756158947</v>
      </c>
      <c r="AI22" s="22">
        <f t="shared" si="13"/>
        <v>22.737853900489377</v>
      </c>
      <c r="AJ22" s="22">
        <f t="shared" si="14"/>
        <v>25.420070810286894</v>
      </c>
      <c r="AK22" s="22">
        <f t="shared" si="15"/>
        <v>28.132543432828818</v>
      </c>
      <c r="AL22" s="22">
        <f t="shared" si="16"/>
        <v>30.683546079291421</v>
      </c>
      <c r="AM22" s="22">
        <f t="shared" si="17"/>
        <v>33.010604356782075</v>
      </c>
      <c r="AN22" s="22">
        <f t="shared" si="18"/>
        <v>35.040833323424252</v>
      </c>
      <c r="AO22" s="22">
        <f t="shared" si="19"/>
        <v>36.775127464089095</v>
      </c>
      <c r="AP22" s="22">
        <f t="shared" si="20"/>
        <v>38.105773840718676</v>
      </c>
      <c r="AQ22" s="22">
        <f t="shared" si="21"/>
        <v>39.108183286877441</v>
      </c>
      <c r="AR22" s="22">
        <f t="shared" si="22"/>
        <v>39.766568873866902</v>
      </c>
    </row>
    <row r="23" spans="2:44">
      <c r="B23" s="15">
        <v>20</v>
      </c>
      <c r="C23" s="40">
        <v>-18</v>
      </c>
      <c r="D23" s="40">
        <v>5.9</v>
      </c>
      <c r="E23" s="20"/>
      <c r="F23" s="20"/>
      <c r="H23" s="45">
        <v>20</v>
      </c>
      <c r="I23" s="46">
        <f>SQRT(POWER((C4-C23),2)+POWER((D4-D23),2))</f>
        <v>39.813188769552234</v>
      </c>
      <c r="J23" s="46">
        <f>SQRT(POWER((C5-C23),2)+POWER((D5-D23),2))</f>
        <v>39.72568438680446</v>
      </c>
      <c r="K23" s="46">
        <f>SQRT(POWER((C6-C23),2)+POWER((D6-D23),2))</f>
        <v>39.265761166695853</v>
      </c>
      <c r="L23" s="46">
        <f>SQRT(POWER((C7-C23),2)+POWER((D7-D23),2))</f>
        <v>38.420046850570081</v>
      </c>
      <c r="M23" s="46">
        <f>SQRT(POWER((C8-C23),2)+POWER((D8-D23),2))</f>
        <v>37.20779488225552</v>
      </c>
      <c r="N23" s="46">
        <f>SQRT(POWER((C9-C23),2)+POWER((D9-D23),2))</f>
        <v>35.620218977429097</v>
      </c>
      <c r="O23" s="46">
        <f>SQRT(POWER((C10-C23),2)+POWER((D10-D23),2))</f>
        <v>33.752185114448515</v>
      </c>
      <c r="P23" s="46">
        <f>SQRT(POWER((C11-C23),2)+POWER((D11-D23),2))</f>
        <v>31.590188350182405</v>
      </c>
      <c r="Q23" s="46">
        <f>SQRT(POWER((C12-C23),2)+POWER((D12-D23),2))</f>
        <v>29.329848277821011</v>
      </c>
      <c r="R23" s="46">
        <f>SQRT(POWER((C13-C23),2)+POWER((D13-D23),2))</f>
        <v>26.737987957211736</v>
      </c>
      <c r="S23" s="46">
        <f>SQRT(POWER((C14-C23),2)+POWER((D14-D23),2))</f>
        <v>24.299176940793696</v>
      </c>
      <c r="T23" s="22">
        <f>SQRT(POWER((C15-C23),2)+POWER((D15-D23),2))</f>
        <v>21.622673285234644</v>
      </c>
      <c r="U23" s="22">
        <f>SQRT(POWER((C16-C23),2)+POWER((D16-D23),2))</f>
        <v>18.816216410320116</v>
      </c>
      <c r="V23" s="22">
        <f t="shared" si="0"/>
        <v>16.113658802394944</v>
      </c>
      <c r="W23" s="22">
        <f t="shared" si="1"/>
        <v>13.440610105199839</v>
      </c>
      <c r="X23" s="22">
        <f t="shared" si="2"/>
        <v>10.707940978544848</v>
      </c>
      <c r="Y23" s="22">
        <f t="shared" si="3"/>
        <v>8.0305666051655411</v>
      </c>
      <c r="Z23" s="22">
        <f t="shared" si="4"/>
        <v>5.5036351623268054</v>
      </c>
      <c r="AA23" s="22">
        <f t="shared" si="5"/>
        <v>2.7294688127912363</v>
      </c>
      <c r="AB23" s="22">
        <f t="shared" si="6"/>
        <v>0</v>
      </c>
      <c r="AC23" s="22">
        <f t="shared" si="7"/>
        <v>2.8792360097775931</v>
      </c>
      <c r="AD23" s="22">
        <f t="shared" si="8"/>
        <v>5.6797887284651702</v>
      </c>
      <c r="AE23" s="22">
        <f t="shared" si="9"/>
        <v>8.575546629807338</v>
      </c>
      <c r="AF23" s="22">
        <f t="shared" si="10"/>
        <v>11.621101496846157</v>
      </c>
      <c r="AG23" s="22">
        <f t="shared" si="11"/>
        <v>14.572576985557497</v>
      </c>
      <c r="AH23" s="22">
        <f t="shared" si="12"/>
        <v>17.630938715791622</v>
      </c>
      <c r="AI23" s="22">
        <f t="shared" si="13"/>
        <v>20.720038610002639</v>
      </c>
      <c r="AJ23" s="22">
        <f t="shared" si="14"/>
        <v>23.553555994796199</v>
      </c>
      <c r="AK23" s="22">
        <f t="shared" si="15"/>
        <v>26.435771220072244</v>
      </c>
      <c r="AL23" s="22">
        <f t="shared" si="16"/>
        <v>29.163161694164781</v>
      </c>
      <c r="AM23" s="22">
        <f t="shared" si="17"/>
        <v>31.657068720903389</v>
      </c>
      <c r="AN23" s="22">
        <f t="shared" si="18"/>
        <v>33.863402073625153</v>
      </c>
      <c r="AO23" s="22">
        <f t="shared" si="19"/>
        <v>35.771776584340898</v>
      </c>
      <c r="AP23" s="22">
        <f t="shared" si="20"/>
        <v>37.284849469992501</v>
      </c>
      <c r="AQ23" s="22">
        <f t="shared" si="21"/>
        <v>38.462969204157915</v>
      </c>
      <c r="AR23" s="22">
        <f t="shared" si="22"/>
        <v>39.302035570692773</v>
      </c>
    </row>
    <row r="24" spans="2:44">
      <c r="B24" s="15">
        <v>21</v>
      </c>
      <c r="C24" s="40">
        <v>-17</v>
      </c>
      <c r="D24" s="40">
        <v>8.6</v>
      </c>
      <c r="E24" s="20"/>
      <c r="F24" s="20"/>
      <c r="H24" s="45">
        <v>21</v>
      </c>
      <c r="I24" s="46">
        <f>SQRT(POWER((C4-C24),2)+POWER((D4-D24),2))</f>
        <v>39.117515258513038</v>
      </c>
      <c r="J24" s="46">
        <f>SQRT(POWER((C5-C24),2)+POWER((D5-D24),2))</f>
        <v>39.231874795885041</v>
      </c>
      <c r="K24" s="46">
        <f>SQRT(POWER((C6-C24),2)+POWER((D6-D24),2))</f>
        <v>38.956000821439567</v>
      </c>
      <c r="L24" s="46">
        <f>SQRT(POWER((C7-C24),2)+POWER((D7-D24),2))</f>
        <v>38.319316277825209</v>
      </c>
      <c r="M24" s="46">
        <f>SQRT(POWER((C8-C24),2)+POWER((D8-D24),2))</f>
        <v>37.317154232336634</v>
      </c>
      <c r="N24" s="46">
        <f>SQRT(POWER((C9-C24),2)+POWER((D9-D24),2))</f>
        <v>35.947322570672767</v>
      </c>
      <c r="O24" s="46">
        <f>SQRT(POWER((C10-C24),2)+POWER((D10-D24),2))</f>
        <v>34.308308031728991</v>
      </c>
      <c r="P24" s="46">
        <f>SQRT(POWER((C11-C24),2)+POWER((D11-D24),2))</f>
        <v>32.374835906920055</v>
      </c>
      <c r="Q24" s="46">
        <f>SQRT(POWER((C12-C24),2)+POWER((D12-D24),2))</f>
        <v>30.344851293094187</v>
      </c>
      <c r="R24" s="46">
        <f>SQRT(POWER((C13-C24),2)+POWER((D13-D24),2))</f>
        <v>27.995892555873262</v>
      </c>
      <c r="S24" s="46">
        <f>SQRT(POWER((C14-C24),2)+POWER((D14-D24),2))</f>
        <v>25.784103629949986</v>
      </c>
      <c r="T24" s="22">
        <f>SQRT(POWER((C15-C24),2)+POWER((D15-D24),2))</f>
        <v>23.343735776434755</v>
      </c>
      <c r="U24" s="22">
        <f>SQRT(POWER((C16-C24),2)+POWER((D16-D24),2))</f>
        <v>20.774022239325731</v>
      </c>
      <c r="V24" s="22">
        <f t="shared" si="0"/>
        <v>18.278949641595929</v>
      </c>
      <c r="W24" s="22">
        <f t="shared" si="1"/>
        <v>15.806960492137632</v>
      </c>
      <c r="X24" s="22">
        <f t="shared" si="2"/>
        <v>13.245754036671524</v>
      </c>
      <c r="Y24" s="22">
        <f t="shared" si="3"/>
        <v>10.70420478129973</v>
      </c>
      <c r="Z24" s="22">
        <f t="shared" si="4"/>
        <v>8.287339742040265</v>
      </c>
      <c r="AA24" s="22">
        <f t="shared" si="5"/>
        <v>5.5785302723925403</v>
      </c>
      <c r="AB24" s="22">
        <f t="shared" si="6"/>
        <v>2.8792360097775931</v>
      </c>
      <c r="AC24" s="22">
        <f t="shared" si="7"/>
        <v>0</v>
      </c>
      <c r="AD24" s="22">
        <f t="shared" si="8"/>
        <v>2.8301943396169813</v>
      </c>
      <c r="AE24" s="22">
        <f t="shared" si="9"/>
        <v>5.78013840664737</v>
      </c>
      <c r="AF24" s="22">
        <f t="shared" si="10"/>
        <v>8.9140338792266203</v>
      </c>
      <c r="AG24" s="22">
        <f t="shared" si="11"/>
        <v>11.975391434103521</v>
      </c>
      <c r="AH24" s="22">
        <f t="shared" si="12"/>
        <v>15.140013210033866</v>
      </c>
      <c r="AI24" s="22">
        <f t="shared" si="13"/>
        <v>18.3698121928342</v>
      </c>
      <c r="AJ24" s="22">
        <f t="shared" si="14"/>
        <v>21.335885264033454</v>
      </c>
      <c r="AK24" s="22">
        <f t="shared" si="15"/>
        <v>24.370473938764505</v>
      </c>
      <c r="AL24" s="22">
        <f t="shared" si="16"/>
        <v>27.259493759055761</v>
      </c>
      <c r="AM24" s="22">
        <f t="shared" si="17"/>
        <v>29.908192857476358</v>
      </c>
      <c r="AN24" s="22">
        <f t="shared" si="18"/>
        <v>32.281573691503951</v>
      </c>
      <c r="AO24" s="22">
        <f t="shared" si="19"/>
        <v>34.357677453518306</v>
      </c>
      <c r="AP24" s="22">
        <f t="shared" si="20"/>
        <v>36.050104022041324</v>
      </c>
      <c r="AQ24" s="22">
        <f t="shared" si="21"/>
        <v>37.403342096662968</v>
      </c>
      <c r="AR24" s="22">
        <f t="shared" si="22"/>
        <v>38.425252113681701</v>
      </c>
    </row>
    <row r="25" spans="2:44">
      <c r="B25" s="15">
        <v>22</v>
      </c>
      <c r="C25" s="40">
        <v>-15.5</v>
      </c>
      <c r="D25" s="40">
        <v>11</v>
      </c>
      <c r="E25" s="20"/>
      <c r="F25" s="20"/>
      <c r="H25" s="45">
        <v>22</v>
      </c>
      <c r="I25" s="46">
        <f>SQRT(POWER((C4-C25),2)+POWER((D4-D25),2))</f>
        <v>38.071642990551382</v>
      </c>
      <c r="J25" s="46">
        <f>SQRT(POWER((C5-C25),2)+POWER((D5-D25),2))</f>
        <v>38.380333505585902</v>
      </c>
      <c r="K25" s="46">
        <f>SQRT(POWER((C6-C25),2)+POWER((D6-D25),2))</f>
        <v>38.284461599975522</v>
      </c>
      <c r="L25" s="46">
        <f>SQRT(POWER((C7-C25),2)+POWER((D7-D25),2))</f>
        <v>37.8549864614954</v>
      </c>
      <c r="M25" s="46">
        <f>SQRT(POWER((C8-C25),2)+POWER((D8-D25),2))</f>
        <v>37.064268507553201</v>
      </c>
      <c r="N25" s="46">
        <f>SQRT(POWER((C9-C25),2)+POWER((D9-D25),2))</f>
        <v>35.916848414079979</v>
      </c>
      <c r="O25" s="46">
        <f>SQRT(POWER((C10-C25),2)+POWER((D10-D25),2))</f>
        <v>34.514489710844636</v>
      </c>
      <c r="P25" s="46">
        <f>SQRT(POWER((C11-C25),2)+POWER((D11-D25),2))</f>
        <v>32.820725159569527</v>
      </c>
      <c r="Q25" s="46">
        <f>SQRT(POWER((C12-C25),2)+POWER((D12-D25),2))</f>
        <v>31.034496934862663</v>
      </c>
      <c r="R25" s="46">
        <f>SQRT(POWER((C13-C25),2)+POWER((D13-D25),2))</f>
        <v>28.945811441381288</v>
      </c>
      <c r="S25" s="46">
        <f>SQRT(POWER((C14-C25),2)+POWER((D14-D25),2))</f>
        <v>26.97869529832753</v>
      </c>
      <c r="T25" s="22">
        <f>SQRT(POWER((C15-C25),2)+POWER((D15-D25),2))</f>
        <v>24.795160818191924</v>
      </c>
      <c r="U25" s="22">
        <f>SQRT(POWER((C16-C25),2)+POWER((D16-D25),2))</f>
        <v>22.484883811129645</v>
      </c>
      <c r="V25" s="22">
        <f t="shared" si="0"/>
        <v>20.220039564748632</v>
      </c>
      <c r="W25" s="22">
        <f t="shared" si="1"/>
        <v>17.97136611390464</v>
      </c>
      <c r="X25" s="22">
        <f t="shared" si="2"/>
        <v>15.605127362504927</v>
      </c>
      <c r="Y25" s="22">
        <f t="shared" si="3"/>
        <v>13.223085872821065</v>
      </c>
      <c r="Z25" s="22">
        <f t="shared" si="4"/>
        <v>10.938464243210744</v>
      </c>
      <c r="AA25" s="22">
        <f t="shared" si="5"/>
        <v>8.3216584885466176</v>
      </c>
      <c r="AB25" s="22">
        <f t="shared" si="6"/>
        <v>5.6797887284651702</v>
      </c>
      <c r="AC25" s="22">
        <f t="shared" si="7"/>
        <v>2.8301943396169813</v>
      </c>
      <c r="AD25" s="22">
        <f t="shared" si="8"/>
        <v>0</v>
      </c>
      <c r="AE25" s="22">
        <f t="shared" si="9"/>
        <v>2.9732137494637003</v>
      </c>
      <c r="AF25" s="22">
        <f t="shared" si="10"/>
        <v>6.1619802012015583</v>
      </c>
      <c r="AG25" s="22">
        <f t="shared" si="11"/>
        <v>9.3005376188691375</v>
      </c>
      <c r="AH25" s="22">
        <f t="shared" si="12"/>
        <v>12.539936203984453</v>
      </c>
      <c r="AI25" s="22">
        <f t="shared" si="13"/>
        <v>15.877657257920642</v>
      </c>
      <c r="AJ25" s="22">
        <f t="shared" si="14"/>
        <v>18.947559209565753</v>
      </c>
      <c r="AK25" s="22">
        <f t="shared" si="15"/>
        <v>22.1054291973714</v>
      </c>
      <c r="AL25" s="22">
        <f t="shared" si="16"/>
        <v>25.12866888635369</v>
      </c>
      <c r="AM25" s="22">
        <f t="shared" si="17"/>
        <v>27.907884190672711</v>
      </c>
      <c r="AN25" s="22">
        <f t="shared" si="18"/>
        <v>30.425811410708505</v>
      </c>
      <c r="AO25" s="22">
        <f t="shared" si="19"/>
        <v>32.649655434629018</v>
      </c>
      <c r="AP25" s="22">
        <f t="shared" si="20"/>
        <v>34.503622998172233</v>
      </c>
      <c r="AQ25" s="22">
        <f t="shared" si="21"/>
        <v>36.016940458623075</v>
      </c>
      <c r="AR25" s="22">
        <f t="shared" si="22"/>
        <v>37.208735533473856</v>
      </c>
    </row>
    <row r="26" spans="2:44">
      <c r="B26" s="15">
        <v>23</v>
      </c>
      <c r="C26" s="40">
        <v>-13.5</v>
      </c>
      <c r="D26" s="40">
        <v>13.2</v>
      </c>
      <c r="E26" s="20"/>
      <c r="F26" s="20"/>
      <c r="H26" s="45">
        <v>23</v>
      </c>
      <c r="I26" s="46">
        <f>SQRT(POWER((C4-C26),2)+POWER((D4-D26),2))</f>
        <v>36.676013960080233</v>
      </c>
      <c r="J26" s="46">
        <f>SQRT(POWER((C5-C26),2)+POWER((D5-D26),2))</f>
        <v>37.184001936316641</v>
      </c>
      <c r="K26" s="46">
        <f>SQRT(POWER((C6-C26),2)+POWER((D6-D26),2))</f>
        <v>37.275461097081013</v>
      </c>
      <c r="L26" s="46">
        <f>SQRT(POWER((C7-C26),2)+POWER((D7-D26),2))</f>
        <v>37.064268507553201</v>
      </c>
      <c r="M26" s="46">
        <f>SQRT(POWER((C8-C26),2)+POWER((D8-D26),2))</f>
        <v>36.499315062066572</v>
      </c>
      <c r="N26" s="46">
        <f>SQRT(POWER((C9-C26),2)+POWER((D9-D26),2))</f>
        <v>35.592414922283652</v>
      </c>
      <c r="O26" s="46">
        <f>SQRT(POWER((C10-C26),2)+POWER((D10-D26),2))</f>
        <v>34.44836716014273</v>
      </c>
      <c r="P26" s="46">
        <f>SQRT(POWER((C11-C26),2)+POWER((D11-D26),2))</f>
        <v>33.019388243878772</v>
      </c>
      <c r="Q26" s="46">
        <f>SQRT(POWER((C12-C26),2)+POWER((D12-D26),2))</f>
        <v>31.50396800404673</v>
      </c>
      <c r="R26" s="46">
        <f>SQRT(POWER((C13-C26),2)+POWER((D13-D26),2))</f>
        <v>29.706901555025897</v>
      </c>
      <c r="S26" s="46">
        <f>SQRT(POWER((C14-C26),2)+POWER((D14-D26),2))</f>
        <v>28.014460551650821</v>
      </c>
      <c r="T26" s="22">
        <f>SQRT(POWER((C15-C26),2)+POWER((D15-D26),2))</f>
        <v>26.120490041344933</v>
      </c>
      <c r="U26" s="22">
        <f>SQRT(POWER((C16-C26),2)+POWER((D16-D26),2))</f>
        <v>24.103319273494265</v>
      </c>
      <c r="V26" s="22">
        <f t="shared" si="0"/>
        <v>22.1</v>
      </c>
      <c r="W26" s="22">
        <f t="shared" si="1"/>
        <v>20.103979705520995</v>
      </c>
      <c r="X26" s="22">
        <f t="shared" si="2"/>
        <v>17.961069010501571</v>
      </c>
      <c r="Y26" s="22">
        <f t="shared" si="3"/>
        <v>15.764834283937144</v>
      </c>
      <c r="Z26" s="22">
        <f t="shared" si="4"/>
        <v>13.635615130972273</v>
      </c>
      <c r="AA26" s="22">
        <f t="shared" si="5"/>
        <v>11.135977729862789</v>
      </c>
      <c r="AB26" s="22">
        <f t="shared" si="6"/>
        <v>8.575546629807338</v>
      </c>
      <c r="AC26" s="22">
        <f t="shared" si="7"/>
        <v>5.78013840664737</v>
      </c>
      <c r="AD26" s="22">
        <f t="shared" si="8"/>
        <v>2.9732137494637003</v>
      </c>
      <c r="AE26" s="22">
        <f t="shared" si="9"/>
        <v>0</v>
      </c>
      <c r="AF26" s="22">
        <f t="shared" si="10"/>
        <v>3.2202484376209237</v>
      </c>
      <c r="AG26" s="22">
        <f t="shared" si="11"/>
        <v>6.4140470843298303</v>
      </c>
      <c r="AH26" s="22">
        <f t="shared" si="12"/>
        <v>9.7061835960381462</v>
      </c>
      <c r="AI26" s="22">
        <f t="shared" si="13"/>
        <v>13.130879635424279</v>
      </c>
      <c r="AJ26" s="22">
        <f t="shared" si="14"/>
        <v>16.286497474902333</v>
      </c>
      <c r="AK26" s="22">
        <f t="shared" si="15"/>
        <v>19.550191814915777</v>
      </c>
      <c r="AL26" s="22">
        <f t="shared" si="16"/>
        <v>22.69206909913682</v>
      </c>
      <c r="AM26" s="22">
        <f t="shared" si="17"/>
        <v>25.588473967784793</v>
      </c>
      <c r="AN26" s="22">
        <f t="shared" si="18"/>
        <v>28.239865438772899</v>
      </c>
      <c r="AO26" s="22">
        <f t="shared" si="19"/>
        <v>30.602614267411862</v>
      </c>
      <c r="AP26" s="22">
        <f t="shared" si="20"/>
        <v>32.611960995929088</v>
      </c>
      <c r="AQ26" s="22">
        <f t="shared" si="21"/>
        <v>34.281481881622327</v>
      </c>
      <c r="AR26" s="22">
        <f t="shared" si="22"/>
        <v>35.641689073330966</v>
      </c>
    </row>
    <row r="27" spans="2:44">
      <c r="B27" s="15">
        <v>24</v>
      </c>
      <c r="C27" s="40">
        <v>-10.9</v>
      </c>
      <c r="D27" s="40">
        <v>15.1</v>
      </c>
      <c r="E27" s="20"/>
      <c r="F27" s="20"/>
      <c r="H27" s="45">
        <v>24</v>
      </c>
      <c r="I27" s="46">
        <f>SQRT(POWER((C4-C27),2)+POWER((D4-D27),2))</f>
        <v>34.808045047086452</v>
      </c>
      <c r="J27" s="46">
        <f>SQRT(POWER((C5-C27),2)+POWER((D5-D27),2))</f>
        <v>35.522387307161665</v>
      </c>
      <c r="K27" s="46">
        <f>SQRT(POWER((C6-C27),2)+POWER((D6-D27),2))</f>
        <v>35.811311062288681</v>
      </c>
      <c r="L27" s="46">
        <f>SQRT(POWER((C7-C27),2)+POWER((D7-D27),2))</f>
        <v>35.833643409511119</v>
      </c>
      <c r="M27" s="46">
        <f>SQRT(POWER((C8-C27),2)+POWER((D8-D27),2))</f>
        <v>35.514081714159524</v>
      </c>
      <c r="N27" s="46">
        <f>SQRT(POWER((C9-C27),2)+POWER((D9-D27),2))</f>
        <v>34.872481987951474</v>
      </c>
      <c r="O27" s="46">
        <f>SQRT(POWER((C10-C27),2)+POWER((D10-D27),2))</f>
        <v>34.016466600750881</v>
      </c>
      <c r="P27" s="46">
        <f>SQRT(POWER((C11-C27),2)+POWER((D11-D27),2))</f>
        <v>32.886623420472951</v>
      </c>
      <c r="Q27" s="46">
        <f>SQRT(POWER((C12-C27),2)+POWER((D12-D27),2))</f>
        <v>31.679172969002835</v>
      </c>
      <c r="R27" s="46">
        <f>SQRT(POWER((C13-C27),2)+POWER((D13-D27),2))</f>
        <v>30.216717227389214</v>
      </c>
      <c r="S27" s="46">
        <f>SQRT(POWER((C14-C27),2)+POWER((D14-D27),2))</f>
        <v>28.840249652178809</v>
      </c>
      <c r="T27" s="22">
        <f>SQRT(POWER((C15-C27),2)+POWER((D15-D27),2))</f>
        <v>27.280945731407481</v>
      </c>
      <c r="U27" s="22">
        <f>SQRT(POWER((C16-C27),2)+POWER((D16-D27),2))</f>
        <v>25.603515383634335</v>
      </c>
      <c r="V27" s="22">
        <f t="shared" si="0"/>
        <v>23.905229553384338</v>
      </c>
      <c r="W27" s="22">
        <f t="shared" si="1"/>
        <v>22.203603311174518</v>
      </c>
      <c r="X27" s="22">
        <f t="shared" si="2"/>
        <v>20.324615617521527</v>
      </c>
      <c r="Y27" s="22">
        <f t="shared" si="3"/>
        <v>18.352111595127138</v>
      </c>
      <c r="Z27" s="22">
        <f t="shared" si="4"/>
        <v>16.412799883018131</v>
      </c>
      <c r="AA27" s="22">
        <f t="shared" si="5"/>
        <v>14.066271716414407</v>
      </c>
      <c r="AB27" s="22">
        <f t="shared" si="6"/>
        <v>11.621101496846157</v>
      </c>
      <c r="AC27" s="22">
        <f t="shared" si="7"/>
        <v>8.9140338792266203</v>
      </c>
      <c r="AD27" s="22">
        <f t="shared" si="8"/>
        <v>6.1619802012015583</v>
      </c>
      <c r="AE27" s="22">
        <f t="shared" si="9"/>
        <v>3.2202484376209237</v>
      </c>
      <c r="AF27" s="22">
        <f t="shared" si="10"/>
        <v>0</v>
      </c>
      <c r="AG27" s="22">
        <f t="shared" si="11"/>
        <v>3.2202484376209242</v>
      </c>
      <c r="AH27" s="22">
        <f t="shared" si="12"/>
        <v>6.5391130897087262</v>
      </c>
      <c r="AI27" s="22">
        <f t="shared" si="13"/>
        <v>10.024470060806207</v>
      </c>
      <c r="AJ27" s="22">
        <f t="shared" si="14"/>
        <v>13.243866504914644</v>
      </c>
      <c r="AK27" s="22">
        <f t="shared" si="15"/>
        <v>16.592166826548002</v>
      </c>
      <c r="AL27" s="22">
        <f t="shared" si="16"/>
        <v>19.833809518093091</v>
      </c>
      <c r="AM27" s="22">
        <f t="shared" si="17"/>
        <v>22.831557108528539</v>
      </c>
      <c r="AN27" s="22">
        <f t="shared" si="18"/>
        <v>25.603124809288417</v>
      </c>
      <c r="AO27" s="22">
        <f t="shared" si="19"/>
        <v>28.094305472817798</v>
      </c>
      <c r="AP27" s="22">
        <f t="shared" si="20"/>
        <v>30.25177680732158</v>
      </c>
      <c r="AQ27" s="22">
        <f t="shared" si="21"/>
        <v>32.073197533142839</v>
      </c>
      <c r="AR27" s="22">
        <f t="shared" si="22"/>
        <v>33.60059523282289</v>
      </c>
    </row>
    <row r="28" spans="2:44">
      <c r="B28" s="15">
        <v>25</v>
      </c>
      <c r="C28" s="40">
        <v>-8</v>
      </c>
      <c r="D28" s="40">
        <v>16.5</v>
      </c>
      <c r="E28" s="20"/>
      <c r="F28" s="20"/>
      <c r="H28" s="45">
        <v>25</v>
      </c>
      <c r="I28" s="46">
        <f>SQRT(POWER((C4-C28),2)+POWER((D4-D28),2))</f>
        <v>32.66573127912492</v>
      </c>
      <c r="J28" s="46">
        <f>SQRT(POWER((C5-C28),2)+POWER((D5-D28),2))</f>
        <v>33.577522243310334</v>
      </c>
      <c r="K28" s="46">
        <f>SQRT(POWER((C6-C28),2)+POWER((D6-D28),2))</f>
        <v>34.058772731852805</v>
      </c>
      <c r="L28" s="46">
        <f>SQRT(POWER((C7-C28),2)+POWER((D7-D28),2))</f>
        <v>34.311805548528042</v>
      </c>
      <c r="M28" s="46">
        <f>SQRT(POWER((C8-C28),2)+POWER((D8-D28),2))</f>
        <v>34.238282667213319</v>
      </c>
      <c r="N28" s="46">
        <f>SQRT(POWER((C9-C28),2)+POWER((D9-D28),2))</f>
        <v>33.866207345966565</v>
      </c>
      <c r="O28" s="46">
        <f>SQRT(POWER((C10-C28),2)+POWER((D10-D28),2))</f>
        <v>33.305404966761778</v>
      </c>
      <c r="P28" s="46">
        <f>SQRT(POWER((C11-C28),2)+POWER((D11-D28),2))</f>
        <v>32.485381327606426</v>
      </c>
      <c r="Q28" s="46">
        <f>SQRT(POWER((C12-C28),2)+POWER((D12-D28),2))</f>
        <v>31.598101208775191</v>
      </c>
      <c r="R28" s="46">
        <f>SQRT(POWER((C13-C28),2)+POWER((D13-D28),2))</f>
        <v>30.485406344675809</v>
      </c>
      <c r="S28" s="46">
        <f>SQRT(POWER((C14-C28),2)+POWER((D14-D28),2))</f>
        <v>29.438919817140032</v>
      </c>
      <c r="T28" s="22">
        <f>SQRT(POWER((C15-C28),2)+POWER((D15-D28),2))</f>
        <v>28.229417280560362</v>
      </c>
      <c r="U28" s="22">
        <f>SQRT(POWER((C16-C28),2)+POWER((D16-D28),2))</f>
        <v>26.90669061776271</v>
      </c>
      <c r="V28" s="22">
        <f t="shared" si="0"/>
        <v>25.527436220662665</v>
      </c>
      <c r="W28" s="22">
        <f t="shared" si="1"/>
        <v>24.132343441945292</v>
      </c>
      <c r="X28" s="22">
        <f t="shared" si="2"/>
        <v>22.530423875284725</v>
      </c>
      <c r="Y28" s="22">
        <f t="shared" si="3"/>
        <v>20.795432190748045</v>
      </c>
      <c r="Z28" s="22">
        <f t="shared" si="4"/>
        <v>19.059118552545918</v>
      </c>
      <c r="AA28" s="22">
        <f t="shared" si="5"/>
        <v>16.883423823383691</v>
      </c>
      <c r="AB28" s="22">
        <f t="shared" si="6"/>
        <v>14.572576985557497</v>
      </c>
      <c r="AC28" s="22">
        <f t="shared" si="7"/>
        <v>11.975391434103521</v>
      </c>
      <c r="AD28" s="22">
        <f t="shared" si="8"/>
        <v>9.3005376188691375</v>
      </c>
      <c r="AE28" s="22">
        <f t="shared" si="9"/>
        <v>6.4140470843298303</v>
      </c>
      <c r="AF28" s="22">
        <f t="shared" si="10"/>
        <v>3.2202484376209242</v>
      </c>
      <c r="AG28" s="22">
        <f t="shared" si="11"/>
        <v>0</v>
      </c>
      <c r="AH28" s="22">
        <f t="shared" si="12"/>
        <v>3.3241540277189316</v>
      </c>
      <c r="AI28" s="22">
        <f t="shared" si="13"/>
        <v>6.8410525505948279</v>
      </c>
      <c r="AJ28" s="22">
        <f t="shared" si="14"/>
        <v>10.1</v>
      </c>
      <c r="AK28" s="22">
        <f t="shared" si="15"/>
        <v>13.507405376311173</v>
      </c>
      <c r="AL28" s="22">
        <f t="shared" si="16"/>
        <v>16.824089871371942</v>
      </c>
      <c r="AM28" s="22">
        <f t="shared" si="17"/>
        <v>19.901004999748128</v>
      </c>
      <c r="AN28" s="22">
        <f t="shared" si="18"/>
        <v>22.771253808255704</v>
      </c>
      <c r="AO28" s="22">
        <f t="shared" si="19"/>
        <v>25.371243564319034</v>
      </c>
      <c r="AP28" s="22">
        <f t="shared" si="20"/>
        <v>27.658633371878661</v>
      </c>
      <c r="AQ28" s="22">
        <f t="shared" si="21"/>
        <v>29.616211776660428</v>
      </c>
      <c r="AR28" s="22">
        <f t="shared" si="22"/>
        <v>31.296804948748363</v>
      </c>
    </row>
    <row r="29" spans="2:44">
      <c r="B29" s="15">
        <v>26</v>
      </c>
      <c r="C29" s="40">
        <v>-4.9000000000000004</v>
      </c>
      <c r="D29" s="40">
        <v>17.7</v>
      </c>
      <c r="E29" s="20"/>
      <c r="F29" s="20"/>
      <c r="H29" s="45">
        <v>26</v>
      </c>
      <c r="I29" s="46">
        <f>SQRT(POWER((C4-C29),2)+POWER((D4-D29),2))</f>
        <v>30.44010512465422</v>
      </c>
      <c r="J29" s="46">
        <f>SQRT(POWER((C5-C29),2)+POWER((D5-D29),2))</f>
        <v>31.562636138320261</v>
      </c>
      <c r="K29" s="46">
        <f>SQRT(POWER((C6-C29),2)+POWER((D6-D29),2))</f>
        <v>32.250426353770884</v>
      </c>
      <c r="L29" s="46">
        <f>SQRT(POWER((C7-C29),2)+POWER((D7-D29),2))</f>
        <v>32.751946507039847</v>
      </c>
      <c r="M29" s="46">
        <f>SQRT(POWER((C8-C29),2)+POWER((D8-D29),2))</f>
        <v>32.944347011285565</v>
      </c>
      <c r="N29" s="46">
        <f>SQRT(POWER((C9-C29),2)+POWER((D9-D29),2))</f>
        <v>32.864114167279787</v>
      </c>
      <c r="O29" s="46">
        <f>SQRT(POWER((C10-C29),2)+POWER((D10-D29),2))</f>
        <v>32.622078413246449</v>
      </c>
      <c r="P29" s="46">
        <f>SQRT(POWER((C11-C29),2)+POWER((D11-D29),2))</f>
        <v>32.136116753584275</v>
      </c>
      <c r="Q29" s="46">
        <f>SQRT(POWER((C12-C29),2)+POWER((D12-D29),2))</f>
        <v>31.591296269700614</v>
      </c>
      <c r="R29" s="46">
        <f>SQRT(POWER((C13-C29),2)+POWER((D13-D29),2))</f>
        <v>30.850121555676242</v>
      </c>
      <c r="S29" s="46">
        <f>SQRT(POWER((C14-C29),2)+POWER((D14-D29),2))</f>
        <v>30.14962686336267</v>
      </c>
      <c r="T29" s="22">
        <f>SQRT(POWER((C15-C29),2)+POWER((D15-D29),2))</f>
        <v>29.302730248220893</v>
      </c>
      <c r="U29" s="22">
        <f>SQRT(POWER((C16-C29),2)+POWER((D16-D29),2))</f>
        <v>28.342547521350301</v>
      </c>
      <c r="V29" s="22">
        <f t="shared" si="0"/>
        <v>27.285527299284507</v>
      </c>
      <c r="W29" s="22">
        <f t="shared" si="1"/>
        <v>26.194655943531689</v>
      </c>
      <c r="X29" s="22">
        <f t="shared" si="2"/>
        <v>24.865437860612868</v>
      </c>
      <c r="Y29" s="22">
        <f t="shared" si="3"/>
        <v>23.36236289419373</v>
      </c>
      <c r="Z29" s="22">
        <f t="shared" si="4"/>
        <v>21.821548982599744</v>
      </c>
      <c r="AA29" s="22">
        <f t="shared" si="5"/>
        <v>19.811612756158947</v>
      </c>
      <c r="AB29" s="22">
        <f t="shared" si="6"/>
        <v>17.630938715791622</v>
      </c>
      <c r="AC29" s="22">
        <f t="shared" si="7"/>
        <v>15.140013210033866</v>
      </c>
      <c r="AD29" s="22">
        <f t="shared" si="8"/>
        <v>12.539936203984453</v>
      </c>
      <c r="AE29" s="22">
        <f t="shared" si="9"/>
        <v>9.7061835960381462</v>
      </c>
      <c r="AF29" s="22">
        <f t="shared" si="10"/>
        <v>6.5391130897087262</v>
      </c>
      <c r="AG29" s="22">
        <f t="shared" si="11"/>
        <v>3.3241540277189316</v>
      </c>
      <c r="AH29" s="22">
        <f t="shared" si="12"/>
        <v>0</v>
      </c>
      <c r="AI29" s="22">
        <f t="shared" si="13"/>
        <v>3.5510561809129415</v>
      </c>
      <c r="AJ29" s="22">
        <f t="shared" si="14"/>
        <v>6.8468971074494762</v>
      </c>
      <c r="AK29" s="22">
        <f t="shared" si="15"/>
        <v>10.312128781197412</v>
      </c>
      <c r="AL29" s="22">
        <f t="shared" si="16"/>
        <v>13.703284277865654</v>
      </c>
      <c r="AM29" s="22">
        <f t="shared" si="17"/>
        <v>16.858232410309213</v>
      </c>
      <c r="AN29" s="22">
        <f t="shared" si="18"/>
        <v>19.828262657126572</v>
      </c>
      <c r="AO29" s="22">
        <f t="shared" si="19"/>
        <v>22.539077177204927</v>
      </c>
      <c r="AP29" s="22">
        <f t="shared" si="20"/>
        <v>24.960969532452058</v>
      </c>
      <c r="AQ29" s="22">
        <f t="shared" si="21"/>
        <v>27.060118255469611</v>
      </c>
      <c r="AR29" s="22">
        <f t="shared" si="22"/>
        <v>28.901211047290047</v>
      </c>
    </row>
    <row r="30" spans="2:44">
      <c r="B30" s="15">
        <v>27</v>
      </c>
      <c r="C30" s="40">
        <v>-1.4</v>
      </c>
      <c r="D30" s="40">
        <v>18.3</v>
      </c>
      <c r="E30" s="20"/>
      <c r="F30" s="20"/>
      <c r="H30" s="45">
        <v>27</v>
      </c>
      <c r="I30" s="46">
        <f>SQRT(POWER((C4-C30),2)+POWER((D4-D30),2))</f>
        <v>27.762744821072719</v>
      </c>
      <c r="J30" s="46">
        <f>SQRT(POWER((C5-C30),2)+POWER((D5-D30),2))</f>
        <v>29.09518860567843</v>
      </c>
      <c r="K30" s="46">
        <f>SQRT(POWER((C6-C30),2)+POWER((D6-D30),2))</f>
        <v>29.993332592427937</v>
      </c>
      <c r="L30" s="46">
        <f>SQRT(POWER((C7-C30),2)+POWER((D7-D30),2))</f>
        <v>30.752235691084312</v>
      </c>
      <c r="M30" s="46">
        <f>SQRT(POWER((C8-C30),2)+POWER((D8-D30),2))</f>
        <v>31.224669734042024</v>
      </c>
      <c r="N30" s="46">
        <f>SQRT(POWER((C9-C30),2)+POWER((D9-D30),2))</f>
        <v>31.456001017293982</v>
      </c>
      <c r="O30" s="46">
        <f>SQRT(POWER((C10-C30),2)+POWER((D10-D30),2))</f>
        <v>31.557091120697422</v>
      </c>
      <c r="P30" s="46">
        <f>SQRT(POWER((C11-C30),2)+POWER((D11-D30),2))</f>
        <v>31.434057962662088</v>
      </c>
      <c r="Q30" s="46">
        <f>SQRT(POWER((C12-C30),2)+POWER((D12-D30),2))</f>
        <v>31.262117650600704</v>
      </c>
      <c r="R30" s="46">
        <f>SQRT(POWER((C13-C30),2)+POWER((D13-D30),2))</f>
        <v>30.927010848124333</v>
      </c>
      <c r="S30" s="46">
        <f>SQRT(POWER((C14-C30),2)+POWER((D14-D30),2))</f>
        <v>30.604084694693945</v>
      </c>
      <c r="T30" s="22">
        <f>SQRT(POWER((C15-C30),2)+POWER((D15-D30),2))</f>
        <v>30.153275112332324</v>
      </c>
      <c r="U30" s="22">
        <f>SQRT(POWER((C16-C30),2)+POWER((D16-D30),2))</f>
        <v>29.58935619441559</v>
      </c>
      <c r="V30" s="22">
        <f t="shared" si="0"/>
        <v>28.886155853626491</v>
      </c>
      <c r="W30" s="22">
        <f t="shared" si="1"/>
        <v>28.129877354869507</v>
      </c>
      <c r="X30" s="22">
        <f t="shared" si="2"/>
        <v>27.10461215365385</v>
      </c>
      <c r="Y30" s="22">
        <f t="shared" si="3"/>
        <v>25.864454372748714</v>
      </c>
      <c r="Z30" s="22">
        <f t="shared" si="4"/>
        <v>24.548930730278254</v>
      </c>
      <c r="AA30" s="22">
        <f t="shared" si="5"/>
        <v>22.737853900489377</v>
      </c>
      <c r="AB30" s="22">
        <f t="shared" si="6"/>
        <v>20.720038610002639</v>
      </c>
      <c r="AC30" s="22">
        <f t="shared" si="7"/>
        <v>18.3698121928342</v>
      </c>
      <c r="AD30" s="22">
        <f t="shared" si="8"/>
        <v>15.877657257920642</v>
      </c>
      <c r="AE30" s="22">
        <f t="shared" si="9"/>
        <v>13.130879635424279</v>
      </c>
      <c r="AF30" s="22">
        <f t="shared" si="10"/>
        <v>10.024470060806207</v>
      </c>
      <c r="AG30" s="22">
        <f t="shared" si="11"/>
        <v>6.8410525505948279</v>
      </c>
      <c r="AH30" s="22">
        <f t="shared" si="12"/>
        <v>3.5510561809129415</v>
      </c>
      <c r="AI30" s="22">
        <f t="shared" si="13"/>
        <v>0</v>
      </c>
      <c r="AJ30" s="22">
        <f t="shared" si="14"/>
        <v>3.3060550509633075</v>
      </c>
      <c r="AK30" s="22">
        <f t="shared" si="15"/>
        <v>6.800735254367722</v>
      </c>
      <c r="AL30" s="22">
        <f t="shared" si="16"/>
        <v>10.239628899525609</v>
      </c>
      <c r="AM30" s="22">
        <f t="shared" si="17"/>
        <v>13.449535307957669</v>
      </c>
      <c r="AN30" s="22">
        <f t="shared" si="18"/>
        <v>16.49757557946015</v>
      </c>
      <c r="AO30" s="22">
        <f t="shared" si="19"/>
        <v>19.300259065618782</v>
      </c>
      <c r="AP30" s="22">
        <f t="shared" si="20"/>
        <v>21.840329667841555</v>
      </c>
      <c r="AQ30" s="22">
        <f t="shared" si="21"/>
        <v>24.068236329236921</v>
      </c>
      <c r="AR30" s="22">
        <f t="shared" si="22"/>
        <v>26.060122793264039</v>
      </c>
    </row>
    <row r="31" spans="2:44">
      <c r="B31" s="15">
        <v>28</v>
      </c>
      <c r="C31" s="40">
        <v>1.9</v>
      </c>
      <c r="D31" s="40">
        <v>18.5</v>
      </c>
      <c r="E31" s="20"/>
      <c r="F31" s="20"/>
      <c r="H31" s="45">
        <v>28</v>
      </c>
      <c r="I31" s="46">
        <f>SQRT(POWER((C4-C31),2)+POWER((D4-D31),2))</f>
        <v>25.207141845120006</v>
      </c>
      <c r="J31" s="46">
        <f>SQRT(POWER((C5-C31),2)+POWER((D5-D31),2))</f>
        <v>26.73798795721174</v>
      </c>
      <c r="K31" s="46">
        <f>SQRT(POWER((C6-C31),2)+POWER((D6-D31),2))</f>
        <v>27.836846085718836</v>
      </c>
      <c r="L31" s="46">
        <f>SQRT(POWER((C7-C31),2)+POWER((D7-D31),2))</f>
        <v>28.842503358758581</v>
      </c>
      <c r="M31" s="46">
        <f>SQRT(POWER((C8-C31),2)+POWER((D8-D31),2))</f>
        <v>29.584624384974031</v>
      </c>
      <c r="N31" s="46">
        <f>SQRT(POWER((C9-C31),2)+POWER((D9-D31),2))</f>
        <v>30.116606714568622</v>
      </c>
      <c r="O31" s="46">
        <f>SQRT(POWER((C10-C31),2)+POWER((D10-D31),2))</f>
        <v>30.54766766874355</v>
      </c>
      <c r="P31" s="46">
        <f>SQRT(POWER((C11-C31),2)+POWER((D11-D31),2))</f>
        <v>30.772877668492431</v>
      </c>
      <c r="Q31" s="46">
        <f>SQRT(POWER((C12-C31),2)+POWER((D12-D31),2))</f>
        <v>30.955613384328213</v>
      </c>
      <c r="R31" s="46">
        <f>SQRT(POWER((C13-C31),2)+POWER((D13-D31),2))</f>
        <v>31.004031995854991</v>
      </c>
      <c r="S31" s="46">
        <f>SQRT(POWER((C14-C31),2)+POWER((D14-D31),2))</f>
        <v>31.033530253582175</v>
      </c>
      <c r="T31" s="22">
        <f>SQRT(POWER((C15-C31),2)+POWER((D15-D31),2))</f>
        <v>30.949151846213816</v>
      </c>
      <c r="U31" s="22">
        <f>SQRT(POWER((C16-C31),2)+POWER((D16-D31),2))</f>
        <v>30.748333288163767</v>
      </c>
      <c r="V31" s="22">
        <f t="shared" si="0"/>
        <v>30.367416748877407</v>
      </c>
      <c r="W31" s="22">
        <f t="shared" si="1"/>
        <v>29.913207785190806</v>
      </c>
      <c r="X31" s="22">
        <f t="shared" si="2"/>
        <v>29.162475889402806</v>
      </c>
      <c r="Y31" s="22">
        <f t="shared" si="3"/>
        <v>28.160255680657446</v>
      </c>
      <c r="Z31" s="22">
        <f t="shared" si="4"/>
        <v>27.04847500322338</v>
      </c>
      <c r="AA31" s="22">
        <f t="shared" si="5"/>
        <v>25.420070810286894</v>
      </c>
      <c r="AB31" s="22">
        <f t="shared" si="6"/>
        <v>23.553555994796199</v>
      </c>
      <c r="AC31" s="22">
        <f t="shared" si="7"/>
        <v>21.335885264033454</v>
      </c>
      <c r="AD31" s="22">
        <f t="shared" si="8"/>
        <v>18.947559209565753</v>
      </c>
      <c r="AE31" s="22">
        <f t="shared" si="9"/>
        <v>16.286497474902333</v>
      </c>
      <c r="AF31" s="22">
        <f t="shared" si="10"/>
        <v>13.243866504914644</v>
      </c>
      <c r="AG31" s="22">
        <f t="shared" si="11"/>
        <v>10.1</v>
      </c>
      <c r="AH31" s="22">
        <f t="shared" si="12"/>
        <v>6.8468971074494762</v>
      </c>
      <c r="AI31" s="22">
        <f t="shared" si="13"/>
        <v>3.3060550509633075</v>
      </c>
      <c r="AJ31" s="22">
        <f t="shared" si="14"/>
        <v>0</v>
      </c>
      <c r="AK31" s="22">
        <f t="shared" si="15"/>
        <v>3.5128336140500598</v>
      </c>
      <c r="AL31" s="22">
        <f t="shared" si="16"/>
        <v>6.9871310278253693</v>
      </c>
      <c r="AM31" s="22">
        <f t="shared" si="17"/>
        <v>10.239140588936163</v>
      </c>
      <c r="AN31" s="22">
        <f t="shared" si="18"/>
        <v>13.352153384379614</v>
      </c>
      <c r="AO31" s="22">
        <f t="shared" si="19"/>
        <v>16.233607116103311</v>
      </c>
      <c r="AP31" s="22">
        <f t="shared" si="20"/>
        <v>18.878824115924171</v>
      </c>
      <c r="AQ31" s="22">
        <f t="shared" si="21"/>
        <v>21.222865028077617</v>
      </c>
      <c r="AR31" s="22">
        <f t="shared" si="22"/>
        <v>23.352944139872388</v>
      </c>
    </row>
    <row r="32" spans="2:44">
      <c r="B32" s="15">
        <v>29</v>
      </c>
      <c r="C32" s="40">
        <v>5.4</v>
      </c>
      <c r="D32" s="40">
        <v>18.2</v>
      </c>
      <c r="E32" s="20"/>
      <c r="F32" s="20"/>
      <c r="H32" s="45">
        <v>29</v>
      </c>
      <c r="I32" s="46">
        <f>SQRT(POWER((C4-C32),2)+POWER((D4-D32),2))</f>
        <v>22.355759884199863</v>
      </c>
      <c r="J32" s="46">
        <f>SQRT(POWER((C5-C32),2)+POWER((D5-D32),2))</f>
        <v>24.091907354960501</v>
      </c>
      <c r="K32" s="46">
        <f>SQRT(POWER((C6-C32),2)+POWER((D6-D32),2))</f>
        <v>25.401771591761076</v>
      </c>
      <c r="L32" s="46">
        <f>SQRT(POWER((C7-C32),2)+POWER((D7-D32),2))</f>
        <v>26.669270706189174</v>
      </c>
      <c r="M32" s="46">
        <f>SQRT(POWER((C8-C32),2)+POWER((D8-D32),2))</f>
        <v>27.7</v>
      </c>
      <c r="N32" s="46">
        <f>SQRT(POWER((C9-C32),2)+POWER((D9-D32),2))</f>
        <v>28.555384781158178</v>
      </c>
      <c r="O32" s="46">
        <f>SQRT(POWER((C10-C32),2)+POWER((D10-D32),2))</f>
        <v>29.341097457320849</v>
      </c>
      <c r="P32" s="46">
        <f>SQRT(POWER((C11-C32),2)+POWER((D11-D32),2))</f>
        <v>29.940774873072336</v>
      </c>
      <c r="Q32" s="46">
        <f>SQRT(POWER((C12-C32),2)+POWER((D12-D32),2))</f>
        <v>30.502622838044598</v>
      </c>
      <c r="R32" s="46">
        <f>SQRT(POWER((C13-C32),2)+POWER((D13-D32),2))</f>
        <v>30.9594896598765</v>
      </c>
      <c r="S32" s="46">
        <f>SQRT(POWER((C14-C32),2)+POWER((D14-D32),2))</f>
        <v>31.361441293409968</v>
      </c>
      <c r="T32" s="22">
        <f>SQRT(POWER((C15-C32),2)+POWER((D15-D32),2))</f>
        <v>31.662754144262305</v>
      </c>
      <c r="U32" s="22">
        <f>SQRT(POWER((C16-C32),2)+POWER((D16-D32),2))</f>
        <v>31.842738575694145</v>
      </c>
      <c r="V32" s="22">
        <f t="shared" si="0"/>
        <v>31.8</v>
      </c>
      <c r="W32" s="22">
        <f t="shared" si="1"/>
        <v>31.662280397975131</v>
      </c>
      <c r="X32" s="22">
        <f t="shared" si="2"/>
        <v>31.201442274356484</v>
      </c>
      <c r="Y32" s="22">
        <f t="shared" si="3"/>
        <v>30.452914474644295</v>
      </c>
      <c r="Z32" s="22">
        <f t="shared" si="4"/>
        <v>29.560108254199612</v>
      </c>
      <c r="AA32" s="22">
        <f t="shared" si="5"/>
        <v>28.132543432828818</v>
      </c>
      <c r="AB32" s="22">
        <f t="shared" si="6"/>
        <v>26.435771220072244</v>
      </c>
      <c r="AC32" s="22">
        <f t="shared" si="7"/>
        <v>24.370473938764505</v>
      </c>
      <c r="AD32" s="22">
        <f t="shared" si="8"/>
        <v>22.1054291973714</v>
      </c>
      <c r="AE32" s="22">
        <f t="shared" si="9"/>
        <v>19.550191814915777</v>
      </c>
      <c r="AF32" s="22">
        <f t="shared" si="10"/>
        <v>16.592166826548002</v>
      </c>
      <c r="AG32" s="22">
        <f t="shared" si="11"/>
        <v>13.507405376311173</v>
      </c>
      <c r="AH32" s="22">
        <f t="shared" si="12"/>
        <v>10.312128781197412</v>
      </c>
      <c r="AI32" s="22">
        <f t="shared" si="13"/>
        <v>6.800735254367722</v>
      </c>
      <c r="AJ32" s="22">
        <f t="shared" si="14"/>
        <v>3.5128336140500598</v>
      </c>
      <c r="AK32" s="22">
        <f t="shared" si="15"/>
        <v>0</v>
      </c>
      <c r="AL32" s="22">
        <f t="shared" si="16"/>
        <v>3.4928498393145966</v>
      </c>
      <c r="AM32" s="22">
        <f t="shared" si="17"/>
        <v>6.7720011813348044</v>
      </c>
      <c r="AN32" s="22">
        <f t="shared" si="18"/>
        <v>9.9368002898317318</v>
      </c>
      <c r="AO32" s="22">
        <f t="shared" si="19"/>
        <v>12.886038956948719</v>
      </c>
      <c r="AP32" s="22">
        <f t="shared" si="20"/>
        <v>15.628499608087782</v>
      </c>
      <c r="AQ32" s="22">
        <f t="shared" si="21"/>
        <v>18.08341781854304</v>
      </c>
      <c r="AR32" s="22">
        <f t="shared" si="22"/>
        <v>20.349447166937978</v>
      </c>
    </row>
    <row r="33" spans="2:44">
      <c r="B33" s="15">
        <v>30</v>
      </c>
      <c r="C33" s="40">
        <v>8.8000000000000007</v>
      </c>
      <c r="D33" s="40">
        <v>17.399999999999999</v>
      </c>
      <c r="E33" s="20"/>
      <c r="F33" s="20"/>
      <c r="H33" s="45">
        <v>30</v>
      </c>
      <c r="I33" s="46">
        <f>SQRT(POWER((C4-C33),2)+POWER((D4-D33),2))</f>
        <v>19.407730418572903</v>
      </c>
      <c r="J33" s="46">
        <f>SQRT(POWER((C5-C33),2)+POWER((D5-D33),2))</f>
        <v>21.343383049554255</v>
      </c>
      <c r="K33" s="46">
        <f>SQRT(POWER((C6-C33),2)+POWER((D6-D33),2))</f>
        <v>22.86153975566825</v>
      </c>
      <c r="L33" s="46">
        <f>SQRT(POWER((C7-C33),2)+POWER((D7-D33),2))</f>
        <v>24.389546941261536</v>
      </c>
      <c r="M33" s="46">
        <f>SQRT(POWER((C8-C33),2)+POWER((D8-D33),2))</f>
        <v>25.709336825363657</v>
      </c>
      <c r="N33" s="46">
        <f>SQRT(POWER((C9-C33),2)+POWER((D9-D33),2))</f>
        <v>26.889589063427501</v>
      </c>
      <c r="O33" s="46">
        <f>SQRT(POWER((C10-C33),2)+POWER((D10-D33),2))</f>
        <v>28.030340704315385</v>
      </c>
      <c r="P33" s="46">
        <f>SQRT(POWER((C11-C33),2)+POWER((D11-D33),2))</f>
        <v>29.004310024546353</v>
      </c>
      <c r="Q33" s="46">
        <f>SQRT(POWER((C12-C33),2)+POWER((D12-D33),2))</f>
        <v>29.942110814035807</v>
      </c>
      <c r="R33" s="46">
        <f>SQRT(POWER((C13-C33),2)+POWER((D13-D33),2))</f>
        <v>30.802110317314298</v>
      </c>
      <c r="S33" s="46">
        <f>SQRT(POWER((C14-C33),2)+POWER((D14-D33),2))</f>
        <v>31.568655340384709</v>
      </c>
      <c r="T33" s="22">
        <f>SQRT(POWER((C15-C33),2)+POWER((D15-D33),2))</f>
        <v>32.24608503369052</v>
      </c>
      <c r="U33" s="22">
        <f>SQRT(POWER((C16-C33),2)+POWER((D16-D33),2))</f>
        <v>32.796341259353909</v>
      </c>
      <c r="V33" s="22">
        <f t="shared" si="0"/>
        <v>33.082926110004237</v>
      </c>
      <c r="W33" s="22">
        <f t="shared" si="1"/>
        <v>33.253270515845507</v>
      </c>
      <c r="X33" s="22">
        <f t="shared" si="2"/>
        <v>33.077031305726337</v>
      </c>
      <c r="Y33" s="22">
        <f t="shared" si="3"/>
        <v>32.580055248571938</v>
      </c>
      <c r="Z33" s="22">
        <f t="shared" si="4"/>
        <v>31.906112267087632</v>
      </c>
      <c r="AA33" s="22">
        <f t="shared" si="5"/>
        <v>30.683546079291421</v>
      </c>
      <c r="AB33" s="22">
        <f t="shared" si="6"/>
        <v>29.163161694164781</v>
      </c>
      <c r="AC33" s="22">
        <f t="shared" si="7"/>
        <v>27.259493759055761</v>
      </c>
      <c r="AD33" s="22">
        <f t="shared" si="8"/>
        <v>25.12866888635369</v>
      </c>
      <c r="AE33" s="22">
        <f t="shared" si="9"/>
        <v>22.69206909913682</v>
      </c>
      <c r="AF33" s="22">
        <f t="shared" si="10"/>
        <v>19.833809518093091</v>
      </c>
      <c r="AG33" s="22">
        <f t="shared" si="11"/>
        <v>16.824089871371942</v>
      </c>
      <c r="AH33" s="22">
        <f t="shared" si="12"/>
        <v>13.703284277865654</v>
      </c>
      <c r="AI33" s="22">
        <f t="shared" si="13"/>
        <v>10.239628899525609</v>
      </c>
      <c r="AJ33" s="22">
        <f t="shared" si="14"/>
        <v>6.9871310278253693</v>
      </c>
      <c r="AK33" s="22">
        <f t="shared" si="15"/>
        <v>3.4928498393145966</v>
      </c>
      <c r="AL33" s="22">
        <f t="shared" si="16"/>
        <v>0</v>
      </c>
      <c r="AM33" s="22">
        <f t="shared" si="17"/>
        <v>3.2893768406797044</v>
      </c>
      <c r="AN33" s="22">
        <f t="shared" si="18"/>
        <v>6.488451279003332</v>
      </c>
      <c r="AO33" s="22">
        <f t="shared" si="19"/>
        <v>9.4894678459858852</v>
      </c>
      <c r="AP33" s="22">
        <f t="shared" si="20"/>
        <v>12.314625451064273</v>
      </c>
      <c r="AQ33" s="22">
        <f t="shared" si="21"/>
        <v>14.867750334196494</v>
      </c>
      <c r="AR33" s="22">
        <f t="shared" si="22"/>
        <v>17.258621034138272</v>
      </c>
    </row>
    <row r="34" spans="2:44">
      <c r="B34" s="15">
        <v>31</v>
      </c>
      <c r="C34" s="40">
        <v>11.9</v>
      </c>
      <c r="D34" s="40">
        <v>16.3</v>
      </c>
      <c r="E34" s="20"/>
      <c r="F34" s="20"/>
      <c r="H34" s="45">
        <v>31</v>
      </c>
      <c r="I34" s="46">
        <f>SQRT(POWER((C4-C34),2)+POWER((D4-D34),2))</f>
        <v>16.601204775557704</v>
      </c>
      <c r="J34" s="46">
        <f>SQRT(POWER((C5-C34),2)+POWER((D5-D34),2))</f>
        <v>18.72965562950905</v>
      </c>
      <c r="K34" s="46">
        <f>SQRT(POWER((C6-C34),2)+POWER((D6-D34),2))</f>
        <v>20.450183373260984</v>
      </c>
      <c r="L34" s="46">
        <f>SQRT(POWER((C7-C34),2)+POWER((D7-D34),2))</f>
        <v>22.230834442278589</v>
      </c>
      <c r="M34" s="46">
        <f>SQRT(POWER((C8-C34),2)+POWER((D8-D34),2))</f>
        <v>23.83044271514904</v>
      </c>
      <c r="N34" s="46">
        <f>SQRT(POWER((C9-C34),2)+POWER((D9-D34),2))</f>
        <v>25.32370431038872</v>
      </c>
      <c r="O34" s="46">
        <f>SQRT(POWER((C10-C34),2)+POWER((D10-D34),2))</f>
        <v>26.802984908401527</v>
      </c>
      <c r="P34" s="46">
        <f>SQRT(POWER((C11-C34),2)+POWER((D11-D34),2))</f>
        <v>28.131299294558008</v>
      </c>
      <c r="Q34" s="46">
        <f>SQRT(POWER((C12-C34),2)+POWER((D12-D34),2))</f>
        <v>29.420571034566954</v>
      </c>
      <c r="R34" s="46">
        <f>SQRT(POWER((C13-C34),2)+POWER((D13-D34),2))</f>
        <v>30.654363474063526</v>
      </c>
      <c r="S34" s="46">
        <f>SQRT(POWER((C14-C34),2)+POWER((D14-D34),2))</f>
        <v>31.755314515841285</v>
      </c>
      <c r="T34" s="22">
        <f>SQRT(POWER((C15-C34),2)+POWER((D15-D34),2))</f>
        <v>32.775753233144769</v>
      </c>
      <c r="U34" s="22">
        <f>SQRT(POWER((C16-C34),2)+POWER((D16-D34),2))</f>
        <v>33.662144910863894</v>
      </c>
      <c r="V34" s="22">
        <f t="shared" si="0"/>
        <v>34.247627655065394</v>
      </c>
      <c r="W34" s="22">
        <f t="shared" si="1"/>
        <v>34.696973931454025</v>
      </c>
      <c r="X34" s="22">
        <f t="shared" si="2"/>
        <v>34.780023001717524</v>
      </c>
      <c r="Y34" s="22">
        <f t="shared" si="3"/>
        <v>34.513765369776742</v>
      </c>
      <c r="Z34" s="22">
        <f t="shared" si="4"/>
        <v>34.041445327717803</v>
      </c>
      <c r="AA34" s="22">
        <f t="shared" si="5"/>
        <v>33.010604356782075</v>
      </c>
      <c r="AB34" s="22">
        <f t="shared" si="6"/>
        <v>31.657068720903389</v>
      </c>
      <c r="AC34" s="22">
        <f t="shared" si="7"/>
        <v>29.908192857476358</v>
      </c>
      <c r="AD34" s="22">
        <f t="shared" si="8"/>
        <v>27.907884190672711</v>
      </c>
      <c r="AE34" s="22">
        <f t="shared" si="9"/>
        <v>25.588473967784793</v>
      </c>
      <c r="AF34" s="22">
        <f t="shared" si="10"/>
        <v>22.831557108528539</v>
      </c>
      <c r="AG34" s="22">
        <f t="shared" si="11"/>
        <v>19.901004999748128</v>
      </c>
      <c r="AH34" s="22">
        <f t="shared" si="12"/>
        <v>16.858232410309213</v>
      </c>
      <c r="AI34" s="22">
        <f t="shared" si="13"/>
        <v>13.449535307957669</v>
      </c>
      <c r="AJ34" s="22">
        <f t="shared" si="14"/>
        <v>10.239140588936163</v>
      </c>
      <c r="AK34" s="22">
        <f t="shared" si="15"/>
        <v>6.7720011813348044</v>
      </c>
      <c r="AL34" s="22">
        <f t="shared" si="16"/>
        <v>3.2893768406797044</v>
      </c>
      <c r="AM34" s="22">
        <f t="shared" si="17"/>
        <v>0</v>
      </c>
      <c r="AN34" s="22">
        <f t="shared" si="18"/>
        <v>3.2249030993194197</v>
      </c>
      <c r="AO34" s="22">
        <f t="shared" si="19"/>
        <v>6.2681735776859284</v>
      </c>
      <c r="AP34" s="22">
        <f t="shared" si="20"/>
        <v>9.1678787077491375</v>
      </c>
      <c r="AQ34" s="22">
        <f t="shared" si="21"/>
        <v>11.810588469674151</v>
      </c>
      <c r="AR34" s="22">
        <f t="shared" si="22"/>
        <v>14.317821063276353</v>
      </c>
    </row>
    <row r="35" spans="2:44">
      <c r="B35" s="15">
        <v>32</v>
      </c>
      <c r="C35" s="40">
        <v>14.7</v>
      </c>
      <c r="D35" s="40">
        <v>14.7</v>
      </c>
      <c r="E35" s="20"/>
      <c r="F35" s="20"/>
      <c r="H35" s="45">
        <v>32</v>
      </c>
      <c r="I35" s="22">
        <f>SQRT(POWER((C4-C35),2)+POWER((D4-D35),2))</f>
        <v>13.720058308913996</v>
      </c>
      <c r="J35" s="22">
        <f>SQRT(POWER((C5-C35),2)+POWER((D5-D35),2))</f>
        <v>16.022484201895786</v>
      </c>
      <c r="K35" s="22">
        <f>SQRT(POWER((C6-C35),2)+POWER((D6-D35),2))</f>
        <v>17.930142219179412</v>
      </c>
      <c r="L35" s="22">
        <f>SQRT(POWER((C7-C35),2)+POWER((D7-D35),2))</f>
        <v>19.947180251855148</v>
      </c>
      <c r="M35" s="22">
        <f>SQRT(POWER((C8-C35),2)+POWER((D8-D35),2))</f>
        <v>21.811235636707977</v>
      </c>
      <c r="N35" s="22">
        <f>SQRT(POWER((C9-C35),2)+POWER((D9-D35),2))</f>
        <v>23.601906702637397</v>
      </c>
      <c r="O35" s="22">
        <f>SQRT(POWER((C10-C35),2)+POWER((D10-D35),2))</f>
        <v>25.402362094891885</v>
      </c>
      <c r="P35" s="22">
        <f>SQRT(POWER((C11-C35),2)+POWER((D11-D35),2))</f>
        <v>27.067508197098601</v>
      </c>
      <c r="Q35" s="22">
        <f>SQRT(POWER((C12-C35),2)+POWER((D12-D35),2))</f>
        <v>28.689545134072794</v>
      </c>
      <c r="R35" s="22">
        <f>SQRT(POWER((C13-C35),2)+POWER((D13-D35),2))</f>
        <v>30.277549438486595</v>
      </c>
      <c r="S35" s="22">
        <f>SQRT(POWER((C14-C35),2)+POWER((D14-D35),2))</f>
        <v>31.694794525284433</v>
      </c>
      <c r="T35" s="22">
        <f>SQRT(POWER((C15-C35),2)+POWER((D15-D35),2))</f>
        <v>33.04073243740217</v>
      </c>
      <c r="U35" s="22">
        <f>SQRT(POWER((C16-C35),2)+POWER((D16-D35),2))</f>
        <v>34.247627655065394</v>
      </c>
      <c r="V35" s="22">
        <f t="shared" si="0"/>
        <v>35.120649196733254</v>
      </c>
      <c r="W35" s="22">
        <f t="shared" si="1"/>
        <v>35.840200892294114</v>
      </c>
      <c r="X35" s="22">
        <f t="shared" si="2"/>
        <v>36.178032008388733</v>
      </c>
      <c r="Y35" s="22">
        <f t="shared" si="3"/>
        <v>36.141942393844857</v>
      </c>
      <c r="Z35" s="22">
        <f t="shared" si="4"/>
        <v>35.873388465546434</v>
      </c>
      <c r="AA35" s="22">
        <f t="shared" si="5"/>
        <v>35.040833323424252</v>
      </c>
      <c r="AB35" s="22">
        <f t="shared" si="6"/>
        <v>33.863402073625153</v>
      </c>
      <c r="AC35" s="22">
        <f t="shared" si="7"/>
        <v>32.281573691503951</v>
      </c>
      <c r="AD35" s="22">
        <f t="shared" si="8"/>
        <v>30.425811410708505</v>
      </c>
      <c r="AE35" s="22">
        <f t="shared" si="9"/>
        <v>28.239865438772899</v>
      </c>
      <c r="AF35" s="22">
        <f t="shared" si="10"/>
        <v>25.603124809288417</v>
      </c>
      <c r="AG35" s="22">
        <f t="shared" si="11"/>
        <v>22.771253808255704</v>
      </c>
      <c r="AH35" s="22">
        <f t="shared" si="12"/>
        <v>19.828262657126572</v>
      </c>
      <c r="AI35" s="22">
        <f t="shared" si="13"/>
        <v>16.49757557946015</v>
      </c>
      <c r="AJ35" s="22">
        <f t="shared" si="14"/>
        <v>13.352153384379614</v>
      </c>
      <c r="AK35" s="22">
        <f t="shared" si="15"/>
        <v>9.9368002898317318</v>
      </c>
      <c r="AL35" s="22">
        <f t="shared" si="16"/>
        <v>6.488451279003332</v>
      </c>
      <c r="AM35" s="22">
        <f t="shared" si="17"/>
        <v>3.2249030993194197</v>
      </c>
      <c r="AN35" s="22">
        <f t="shared" si="18"/>
        <v>0</v>
      </c>
      <c r="AO35" s="22">
        <f t="shared" si="19"/>
        <v>3.0610455730027941</v>
      </c>
      <c r="AP35" s="22">
        <f t="shared" si="20"/>
        <v>6.010823570859487</v>
      </c>
      <c r="AQ35" s="22">
        <f t="shared" si="21"/>
        <v>8.7206651122491792</v>
      </c>
      <c r="AR35" s="22">
        <f t="shared" si="22"/>
        <v>11.322543883774529</v>
      </c>
    </row>
    <row r="36" spans="2:44">
      <c r="B36" s="15">
        <v>33</v>
      </c>
      <c r="C36" s="40">
        <v>17.100000000000001</v>
      </c>
      <c r="D36" s="40">
        <v>12.8</v>
      </c>
      <c r="E36" s="20"/>
      <c r="F36" s="20"/>
      <c r="H36" s="45">
        <v>33</v>
      </c>
      <c r="I36" s="22">
        <f>SQRT(POWER((C4-C36),2)+POWER((D4-D36),2))</f>
        <v>10.916501271011697</v>
      </c>
      <c r="J36" s="22">
        <f>SQRT(POWER((C5-C36),2)+POWER((D5-D36),2))</f>
        <v>13.376471881628579</v>
      </c>
      <c r="K36" s="22">
        <f>SQRT(POWER((C6-C36),2)+POWER((D6-D36),2))</f>
        <v>15.456390264224051</v>
      </c>
      <c r="L36" s="22">
        <f>SQRT(POWER((C7-C36),2)+POWER((D7-D36),2))</f>
        <v>17.691806012954135</v>
      </c>
      <c r="M36" s="22">
        <f>SQRT(POWER((C8-C36),2)+POWER((D8-D36),2))</f>
        <v>19.801010075246161</v>
      </c>
      <c r="N36" s="22">
        <f>SQRT(POWER((C9-C36),2)+POWER((D9-D36),2))</f>
        <v>21.867327225795112</v>
      </c>
      <c r="O36" s="22">
        <f>SQRT(POWER((C10-C36),2)+POWER((D10-D36),2))</f>
        <v>23.963513932643519</v>
      </c>
      <c r="P36" s="22">
        <f>SQRT(POWER((C11-C36),2)+POWER((D11-D36),2))</f>
        <v>25.938388538997561</v>
      </c>
      <c r="Q36" s="22">
        <f>SQRT(POWER((C12-C36),2)+POWER((D12-D36),2))</f>
        <v>27.864314095272469</v>
      </c>
      <c r="R36" s="22">
        <f>SQRT(POWER((C13-C36),2)+POWER((D13-D36),2))</f>
        <v>29.775493278869455</v>
      </c>
      <c r="S36" s="22">
        <f>SQRT(POWER((C14-C36),2)+POWER((D14-D36),2))</f>
        <v>31.480311307228206</v>
      </c>
      <c r="T36" s="22">
        <f>SQRT(POWER((C15-C36),2)+POWER((D15-D36),2))</f>
        <v>33.122801813856263</v>
      </c>
      <c r="U36" s="22">
        <f>SQRT(POWER((C16-C36),2)+POWER((D16-D36),2))</f>
        <v>34.622680427719636</v>
      </c>
      <c r="V36" s="22">
        <f t="shared" si="0"/>
        <v>35.760453017264759</v>
      </c>
      <c r="W36" s="22">
        <f t="shared" si="1"/>
        <v>36.729960522712247</v>
      </c>
      <c r="X36" s="22">
        <f t="shared" si="2"/>
        <v>37.306299736103554</v>
      </c>
      <c r="Y36" s="22">
        <f t="shared" si="3"/>
        <v>37.488264830477291</v>
      </c>
      <c r="Z36" s="22">
        <f t="shared" si="4"/>
        <v>37.414569354731313</v>
      </c>
      <c r="AA36" s="22">
        <f t="shared" si="5"/>
        <v>36.775127464089095</v>
      </c>
      <c r="AB36" s="22">
        <f t="shared" si="6"/>
        <v>35.771776584340898</v>
      </c>
      <c r="AC36" s="22">
        <f t="shared" si="7"/>
        <v>34.357677453518306</v>
      </c>
      <c r="AD36" s="22">
        <f t="shared" si="8"/>
        <v>32.649655434629018</v>
      </c>
      <c r="AE36" s="22">
        <f t="shared" si="9"/>
        <v>30.602614267411862</v>
      </c>
      <c r="AF36" s="22">
        <f t="shared" si="10"/>
        <v>28.094305472817798</v>
      </c>
      <c r="AG36" s="22">
        <f t="shared" si="11"/>
        <v>25.371243564319034</v>
      </c>
      <c r="AH36" s="22">
        <f t="shared" si="12"/>
        <v>22.539077177204927</v>
      </c>
      <c r="AI36" s="22">
        <f t="shared" si="13"/>
        <v>19.300259065618782</v>
      </c>
      <c r="AJ36" s="22">
        <f t="shared" si="14"/>
        <v>16.233607116103311</v>
      </c>
      <c r="AK36" s="22">
        <f t="shared" si="15"/>
        <v>12.886038956948719</v>
      </c>
      <c r="AL36" s="22">
        <f t="shared" si="16"/>
        <v>9.4894678459858852</v>
      </c>
      <c r="AM36" s="22">
        <f t="shared" si="17"/>
        <v>6.2681735776859284</v>
      </c>
      <c r="AN36" s="22">
        <f t="shared" si="18"/>
        <v>3.0610455730027941</v>
      </c>
      <c r="AO36" s="22">
        <f t="shared" si="19"/>
        <v>0</v>
      </c>
      <c r="AP36" s="22">
        <f t="shared" si="20"/>
        <v>2.9832867780352594</v>
      </c>
      <c r="AQ36" s="22">
        <f t="shared" si="21"/>
        <v>5.7428216061444912</v>
      </c>
      <c r="AR36" s="22">
        <f t="shared" si="22"/>
        <v>8.4219950130595542</v>
      </c>
    </row>
    <row r="37" spans="2:44">
      <c r="B37" s="15">
        <v>34</v>
      </c>
      <c r="C37" s="40">
        <v>19</v>
      </c>
      <c r="D37" s="40">
        <v>10.5</v>
      </c>
      <c r="E37" s="20"/>
      <c r="F37" s="20"/>
      <c r="H37" s="45">
        <v>34</v>
      </c>
      <c r="I37" s="22">
        <f>SQRT(POWER((C4-C37),2)+POWER((D4-D37),2))</f>
        <v>8.0653580205716846</v>
      </c>
      <c r="J37" s="22">
        <f>SQRT(POWER((C5-C37),2)+POWER((D5-D37),2))</f>
        <v>10.651291001564083</v>
      </c>
      <c r="K37" s="22">
        <f>SQRT(POWER((C6-C37),2)+POWER((D6-D37),2))</f>
        <v>12.876334882255899</v>
      </c>
      <c r="L37" s="22">
        <f>SQRT(POWER((C7-C37),2)+POWER((D7-D37),2))</f>
        <v>15.300326793895614</v>
      </c>
      <c r="M37" s="22">
        <f>SQRT(POWER((C8-C37),2)+POWER((D8-D37),2))</f>
        <v>17.625549636819841</v>
      </c>
      <c r="N37" s="22">
        <f>SQRT(POWER((C9-C37),2)+POWER((D9-D37),2))</f>
        <v>19.937903600930564</v>
      </c>
      <c r="O37" s="22">
        <f>SQRT(POWER((C10-C37),2)+POWER((D10-D37),2))</f>
        <v>22.299103120977758</v>
      </c>
      <c r="P37" s="22">
        <f>SQRT(POWER((C11-C37),2)+POWER((D11-D37),2))</f>
        <v>24.554022073786609</v>
      </c>
      <c r="Q37" s="22">
        <f>SQRT(POWER((C12-C37),2)+POWER((D12-D37),2))</f>
        <v>26.755186413105029</v>
      </c>
      <c r="R37" s="22">
        <f>SQRT(POWER((C13-C37),2)+POWER((D13-D37),2))</f>
        <v>28.961353559528256</v>
      </c>
      <c r="S37" s="22">
        <f>SQRT(POWER((C14-C37),2)+POWER((D14-D37),2))</f>
        <v>30.929759132589442</v>
      </c>
      <c r="T37" s="22">
        <f>SQRT(POWER((C15-C37),2)+POWER((D15-D37),2))</f>
        <v>32.84661321963042</v>
      </c>
      <c r="U37" s="22">
        <f>SQRT(POWER((C16-C37),2)+POWER((D16-D37),2))</f>
        <v>34.620369726506389</v>
      </c>
      <c r="V37" s="22">
        <f t="shared" si="0"/>
        <v>36.009026646106392</v>
      </c>
      <c r="W37" s="22">
        <f t="shared" si="1"/>
        <v>37.217872050938105</v>
      </c>
      <c r="X37" s="22">
        <f t="shared" si="2"/>
        <v>38.026569658595292</v>
      </c>
      <c r="Y37" s="22">
        <f t="shared" si="3"/>
        <v>38.424601494355144</v>
      </c>
      <c r="Z37" s="22">
        <f t="shared" si="4"/>
        <v>38.546724893303193</v>
      </c>
      <c r="AA37" s="22">
        <f t="shared" si="5"/>
        <v>38.105773840718676</v>
      </c>
      <c r="AB37" s="22">
        <f t="shared" si="6"/>
        <v>37.284849469992501</v>
      </c>
      <c r="AC37" s="22">
        <f t="shared" si="7"/>
        <v>36.050104022041324</v>
      </c>
      <c r="AD37" s="22">
        <f t="shared" si="8"/>
        <v>34.503622998172233</v>
      </c>
      <c r="AE37" s="22">
        <f t="shared" si="9"/>
        <v>32.611960995929088</v>
      </c>
      <c r="AF37" s="22">
        <f t="shared" si="10"/>
        <v>30.25177680732158</v>
      </c>
      <c r="AG37" s="22">
        <f t="shared" si="11"/>
        <v>27.658633371878661</v>
      </c>
      <c r="AH37" s="22">
        <f t="shared" si="12"/>
        <v>24.960969532452058</v>
      </c>
      <c r="AI37" s="22">
        <f t="shared" si="13"/>
        <v>21.840329667841555</v>
      </c>
      <c r="AJ37" s="22">
        <f t="shared" si="14"/>
        <v>18.878824115924171</v>
      </c>
      <c r="AK37" s="22">
        <f t="shared" si="15"/>
        <v>15.628499608087782</v>
      </c>
      <c r="AL37" s="22">
        <f t="shared" si="16"/>
        <v>12.314625451064273</v>
      </c>
      <c r="AM37" s="22">
        <f t="shared" si="17"/>
        <v>9.1678787077491375</v>
      </c>
      <c r="AN37" s="22">
        <f t="shared" si="18"/>
        <v>6.010823570859487</v>
      </c>
      <c r="AO37" s="22">
        <f t="shared" si="19"/>
        <v>2.9832867780352594</v>
      </c>
      <c r="AP37" s="22">
        <f t="shared" si="20"/>
        <v>0</v>
      </c>
      <c r="AQ37" s="22">
        <f t="shared" si="21"/>
        <v>2.7784887978899602</v>
      </c>
      <c r="AR37" s="22">
        <f t="shared" si="22"/>
        <v>5.5036351623268054</v>
      </c>
    </row>
    <row r="38" spans="2:44">
      <c r="B38" s="15">
        <v>35</v>
      </c>
      <c r="C38" s="40">
        <v>20.399999999999999</v>
      </c>
      <c r="D38" s="40">
        <v>8.1</v>
      </c>
      <c r="E38" s="20"/>
      <c r="F38" s="20"/>
      <c r="H38" s="45">
        <v>35</v>
      </c>
      <c r="I38" s="22">
        <f>SQRT(POWER((C4-C38),2)+POWER((D4-D38),2))</f>
        <v>5.360037313302958</v>
      </c>
      <c r="J38" s="22">
        <f>SQRT(POWER((C5-C38),2)+POWER((D5-D38),2))</f>
        <v>8.0504658250314929</v>
      </c>
      <c r="K38" s="22">
        <f>SQRT(POWER((C6-C38),2)+POWER((D6-D38),2))</f>
        <v>10.399999999999999</v>
      </c>
      <c r="L38" s="22">
        <f>SQRT(POWER((C7-C38),2)+POWER((D7-D38),2))</f>
        <v>12.986916493148016</v>
      </c>
      <c r="M38" s="22">
        <f>SQRT(POWER((C8-C38),2)+POWER((D8-D38),2))</f>
        <v>15.500322577288513</v>
      </c>
      <c r="N38" s="22">
        <f>SQRT(POWER((C9-C38),2)+POWER((D9-D38),2))</f>
        <v>18.027756377319946</v>
      </c>
      <c r="O38" s="22">
        <f>SQRT(POWER((C10-C38),2)+POWER((D10-D38),2))</f>
        <v>20.619650821485799</v>
      </c>
      <c r="P38" s="22">
        <f>SQRT(POWER((C11-C38),2)+POWER((D11-D38),2))</f>
        <v>23.119256043393783</v>
      </c>
      <c r="Q38" s="22">
        <f>SQRT(POWER((C12-C38),2)+POWER((D12-D38),2))</f>
        <v>25.560125195311542</v>
      </c>
      <c r="R38" s="22">
        <f>SQRT(POWER((C13-C38),2)+POWER((D13-D38),2))</f>
        <v>28.024275191340813</v>
      </c>
      <c r="S38" s="22">
        <f>SQRT(POWER((C14-C38),2)+POWER((D14-D38),2))</f>
        <v>30.223335355317747</v>
      </c>
      <c r="T38" s="22">
        <f>SQRT(POWER((C15-C38),2)+POWER((D15-D38),2))</f>
        <v>32.381785003300848</v>
      </c>
      <c r="U38" s="22">
        <f>SQRT(POWER((C16-C38),2)+POWER((D16-D38),2))</f>
        <v>34.398401125633733</v>
      </c>
      <c r="V38" s="22">
        <f t="shared" si="0"/>
        <v>36.011803620479768</v>
      </c>
      <c r="W38" s="22">
        <f t="shared" si="1"/>
        <v>37.436479535340922</v>
      </c>
      <c r="X38" s="22">
        <f t="shared" si="2"/>
        <v>38.457509019696005</v>
      </c>
      <c r="Y38" s="22">
        <f t="shared" si="3"/>
        <v>39.055473368018475</v>
      </c>
      <c r="Z38" s="22">
        <f t="shared" si="4"/>
        <v>39.360513208036295</v>
      </c>
      <c r="AA38" s="22">
        <f t="shared" si="5"/>
        <v>39.108183286877441</v>
      </c>
      <c r="AB38" s="22">
        <f t="shared" si="6"/>
        <v>38.462969204157915</v>
      </c>
      <c r="AC38" s="22">
        <f t="shared" si="7"/>
        <v>37.403342096662968</v>
      </c>
      <c r="AD38" s="22">
        <f t="shared" si="8"/>
        <v>36.016940458623075</v>
      </c>
      <c r="AE38" s="22">
        <f t="shared" si="9"/>
        <v>34.281481881622327</v>
      </c>
      <c r="AF38" s="22">
        <f t="shared" si="10"/>
        <v>32.073197533142839</v>
      </c>
      <c r="AG38" s="22">
        <f t="shared" si="11"/>
        <v>29.616211776660428</v>
      </c>
      <c r="AH38" s="22">
        <f t="shared" si="12"/>
        <v>27.060118255469611</v>
      </c>
      <c r="AI38" s="22">
        <f t="shared" si="13"/>
        <v>24.068236329236921</v>
      </c>
      <c r="AJ38" s="22">
        <f t="shared" si="14"/>
        <v>21.222865028077617</v>
      </c>
      <c r="AK38" s="22">
        <f t="shared" si="15"/>
        <v>18.08341781854304</v>
      </c>
      <c r="AL38" s="22">
        <f t="shared" si="16"/>
        <v>14.867750334196494</v>
      </c>
      <c r="AM38" s="22">
        <f t="shared" si="17"/>
        <v>11.810588469674151</v>
      </c>
      <c r="AN38" s="22">
        <f t="shared" si="18"/>
        <v>8.7206651122491792</v>
      </c>
      <c r="AO38" s="22">
        <f t="shared" si="19"/>
        <v>5.7428216061444912</v>
      </c>
      <c r="AP38" s="22">
        <f t="shared" si="20"/>
        <v>2.7784887978899602</v>
      </c>
      <c r="AQ38" s="22">
        <f t="shared" si="21"/>
        <v>0</v>
      </c>
      <c r="AR38" s="22">
        <f t="shared" si="22"/>
        <v>2.7513632984395211</v>
      </c>
    </row>
    <row r="39" spans="2:44">
      <c r="B39" s="15">
        <v>36</v>
      </c>
      <c r="C39" s="40">
        <v>21.3</v>
      </c>
      <c r="D39" s="40">
        <v>5.5</v>
      </c>
      <c r="E39" s="20"/>
      <c r="F39" s="20"/>
      <c r="H39" s="45">
        <v>36</v>
      </c>
      <c r="I39" s="22">
        <f>SQRT(POWER((C4-C39),2)+POWER((D4-D39),2))</f>
        <v>2.6305892875931809</v>
      </c>
      <c r="J39" s="22">
        <f>SQRT(POWER((C5-C39),2)+POWER((D5-D39),2))</f>
        <v>5.4</v>
      </c>
      <c r="K39" s="22">
        <f>SQRT(POWER((C6-C39),2)+POWER((D6-D39),2))</f>
        <v>7.8517513969814399</v>
      </c>
      <c r="L39" s="22">
        <f>SQRT(POWER((C7-C39),2)+POWER((D7-D39),2))</f>
        <v>10.575916035975325</v>
      </c>
      <c r="M39" s="22">
        <f>SQRT(POWER((C8-C39),2)+POWER((D8-D39),2))</f>
        <v>13.251792331605563</v>
      </c>
      <c r="N39" s="22">
        <f>SQRT(POWER((C9-C39),2)+POWER((D9-D39),2))</f>
        <v>15.967780058605518</v>
      </c>
      <c r="O39" s="22">
        <f>SQRT(POWER((C10-C39),2)+POWER((D10-D39),2))</f>
        <v>18.762729012593024</v>
      </c>
      <c r="P39" s="22">
        <f>SQRT(POWER((C11-C39),2)+POWER((D11-D39),2))</f>
        <v>21.480456233516083</v>
      </c>
      <c r="Q39" s="22">
        <f>SQRT(POWER((C12-C39),2)+POWER((D12-D39),2))</f>
        <v>24.13565826738521</v>
      </c>
      <c r="R39" s="22">
        <f>SQRT(POWER((C13-C39),2)+POWER((D13-D39),2))</f>
        <v>26.833002068348598</v>
      </c>
      <c r="S39" s="22">
        <f>SQRT(POWER((C14-C39),2)+POWER((D14-D39),2))</f>
        <v>29.241750973565178</v>
      </c>
      <c r="T39" s="22">
        <f>SQRT(POWER((C15-C39),2)+POWER((D15-D39),2))</f>
        <v>31.622302256477152</v>
      </c>
      <c r="U39" s="22">
        <f>SQRT(POWER((C16-C39),2)+POWER((D16-D39),2))</f>
        <v>33.864730915806788</v>
      </c>
      <c r="V39" s="22">
        <f t="shared" si="0"/>
        <v>35.690054637111444</v>
      </c>
      <c r="W39" s="22">
        <f t="shared" si="1"/>
        <v>37.320235797754549</v>
      </c>
      <c r="X39" s="22">
        <f t="shared" si="2"/>
        <v>38.546724893303193</v>
      </c>
      <c r="Y39" s="22">
        <f t="shared" si="3"/>
        <v>39.341072684917982</v>
      </c>
      <c r="Z39" s="22">
        <f t="shared" si="4"/>
        <v>39.827879682453599</v>
      </c>
      <c r="AA39" s="22">
        <f t="shared" si="5"/>
        <v>39.766568873866902</v>
      </c>
      <c r="AB39" s="22">
        <f t="shared" si="6"/>
        <v>39.302035570692773</v>
      </c>
      <c r="AC39" s="22">
        <f t="shared" si="7"/>
        <v>38.425252113681701</v>
      </c>
      <c r="AD39" s="22">
        <f t="shared" si="8"/>
        <v>37.208735533473856</v>
      </c>
      <c r="AE39" s="22">
        <f t="shared" si="9"/>
        <v>35.641689073330966</v>
      </c>
      <c r="AF39" s="22">
        <f t="shared" si="10"/>
        <v>33.60059523282289</v>
      </c>
      <c r="AG39" s="22">
        <f t="shared" si="11"/>
        <v>31.296804948748363</v>
      </c>
      <c r="AH39" s="22">
        <f t="shared" si="12"/>
        <v>28.901211047290047</v>
      </c>
      <c r="AI39" s="22">
        <f t="shared" si="13"/>
        <v>26.060122793264039</v>
      </c>
      <c r="AJ39" s="22">
        <f t="shared" si="14"/>
        <v>23.352944139872388</v>
      </c>
      <c r="AK39" s="22">
        <f t="shared" si="15"/>
        <v>20.349447166937978</v>
      </c>
      <c r="AL39" s="22">
        <f t="shared" si="16"/>
        <v>17.258621034138272</v>
      </c>
      <c r="AM39" s="22">
        <f t="shared" si="17"/>
        <v>14.317821063276353</v>
      </c>
      <c r="AN39" s="22">
        <f t="shared" si="18"/>
        <v>11.322543883774529</v>
      </c>
      <c r="AO39" s="22">
        <f t="shared" si="19"/>
        <v>8.4219950130595542</v>
      </c>
      <c r="AP39" s="22">
        <f t="shared" si="20"/>
        <v>5.5036351623268054</v>
      </c>
      <c r="AQ39" s="22">
        <f t="shared" si="21"/>
        <v>2.7513632984395211</v>
      </c>
      <c r="AR39" s="22">
        <f t="shared" si="22"/>
        <v>0</v>
      </c>
    </row>
    <row r="40" spans="2:44">
      <c r="C40" s="49">
        <v>21.7</v>
      </c>
      <c r="D40" s="49">
        <v>2.9</v>
      </c>
      <c r="E40" s="10"/>
      <c r="F40" s="10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</row>
    <row r="42" spans="2:44">
      <c r="D42" s="84" t="s">
        <v>32</v>
      </c>
      <c r="E42" s="84"/>
      <c r="F42" s="84"/>
      <c r="G42" s="84"/>
      <c r="H42" s="84"/>
      <c r="I42" s="22">
        <f t="shared" ref="I42:U42" si="23">MAX(I4:I39)</f>
        <v>40.101122178811899</v>
      </c>
      <c r="J42" s="22">
        <f t="shared" si="23"/>
        <v>39.820848810641898</v>
      </c>
      <c r="K42" s="22">
        <f t="shared" si="23"/>
        <v>39.265761166695853</v>
      </c>
      <c r="L42" s="22">
        <f t="shared" si="23"/>
        <v>38.420046850570081</v>
      </c>
      <c r="M42" s="47">
        <f t="shared" si="23"/>
        <v>37.317154232336634</v>
      </c>
      <c r="N42" s="47">
        <f t="shared" si="23"/>
        <v>35.947322570672767</v>
      </c>
      <c r="O42" s="22">
        <f t="shared" si="23"/>
        <v>34.514489710844636</v>
      </c>
      <c r="P42" s="22">
        <f t="shared" si="23"/>
        <v>33.019388243878772</v>
      </c>
      <c r="Q42" s="22">
        <f t="shared" si="23"/>
        <v>31.679172969002835</v>
      </c>
      <c r="R42" s="22">
        <f t="shared" si="23"/>
        <v>31.004031995854991</v>
      </c>
      <c r="S42" s="22">
        <f t="shared" si="23"/>
        <v>31.755314515841285</v>
      </c>
      <c r="T42" s="22">
        <f t="shared" si="23"/>
        <v>33.122801813856263</v>
      </c>
      <c r="U42" s="22">
        <f t="shared" si="23"/>
        <v>34.622680427719636</v>
      </c>
      <c r="V42" s="22">
        <f t="shared" ref="V42:AR42" si="24">MAX(V4:V40)</f>
        <v>36.011803620479768</v>
      </c>
      <c r="W42" s="22">
        <f t="shared" si="24"/>
        <v>37.436479535340922</v>
      </c>
      <c r="X42" s="22">
        <f t="shared" si="24"/>
        <v>38.546724893303193</v>
      </c>
      <c r="Y42" s="22">
        <f t="shared" si="24"/>
        <v>39.341072684917982</v>
      </c>
      <c r="Z42" s="22">
        <f t="shared" si="24"/>
        <v>39.978244083501217</v>
      </c>
      <c r="AA42" s="22">
        <f t="shared" si="24"/>
        <v>40.101122178811899</v>
      </c>
      <c r="AB42" s="22">
        <f t="shared" si="24"/>
        <v>39.813188769552234</v>
      </c>
      <c r="AC42" s="22">
        <f t="shared" si="24"/>
        <v>39.231874795885041</v>
      </c>
      <c r="AD42" s="22">
        <f t="shared" si="24"/>
        <v>38.380333505585902</v>
      </c>
      <c r="AE42" s="22">
        <f t="shared" si="24"/>
        <v>37.275461097081013</v>
      </c>
      <c r="AF42" s="22">
        <f t="shared" si="24"/>
        <v>35.833643409511119</v>
      </c>
      <c r="AG42" s="22">
        <f t="shared" si="24"/>
        <v>34.311805548528042</v>
      </c>
      <c r="AH42" s="22">
        <f t="shared" si="24"/>
        <v>32.944347011285565</v>
      </c>
      <c r="AI42" s="22">
        <f t="shared" si="24"/>
        <v>31.557091120697422</v>
      </c>
      <c r="AJ42" s="22">
        <f t="shared" si="24"/>
        <v>31.033530253582175</v>
      </c>
      <c r="AK42" s="22">
        <f t="shared" si="24"/>
        <v>31.842738575694145</v>
      </c>
      <c r="AL42" s="22">
        <f t="shared" si="24"/>
        <v>33.253270515845507</v>
      </c>
      <c r="AM42" s="22">
        <f t="shared" si="24"/>
        <v>34.780023001717524</v>
      </c>
      <c r="AN42" s="22">
        <f t="shared" si="24"/>
        <v>36.178032008388733</v>
      </c>
      <c r="AO42" s="22">
        <f t="shared" si="24"/>
        <v>37.488264830477291</v>
      </c>
      <c r="AP42" s="22">
        <f t="shared" si="24"/>
        <v>38.546724893303193</v>
      </c>
      <c r="AQ42" s="22">
        <f t="shared" si="24"/>
        <v>39.360513208036295</v>
      </c>
      <c r="AR42" s="22">
        <f t="shared" si="24"/>
        <v>39.827879682453599</v>
      </c>
    </row>
    <row r="43" spans="2:44" ht="15.75" customHeight="1">
      <c r="D43" s="84" t="s">
        <v>33</v>
      </c>
      <c r="E43" s="84"/>
      <c r="F43" s="84"/>
      <c r="G43" s="84"/>
      <c r="H43" s="84"/>
      <c r="I43" s="22">
        <f>MAX(I42:AR42)</f>
        <v>40.101122178811899</v>
      </c>
    </row>
    <row r="44" spans="2:44">
      <c r="D44" s="85" t="s">
        <v>34</v>
      </c>
      <c r="E44" s="85"/>
      <c r="F44" s="85"/>
      <c r="G44" s="85"/>
      <c r="H44" s="85"/>
      <c r="I44" s="23">
        <f>MATCH($G$55,I4:I39,0)</f>
        <v>19</v>
      </c>
      <c r="J44" s="23" t="e">
        <f>MATCH($G$55,J4:J39,0)</f>
        <v>#N/A</v>
      </c>
      <c r="K44" s="23" t="e">
        <f t="shared" ref="K44:AR44" si="25">MATCH($G$55,K4:K39,0)</f>
        <v>#N/A</v>
      </c>
      <c r="L44" s="23" t="e">
        <f t="shared" si="25"/>
        <v>#N/A</v>
      </c>
      <c r="M44" s="23" t="e">
        <f t="shared" si="25"/>
        <v>#N/A</v>
      </c>
      <c r="N44" s="23" t="e">
        <f t="shared" si="25"/>
        <v>#N/A</v>
      </c>
      <c r="O44" s="23" t="e">
        <f t="shared" si="25"/>
        <v>#N/A</v>
      </c>
      <c r="P44" s="23" t="e">
        <f t="shared" si="25"/>
        <v>#N/A</v>
      </c>
      <c r="Q44" s="23" t="e">
        <f t="shared" si="25"/>
        <v>#N/A</v>
      </c>
      <c r="R44" s="23" t="e">
        <f t="shared" si="25"/>
        <v>#N/A</v>
      </c>
      <c r="S44" s="23" t="e">
        <f t="shared" si="25"/>
        <v>#N/A</v>
      </c>
      <c r="T44" s="23" t="e">
        <f t="shared" si="25"/>
        <v>#N/A</v>
      </c>
      <c r="U44" s="23" t="e">
        <f t="shared" si="25"/>
        <v>#N/A</v>
      </c>
      <c r="V44" s="23" t="e">
        <f t="shared" si="25"/>
        <v>#N/A</v>
      </c>
      <c r="W44" s="23" t="e">
        <f t="shared" si="25"/>
        <v>#N/A</v>
      </c>
      <c r="X44" s="23" t="e">
        <f t="shared" si="25"/>
        <v>#N/A</v>
      </c>
      <c r="Y44" s="23" t="e">
        <f t="shared" si="25"/>
        <v>#N/A</v>
      </c>
      <c r="Z44" s="23" t="e">
        <f t="shared" si="25"/>
        <v>#N/A</v>
      </c>
      <c r="AA44" s="23">
        <f t="shared" si="25"/>
        <v>1</v>
      </c>
      <c r="AB44" s="23" t="e">
        <f t="shared" si="25"/>
        <v>#N/A</v>
      </c>
      <c r="AC44" s="23" t="e">
        <f t="shared" si="25"/>
        <v>#N/A</v>
      </c>
      <c r="AD44" s="23" t="e">
        <f t="shared" si="25"/>
        <v>#N/A</v>
      </c>
      <c r="AE44" s="23" t="e">
        <f t="shared" si="25"/>
        <v>#N/A</v>
      </c>
      <c r="AF44" s="23" t="e">
        <f t="shared" si="25"/>
        <v>#N/A</v>
      </c>
      <c r="AG44" s="23" t="e">
        <f t="shared" si="25"/>
        <v>#N/A</v>
      </c>
      <c r="AH44" s="23" t="e">
        <f t="shared" si="25"/>
        <v>#N/A</v>
      </c>
      <c r="AI44" s="23" t="e">
        <f t="shared" si="25"/>
        <v>#N/A</v>
      </c>
      <c r="AJ44" s="23" t="e">
        <f t="shared" si="25"/>
        <v>#N/A</v>
      </c>
      <c r="AK44" s="23" t="e">
        <f t="shared" si="25"/>
        <v>#N/A</v>
      </c>
      <c r="AL44" s="23" t="e">
        <f t="shared" si="25"/>
        <v>#N/A</v>
      </c>
      <c r="AM44" s="23" t="e">
        <f t="shared" si="25"/>
        <v>#N/A</v>
      </c>
      <c r="AN44" s="23" t="e">
        <f t="shared" si="25"/>
        <v>#N/A</v>
      </c>
      <c r="AO44" s="23" t="e">
        <f t="shared" si="25"/>
        <v>#N/A</v>
      </c>
      <c r="AP44" s="23" t="e">
        <f t="shared" si="25"/>
        <v>#N/A</v>
      </c>
      <c r="AQ44" s="23" t="e">
        <f t="shared" si="25"/>
        <v>#N/A</v>
      </c>
      <c r="AR44" s="23" t="e">
        <f t="shared" si="25"/>
        <v>#N/A</v>
      </c>
    </row>
    <row r="46" spans="2:44">
      <c r="C46" s="11" t="s">
        <v>35</v>
      </c>
      <c r="D46" s="11" t="s">
        <v>36</v>
      </c>
      <c r="I46" s="5" t="s">
        <v>20</v>
      </c>
      <c r="J46" s="48" t="s">
        <v>21</v>
      </c>
      <c r="K46" s="48" t="s">
        <v>22</v>
      </c>
      <c r="L46" s="48" t="s">
        <v>23</v>
      </c>
    </row>
    <row r="47" spans="2:44">
      <c r="C47" s="11">
        <f>MAX(C4:C39)</f>
        <v>21.7</v>
      </c>
      <c r="D47" s="11">
        <f>MAX(D4:D39)</f>
        <v>18.5</v>
      </c>
      <c r="I47" s="23">
        <f>IF(B4=I44,C4,IF(B5=I44,C5,IF(B6=I44,C6,IF(B7=I44,C7,IF(B8=I44,C8,IF(B9=I44,C9,IF(B10=I44,C10,IF(B11=I44,C11,IF(B12=I44,C12,IF(B13=I44,C13,IF(B14=I44,C14,IF(B15=I44,C15,IF(B16=I44,C16,IF(B17=I44,C17,IF(B18=I44,C18,IF(B19=I44,C19,IF(B20=I44,C20,IF(B21=I44,C21,IF(B22=I44,C22,IF(B23=I44,C23,IF(B24=I44,C24,0)))))))))))))))))))))</f>
        <v>-18.399999999999999</v>
      </c>
    </row>
    <row r="48" spans="2:44">
      <c r="C48" s="11" t="s">
        <v>37</v>
      </c>
      <c r="D48" s="11" t="s">
        <v>38</v>
      </c>
      <c r="M48" s="11" t="s">
        <v>5</v>
      </c>
    </row>
    <row r="49" spans="2:30">
      <c r="C49" s="11">
        <f>MIN(C4:C39)</f>
        <v>-18.399999999999999</v>
      </c>
      <c r="D49" s="11">
        <f>MIN(D4:D39)</f>
        <v>-12.5</v>
      </c>
    </row>
    <row r="51" spans="2:30" ht="15.75">
      <c r="C51" s="11" t="s">
        <v>39</v>
      </c>
      <c r="D51" s="11" t="s">
        <v>40</v>
      </c>
    </row>
    <row r="52" spans="2:30">
      <c r="C52" s="41">
        <f>(C47+C49)/2</f>
        <v>1.6500000000000004</v>
      </c>
      <c r="D52" s="41">
        <f>(D47+D49)/2</f>
        <v>3</v>
      </c>
      <c r="E52" s="41"/>
      <c r="F52" s="41"/>
      <c r="I52" s="22"/>
    </row>
    <row r="54" spans="2:30">
      <c r="C54" s="11" t="s">
        <v>1</v>
      </c>
      <c r="D54" s="11" t="s">
        <v>2</v>
      </c>
      <c r="G54" s="87" t="s">
        <v>24</v>
      </c>
      <c r="H54" s="87"/>
      <c r="I54" s="11"/>
      <c r="Z54" s="11" t="s">
        <v>31</v>
      </c>
      <c r="AA54" s="11" t="s">
        <v>2</v>
      </c>
    </row>
    <row r="55" spans="2:30">
      <c r="B55" s="15">
        <v>1</v>
      </c>
      <c r="C55" s="11">
        <f>C4-$C$52</f>
        <v>20.049999999999997</v>
      </c>
      <c r="D55" s="58">
        <f>D4-$D$52</f>
        <v>-0.10000000000000009</v>
      </c>
      <c r="E55" s="52">
        <f>C55/$Y$100</f>
        <v>15.501244815696829</v>
      </c>
      <c r="F55" s="52">
        <f>AN99</f>
        <v>-5.4628140628449132E-2</v>
      </c>
      <c r="G55" s="88">
        <f>MAX(I42:AR42)</f>
        <v>40.101122178811899</v>
      </c>
      <c r="H55" s="89"/>
      <c r="I55" s="40">
        <v>21.7</v>
      </c>
      <c r="J55" s="12">
        <v>2.9</v>
      </c>
      <c r="K55" s="12">
        <v>-18.399999999999999</v>
      </c>
      <c r="L55" s="12">
        <v>3.2</v>
      </c>
      <c r="Y55" s="11">
        <v>1</v>
      </c>
      <c r="Z55" s="14">
        <f>(C4-$I$61)*COS(RADIANS($K$58))-(D4-$J$61)*SIN(RADIANS($K$58))</f>
        <v>20.050561089405949</v>
      </c>
      <c r="AA55" s="52">
        <f>((C4-$I$61)*SIN(RADIANS($K$58))+(D4-$J$61)*COS(RADIANS($K$58)))*1.298</f>
        <v>-1.3769418938380796E-13</v>
      </c>
      <c r="AB55" s="52">
        <f>DEGREES(ATAN(AA55/Z55))</f>
        <v>-3.9347008195873898E-13</v>
      </c>
      <c r="AC55" s="11">
        <v>0</v>
      </c>
      <c r="AD55" s="52">
        <f>AC55-AB55</f>
        <v>3.9347008195873898E-13</v>
      </c>
    </row>
    <row r="56" spans="2:30">
      <c r="B56" s="15">
        <v>2</v>
      </c>
      <c r="C56" s="11">
        <f t="shared" ref="C56:C91" si="26">C5-$C$52</f>
        <v>19.649999999999999</v>
      </c>
      <c r="D56" s="58">
        <f t="shared" ref="D56:D91" si="27">D5-$D$52</f>
        <v>-2.9</v>
      </c>
      <c r="E56" s="52">
        <f t="shared" ref="E56:E91" si="28">C56/$Y$100</f>
        <v>15.191993048800134</v>
      </c>
      <c r="F56" s="52">
        <f t="shared" ref="F56:F91" si="29">AN100</f>
        <v>-2.8554700688063783</v>
      </c>
      <c r="Y56" s="11">
        <v>2</v>
      </c>
      <c r="Z56" s="14">
        <f t="shared" ref="Z56:Z90" si="30">(C5-$I$61)*COS(RADIANS($K$58))-(D5-$J$61)*SIN(RADIANS($K$58))</f>
        <v>19.671519327626235</v>
      </c>
      <c r="AA56" s="52">
        <f t="shared" ref="AA56:AA91" si="31">((C5-$I$61)*SIN(RADIANS($K$58))+(D5-$J$61)*COS(RADIANS($K$58)))*1.298</f>
        <v>-3.6381824765265942</v>
      </c>
      <c r="AB56" s="52">
        <f>0-DEGREES(ATAN(AA56/Z56))</f>
        <v>10.478265009056939</v>
      </c>
      <c r="AC56" s="11">
        <v>10</v>
      </c>
      <c r="AD56" s="52">
        <f t="shared" ref="AD56:AD90" si="32">AC56-AB56</f>
        <v>-0.47826500905693869</v>
      </c>
    </row>
    <row r="57" spans="2:30" ht="15.75">
      <c r="B57" s="15">
        <v>3</v>
      </c>
      <c r="C57" s="11">
        <f t="shared" si="26"/>
        <v>18.75</v>
      </c>
      <c r="D57" s="58">
        <f t="shared" si="27"/>
        <v>-5.3</v>
      </c>
      <c r="E57" s="52">
        <f t="shared" si="28"/>
        <v>14.496176573282572</v>
      </c>
      <c r="F57" s="52">
        <f t="shared" si="29"/>
        <v>-5.2574524372306861</v>
      </c>
      <c r="I57" s="23" t="s">
        <v>25</v>
      </c>
      <c r="J57" s="21" t="s">
        <v>27</v>
      </c>
      <c r="K57" s="50" t="s">
        <v>16</v>
      </c>
      <c r="L57" s="21" t="s">
        <v>26</v>
      </c>
      <c r="M57" s="50" t="s">
        <v>28</v>
      </c>
      <c r="N57" s="50" t="s">
        <v>16</v>
      </c>
      <c r="Y57" s="11">
        <v>3</v>
      </c>
      <c r="Z57" s="14">
        <f t="shared" si="30"/>
        <v>18.789499122748058</v>
      </c>
      <c r="AA57" s="52">
        <f t="shared" si="31"/>
        <v>-6.7620347079284429</v>
      </c>
      <c r="AB57" s="52">
        <f t="shared" ref="AB57:AB63" si="33">0-DEGREES(ATAN(AA57/Z57))</f>
        <v>19.792977800489226</v>
      </c>
      <c r="AC57" s="11">
        <v>20</v>
      </c>
      <c r="AD57" s="52">
        <f t="shared" si="32"/>
        <v>0.20702219951077439</v>
      </c>
    </row>
    <row r="58" spans="2:30">
      <c r="B58" s="15">
        <v>4</v>
      </c>
      <c r="C58" s="11">
        <f t="shared" si="26"/>
        <v>17.25</v>
      </c>
      <c r="D58" s="58">
        <f t="shared" si="27"/>
        <v>-7.8</v>
      </c>
      <c r="E58" s="52">
        <f t="shared" si="28"/>
        <v>13.336482447419966</v>
      </c>
      <c r="F58" s="52">
        <f t="shared" si="29"/>
        <v>-7.7607902423060571</v>
      </c>
      <c r="I58" s="22">
        <f>I55-K55</f>
        <v>40.099999999999994</v>
      </c>
      <c r="J58" s="21">
        <f>I58/G55</f>
        <v>0.99997201627408583</v>
      </c>
      <c r="K58" s="21">
        <f>DEGREES(ACOS(J58))</f>
        <v>0.42863873270180691</v>
      </c>
      <c r="L58" s="21">
        <f>J55-L55</f>
        <v>-0.30000000000000027</v>
      </c>
      <c r="M58" s="21">
        <f>L58/G55</f>
        <v>-7.4810874035467845E-3</v>
      </c>
      <c r="N58" s="21">
        <f>DEGREES(ASIN(M58))</f>
        <v>-0.42863873270211067</v>
      </c>
      <c r="Y58" s="11">
        <v>4</v>
      </c>
      <c r="Z58" s="14">
        <f t="shared" si="30"/>
        <v>17.308243816845781</v>
      </c>
      <c r="AA58" s="52">
        <f t="shared" si="31"/>
        <v>-10.021509577912548</v>
      </c>
      <c r="AB58" s="52">
        <f t="shared" si="33"/>
        <v>30.070931579841872</v>
      </c>
      <c r="AC58" s="11">
        <v>30</v>
      </c>
      <c r="AD58" s="52">
        <f t="shared" si="32"/>
        <v>-7.093157984187215E-2</v>
      </c>
    </row>
    <row r="59" spans="2:30">
      <c r="B59" s="15">
        <v>5</v>
      </c>
      <c r="C59" s="11">
        <f t="shared" si="26"/>
        <v>15.249999999999998</v>
      </c>
      <c r="D59" s="58">
        <f t="shared" si="27"/>
        <v>-10</v>
      </c>
      <c r="E59" s="52">
        <f t="shared" si="28"/>
        <v>11.79022361293649</v>
      </c>
      <c r="F59" s="52">
        <f t="shared" si="29"/>
        <v>-9.9652662304477051</v>
      </c>
      <c r="Y59" s="11">
        <v>5</v>
      </c>
      <c r="Z59" s="14">
        <f t="shared" si="30"/>
        <v>15.3247581765854</v>
      </c>
      <c r="AA59" s="52">
        <f t="shared" si="31"/>
        <v>-12.896450570484422</v>
      </c>
      <c r="AB59" s="52">
        <f t="shared" si="33"/>
        <v>40.082070133020672</v>
      </c>
      <c r="AC59" s="11">
        <v>40</v>
      </c>
      <c r="AD59" s="52">
        <f t="shared" si="32"/>
        <v>-8.2070133020671676E-2</v>
      </c>
    </row>
    <row r="60" spans="2:30">
      <c r="B60" s="15">
        <v>6</v>
      </c>
      <c r="C60" s="11">
        <f t="shared" si="26"/>
        <v>12.75</v>
      </c>
      <c r="D60" s="58">
        <f t="shared" si="27"/>
        <v>-11.9</v>
      </c>
      <c r="E60" s="52">
        <f t="shared" si="28"/>
        <v>9.8574000698321491</v>
      </c>
      <c r="F60" s="52">
        <f t="shared" si="29"/>
        <v>-11.870880401655631</v>
      </c>
      <c r="I60" s="90" t="s">
        <v>29</v>
      </c>
      <c r="J60" s="90"/>
      <c r="L60" s="11" t="s">
        <v>30</v>
      </c>
      <c r="Y60" s="11">
        <v>6</v>
      </c>
      <c r="Z60" s="14">
        <f t="shared" si="30"/>
        <v>12.839042201966915</v>
      </c>
      <c r="AA60" s="52">
        <f t="shared" si="31"/>
        <v>-15.386857685644062</v>
      </c>
      <c r="AB60" s="52">
        <f t="shared" si="33"/>
        <v>50.157834908707478</v>
      </c>
      <c r="AC60" s="11">
        <v>50</v>
      </c>
      <c r="AD60" s="52">
        <f t="shared" si="32"/>
        <v>-0.15783490870747841</v>
      </c>
    </row>
    <row r="61" spans="2:30">
      <c r="B61" s="15">
        <v>7</v>
      </c>
      <c r="C61" s="11">
        <f t="shared" si="26"/>
        <v>9.85</v>
      </c>
      <c r="D61" s="58">
        <f t="shared" si="27"/>
        <v>-13.5</v>
      </c>
      <c r="E61" s="52">
        <f t="shared" si="28"/>
        <v>7.6153247598311111</v>
      </c>
      <c r="F61" s="52">
        <f t="shared" si="29"/>
        <v>-13.477406473624637</v>
      </c>
      <c r="I61" s="23">
        <f>(I55+K55)/2</f>
        <v>1.6500000000000004</v>
      </c>
      <c r="J61" s="21">
        <f>(L55+J55)/2</f>
        <v>3.05</v>
      </c>
      <c r="Y61" s="11">
        <v>7</v>
      </c>
      <c r="Z61" s="14">
        <f t="shared" si="30"/>
        <v>9.9510930946177325</v>
      </c>
      <c r="AA61" s="52">
        <f t="shared" si="31"/>
        <v>-17.491759878246498</v>
      </c>
      <c r="AB61" s="52">
        <f t="shared" si="33"/>
        <v>60.364375763541766</v>
      </c>
      <c r="AC61" s="11">
        <v>60</v>
      </c>
      <c r="AD61" s="52">
        <f t="shared" si="32"/>
        <v>-0.36437576354176571</v>
      </c>
    </row>
    <row r="62" spans="2:30">
      <c r="B62" s="15">
        <v>8</v>
      </c>
      <c r="C62" s="11">
        <f t="shared" si="26"/>
        <v>6.65</v>
      </c>
      <c r="D62" s="58">
        <f t="shared" si="27"/>
        <v>-14.6</v>
      </c>
      <c r="E62" s="52">
        <f t="shared" si="28"/>
        <v>5.1413106246575522</v>
      </c>
      <c r="F62" s="52">
        <f t="shared" si="29"/>
        <v>-14.584622678409733</v>
      </c>
      <c r="Y62" s="11">
        <v>8</v>
      </c>
      <c r="Z62" s="14">
        <f t="shared" si="30"/>
        <v>6.7594118386845539</v>
      </c>
      <c r="AA62" s="52">
        <f t="shared" si="31"/>
        <v>-18.950593367721982</v>
      </c>
      <c r="AB62" s="52">
        <f t="shared" si="33"/>
        <v>70.369392880635601</v>
      </c>
      <c r="AC62" s="11">
        <v>70</v>
      </c>
      <c r="AD62" s="52">
        <f t="shared" si="32"/>
        <v>-0.36939288063560127</v>
      </c>
    </row>
    <row r="63" spans="2:30">
      <c r="B63" s="15">
        <v>9</v>
      </c>
      <c r="C63" s="11">
        <f t="shared" si="26"/>
        <v>3.3499999999999996</v>
      </c>
      <c r="D63" s="58">
        <f t="shared" si="27"/>
        <v>-15.3</v>
      </c>
      <c r="E63" s="52">
        <f t="shared" si="28"/>
        <v>2.5899835477598194</v>
      </c>
      <c r="F63" s="52">
        <f t="shared" si="29"/>
        <v>-15.292074194220433</v>
      </c>
      <c r="H63" s="11">
        <v>1</v>
      </c>
      <c r="I63" s="23">
        <f>SQRT(POWER(($I$61-C4),2)+POWER(($J$61-D4),2))</f>
        <v>20.050561089405949</v>
      </c>
      <c r="J63" s="11">
        <f>MIN(I63:I98)</f>
        <v>15.452022521340046</v>
      </c>
      <c r="L63" s="23">
        <f>G55/2/J63</f>
        <v>1.297601078545872</v>
      </c>
      <c r="Y63" s="11">
        <v>9</v>
      </c>
      <c r="Z63" s="14">
        <f t="shared" si="30"/>
        <v>3.4647409461625491</v>
      </c>
      <c r="AA63" s="52">
        <f t="shared" si="31"/>
        <v>-19.891212431492953</v>
      </c>
      <c r="AB63" s="52">
        <f t="shared" si="33"/>
        <v>80.119096894977361</v>
      </c>
      <c r="AC63" s="11">
        <v>80</v>
      </c>
      <c r="AD63" s="52">
        <f t="shared" si="32"/>
        <v>-0.11909689497736053</v>
      </c>
    </row>
    <row r="64" spans="2:30">
      <c r="B64" s="15">
        <v>10</v>
      </c>
      <c r="C64" s="11">
        <f t="shared" si="26"/>
        <v>-0.25000000000000044</v>
      </c>
      <c r="D64" s="58">
        <f t="shared" si="27"/>
        <v>-15.5</v>
      </c>
      <c r="E64" s="52">
        <f t="shared" si="28"/>
        <v>-0.19328235431043464</v>
      </c>
      <c r="F64" s="52">
        <f t="shared" si="29"/>
        <v>-15.500215842847222</v>
      </c>
      <c r="H64" s="11">
        <v>2</v>
      </c>
      <c r="I64" s="23">
        <f>SQRT(POWER(($I$61-C5),2)+POWER(($J$61-D5),2))</f>
        <v>19.870203823816201</v>
      </c>
      <c r="Y64" s="11">
        <v>10</v>
      </c>
      <c r="Z64" s="14">
        <f t="shared" si="30"/>
        <v>-0.13366209494345183</v>
      </c>
      <c r="AA64" s="52">
        <f t="shared" si="31"/>
        <v>-20.185762792136973</v>
      </c>
      <c r="AB64" s="52">
        <f>DEGREES(ATAN(AA64/Z64))</f>
        <v>89.6206156747362</v>
      </c>
      <c r="AC64" s="11">
        <v>90</v>
      </c>
      <c r="AD64" s="52">
        <f t="shared" si="32"/>
        <v>0.37938432526379984</v>
      </c>
    </row>
    <row r="65" spans="2:30">
      <c r="B65" s="15">
        <v>11</v>
      </c>
      <c r="C65" s="11">
        <f t="shared" si="26"/>
        <v>-3.5500000000000003</v>
      </c>
      <c r="D65" s="58">
        <f t="shared" si="27"/>
        <v>-15.3</v>
      </c>
      <c r="E65" s="52">
        <f t="shared" si="28"/>
        <v>-2.744609431208167</v>
      </c>
      <c r="F65" s="52">
        <f t="shared" si="29"/>
        <v>-15.307687673278839</v>
      </c>
      <c r="H65" s="11">
        <v>3</v>
      </c>
      <c r="I65" s="23">
        <f t="shared" ref="I65:I98" si="34">SQRT(POWER(($I$61-C6),2)+POWER(($J$61-D6),2))</f>
        <v>19.498333262102175</v>
      </c>
      <c r="Y65" s="11">
        <v>11</v>
      </c>
      <c r="Z65" s="14">
        <f t="shared" si="30"/>
        <v>-3.4350659661286431</v>
      </c>
      <c r="AA65" s="52">
        <f t="shared" si="31"/>
        <v>-19.958214546496549</v>
      </c>
      <c r="AB65" s="52">
        <f>180-DEGREES(ATAN(AA65/Z65))</f>
        <v>99.76566336299679</v>
      </c>
      <c r="AC65" s="11">
        <v>100</v>
      </c>
      <c r="AD65" s="52">
        <f t="shared" si="32"/>
        <v>0.23433663700321006</v>
      </c>
    </row>
    <row r="66" spans="2:30">
      <c r="B66" s="15">
        <v>12</v>
      </c>
      <c r="C66" s="11">
        <f t="shared" si="26"/>
        <v>-6.95</v>
      </c>
      <c r="D66" s="58">
        <f t="shared" si="27"/>
        <v>-14.6</v>
      </c>
      <c r="E66" s="52">
        <f t="shared" si="28"/>
        <v>-5.373249449830074</v>
      </c>
      <c r="F66" s="52">
        <f t="shared" si="29"/>
        <v>-14.615397071916155</v>
      </c>
      <c r="H66" s="11">
        <v>4</v>
      </c>
      <c r="I66" s="23">
        <f t="shared" si="34"/>
        <v>18.952176655993895</v>
      </c>
      <c r="Y66" s="11">
        <v>12</v>
      </c>
      <c r="Z66" s="14">
        <f t="shared" si="30"/>
        <v>-6.8402075826430142</v>
      </c>
      <c r="AA66" s="52">
        <f t="shared" si="31"/>
        <v>-19.08265550743922</v>
      </c>
      <c r="AB66" s="52">
        <f t="shared" ref="AB66:AB80" si="35">180-DEGREES(ATAN(AA66/Z66))</f>
        <v>109.72029722628224</v>
      </c>
      <c r="AC66" s="11">
        <v>110</v>
      </c>
      <c r="AD66" s="52">
        <f t="shared" si="32"/>
        <v>0.27970277371775865</v>
      </c>
    </row>
    <row r="67" spans="2:30">
      <c r="B67" s="15">
        <v>13</v>
      </c>
      <c r="C67" s="11">
        <f t="shared" si="26"/>
        <v>-10.25</v>
      </c>
      <c r="D67" s="58">
        <f t="shared" si="27"/>
        <v>-13.4</v>
      </c>
      <c r="E67" s="52">
        <f t="shared" si="28"/>
        <v>-7.9245765267278063</v>
      </c>
      <c r="F67" s="52">
        <f t="shared" si="29"/>
        <v>-13.422891474148784</v>
      </c>
      <c r="H67" s="11">
        <v>5</v>
      </c>
      <c r="I67" s="23">
        <f t="shared" si="34"/>
        <v>18.263761934497502</v>
      </c>
      <c r="Y67" s="11">
        <v>13</v>
      </c>
      <c r="Z67" s="14">
        <f t="shared" si="30"/>
        <v>-10.149092541231747</v>
      </c>
      <c r="AA67" s="52">
        <f t="shared" si="31"/>
        <v>-17.557143584675035</v>
      </c>
      <c r="AB67" s="52">
        <f t="shared" si="35"/>
        <v>120.0305138177042</v>
      </c>
      <c r="AC67" s="11">
        <v>120</v>
      </c>
      <c r="AD67" s="52">
        <f t="shared" si="32"/>
        <v>-3.0513817704203916E-2</v>
      </c>
    </row>
    <row r="68" spans="2:30">
      <c r="B68" s="15">
        <v>14</v>
      </c>
      <c r="C68" s="11">
        <f t="shared" si="26"/>
        <v>-13.05</v>
      </c>
      <c r="D68" s="58">
        <f t="shared" si="27"/>
        <v>-11.8</v>
      </c>
      <c r="E68" s="52">
        <f t="shared" si="28"/>
        <v>-10.089338895004671</v>
      </c>
      <c r="F68" s="52">
        <f t="shared" si="29"/>
        <v>-11.829263493575851</v>
      </c>
      <c r="H68" s="11">
        <v>6</v>
      </c>
      <c r="I68" s="23">
        <f t="shared" si="34"/>
        <v>17.474695991633158</v>
      </c>
      <c r="Y68" s="11">
        <v>14</v>
      </c>
      <c r="Z68" s="14">
        <f t="shared" si="30"/>
        <v>-12.960983926644854</v>
      </c>
      <c r="AA68" s="52">
        <f t="shared" si="31"/>
        <v>-15.507590965336448</v>
      </c>
      <c r="AB68" s="52">
        <f t="shared" si="35"/>
        <v>129.88831073603592</v>
      </c>
      <c r="AC68" s="11">
        <v>130</v>
      </c>
      <c r="AD68" s="52">
        <f t="shared" si="32"/>
        <v>0.11168926396408096</v>
      </c>
    </row>
    <row r="69" spans="2:30">
      <c r="B69" s="15">
        <v>15</v>
      </c>
      <c r="C69" s="11">
        <f t="shared" si="26"/>
        <v>-15.55</v>
      </c>
      <c r="D69" s="58">
        <f t="shared" si="27"/>
        <v>-9.9</v>
      </c>
      <c r="E69" s="52">
        <f t="shared" si="28"/>
        <v>-12.022162438109014</v>
      </c>
      <c r="F69" s="52">
        <f t="shared" si="29"/>
        <v>-9.9349634376276406</v>
      </c>
      <c r="H69" s="11">
        <v>7</v>
      </c>
      <c r="I69" s="23">
        <f t="shared" si="34"/>
        <v>16.751865567750954</v>
      </c>
      <c r="Y69" s="11">
        <v>15</v>
      </c>
      <c r="Z69" s="14">
        <f t="shared" si="30"/>
        <v>-15.475128033396798</v>
      </c>
      <c r="AA69" s="52">
        <f t="shared" si="31"/>
        <v>-13.065736107425787</v>
      </c>
      <c r="AB69" s="52">
        <f t="shared" si="35"/>
        <v>139.82541266827894</v>
      </c>
      <c r="AC69" s="11">
        <v>140</v>
      </c>
      <c r="AD69" s="52">
        <f t="shared" si="32"/>
        <v>0.17458733172105667</v>
      </c>
    </row>
    <row r="70" spans="2:30">
      <c r="B70" s="15">
        <v>16</v>
      </c>
      <c r="C70" s="11">
        <f t="shared" si="26"/>
        <v>-17.55</v>
      </c>
      <c r="D70" s="58">
        <f t="shared" si="27"/>
        <v>-7.6</v>
      </c>
      <c r="E70" s="52">
        <f t="shared" si="28"/>
        <v>-13.568421272592488</v>
      </c>
      <c r="F70" s="52">
        <f t="shared" si="29"/>
        <v>-7.639540998873863</v>
      </c>
      <c r="H70" s="11">
        <v>8</v>
      </c>
      <c r="I70" s="23">
        <f t="shared" si="34"/>
        <v>16.088660603045859</v>
      </c>
      <c r="Y70" s="11">
        <v>16</v>
      </c>
      <c r="Z70" s="14">
        <f t="shared" si="30"/>
        <v>-17.492278566973116</v>
      </c>
      <c r="AA70" s="52">
        <f t="shared" si="31"/>
        <v>-10.099840552940725</v>
      </c>
      <c r="AB70" s="52">
        <f t="shared" si="35"/>
        <v>149.9983570082241</v>
      </c>
      <c r="AC70" s="11">
        <v>150</v>
      </c>
      <c r="AD70" s="52">
        <f t="shared" si="32"/>
        <v>1.6429917758955526E-3</v>
      </c>
    </row>
    <row r="71" spans="2:30">
      <c r="B71" s="15">
        <v>17</v>
      </c>
      <c r="C71" s="11">
        <f t="shared" si="26"/>
        <v>-18.950000000000003</v>
      </c>
      <c r="D71" s="58">
        <f t="shared" si="27"/>
        <v>-5.0999999999999996</v>
      </c>
      <c r="E71" s="52">
        <f t="shared" si="28"/>
        <v>-14.650802456730922</v>
      </c>
      <c r="F71" s="52">
        <f t="shared" si="29"/>
        <v>-5.1427653806491254</v>
      </c>
      <c r="H71" s="11">
        <v>9</v>
      </c>
      <c r="I71" s="23">
        <f t="shared" si="34"/>
        <v>15.711301664725301</v>
      </c>
      <c r="Y71" s="11">
        <v>17</v>
      </c>
      <c r="Z71" s="14">
        <f t="shared" si="30"/>
        <v>-18.910942108265694</v>
      </c>
      <c r="AA71" s="52">
        <f t="shared" si="31"/>
        <v>-6.8685259921610324</v>
      </c>
      <c r="AB71" s="52">
        <f t="shared" si="35"/>
        <v>160.03878621467524</v>
      </c>
      <c r="AC71" s="11">
        <v>160</v>
      </c>
      <c r="AD71" s="52">
        <f t="shared" si="32"/>
        <v>-3.8786214675241126E-2</v>
      </c>
    </row>
    <row r="72" spans="2:30">
      <c r="B72" s="15">
        <v>18</v>
      </c>
      <c r="C72" s="11">
        <f t="shared" si="26"/>
        <v>-19.850000000000001</v>
      </c>
      <c r="D72" s="58">
        <f t="shared" si="27"/>
        <v>-2.6</v>
      </c>
      <c r="E72" s="52">
        <f t="shared" si="28"/>
        <v>-15.346618932248484</v>
      </c>
      <c r="F72" s="52">
        <f t="shared" si="29"/>
        <v>-2.6448583508984167</v>
      </c>
      <c r="H72" s="11">
        <v>10</v>
      </c>
      <c r="I72" s="23">
        <f t="shared" si="34"/>
        <v>15.552009516457995</v>
      </c>
      <c r="Y72" s="11">
        <v>18</v>
      </c>
      <c r="Z72" s="14">
        <f t="shared" si="30"/>
        <v>-19.829619641421221</v>
      </c>
      <c r="AA72" s="52">
        <f t="shared" si="31"/>
        <v>-3.6323562056564409</v>
      </c>
      <c r="AB72" s="52">
        <f t="shared" si="35"/>
        <v>169.61973579435301</v>
      </c>
      <c r="AC72" s="11">
        <v>170</v>
      </c>
      <c r="AD72" s="52">
        <f t="shared" si="32"/>
        <v>0.38026420564699492</v>
      </c>
    </row>
    <row r="73" spans="2:30">
      <c r="B73" s="15">
        <v>19</v>
      </c>
      <c r="C73" s="11">
        <f t="shared" si="26"/>
        <v>-20.049999999999997</v>
      </c>
      <c r="D73" s="58">
        <f t="shared" si="27"/>
        <v>0.20000000000000018</v>
      </c>
      <c r="E73" s="52">
        <f t="shared" si="28"/>
        <v>-15.501244815696829</v>
      </c>
      <c r="F73" s="52">
        <f t="shared" si="29"/>
        <v>0.15462588344834757</v>
      </c>
      <c r="H73" s="11">
        <v>11</v>
      </c>
      <c r="I73" s="23">
        <f t="shared" si="34"/>
        <v>15.755157885594166</v>
      </c>
      <c r="Y73" s="11">
        <v>19</v>
      </c>
      <c r="Z73" s="14">
        <f t="shared" si="30"/>
        <v>-20.050561089405949</v>
      </c>
      <c r="AA73" s="52">
        <f t="shared" si="31"/>
        <v>1.3827061717819334E-13</v>
      </c>
      <c r="AB73" s="52">
        <f t="shared" si="35"/>
        <v>180.0000000000004</v>
      </c>
      <c r="AC73" s="11">
        <v>180</v>
      </c>
      <c r="AD73" s="52">
        <f t="shared" si="32"/>
        <v>-3.979039320256561E-13</v>
      </c>
    </row>
    <row r="74" spans="2:30">
      <c r="B74" s="15">
        <v>20</v>
      </c>
      <c r="C74" s="11">
        <f t="shared" si="26"/>
        <v>-19.649999999999999</v>
      </c>
      <c r="D74" s="58">
        <f t="shared" si="27"/>
        <v>2.9000000000000004</v>
      </c>
      <c r="E74" s="52">
        <f t="shared" si="28"/>
        <v>-15.191993048800134</v>
      </c>
      <c r="F74" s="52">
        <f t="shared" si="29"/>
        <v>2.8554700688063788</v>
      </c>
      <c r="H74" s="11">
        <v>12</v>
      </c>
      <c r="I74" s="23">
        <f t="shared" si="34"/>
        <v>16.214962226289643</v>
      </c>
      <c r="Y74" s="11">
        <v>20</v>
      </c>
      <c r="Z74" s="14">
        <f t="shared" si="30"/>
        <v>-19.670771218885879</v>
      </c>
      <c r="AA74" s="52">
        <f t="shared" si="31"/>
        <v>3.5083861088142188</v>
      </c>
      <c r="AB74" s="52">
        <f t="shared" si="35"/>
        <v>190.11267007811773</v>
      </c>
      <c r="AC74" s="11">
        <v>190</v>
      </c>
      <c r="AD74" s="52">
        <f t="shared" si="32"/>
        <v>-0.11267007811773055</v>
      </c>
    </row>
    <row r="75" spans="2:30">
      <c r="B75" s="15">
        <v>21</v>
      </c>
      <c r="C75" s="11">
        <f t="shared" si="26"/>
        <v>-18.649999999999999</v>
      </c>
      <c r="D75" s="58">
        <f t="shared" si="27"/>
        <v>5.6</v>
      </c>
      <c r="E75" s="52">
        <f t="shared" si="28"/>
        <v>-14.418863631558397</v>
      </c>
      <c r="F75" s="52">
        <f t="shared" si="29"/>
        <v>5.5576719479955754</v>
      </c>
      <c r="H75" s="11">
        <v>13</v>
      </c>
      <c r="I75" s="23">
        <f t="shared" si="34"/>
        <v>16.910499696933854</v>
      </c>
      <c r="Y75" s="11">
        <v>21</v>
      </c>
      <c r="Z75" s="14">
        <f t="shared" si="30"/>
        <v>-18.690998138601355</v>
      </c>
      <c r="AA75" s="52">
        <f t="shared" si="31"/>
        <v>7.0225984884981756</v>
      </c>
      <c r="AB75" s="52">
        <f t="shared" si="35"/>
        <v>200.59224840888999</v>
      </c>
      <c r="AC75" s="11">
        <v>200</v>
      </c>
      <c r="AD75" s="52">
        <f t="shared" si="32"/>
        <v>-0.59224840888998642</v>
      </c>
    </row>
    <row r="76" spans="2:30">
      <c r="B76" s="15">
        <v>22</v>
      </c>
      <c r="C76" s="11">
        <f t="shared" si="26"/>
        <v>-17.149999999999999</v>
      </c>
      <c r="D76" s="58">
        <f t="shared" si="27"/>
        <v>8</v>
      </c>
      <c r="E76" s="52">
        <f t="shared" si="28"/>
        <v>-13.259169505695791</v>
      </c>
      <c r="F76" s="52">
        <f t="shared" si="29"/>
        <v>7.9610120102510482</v>
      </c>
      <c r="H76" s="11">
        <v>14</v>
      </c>
      <c r="I76" s="23">
        <f t="shared" si="34"/>
        <v>17.627393454507107</v>
      </c>
      <c r="Y76" s="11">
        <v>22</v>
      </c>
      <c r="Z76" s="14">
        <f t="shared" si="30"/>
        <v>-17.208994723958728</v>
      </c>
      <c r="AA76" s="52">
        <f t="shared" si="31"/>
        <v>10.152276990769904</v>
      </c>
      <c r="AB76" s="52">
        <f t="shared" si="35"/>
        <v>210.53806124320101</v>
      </c>
      <c r="AC76" s="11">
        <v>210</v>
      </c>
      <c r="AD76" s="52">
        <f t="shared" si="32"/>
        <v>-0.53806124320101389</v>
      </c>
    </row>
    <row r="77" spans="2:30">
      <c r="B77" s="15">
        <v>23</v>
      </c>
      <c r="C77" s="11">
        <f t="shared" si="26"/>
        <v>-15.15</v>
      </c>
      <c r="D77" s="58">
        <f t="shared" si="27"/>
        <v>10.199999999999999</v>
      </c>
      <c r="E77" s="52">
        <f t="shared" si="28"/>
        <v>-11.712910671212319</v>
      </c>
      <c r="F77" s="52">
        <f t="shared" si="29"/>
        <v>10.165487998392695</v>
      </c>
      <c r="H77" s="11">
        <v>15</v>
      </c>
      <c r="I77" s="23">
        <f t="shared" si="34"/>
        <v>18.4609046365556</v>
      </c>
      <c r="Y77" s="11">
        <v>23</v>
      </c>
      <c r="Z77" s="14">
        <f t="shared" si="30"/>
        <v>-15.225509083698347</v>
      </c>
      <c r="AA77" s="52">
        <f t="shared" si="31"/>
        <v>13.027217983341776</v>
      </c>
      <c r="AB77" s="52">
        <f t="shared" si="35"/>
        <v>220.55088808892808</v>
      </c>
      <c r="AC77" s="11">
        <v>220</v>
      </c>
      <c r="AD77" s="52">
        <f t="shared" si="32"/>
        <v>-0.55088808892807606</v>
      </c>
    </row>
    <row r="78" spans="2:30">
      <c r="B78" s="15">
        <v>24</v>
      </c>
      <c r="C78" s="11">
        <f t="shared" si="26"/>
        <v>-12.55</v>
      </c>
      <c r="D78" s="58">
        <f t="shared" si="27"/>
        <v>12.1</v>
      </c>
      <c r="E78" s="52">
        <f t="shared" si="28"/>
        <v>-9.7027741863838024</v>
      </c>
      <c r="F78" s="52">
        <f t="shared" si="29"/>
        <v>12.071328451905815</v>
      </c>
      <c r="H78" s="11">
        <v>16</v>
      </c>
      <c r="I78" s="23">
        <f t="shared" si="34"/>
        <v>19.144842647564381</v>
      </c>
      <c r="Y78" s="11">
        <v>24</v>
      </c>
      <c r="Z78" s="14">
        <f t="shared" si="30"/>
        <v>-12.639795907452454</v>
      </c>
      <c r="AA78" s="52">
        <f t="shared" si="31"/>
        <v>15.5185961436464</v>
      </c>
      <c r="AB78" s="52">
        <f t="shared" si="35"/>
        <v>230.83740748613417</v>
      </c>
      <c r="AC78" s="11">
        <v>230</v>
      </c>
      <c r="AD78" s="52">
        <f t="shared" si="32"/>
        <v>-0.83740748613416827</v>
      </c>
    </row>
    <row r="79" spans="2:30">
      <c r="B79" s="15">
        <v>25</v>
      </c>
      <c r="C79" s="11">
        <f t="shared" si="26"/>
        <v>-9.65</v>
      </c>
      <c r="D79" s="58">
        <f t="shared" si="27"/>
        <v>13.5</v>
      </c>
      <c r="E79" s="52">
        <f t="shared" si="28"/>
        <v>-7.4606988763827644</v>
      </c>
      <c r="F79" s="52">
        <f t="shared" si="29"/>
        <v>13.477859038235025</v>
      </c>
      <c r="H79" s="11">
        <v>17</v>
      </c>
      <c r="I79" s="23">
        <f t="shared" si="34"/>
        <v>19.637336886655483</v>
      </c>
      <c r="Y79" s="11">
        <v>25</v>
      </c>
      <c r="Z79" s="14">
        <f t="shared" si="30"/>
        <v>-9.7503505826225627</v>
      </c>
      <c r="AA79" s="52">
        <f t="shared" si="31"/>
        <v>17.363905600824079</v>
      </c>
      <c r="AB79" s="52">
        <f t="shared" si="35"/>
        <v>240.68449096671253</v>
      </c>
      <c r="AC79" s="11">
        <v>240</v>
      </c>
      <c r="AD79" s="52">
        <f t="shared" si="32"/>
        <v>-0.68449096671253074</v>
      </c>
    </row>
    <row r="80" spans="2:30">
      <c r="B80" s="15">
        <v>26</v>
      </c>
      <c r="C80" s="11">
        <f t="shared" si="26"/>
        <v>-6.5500000000000007</v>
      </c>
      <c r="D80" s="58">
        <f t="shared" si="27"/>
        <v>14.7</v>
      </c>
      <c r="E80" s="52">
        <f t="shared" si="28"/>
        <v>-5.0639976829333788</v>
      </c>
      <c r="F80" s="52">
        <f t="shared" si="29"/>
        <v>14.684846703534827</v>
      </c>
      <c r="H80" s="11">
        <v>18</v>
      </c>
      <c r="I80" s="23">
        <f t="shared" si="34"/>
        <v>20.02610795936145</v>
      </c>
      <c r="Y80" s="11">
        <v>26</v>
      </c>
      <c r="Z80" s="14">
        <f t="shared" si="30"/>
        <v>-6.6594146370571456</v>
      </c>
      <c r="AA80" s="52">
        <f t="shared" si="31"/>
        <v>18.951564412866965</v>
      </c>
      <c r="AB80" s="52">
        <f t="shared" si="35"/>
        <v>250.63896906006778</v>
      </c>
      <c r="AC80" s="11">
        <v>250</v>
      </c>
      <c r="AD80" s="52">
        <f t="shared" si="32"/>
        <v>-0.63896906006777954</v>
      </c>
    </row>
    <row r="81" spans="2:30">
      <c r="B81" s="15">
        <v>27</v>
      </c>
      <c r="C81" s="11">
        <f t="shared" si="26"/>
        <v>-3.0500000000000003</v>
      </c>
      <c r="D81" s="58">
        <f t="shared" si="27"/>
        <v>15.3</v>
      </c>
      <c r="E81" s="52">
        <f t="shared" si="28"/>
        <v>-2.3580447225872985</v>
      </c>
      <c r="F81" s="52">
        <f t="shared" si="29"/>
        <v>15.292753041136017</v>
      </c>
      <c r="H81" s="11">
        <v>19</v>
      </c>
      <c r="I81" s="23">
        <f t="shared" si="34"/>
        <v>20.050561089405949</v>
      </c>
      <c r="Y81" s="11">
        <v>27</v>
      </c>
      <c r="Z81" s="14">
        <f t="shared" si="30"/>
        <v>-3.1640012325399698</v>
      </c>
      <c r="AA81" s="52">
        <f t="shared" si="31"/>
        <v>19.76432919921551</v>
      </c>
      <c r="AB81" s="52">
        <f>180-DEGREES(ATAN(AA81/Z81))</f>
        <v>260.90489374690645</v>
      </c>
      <c r="AC81" s="11">
        <v>260</v>
      </c>
      <c r="AD81" s="52">
        <f t="shared" si="32"/>
        <v>-0.90489374690645263</v>
      </c>
    </row>
    <row r="82" spans="2:30">
      <c r="B82" s="15">
        <v>28</v>
      </c>
      <c r="C82" s="11">
        <f t="shared" si="26"/>
        <v>0.24999999999999956</v>
      </c>
      <c r="D82" s="58">
        <f t="shared" si="27"/>
        <v>15.5</v>
      </c>
      <c r="E82" s="52">
        <f t="shared" si="28"/>
        <v>0.19328235431043395</v>
      </c>
      <c r="F82" s="52">
        <f t="shared" si="29"/>
        <v>15.500215842847222</v>
      </c>
      <c r="H82" s="11">
        <v>20</v>
      </c>
      <c r="I82" s="23">
        <f t="shared" si="34"/>
        <v>19.855603743024282</v>
      </c>
      <c r="Y82" s="11">
        <v>28</v>
      </c>
      <c r="Z82" s="14">
        <f t="shared" si="30"/>
        <v>0.1344102036838051</v>
      </c>
      <c r="AA82" s="52">
        <f t="shared" si="31"/>
        <v>20.055966424424593</v>
      </c>
      <c r="AB82" s="52">
        <f>360-DEGREES(ATAN(AA82/Z82))</f>
        <v>270.38397661521753</v>
      </c>
      <c r="AC82" s="11">
        <v>270</v>
      </c>
      <c r="AD82" s="52">
        <f t="shared" si="32"/>
        <v>-0.38397661521753434</v>
      </c>
    </row>
    <row r="83" spans="2:30">
      <c r="B83" s="15">
        <v>29</v>
      </c>
      <c r="C83" s="11">
        <f t="shared" si="26"/>
        <v>3.75</v>
      </c>
      <c r="D83" s="58">
        <f t="shared" si="27"/>
        <v>15.2</v>
      </c>
      <c r="E83" s="52">
        <f t="shared" si="28"/>
        <v>2.8992353146565146</v>
      </c>
      <c r="F83" s="52">
        <f t="shared" si="29"/>
        <v>15.208142495069328</v>
      </c>
      <c r="H83" s="11">
        <v>21</v>
      </c>
      <c r="I83" s="23">
        <f t="shared" si="34"/>
        <v>19.458288722290046</v>
      </c>
      <c r="Y83" s="11">
        <v>29</v>
      </c>
      <c r="Z83" s="14">
        <f t="shared" si="30"/>
        <v>3.6365565868641685</v>
      </c>
      <c r="AA83" s="52">
        <f t="shared" si="31"/>
        <v>19.700563901361754</v>
      </c>
      <c r="AB83" s="52">
        <f t="shared" ref="AB83:AB91" si="36">360-DEGREES(ATAN(AA83/Z83))</f>
        <v>280.45858555090399</v>
      </c>
      <c r="AC83" s="11">
        <v>280</v>
      </c>
      <c r="AD83" s="52">
        <f t="shared" si="32"/>
        <v>-0.45858555090399022</v>
      </c>
    </row>
    <row r="84" spans="2:30">
      <c r="B84" s="15">
        <v>30</v>
      </c>
      <c r="C84" s="11">
        <f t="shared" si="26"/>
        <v>7.15</v>
      </c>
      <c r="D84" s="58">
        <f t="shared" si="27"/>
        <v>14.399999999999999</v>
      </c>
      <c r="E84" s="52">
        <f t="shared" si="28"/>
        <v>5.5278753332784207</v>
      </c>
      <c r="F84" s="52">
        <f t="shared" si="29"/>
        <v>14.415854150886744</v>
      </c>
      <c r="H84" s="11">
        <v>22</v>
      </c>
      <c r="I84" s="23">
        <f t="shared" si="34"/>
        <v>18.90304208322036</v>
      </c>
      <c r="Y84" s="11">
        <v>30</v>
      </c>
      <c r="Z84" s="14">
        <f t="shared" si="30"/>
        <v>7.0424463121188943</v>
      </c>
      <c r="AA84" s="52">
        <f t="shared" si="31"/>
        <v>18.695208494592052</v>
      </c>
      <c r="AB84" s="52">
        <f t="shared" si="36"/>
        <v>290.64128777276835</v>
      </c>
      <c r="AC84" s="11">
        <v>290</v>
      </c>
      <c r="AD84" s="52">
        <f t="shared" si="32"/>
        <v>-0.64128777276835081</v>
      </c>
    </row>
    <row r="85" spans="2:30">
      <c r="B85" s="15">
        <v>31</v>
      </c>
      <c r="C85" s="11">
        <f t="shared" si="26"/>
        <v>10.25</v>
      </c>
      <c r="D85" s="58">
        <f t="shared" si="27"/>
        <v>13.3</v>
      </c>
      <c r="E85" s="52">
        <f t="shared" si="28"/>
        <v>7.9245765267278063</v>
      </c>
      <c r="F85" s="52">
        <f t="shared" si="29"/>
        <v>13.322893731328886</v>
      </c>
      <c r="H85" s="11">
        <v>23</v>
      </c>
      <c r="I85" s="23">
        <f t="shared" si="34"/>
        <v>18.235816406182639</v>
      </c>
      <c r="Y85" s="11">
        <v>31</v>
      </c>
      <c r="Z85" s="14">
        <f t="shared" si="30"/>
        <v>10.150588758712455</v>
      </c>
      <c r="AA85" s="52">
        <f t="shared" si="31"/>
        <v>17.297550849250285</v>
      </c>
      <c r="AB85" s="52">
        <f t="shared" si="36"/>
        <v>300.40536161353498</v>
      </c>
      <c r="AC85" s="11">
        <v>300</v>
      </c>
      <c r="AD85" s="52">
        <f t="shared" si="32"/>
        <v>-0.40536161353497846</v>
      </c>
    </row>
    <row r="86" spans="2:30">
      <c r="B86" s="15">
        <v>32</v>
      </c>
      <c r="C86" s="11">
        <f t="shared" si="26"/>
        <v>13.049999999999999</v>
      </c>
      <c r="D86" s="58">
        <f t="shared" si="27"/>
        <v>11.7</v>
      </c>
      <c r="E86" s="52">
        <f t="shared" si="28"/>
        <v>10.089338895004669</v>
      </c>
      <c r="F86" s="52">
        <f t="shared" si="29"/>
        <v>11.729265750755951</v>
      </c>
      <c r="H86" s="11">
        <v>24</v>
      </c>
      <c r="I86" s="23">
        <f t="shared" si="34"/>
        <v>17.398419468445979</v>
      </c>
      <c r="Y86" s="11">
        <v>32</v>
      </c>
      <c r="Z86" s="14">
        <f t="shared" si="30"/>
        <v>12.962480144125561</v>
      </c>
      <c r="AA86" s="52">
        <f t="shared" si="31"/>
        <v>15.247998229911692</v>
      </c>
      <c r="AB86" s="52">
        <f t="shared" si="36"/>
        <v>310.36820485082933</v>
      </c>
      <c r="AC86" s="11">
        <v>310</v>
      </c>
      <c r="AD86" s="52">
        <f t="shared" si="32"/>
        <v>-0.36820485082932919</v>
      </c>
    </row>
    <row r="87" spans="2:30">
      <c r="B87" s="15">
        <v>33</v>
      </c>
      <c r="C87" s="11">
        <f t="shared" si="26"/>
        <v>15.450000000000001</v>
      </c>
      <c r="D87" s="58">
        <f t="shared" si="27"/>
        <v>9.8000000000000007</v>
      </c>
      <c r="E87" s="52">
        <f t="shared" si="28"/>
        <v>11.94484949638484</v>
      </c>
      <c r="F87" s="52">
        <f t="shared" si="29"/>
        <v>9.8347394125025467</v>
      </c>
      <c r="H87" s="11">
        <v>25</v>
      </c>
      <c r="I87" s="23">
        <f t="shared" si="34"/>
        <v>16.553700492639098</v>
      </c>
      <c r="Y87" s="11">
        <v>33</v>
      </c>
      <c r="Z87" s="14">
        <f t="shared" si="30"/>
        <v>15.376627049250098</v>
      </c>
      <c r="AA87" s="52">
        <f t="shared" si="31"/>
        <v>12.805172326856056</v>
      </c>
      <c r="AB87" s="52">
        <f t="shared" si="36"/>
        <v>320.21352972813401</v>
      </c>
      <c r="AC87" s="11">
        <v>320</v>
      </c>
      <c r="AD87" s="52">
        <f t="shared" si="32"/>
        <v>-0.21352972813400584</v>
      </c>
    </row>
    <row r="88" spans="2:30">
      <c r="B88" s="15">
        <v>34</v>
      </c>
      <c r="C88" s="11">
        <f t="shared" si="26"/>
        <v>17.350000000000001</v>
      </c>
      <c r="D88" s="58">
        <f t="shared" si="27"/>
        <v>7.5</v>
      </c>
      <c r="E88" s="52">
        <f t="shared" si="28"/>
        <v>13.413795389144141</v>
      </c>
      <c r="F88" s="52">
        <f t="shared" si="29"/>
        <v>7.5390906914435769</v>
      </c>
      <c r="H88" s="11">
        <v>26</v>
      </c>
      <c r="I88" s="23">
        <f t="shared" si="34"/>
        <v>16.047585488166124</v>
      </c>
      <c r="Y88" s="11">
        <v>34</v>
      </c>
      <c r="Z88" s="14">
        <f t="shared" si="30"/>
        <v>17.293780381199007</v>
      </c>
      <c r="AA88" s="52">
        <f t="shared" si="31"/>
        <v>9.8383057272260128</v>
      </c>
      <c r="AB88" s="52">
        <f t="shared" si="36"/>
        <v>330.36476743800716</v>
      </c>
      <c r="AC88" s="11">
        <v>330</v>
      </c>
      <c r="AD88" s="52">
        <f t="shared" si="32"/>
        <v>-0.36476743800716349</v>
      </c>
    </row>
    <row r="89" spans="2:30">
      <c r="B89" s="15">
        <v>35</v>
      </c>
      <c r="C89" s="11">
        <f t="shared" si="26"/>
        <v>18.75</v>
      </c>
      <c r="D89" s="58">
        <f t="shared" si="27"/>
        <v>5.0999999999999996</v>
      </c>
      <c r="E89" s="52">
        <f t="shared" si="28"/>
        <v>14.496176573282572</v>
      </c>
      <c r="F89" s="52">
        <f t="shared" si="29"/>
        <v>5.1423128160387366</v>
      </c>
      <c r="H89" s="11">
        <v>27</v>
      </c>
      <c r="I89" s="23">
        <f t="shared" si="34"/>
        <v>15.552009516457995</v>
      </c>
      <c r="Y89" s="11">
        <v>35</v>
      </c>
      <c r="Z89" s="14">
        <f t="shared" si="30"/>
        <v>18.711695813751227</v>
      </c>
      <c r="AA89" s="52">
        <f t="shared" si="31"/>
        <v>6.7367875341586974</v>
      </c>
      <c r="AB89" s="52">
        <f t="shared" si="36"/>
        <v>340.19955946320061</v>
      </c>
      <c r="AC89" s="11">
        <v>340</v>
      </c>
      <c r="AD89" s="52">
        <f t="shared" si="32"/>
        <v>-0.19955946320061457</v>
      </c>
    </row>
    <row r="90" spans="2:30">
      <c r="B90" s="15">
        <v>36</v>
      </c>
      <c r="C90" s="11">
        <f t="shared" si="26"/>
        <v>19.649999999999999</v>
      </c>
      <c r="D90" s="58">
        <f t="shared" si="27"/>
        <v>2.5</v>
      </c>
      <c r="E90" s="52">
        <f t="shared" si="28"/>
        <v>15.191993048800134</v>
      </c>
      <c r="F90" s="52">
        <f t="shared" si="29"/>
        <v>2.5444080434681293</v>
      </c>
      <c r="H90" s="51">
        <v>28</v>
      </c>
      <c r="I90" s="23">
        <f t="shared" si="34"/>
        <v>15.452022521340046</v>
      </c>
      <c r="Y90" s="11">
        <v>36</v>
      </c>
      <c r="Z90" s="14">
        <f t="shared" si="30"/>
        <v>19.631121455647111</v>
      </c>
      <c r="AA90" s="52">
        <f t="shared" si="31"/>
        <v>3.370821379941729</v>
      </c>
      <c r="AB90" s="52">
        <f t="shared" si="36"/>
        <v>350.25686696000133</v>
      </c>
      <c r="AC90" s="11">
        <v>350</v>
      </c>
      <c r="AD90" s="52">
        <f t="shared" si="32"/>
        <v>-0.25686696000133225</v>
      </c>
    </row>
    <row r="91" spans="2:30">
      <c r="C91" s="11">
        <f t="shared" si="26"/>
        <v>20.049999999999997</v>
      </c>
      <c r="D91" s="58">
        <f t="shared" si="27"/>
        <v>-0.10000000000000009</v>
      </c>
      <c r="E91" s="52">
        <f t="shared" si="28"/>
        <v>15.501244815696829</v>
      </c>
      <c r="F91" s="52">
        <f t="shared" si="29"/>
        <v>-5.4628140628449132E-2</v>
      </c>
      <c r="H91" s="11">
        <v>29</v>
      </c>
      <c r="I91" s="23">
        <f t="shared" si="34"/>
        <v>15.607209872363477</v>
      </c>
      <c r="Z91" s="14">
        <f>(C40-$I$61)*COS(RADIANS($K$58))-(D40-$J$61)*SIN(RADIANS($K$58))</f>
        <v>20.050561089405949</v>
      </c>
      <c r="AA91" s="52">
        <f t="shared" si="31"/>
        <v>-1.3769418938380796E-13</v>
      </c>
      <c r="AB91" s="52">
        <f t="shared" si="36"/>
        <v>360.0000000000004</v>
      </c>
      <c r="AC91" s="11">
        <v>360</v>
      </c>
    </row>
    <row r="92" spans="2:30">
      <c r="H92" s="11">
        <v>30</v>
      </c>
      <c r="I92" s="23">
        <f t="shared" si="34"/>
        <v>16.032622991887507</v>
      </c>
    </row>
    <row r="93" spans="2:30">
      <c r="H93" s="11">
        <v>31</v>
      </c>
      <c r="I93" s="23">
        <f t="shared" si="34"/>
        <v>16.751865567750954</v>
      </c>
    </row>
    <row r="94" spans="2:30">
      <c r="H94" s="11">
        <v>32</v>
      </c>
      <c r="I94" s="23">
        <f t="shared" si="34"/>
        <v>17.493570247379463</v>
      </c>
    </row>
    <row r="95" spans="2:30">
      <c r="H95" s="11">
        <v>33</v>
      </c>
      <c r="I95" s="23">
        <f t="shared" si="34"/>
        <v>18.269236437246086</v>
      </c>
    </row>
    <row r="96" spans="2:30">
      <c r="H96" s="11">
        <v>34</v>
      </c>
      <c r="I96" s="23">
        <f t="shared" si="34"/>
        <v>18.881869610819795</v>
      </c>
    </row>
    <row r="97" spans="8:45">
      <c r="H97" s="11">
        <v>35</v>
      </c>
      <c r="I97" s="23">
        <f t="shared" si="34"/>
        <v>19.418161601964279</v>
      </c>
    </row>
    <row r="98" spans="8:45">
      <c r="H98" s="11">
        <v>36</v>
      </c>
      <c r="I98" s="23">
        <f t="shared" si="34"/>
        <v>19.802146348312849</v>
      </c>
      <c r="P98" s="86" t="s">
        <v>43</v>
      </c>
      <c r="Q98" s="86"/>
      <c r="S98" s="11" t="s">
        <v>0</v>
      </c>
      <c r="U98" s="86" t="s">
        <v>17</v>
      </c>
      <c r="V98" s="86"/>
      <c r="W98" s="86"/>
      <c r="AB98" s="86" t="s">
        <v>19</v>
      </c>
      <c r="AC98" s="86"/>
      <c r="AL98" s="11" t="s">
        <v>42</v>
      </c>
      <c r="AO98" s="11" t="s">
        <v>3</v>
      </c>
      <c r="AQ98" s="11" t="s">
        <v>44</v>
      </c>
    </row>
    <row r="99" spans="8:45" ht="15.75">
      <c r="P99" s="45">
        <v>1</v>
      </c>
      <c r="Q99" s="55">
        <f>SQRT(POWER(C55,2)+POWER(D55,2))</f>
        <v>20.05024937500778</v>
      </c>
      <c r="S99" s="54" t="s">
        <v>16</v>
      </c>
      <c r="U99" s="45">
        <v>1</v>
      </c>
      <c r="V99" s="11">
        <f>C55*COS(RADIANS($S$100))-D55*SIN(RADIANS($S$100))</f>
        <v>20.050000024810959</v>
      </c>
      <c r="W99" s="11">
        <f>C55*SIN(RADIANS($S$100))+D55*COS(RADIANS($S$100))</f>
        <v>9.9995025277804156E-2</v>
      </c>
      <c r="X99" s="55">
        <f>SQRT(POWER(V99,2)+POWER(W99,2))</f>
        <v>20.050249375007777</v>
      </c>
      <c r="Y99" s="11" t="s">
        <v>41</v>
      </c>
      <c r="AA99" s="45">
        <v>1</v>
      </c>
      <c r="AB99" s="11">
        <f>V99/$Y$100</f>
        <v>15.501244834878912</v>
      </c>
      <c r="AC99" s="57">
        <f>W99</f>
        <v>9.9995025277804156E-2</v>
      </c>
      <c r="AD99" s="52"/>
      <c r="AF99" s="56"/>
      <c r="AG99" s="56"/>
      <c r="AL99" s="45">
        <v>1</v>
      </c>
      <c r="AM99" s="52">
        <f>AB99*COS(RADIANS($S$100))+AC99*SIN(RADIANS($S$100))</f>
        <v>15.501471098002019</v>
      </c>
      <c r="AN99" s="52">
        <f>AB99*(-SIN(RADIANS($S$100)))+AC99*COS(RADIANS($S$100))</f>
        <v>-5.4628140628449132E-2</v>
      </c>
      <c r="AO99" s="52">
        <f>IF(AND(AM99&gt;0,AN99&lt;0),-DEGREES(ATAN(AN99/AM99)),IF(AND(AM99&gt;0,AN99&gt;0),360-DEGREES(ATAN(AN99/AM99)),IF(AND(AM99=0,AN99&gt;0),270,IF(AND(AM99=0,AN99&lt;0),90,IF(AND(AM99&lt;0,AN99&lt;&gt;0),180-DEGREES(ATAN(AN99/AM99)),0)))))</f>
        <v>0.20191302644475714</v>
      </c>
      <c r="AP99" s="11">
        <v>0</v>
      </c>
      <c r="AQ99" s="52">
        <f>AP99-AO99</f>
        <v>-0.20191302644475714</v>
      </c>
      <c r="AR99" s="11">
        <v>0</v>
      </c>
      <c r="AS99" s="52">
        <f>AQ99</f>
        <v>-0.20191302644475714</v>
      </c>
    </row>
    <row r="100" spans="8:45" ht="15.75">
      <c r="P100" s="45">
        <v>2</v>
      </c>
      <c r="Q100" s="55">
        <f t="shared" ref="Q100:Q135" si="37">SQRT(POWER(C56,2)+POWER(D56,2))</f>
        <v>19.86284219340223</v>
      </c>
      <c r="S100" s="11">
        <f>DEGREES(ATAN(D73/C73))*(-1)</f>
        <v>0.57151001776374766</v>
      </c>
      <c r="U100" s="45">
        <v>2</v>
      </c>
      <c r="V100" s="11">
        <f t="shared" ref="V100:V135" si="38">C56*COS(RADIANS($S$100))-D56*SIN(RADIANS($S$100))</f>
        <v>19.677948708814743</v>
      </c>
      <c r="W100" s="11">
        <f t="shared" ref="W100:W135" si="39">C56*SIN(RADIANS($S$100))+D56*COS(RADIANS($S$100))</f>
        <v>-2.703855508945709</v>
      </c>
      <c r="X100" s="55">
        <f t="shared" ref="X100:X134" si="40">SQRT(POWER(V100,2)+POWER(W100,2))</f>
        <v>19.86284219340223</v>
      </c>
      <c r="Y100" s="11">
        <f>IF(Q137&gt;Q138,Q137/Q138,Q138/Q137)</f>
        <v>1.2934445096755727</v>
      </c>
      <c r="AA100" s="45">
        <v>2</v>
      </c>
      <c r="AB100" s="11">
        <f t="shared" ref="AB100:AB135" si="41">V100/$Y$100</f>
        <v>15.213601017758737</v>
      </c>
      <c r="AC100" s="57">
        <f t="shared" ref="AC100:AC135" si="42">W100</f>
        <v>-2.703855508945709</v>
      </c>
      <c r="AD100" s="52"/>
      <c r="AF100" s="56"/>
      <c r="AG100" s="56"/>
      <c r="AL100" s="45">
        <v>2</v>
      </c>
      <c r="AM100" s="52">
        <f t="shared" ref="AM100:AM135" si="43">AB100*COS(RADIANS($S$100))+AC100*SIN(RADIANS($S$100))</f>
        <v>15.185874397839482</v>
      </c>
      <c r="AN100" s="52">
        <f t="shared" ref="AN100:AN135" si="44">AB100*(-SIN(RADIANS($S$100)))+AC100*COS(RADIANS($S$100))</f>
        <v>-2.8554700688063783</v>
      </c>
      <c r="AO100" s="52">
        <f t="shared" ref="AO100:AO135" si="45">IF(AND(AM100&gt;0,AN100&lt;0),-DEGREES(ATAN(AN100/AM100)),IF(AND(AM100&gt;0,AN100&gt;0),360-DEGREES(ATAN(AN100/AM100)),IF(AND(AM100=0,AN100&gt;0),270,IF(AND(AM100=0,AN100&lt;0),90,IF(AND(AM100&lt;0,AN100&lt;&gt;0),180-DEGREES(ATAN(AN100/AM100)),0)))))</f>
        <v>10.649243370879269</v>
      </c>
      <c r="AP100" s="11">
        <v>10</v>
      </c>
      <c r="AQ100" s="52">
        <f t="shared" ref="AQ100:AQ135" si="46">AP100-AO100</f>
        <v>-0.64924337087926887</v>
      </c>
    </row>
    <row r="101" spans="8:45" ht="15.75">
      <c r="P101" s="45">
        <v>3</v>
      </c>
      <c r="Q101" s="55">
        <f t="shared" si="37"/>
        <v>19.484673464033211</v>
      </c>
      <c r="S101" s="11" t="s">
        <v>1</v>
      </c>
      <c r="U101" s="45">
        <v>3</v>
      </c>
      <c r="V101" s="11">
        <f t="shared" si="38"/>
        <v>18.801932439984505</v>
      </c>
      <c r="W101" s="11">
        <f t="shared" si="39"/>
        <v>-5.1127132251142555</v>
      </c>
      <c r="X101" s="55">
        <f t="shared" si="40"/>
        <v>19.484673464033211</v>
      </c>
      <c r="AA101" s="45">
        <v>3</v>
      </c>
      <c r="AB101" s="11">
        <f t="shared" si="41"/>
        <v>14.536327070343734</v>
      </c>
      <c r="AC101" s="57">
        <f t="shared" si="42"/>
        <v>-5.1127132251142555</v>
      </c>
      <c r="AD101" s="52"/>
      <c r="AF101" s="56"/>
      <c r="AG101" s="56"/>
      <c r="AL101" s="45">
        <v>3</v>
      </c>
      <c r="AM101" s="52">
        <f t="shared" si="43"/>
        <v>14.484606832376342</v>
      </c>
      <c r="AN101" s="52">
        <f t="shared" si="44"/>
        <v>-5.2574524372306861</v>
      </c>
      <c r="AO101" s="52">
        <f t="shared" si="45"/>
        <v>19.949289997087849</v>
      </c>
      <c r="AP101" s="11">
        <v>20</v>
      </c>
      <c r="AQ101" s="52">
        <f t="shared" si="46"/>
        <v>5.0710002912150998E-2</v>
      </c>
    </row>
    <row r="102" spans="8:45" ht="15.75">
      <c r="P102" s="45">
        <v>4</v>
      </c>
      <c r="Q102" s="55">
        <f t="shared" si="37"/>
        <v>18.931521333479779</v>
      </c>
      <c r="U102" s="45">
        <v>4</v>
      </c>
      <c r="V102" s="11">
        <f t="shared" si="38"/>
        <v>17.326943476098695</v>
      </c>
      <c r="W102" s="11">
        <f t="shared" si="39"/>
        <v>-7.6275507062281056</v>
      </c>
      <c r="X102" s="55">
        <f t="shared" si="40"/>
        <v>18.931521333479779</v>
      </c>
      <c r="Y102" s="11" t="s">
        <v>5</v>
      </c>
      <c r="AA102" s="45">
        <v>4</v>
      </c>
      <c r="AB102" s="11">
        <f t="shared" si="41"/>
        <v>13.395969712256704</v>
      </c>
      <c r="AC102" s="57">
        <f t="shared" si="42"/>
        <v>-7.6275507062281056</v>
      </c>
      <c r="AD102" s="52"/>
      <c r="AF102" s="56"/>
      <c r="AG102" s="56"/>
      <c r="AL102" s="45">
        <v>4</v>
      </c>
      <c r="AM102" s="52">
        <f t="shared" si="43"/>
        <v>13.319221791182356</v>
      </c>
      <c r="AN102" s="52">
        <f t="shared" si="44"/>
        <v>-7.7607902423060571</v>
      </c>
      <c r="AO102" s="52">
        <f t="shared" si="45"/>
        <v>30.228326625067183</v>
      </c>
      <c r="AP102" s="11">
        <v>30</v>
      </c>
      <c r="AQ102" s="52">
        <f t="shared" si="46"/>
        <v>-0.22832662506718293</v>
      </c>
    </row>
    <row r="103" spans="8:45" ht="15.75">
      <c r="P103" s="45">
        <v>5</v>
      </c>
      <c r="Q103" s="55">
        <f t="shared" si="37"/>
        <v>18.236296224836885</v>
      </c>
      <c r="S103" s="11" t="s">
        <v>2</v>
      </c>
      <c r="U103" s="45">
        <v>5</v>
      </c>
      <c r="V103" s="11">
        <f t="shared" si="38"/>
        <v>15.34898701599011</v>
      </c>
      <c r="W103" s="11">
        <f t="shared" si="39"/>
        <v>-9.847390394564794</v>
      </c>
      <c r="X103" s="55">
        <f t="shared" si="40"/>
        <v>18.236296224836885</v>
      </c>
      <c r="AA103" s="45">
        <v>5</v>
      </c>
      <c r="AB103" s="11">
        <f t="shared" si="41"/>
        <v>11.866753386923424</v>
      </c>
      <c r="AC103" s="57">
        <f t="shared" si="42"/>
        <v>-9.847390394564794</v>
      </c>
      <c r="AD103" s="52"/>
      <c r="AF103" s="56"/>
      <c r="AG103" s="56"/>
      <c r="AI103" s="52"/>
      <c r="AJ103" s="52"/>
      <c r="AL103" s="45">
        <v>5</v>
      </c>
      <c r="AM103" s="52">
        <f t="shared" si="43"/>
        <v>11.767939602382572</v>
      </c>
      <c r="AN103" s="52">
        <f t="shared" si="44"/>
        <v>-9.9652662304477051</v>
      </c>
      <c r="AO103" s="52">
        <f t="shared" si="45"/>
        <v>40.258422404348906</v>
      </c>
      <c r="AP103" s="11">
        <v>40</v>
      </c>
      <c r="AQ103" s="52">
        <f t="shared" si="46"/>
        <v>-0.25842240434890584</v>
      </c>
      <c r="AR103" s="11">
        <v>45</v>
      </c>
      <c r="AS103" s="52">
        <f>AVERAGE(AQ103:AQ104)</f>
        <v>-0.31444023214199746</v>
      </c>
    </row>
    <row r="104" spans="8:45" ht="15.75">
      <c r="P104" s="45">
        <v>6</v>
      </c>
      <c r="Q104" s="55">
        <f t="shared" si="37"/>
        <v>17.440541849380711</v>
      </c>
      <c r="U104" s="45">
        <v>6</v>
      </c>
      <c r="V104" s="11">
        <f t="shared" si="38"/>
        <v>12.868063059658759</v>
      </c>
      <c r="W104" s="11">
        <f t="shared" si="39"/>
        <v>-11.77223229012432</v>
      </c>
      <c r="X104" s="55">
        <f t="shared" si="40"/>
        <v>17.440541849380711</v>
      </c>
      <c r="AA104" s="45">
        <v>6</v>
      </c>
      <c r="AB104" s="11">
        <f t="shared" si="41"/>
        <v>9.9486780943439026</v>
      </c>
      <c r="AC104" s="57">
        <f t="shared" si="42"/>
        <v>-11.77223229012432</v>
      </c>
      <c r="AD104" s="52"/>
      <c r="AF104" s="56"/>
      <c r="AG104" s="56"/>
      <c r="AL104" s="45">
        <v>6</v>
      </c>
      <c r="AM104" s="52">
        <f t="shared" si="43"/>
        <v>9.8307602659769984</v>
      </c>
      <c r="AN104" s="52">
        <f t="shared" si="44"/>
        <v>-11.870880401655631</v>
      </c>
      <c r="AO104" s="52">
        <f t="shared" si="45"/>
        <v>50.370458059935089</v>
      </c>
      <c r="AP104" s="11">
        <v>50</v>
      </c>
      <c r="AQ104" s="52">
        <f t="shared" si="46"/>
        <v>-0.37045805993508907</v>
      </c>
    </row>
    <row r="105" spans="8:45" ht="15.75">
      <c r="P105" s="45">
        <v>7</v>
      </c>
      <c r="Q105" s="55">
        <f t="shared" si="37"/>
        <v>16.711448171837173</v>
      </c>
      <c r="U105" s="45">
        <v>7</v>
      </c>
      <c r="V105" s="11">
        <f t="shared" si="38"/>
        <v>9.9841666323824381</v>
      </c>
      <c r="W105" s="11">
        <f t="shared" si="39"/>
        <v>-13.401078936295431</v>
      </c>
      <c r="X105" s="55">
        <f t="shared" si="40"/>
        <v>16.711448171837169</v>
      </c>
      <c r="AA105" s="45">
        <v>7</v>
      </c>
      <c r="AB105" s="11">
        <f t="shared" si="41"/>
        <v>7.7190529301382318</v>
      </c>
      <c r="AC105" s="57">
        <f t="shared" si="42"/>
        <v>-13.401078936295431</v>
      </c>
      <c r="AD105" s="52"/>
      <c r="AF105" s="56"/>
      <c r="AG105" s="56"/>
      <c r="AL105" s="45">
        <v>7</v>
      </c>
      <c r="AM105" s="52">
        <f t="shared" si="43"/>
        <v>7.5849989808699005</v>
      </c>
      <c r="AN105" s="52">
        <f t="shared" si="44"/>
        <v>-13.477406473624637</v>
      </c>
      <c r="AO105" s="52">
        <f t="shared" si="45"/>
        <v>60.629466481053214</v>
      </c>
      <c r="AP105" s="11">
        <v>60</v>
      </c>
      <c r="AQ105" s="52">
        <f t="shared" si="46"/>
        <v>-0.62946648105321401</v>
      </c>
    </row>
    <row r="106" spans="8:45" ht="15.75">
      <c r="P106" s="45">
        <v>8</v>
      </c>
      <c r="Q106" s="55">
        <f t="shared" si="37"/>
        <v>16.043144953530774</v>
      </c>
      <c r="U106" s="45">
        <v>8</v>
      </c>
      <c r="V106" s="11">
        <f t="shared" si="38"/>
        <v>6.7952978462164584</v>
      </c>
      <c r="W106" s="11">
        <f t="shared" si="39"/>
        <v>-14.532942825911274</v>
      </c>
      <c r="X106" s="55">
        <f t="shared" si="40"/>
        <v>16.043144953530774</v>
      </c>
      <c r="AA106" s="45">
        <v>8</v>
      </c>
      <c r="AB106" s="11">
        <f t="shared" si="41"/>
        <v>5.2536446638293626</v>
      </c>
      <c r="AC106" s="57">
        <f t="shared" si="42"/>
        <v>-14.532942825911274</v>
      </c>
      <c r="AD106" s="52"/>
      <c r="AF106" s="56"/>
      <c r="AG106" s="56"/>
      <c r="AL106" s="45">
        <v>8</v>
      </c>
      <c r="AM106" s="52">
        <f t="shared" si="43"/>
        <v>5.1084235105759532</v>
      </c>
      <c r="AN106" s="52">
        <f t="shared" si="44"/>
        <v>-14.584622678409733</v>
      </c>
      <c r="AO106" s="52">
        <f t="shared" si="45"/>
        <v>70.696636185399186</v>
      </c>
      <c r="AP106" s="11">
        <v>70</v>
      </c>
      <c r="AQ106" s="52">
        <f t="shared" si="46"/>
        <v>-0.69663618539918559</v>
      </c>
    </row>
    <row r="107" spans="8:45" ht="15.75">
      <c r="P107" s="45">
        <v>9</v>
      </c>
      <c r="Q107" s="55">
        <f t="shared" si="37"/>
        <v>15.662455107677086</v>
      </c>
      <c r="U107" s="45">
        <v>9</v>
      </c>
      <c r="V107" s="11">
        <f t="shared" si="38"/>
        <v>3.502444208327673</v>
      </c>
      <c r="W107" s="11">
        <f t="shared" si="39"/>
        <v>-15.265824071027149</v>
      </c>
      <c r="X107" s="55">
        <f t="shared" si="40"/>
        <v>15.662455107677085</v>
      </c>
      <c r="AA107" s="45">
        <v>9</v>
      </c>
      <c r="AB107" s="11">
        <f t="shared" si="41"/>
        <v>2.7078426497060715</v>
      </c>
      <c r="AC107" s="57">
        <f t="shared" si="42"/>
        <v>-15.265824071027149</v>
      </c>
      <c r="AD107" s="52"/>
      <c r="AF107" s="56"/>
      <c r="AG107" s="56"/>
      <c r="AL107" s="45">
        <v>9</v>
      </c>
      <c r="AM107" s="52">
        <f t="shared" si="43"/>
        <v>2.5554379705985042</v>
      </c>
      <c r="AN107" s="52">
        <f t="shared" si="44"/>
        <v>-15.292074194220433</v>
      </c>
      <c r="AO107" s="52">
        <f t="shared" si="45"/>
        <v>80.51303985518274</v>
      </c>
      <c r="AP107" s="11">
        <v>80</v>
      </c>
      <c r="AQ107" s="52">
        <f t="shared" si="46"/>
        <v>-0.51303985518273976</v>
      </c>
    </row>
    <row r="108" spans="8:45" ht="15.75">
      <c r="P108" s="45">
        <v>10</v>
      </c>
      <c r="Q108" s="55">
        <f t="shared" si="37"/>
        <v>15.502015997927495</v>
      </c>
      <c r="U108" s="45">
        <v>10</v>
      </c>
      <c r="V108" s="11">
        <f t="shared" si="38"/>
        <v>-9.5381788450773497E-2</v>
      </c>
      <c r="W108" s="11">
        <f t="shared" si="39"/>
        <v>-15.501722559587753</v>
      </c>
      <c r="X108" s="55">
        <f t="shared" si="40"/>
        <v>15.502015997927494</v>
      </c>
      <c r="AA108" s="45">
        <v>10</v>
      </c>
      <c r="AB108" s="11">
        <f t="shared" si="41"/>
        <v>-7.3742466520421171E-2</v>
      </c>
      <c r="AC108" s="57">
        <f t="shared" si="42"/>
        <v>-15.501722559587753</v>
      </c>
      <c r="AD108" s="52"/>
      <c r="AF108" s="56"/>
      <c r="AG108" s="56"/>
      <c r="AL108" s="45">
        <v>10</v>
      </c>
      <c r="AM108" s="52">
        <f t="shared" si="43"/>
        <v>-0.22836175456579921</v>
      </c>
      <c r="AN108" s="52">
        <f t="shared" si="44"/>
        <v>-15.500215842847222</v>
      </c>
      <c r="AO108" s="52">
        <f t="shared" si="45"/>
        <v>90.844066839483943</v>
      </c>
      <c r="AP108" s="11">
        <v>90</v>
      </c>
      <c r="AQ108" s="52">
        <f t="shared" si="46"/>
        <v>-0.84406683948394345</v>
      </c>
      <c r="AR108" s="11">
        <v>90</v>
      </c>
      <c r="AS108" s="52">
        <f>AQ108</f>
        <v>-0.84406683948394345</v>
      </c>
    </row>
    <row r="109" spans="8:45" ht="15.75">
      <c r="P109" s="45">
        <v>11</v>
      </c>
      <c r="Q109" s="55">
        <f t="shared" si="37"/>
        <v>15.706447720601881</v>
      </c>
      <c r="U109" s="45">
        <v>11</v>
      </c>
      <c r="V109" s="11">
        <f t="shared" si="38"/>
        <v>-3.3972125358408074</v>
      </c>
      <c r="W109" s="11">
        <f t="shared" si="39"/>
        <v>-15.334648577203394</v>
      </c>
      <c r="X109" s="55">
        <f t="shared" si="40"/>
        <v>15.706447720601879</v>
      </c>
      <c r="AA109" s="45">
        <v>11</v>
      </c>
      <c r="AB109" s="11">
        <f t="shared" si="41"/>
        <v>-2.6264849480809276</v>
      </c>
      <c r="AC109" s="57">
        <f t="shared" si="42"/>
        <v>-15.334648577203394</v>
      </c>
      <c r="AD109" s="52"/>
      <c r="AF109" s="56"/>
      <c r="AG109" s="56"/>
      <c r="AL109" s="45">
        <v>11</v>
      </c>
      <c r="AM109" s="52">
        <f t="shared" si="43"/>
        <v>-2.7793107537964992</v>
      </c>
      <c r="AN109" s="52">
        <f t="shared" si="44"/>
        <v>-15.307687673278839</v>
      </c>
      <c r="AO109" s="52">
        <f t="shared" si="45"/>
        <v>100.29069668832382</v>
      </c>
      <c r="AP109" s="11">
        <v>100</v>
      </c>
      <c r="AQ109" s="52">
        <f t="shared" si="46"/>
        <v>-0.29069668832381979</v>
      </c>
    </row>
    <row r="110" spans="8:45" ht="15.75">
      <c r="P110" s="45">
        <v>12</v>
      </c>
      <c r="Q110" s="55">
        <f t="shared" si="37"/>
        <v>16.169802101448241</v>
      </c>
      <c r="U110" s="45">
        <v>12</v>
      </c>
      <c r="V110" s="11">
        <f t="shared" si="38"/>
        <v>-6.8040255915648942</v>
      </c>
      <c r="W110" s="11">
        <f t="shared" si="39"/>
        <v>-14.668596925041262</v>
      </c>
      <c r="X110" s="55">
        <f t="shared" si="40"/>
        <v>16.169802101448241</v>
      </c>
      <c r="AA110" s="45">
        <v>12</v>
      </c>
      <c r="AB110" s="11">
        <f t="shared" si="41"/>
        <v>-5.2603923405044331</v>
      </c>
      <c r="AC110" s="57">
        <f t="shared" si="42"/>
        <v>-14.668596925041262</v>
      </c>
      <c r="AD110" s="52"/>
      <c r="AF110" s="56"/>
      <c r="AG110" s="56"/>
      <c r="AL110" s="45">
        <v>12</v>
      </c>
      <c r="AM110" s="52">
        <f t="shared" si="43"/>
        <v>-5.406443540405502</v>
      </c>
      <c r="AN110" s="52">
        <f t="shared" si="44"/>
        <v>-14.615397071916155</v>
      </c>
      <c r="AO110" s="52">
        <f t="shared" si="45"/>
        <v>110.30015172439268</v>
      </c>
      <c r="AP110" s="11">
        <v>110</v>
      </c>
      <c r="AQ110" s="52">
        <f t="shared" si="46"/>
        <v>-0.30015172439267701</v>
      </c>
    </row>
    <row r="111" spans="8:45" ht="15.75">
      <c r="P111" s="45">
        <v>13</v>
      </c>
      <c r="Q111" s="55">
        <f t="shared" si="37"/>
        <v>16.870758726269546</v>
      </c>
      <c r="U111" s="45">
        <v>13</v>
      </c>
      <c r="V111" s="11">
        <f t="shared" si="38"/>
        <v>-10.115830905067428</v>
      </c>
      <c r="W111" s="11">
        <f t="shared" si="39"/>
        <v>-13.501572689878861</v>
      </c>
      <c r="X111" s="55">
        <f t="shared" si="40"/>
        <v>16.870758726269546</v>
      </c>
      <c r="AA111" s="45">
        <v>13</v>
      </c>
      <c r="AB111" s="11">
        <f t="shared" si="41"/>
        <v>-7.8208464525507351</v>
      </c>
      <c r="AC111" s="57">
        <f t="shared" si="42"/>
        <v>-13.501572689878861</v>
      </c>
      <c r="AD111" s="52"/>
      <c r="AF111" s="56"/>
      <c r="AG111" s="56"/>
      <c r="AL111" s="45">
        <v>13</v>
      </c>
      <c r="AM111" s="52">
        <f t="shared" si="43"/>
        <v>-7.9551297165842598</v>
      </c>
      <c r="AN111" s="52">
        <f t="shared" si="44"/>
        <v>-13.422891474148784</v>
      </c>
      <c r="AO111" s="52">
        <f t="shared" si="45"/>
        <v>120.65326993130371</v>
      </c>
      <c r="AP111" s="11">
        <v>120</v>
      </c>
      <c r="AQ111" s="52">
        <f t="shared" si="46"/>
        <v>-0.65326993130371136</v>
      </c>
    </row>
    <row r="112" spans="8:45" ht="15.75">
      <c r="P112" s="45">
        <v>14</v>
      </c>
      <c r="Q112" s="55">
        <f t="shared" si="37"/>
        <v>17.593819937694033</v>
      </c>
      <c r="U112" s="45">
        <v>14</v>
      </c>
      <c r="V112" s="11">
        <f t="shared" si="38"/>
        <v>-12.931650918625939</v>
      </c>
      <c r="W112" s="11">
        <f t="shared" si="39"/>
        <v>-11.929581070548993</v>
      </c>
      <c r="X112" s="55">
        <f t="shared" si="40"/>
        <v>17.593819937694029</v>
      </c>
      <c r="AA112" s="45">
        <v>14</v>
      </c>
      <c r="AB112" s="11">
        <f t="shared" si="41"/>
        <v>-9.997839738690848</v>
      </c>
      <c r="AC112" s="57">
        <f t="shared" si="42"/>
        <v>-11.929581070548993</v>
      </c>
      <c r="AD112" s="52"/>
      <c r="AF112" s="56"/>
      <c r="AG112" s="56"/>
      <c r="AI112" s="52"/>
      <c r="AJ112" s="52"/>
      <c r="AL112" s="45">
        <v>14</v>
      </c>
      <c r="AM112" s="52">
        <f t="shared" si="43"/>
        <v>-10.116334769020861</v>
      </c>
      <c r="AN112" s="52">
        <f t="shared" si="44"/>
        <v>-11.829263493575851</v>
      </c>
      <c r="AO112" s="52">
        <f t="shared" si="45"/>
        <v>130.53691802355854</v>
      </c>
      <c r="AP112" s="11">
        <v>130</v>
      </c>
      <c r="AQ112" s="52">
        <f t="shared" si="46"/>
        <v>-0.53691802355854179</v>
      </c>
      <c r="AR112" s="11">
        <v>135</v>
      </c>
      <c r="AS112" s="52">
        <f>AVERAGE(AQ112:AQ113)</f>
        <v>-0.51010387352607722</v>
      </c>
    </row>
    <row r="113" spans="16:45" ht="15.75">
      <c r="P113" s="45">
        <v>15</v>
      </c>
      <c r="Q113" s="55">
        <f t="shared" si="37"/>
        <v>18.434003905825776</v>
      </c>
      <c r="U113" s="45">
        <v>15</v>
      </c>
      <c r="V113" s="11">
        <f t="shared" si="38"/>
        <v>-15.45047822618479</v>
      </c>
      <c r="W113" s="11">
        <f t="shared" si="39"/>
        <v>-10.054612005551965</v>
      </c>
      <c r="X113" s="55">
        <f t="shared" si="40"/>
        <v>18.434003905825776</v>
      </c>
      <c r="AA113" s="45">
        <v>15</v>
      </c>
      <c r="AB113" s="11">
        <f t="shared" si="41"/>
        <v>-11.945219227116397</v>
      </c>
      <c r="AC113" s="57">
        <f t="shared" si="42"/>
        <v>-10.054612005551965</v>
      </c>
      <c r="AD113" s="52"/>
      <c r="AF113" s="56"/>
      <c r="AG113" s="56"/>
      <c r="AL113" s="45">
        <v>15</v>
      </c>
      <c r="AM113" s="52">
        <f t="shared" si="43"/>
        <v>-12.044915377829058</v>
      </c>
      <c r="AN113" s="52">
        <f t="shared" si="44"/>
        <v>-9.9349634376276406</v>
      </c>
      <c r="AO113" s="52">
        <f t="shared" si="45"/>
        <v>140.48328972349361</v>
      </c>
      <c r="AP113" s="11">
        <v>140</v>
      </c>
      <c r="AQ113" s="52">
        <f t="shared" si="46"/>
        <v>-0.48328972349361266</v>
      </c>
    </row>
    <row r="114" spans="16:45" ht="15.75">
      <c r="P114" s="45">
        <v>16</v>
      </c>
      <c r="Q114" s="55">
        <f t="shared" si="37"/>
        <v>19.124918300479088</v>
      </c>
      <c r="U114" s="45">
        <v>16</v>
      </c>
      <c r="V114" s="11">
        <f t="shared" si="38"/>
        <v>-17.473320233799619</v>
      </c>
      <c r="W114" s="11">
        <f t="shared" si="39"/>
        <v>-7.7746755563874688</v>
      </c>
      <c r="X114" s="55">
        <f t="shared" si="40"/>
        <v>19.124918300479088</v>
      </c>
      <c r="AA114" s="45">
        <v>16</v>
      </c>
      <c r="AB114" s="11">
        <f t="shared" si="41"/>
        <v>-13.509137889635754</v>
      </c>
      <c r="AC114" s="57">
        <f t="shared" si="42"/>
        <v>-7.7746755563874688</v>
      </c>
      <c r="AD114" s="52"/>
      <c r="AF114" s="56"/>
      <c r="AG114" s="56"/>
      <c r="AL114" s="45">
        <v>16</v>
      </c>
      <c r="AM114" s="52">
        <f t="shared" si="43"/>
        <v>-13.586014862895096</v>
      </c>
      <c r="AN114" s="52">
        <f t="shared" si="44"/>
        <v>-7.639540998873863</v>
      </c>
      <c r="AO114" s="52">
        <f t="shared" si="45"/>
        <v>150.65055206814125</v>
      </c>
      <c r="AP114" s="11">
        <v>150</v>
      </c>
      <c r="AQ114" s="52">
        <f t="shared" si="46"/>
        <v>-0.65055206814125199</v>
      </c>
    </row>
    <row r="115" spans="16:45" ht="15.75">
      <c r="P115" s="45">
        <v>17</v>
      </c>
      <c r="Q115" s="55">
        <f t="shared" si="37"/>
        <v>19.624283426408216</v>
      </c>
      <c r="U115" s="45">
        <v>17</v>
      </c>
      <c r="V115" s="11">
        <f t="shared" si="38"/>
        <v>-18.898187002970129</v>
      </c>
      <c r="W115" s="11">
        <f t="shared" si="39"/>
        <v>-5.2887643169998659</v>
      </c>
      <c r="X115" s="55">
        <f t="shared" si="40"/>
        <v>19.624283426408216</v>
      </c>
      <c r="AA115" s="45">
        <v>17</v>
      </c>
      <c r="AB115" s="11">
        <f t="shared" si="41"/>
        <v>-14.610744304531668</v>
      </c>
      <c r="AC115" s="57">
        <f t="shared" si="42"/>
        <v>-5.2887643169998659</v>
      </c>
      <c r="AD115" s="52"/>
      <c r="AF115" s="56"/>
      <c r="AG115" s="56"/>
      <c r="AL115" s="45">
        <v>17</v>
      </c>
      <c r="AM115" s="52">
        <f t="shared" si="43"/>
        <v>-14.662770589925099</v>
      </c>
      <c r="AN115" s="52">
        <f t="shared" si="44"/>
        <v>-5.1427653806491254</v>
      </c>
      <c r="AO115" s="52">
        <f t="shared" si="45"/>
        <v>160.67238126639694</v>
      </c>
      <c r="AP115" s="11">
        <v>160</v>
      </c>
      <c r="AQ115" s="52">
        <f t="shared" si="46"/>
        <v>-0.67238126639693974</v>
      </c>
    </row>
    <row r="116" spans="16:45" ht="15.75">
      <c r="P116" s="45">
        <v>18</v>
      </c>
      <c r="Q116" s="55">
        <f t="shared" si="37"/>
        <v>20.01955294206142</v>
      </c>
      <c r="U116" s="45">
        <v>18</v>
      </c>
      <c r="V116" s="11">
        <f t="shared" si="38"/>
        <v>-19.823078645751611</v>
      </c>
      <c r="W116" s="11">
        <f t="shared" si="39"/>
        <v>-2.7978657945560141</v>
      </c>
      <c r="X116" s="55">
        <f t="shared" si="40"/>
        <v>20.01955294206142</v>
      </c>
      <c r="AA116" s="45">
        <v>18</v>
      </c>
      <c r="AB116" s="11">
        <f t="shared" si="41"/>
        <v>-15.325805241327068</v>
      </c>
      <c r="AC116" s="57">
        <f t="shared" si="42"/>
        <v>-2.7978657945560141</v>
      </c>
      <c r="AD116" s="52"/>
      <c r="AF116" s="56"/>
      <c r="AG116" s="56"/>
      <c r="AL116" s="45">
        <v>18</v>
      </c>
      <c r="AM116" s="52">
        <f t="shared" si="43"/>
        <v>-15.35295032243372</v>
      </c>
      <c r="AN116" s="52">
        <f t="shared" si="44"/>
        <v>-2.6448583508984167</v>
      </c>
      <c r="AO116" s="52">
        <f t="shared" si="45"/>
        <v>170.22557376768685</v>
      </c>
      <c r="AP116" s="11">
        <v>170</v>
      </c>
      <c r="AQ116" s="52">
        <f t="shared" si="46"/>
        <v>-0.22557376768685344</v>
      </c>
    </row>
    <row r="117" spans="16:45" ht="15.75">
      <c r="P117" s="45">
        <v>19</v>
      </c>
      <c r="Q117" s="55">
        <f t="shared" si="37"/>
        <v>20.050997481422211</v>
      </c>
      <c r="U117" s="45">
        <v>19</v>
      </c>
      <c r="V117" s="11">
        <f t="shared" si="38"/>
        <v>-20.050997481422211</v>
      </c>
      <c r="W117" s="11">
        <f t="shared" si="39"/>
        <v>0</v>
      </c>
      <c r="X117" s="55">
        <f t="shared" si="40"/>
        <v>20.050997481422211</v>
      </c>
      <c r="AA117" s="45">
        <v>19</v>
      </c>
      <c r="AB117" s="11">
        <f t="shared" si="41"/>
        <v>-15.502015997927494</v>
      </c>
      <c r="AC117" s="57">
        <f t="shared" si="42"/>
        <v>0</v>
      </c>
      <c r="AD117" s="52"/>
      <c r="AF117" s="56"/>
      <c r="AG117" s="56"/>
      <c r="AL117" s="45">
        <v>19</v>
      </c>
      <c r="AM117" s="52">
        <f t="shared" si="43"/>
        <v>-15.501244815696827</v>
      </c>
      <c r="AN117" s="52">
        <f t="shared" si="44"/>
        <v>0.15462588344834757</v>
      </c>
      <c r="AO117" s="52">
        <f t="shared" si="45"/>
        <v>180.57151001776376</v>
      </c>
      <c r="AP117" s="11">
        <v>180</v>
      </c>
      <c r="AQ117" s="52">
        <f t="shared" si="46"/>
        <v>-0.57151001776375665</v>
      </c>
      <c r="AS117" s="52">
        <v>180</v>
      </c>
    </row>
    <row r="118" spans="16:45" ht="15.75">
      <c r="P118" s="45">
        <v>20</v>
      </c>
      <c r="Q118" s="55">
        <f t="shared" si="37"/>
        <v>19.86284219340223</v>
      </c>
      <c r="U118" s="45">
        <v>20</v>
      </c>
      <c r="V118" s="11">
        <f t="shared" si="38"/>
        <v>-19.677948708814743</v>
      </c>
      <c r="W118" s="11">
        <f t="shared" si="39"/>
        <v>2.7038555089457095</v>
      </c>
      <c r="X118" s="55">
        <f t="shared" si="40"/>
        <v>19.86284219340223</v>
      </c>
      <c r="AA118" s="45">
        <v>20</v>
      </c>
      <c r="AB118" s="11">
        <f t="shared" si="41"/>
        <v>-15.213601017758737</v>
      </c>
      <c r="AC118" s="57">
        <f t="shared" si="42"/>
        <v>2.7038555089457095</v>
      </c>
      <c r="AD118" s="52"/>
      <c r="AF118" s="56"/>
      <c r="AG118" s="56"/>
      <c r="AL118" s="45">
        <v>20</v>
      </c>
      <c r="AM118" s="52">
        <f t="shared" si="43"/>
        <v>-15.185874397839482</v>
      </c>
      <c r="AN118" s="52">
        <f t="shared" si="44"/>
        <v>2.8554700688063788</v>
      </c>
      <c r="AO118" s="52">
        <f t="shared" si="45"/>
        <v>190.64924337087928</v>
      </c>
      <c r="AP118" s="11">
        <v>190</v>
      </c>
      <c r="AQ118" s="52">
        <f t="shared" si="46"/>
        <v>-0.64924337087927597</v>
      </c>
    </row>
    <row r="119" spans="16:45" ht="15.75">
      <c r="P119" s="45">
        <v>21</v>
      </c>
      <c r="Q119" s="55">
        <f t="shared" si="37"/>
        <v>19.472608967470176</v>
      </c>
      <c r="U119" s="45">
        <v>21</v>
      </c>
      <c r="V119" s="11">
        <f t="shared" si="38"/>
        <v>-18.704929784540454</v>
      </c>
      <c r="W119" s="11">
        <f t="shared" si="39"/>
        <v>5.4136957575589175</v>
      </c>
      <c r="X119" s="55">
        <f t="shared" si="40"/>
        <v>19.47260896747018</v>
      </c>
      <c r="AA119" s="45">
        <v>21</v>
      </c>
      <c r="AB119" s="11">
        <f t="shared" si="41"/>
        <v>-14.461331463869374</v>
      </c>
      <c r="AC119" s="57">
        <f t="shared" si="42"/>
        <v>5.4136957575589175</v>
      </c>
      <c r="AD119" s="52"/>
      <c r="AF119" s="56"/>
      <c r="AG119" s="56"/>
      <c r="AL119" s="45">
        <v>21</v>
      </c>
      <c r="AM119" s="52">
        <f t="shared" si="43"/>
        <v>-14.406612786556487</v>
      </c>
      <c r="AN119" s="52">
        <f t="shared" si="44"/>
        <v>5.5576719479955754</v>
      </c>
      <c r="AO119" s="52">
        <f t="shared" si="45"/>
        <v>201.09523224342021</v>
      </c>
      <c r="AP119" s="11">
        <v>200</v>
      </c>
      <c r="AQ119" s="52">
        <f t="shared" si="46"/>
        <v>-1.0952322434202131</v>
      </c>
    </row>
    <row r="120" spans="16:45" ht="15.75">
      <c r="P120" s="45">
        <v>22</v>
      </c>
      <c r="Q120" s="55">
        <f t="shared" si="37"/>
        <v>18.924124814638059</v>
      </c>
      <c r="U120" s="45">
        <v>22</v>
      </c>
      <c r="V120" s="11">
        <f t="shared" si="38"/>
        <v>-17.228943364043388</v>
      </c>
      <c r="W120" s="11">
        <f t="shared" si="39"/>
        <v>7.8285382133949639</v>
      </c>
      <c r="X120" s="55">
        <f t="shared" si="40"/>
        <v>18.924124814638056</v>
      </c>
      <c r="AA120" s="45">
        <v>22</v>
      </c>
      <c r="AB120" s="11">
        <f t="shared" si="41"/>
        <v>-13.32020294273376</v>
      </c>
      <c r="AC120" s="57">
        <f t="shared" si="42"/>
        <v>7.8285382133949639</v>
      </c>
      <c r="AD120" s="52"/>
      <c r="AF120" s="56"/>
      <c r="AG120" s="56"/>
      <c r="AL120" s="45">
        <v>22</v>
      </c>
      <c r="AM120" s="52">
        <f t="shared" si="43"/>
        <v>-13.241454027667688</v>
      </c>
      <c r="AN120" s="52">
        <f t="shared" si="44"/>
        <v>7.9610120102510482</v>
      </c>
      <c r="AO120" s="52">
        <f t="shared" si="45"/>
        <v>211.01507894350857</v>
      </c>
      <c r="AP120" s="11">
        <v>210</v>
      </c>
      <c r="AQ120" s="52">
        <f t="shared" si="46"/>
        <v>-1.0150789435085699</v>
      </c>
    </row>
    <row r="121" spans="16:45" ht="15.75">
      <c r="P121" s="45">
        <v>23</v>
      </c>
      <c r="Q121" s="55">
        <f t="shared" si="37"/>
        <v>18.263693492828882</v>
      </c>
      <c r="U121" s="45">
        <v>23</v>
      </c>
      <c r="V121" s="11">
        <f t="shared" si="38"/>
        <v>-15.250986903934807</v>
      </c>
      <c r="W121" s="11">
        <f t="shared" si="39"/>
        <v>10.048377901731651</v>
      </c>
      <c r="X121" s="55">
        <f t="shared" si="40"/>
        <v>18.263693492828882</v>
      </c>
      <c r="AA121" s="45">
        <v>23</v>
      </c>
      <c r="AB121" s="11">
        <f t="shared" si="41"/>
        <v>-11.790986617400483</v>
      </c>
      <c r="AC121" s="57">
        <f t="shared" si="42"/>
        <v>10.048377901731651</v>
      </c>
      <c r="AD121" s="52"/>
      <c r="AF121" s="56"/>
      <c r="AG121" s="56"/>
      <c r="AI121" s="52"/>
      <c r="AJ121" s="52"/>
      <c r="AL121" s="45">
        <v>23</v>
      </c>
      <c r="AM121" s="52">
        <f t="shared" si="43"/>
        <v>-11.690171838867908</v>
      </c>
      <c r="AN121" s="52">
        <f t="shared" si="44"/>
        <v>10.165487998392695</v>
      </c>
      <c r="AO121" s="52">
        <f t="shared" si="45"/>
        <v>221.00942510462909</v>
      </c>
      <c r="AP121" s="11">
        <v>220</v>
      </c>
      <c r="AQ121" s="52">
        <f t="shared" si="46"/>
        <v>-1.0094251046290879</v>
      </c>
      <c r="AR121" s="11">
        <v>225</v>
      </c>
      <c r="AS121" s="52">
        <f>AVERAGE(AQ121:AQ122)</f>
        <v>-1.1478918755854863</v>
      </c>
    </row>
    <row r="122" spans="16:45" ht="15.75">
      <c r="P122" s="45">
        <v>24</v>
      </c>
      <c r="Q122" s="55">
        <f t="shared" si="37"/>
        <v>17.433086358989907</v>
      </c>
      <c r="U122" s="45">
        <v>24</v>
      </c>
      <c r="V122" s="11">
        <f t="shared" si="38"/>
        <v>-12.67006792232565</v>
      </c>
      <c r="W122" s="11">
        <f t="shared" si="39"/>
        <v>11.974217253902426</v>
      </c>
      <c r="X122" s="55">
        <f t="shared" si="40"/>
        <v>17.433086358989904</v>
      </c>
      <c r="AA122" s="45">
        <v>24</v>
      </c>
      <c r="AB122" s="11">
        <f t="shared" si="41"/>
        <v>-9.795602229200858</v>
      </c>
      <c r="AC122" s="57">
        <f t="shared" si="42"/>
        <v>11.974217253902426</v>
      </c>
      <c r="AD122" s="52"/>
      <c r="AF122" s="56"/>
      <c r="AG122" s="56"/>
      <c r="AL122" s="45">
        <v>24</v>
      </c>
      <c r="AM122" s="52">
        <f t="shared" si="43"/>
        <v>-9.675677303558059</v>
      </c>
      <c r="AN122" s="52">
        <f t="shared" si="44"/>
        <v>12.071328451905815</v>
      </c>
      <c r="AO122" s="52">
        <f t="shared" si="45"/>
        <v>231.28635864654188</v>
      </c>
      <c r="AP122" s="11">
        <v>230</v>
      </c>
      <c r="AQ122" s="52">
        <f t="shared" si="46"/>
        <v>-1.2863586465418848</v>
      </c>
    </row>
    <row r="123" spans="16:45" ht="15.75">
      <c r="P123" s="45">
        <v>25</v>
      </c>
      <c r="Q123" s="55">
        <f t="shared" si="37"/>
        <v>16.594351448610457</v>
      </c>
      <c r="U123" s="45">
        <v>25</v>
      </c>
      <c r="V123" s="11">
        <f t="shared" si="38"/>
        <v>-9.7841765818268307</v>
      </c>
      <c r="W123" s="11">
        <f t="shared" si="39"/>
        <v>13.403073849517931</v>
      </c>
      <c r="X123" s="55">
        <f t="shared" si="40"/>
        <v>16.594351448610457</v>
      </c>
      <c r="AA123" s="45">
        <v>25</v>
      </c>
      <c r="AB123" s="11">
        <f t="shared" si="41"/>
        <v>-7.5644347388980302</v>
      </c>
      <c r="AC123" s="57">
        <f t="shared" si="42"/>
        <v>13.403073849517931</v>
      </c>
      <c r="AD123" s="52"/>
      <c r="AF123" s="56"/>
      <c r="AG123" s="56"/>
      <c r="AL123" s="45">
        <v>25</v>
      </c>
      <c r="AM123" s="52">
        <f t="shared" si="43"/>
        <v>-7.4303685830613517</v>
      </c>
      <c r="AN123" s="52">
        <f t="shared" si="44"/>
        <v>13.477859038235025</v>
      </c>
      <c r="AO123" s="52">
        <f t="shared" si="45"/>
        <v>241.13197067974932</v>
      </c>
      <c r="AP123" s="11">
        <v>240</v>
      </c>
      <c r="AQ123" s="52">
        <f t="shared" si="46"/>
        <v>-1.1319706797493154</v>
      </c>
    </row>
    <row r="124" spans="16:45" ht="15.75">
      <c r="P124" s="45">
        <v>26</v>
      </c>
      <c r="Q124" s="55">
        <f t="shared" si="37"/>
        <v>16.093243924081932</v>
      </c>
      <c r="U124" s="45">
        <v>26</v>
      </c>
      <c r="V124" s="11">
        <f t="shared" si="38"/>
        <v>-6.6963002775499048</v>
      </c>
      <c r="W124" s="11">
        <f t="shared" si="39"/>
        <v>14.633935307800327</v>
      </c>
      <c r="X124" s="55">
        <f t="shared" si="40"/>
        <v>16.093243924081928</v>
      </c>
      <c r="AA124" s="45">
        <v>26</v>
      </c>
      <c r="AB124" s="11">
        <f t="shared" si="41"/>
        <v>-5.1771067312578412</v>
      </c>
      <c r="AC124" s="57">
        <f t="shared" si="42"/>
        <v>14.633935307800327</v>
      </c>
      <c r="AD124" s="52"/>
      <c r="AF124" s="56"/>
      <c r="AG124" s="56"/>
      <c r="AL124" s="45">
        <v>26</v>
      </c>
      <c r="AM124" s="52">
        <f t="shared" si="43"/>
        <v>-5.0308820293664835</v>
      </c>
      <c r="AN124" s="52">
        <f t="shared" si="44"/>
        <v>14.684846703534827</v>
      </c>
      <c r="AO124" s="52">
        <f t="shared" si="45"/>
        <v>251.08905147989714</v>
      </c>
      <c r="AP124" s="11">
        <v>250</v>
      </c>
      <c r="AQ124" s="52">
        <f t="shared" si="46"/>
        <v>-1.0890514798971367</v>
      </c>
    </row>
    <row r="125" spans="16:45" ht="15.75">
      <c r="P125" s="45">
        <v>27</v>
      </c>
      <c r="Q125" s="55">
        <f t="shared" si="37"/>
        <v>15.601041631891123</v>
      </c>
      <c r="U125" s="45">
        <v>27</v>
      </c>
      <c r="V125" s="11">
        <f t="shared" si="38"/>
        <v>-3.2024591324942615</v>
      </c>
      <c r="W125" s="11">
        <f t="shared" si="39"/>
        <v>15.268816440860899</v>
      </c>
      <c r="X125" s="55">
        <f t="shared" si="40"/>
        <v>15.601041631891121</v>
      </c>
      <c r="AA125" s="45">
        <v>27</v>
      </c>
      <c r="AB125" s="11">
        <f t="shared" si="41"/>
        <v>-2.4759153628457677</v>
      </c>
      <c r="AC125" s="57">
        <f t="shared" si="42"/>
        <v>15.268816440860899</v>
      </c>
      <c r="AD125" s="52"/>
      <c r="AF125" s="56"/>
      <c r="AG125" s="56"/>
      <c r="AL125" s="45">
        <v>27</v>
      </c>
      <c r="AM125" s="52">
        <f t="shared" si="43"/>
        <v>-2.3234923738856783</v>
      </c>
      <c r="AN125" s="52">
        <f t="shared" si="44"/>
        <v>15.292753041136017</v>
      </c>
      <c r="AO125" s="52">
        <f t="shared" si="45"/>
        <v>261.36088174171414</v>
      </c>
      <c r="AP125" s="11">
        <v>260</v>
      </c>
      <c r="AQ125" s="52">
        <f t="shared" si="46"/>
        <v>-1.3608817417141381</v>
      </c>
    </row>
    <row r="126" spans="16:45" ht="15.75">
      <c r="P126" s="45">
        <v>28</v>
      </c>
      <c r="Q126" s="55">
        <f t="shared" si="37"/>
        <v>15.502015997927495</v>
      </c>
      <c r="U126" s="45">
        <v>28</v>
      </c>
      <c r="V126" s="11">
        <f t="shared" si="38"/>
        <v>9.5381788450772609E-2</v>
      </c>
      <c r="W126" s="11">
        <f t="shared" si="39"/>
        <v>15.501722559587753</v>
      </c>
      <c r="X126" s="55">
        <f t="shared" si="40"/>
        <v>15.502015997927494</v>
      </c>
      <c r="AA126" s="45">
        <v>28</v>
      </c>
      <c r="AB126" s="11">
        <f t="shared" si="41"/>
        <v>7.3742466520420491E-2</v>
      </c>
      <c r="AC126" s="57">
        <f t="shared" si="42"/>
        <v>15.501722559587753</v>
      </c>
      <c r="AD126" s="52"/>
      <c r="AF126" s="56"/>
      <c r="AG126" s="56"/>
      <c r="AL126" s="45">
        <v>28</v>
      </c>
      <c r="AM126" s="52">
        <f t="shared" si="43"/>
        <v>0.22836175456579855</v>
      </c>
      <c r="AN126" s="52">
        <f t="shared" si="44"/>
        <v>15.500215842847222</v>
      </c>
      <c r="AO126" s="52">
        <f t="shared" si="45"/>
        <v>270.84406683948396</v>
      </c>
      <c r="AP126" s="11">
        <v>270</v>
      </c>
      <c r="AQ126" s="52">
        <f t="shared" si="46"/>
        <v>-0.84406683948395766</v>
      </c>
      <c r="AR126" s="11">
        <v>270</v>
      </c>
      <c r="AS126" s="52">
        <f>AQ126</f>
        <v>-0.84406683948395766</v>
      </c>
    </row>
    <row r="127" spans="16:45" ht="15.75">
      <c r="P127" s="45">
        <v>29</v>
      </c>
      <c r="Q127" s="55">
        <f t="shared" si="37"/>
        <v>15.655749742506744</v>
      </c>
      <c r="U127" s="45">
        <v>29</v>
      </c>
      <c r="V127" s="11">
        <f t="shared" si="38"/>
        <v>3.5982000430076648</v>
      </c>
      <c r="W127" s="11">
        <f t="shared" si="39"/>
        <v>15.23664846514809</v>
      </c>
      <c r="X127" s="55">
        <f t="shared" si="40"/>
        <v>15.655749742506744</v>
      </c>
      <c r="AA127" s="45">
        <v>29</v>
      </c>
      <c r="AB127" s="11">
        <f t="shared" si="41"/>
        <v>2.7818743023697095</v>
      </c>
      <c r="AC127" s="57">
        <f t="shared" si="42"/>
        <v>15.23664846514809</v>
      </c>
      <c r="AD127" s="52"/>
      <c r="AF127" s="56"/>
      <c r="AG127" s="56"/>
      <c r="AL127" s="45">
        <v>29</v>
      </c>
      <c r="AM127" s="52">
        <f t="shared" si="43"/>
        <v>2.9337148692998549</v>
      </c>
      <c r="AN127" s="52">
        <f t="shared" si="44"/>
        <v>15.208142495069328</v>
      </c>
      <c r="AO127" s="52">
        <f t="shared" si="45"/>
        <v>280.91848301751861</v>
      </c>
      <c r="AP127" s="11">
        <v>280</v>
      </c>
      <c r="AQ127" s="52">
        <f t="shared" si="46"/>
        <v>-0.91848301751861072</v>
      </c>
    </row>
    <row r="128" spans="16:45" ht="15.75">
      <c r="P128" s="45">
        <v>30</v>
      </c>
      <c r="Q128" s="55">
        <f t="shared" si="37"/>
        <v>16.077390957490582</v>
      </c>
      <c r="U128" s="45">
        <v>30</v>
      </c>
      <c r="V128" s="11">
        <f t="shared" si="38"/>
        <v>7.0060105553430025</v>
      </c>
      <c r="W128" s="11">
        <f t="shared" si="39"/>
        <v>14.470601787708153</v>
      </c>
      <c r="X128" s="55">
        <f t="shared" si="40"/>
        <v>16.077390957490582</v>
      </c>
      <c r="AA128" s="45">
        <v>30</v>
      </c>
      <c r="AB128" s="11">
        <f t="shared" si="41"/>
        <v>5.4165528578417952</v>
      </c>
      <c r="AC128" s="57">
        <f t="shared" si="42"/>
        <v>14.470601787708153</v>
      </c>
      <c r="AD128" s="52"/>
      <c r="AF128" s="56"/>
      <c r="AG128" s="56"/>
      <c r="AL128" s="45">
        <v>30</v>
      </c>
      <c r="AM128" s="52">
        <f t="shared" si="43"/>
        <v>5.5606213736036647</v>
      </c>
      <c r="AN128" s="52">
        <f t="shared" si="44"/>
        <v>14.415854150886744</v>
      </c>
      <c r="AO128" s="52">
        <f t="shared" si="45"/>
        <v>291.09310233538656</v>
      </c>
      <c r="AP128" s="11">
        <v>290</v>
      </c>
      <c r="AQ128" s="52">
        <f t="shared" si="46"/>
        <v>-1.0931023353865612</v>
      </c>
    </row>
    <row r="129" spans="9:45" ht="15.75">
      <c r="P129" s="45">
        <v>31</v>
      </c>
      <c r="Q129" s="55">
        <f t="shared" si="37"/>
        <v>16.791441272267249</v>
      </c>
      <c r="U129" s="45">
        <v>31</v>
      </c>
      <c r="V129" s="11">
        <f t="shared" si="38"/>
        <v>10.116828361678678</v>
      </c>
      <c r="W129" s="11">
        <f t="shared" si="39"/>
        <v>13.401577664601056</v>
      </c>
      <c r="X129" s="55">
        <f t="shared" si="40"/>
        <v>16.791441272267249</v>
      </c>
      <c r="AA129" s="45">
        <v>31</v>
      </c>
      <c r="AB129" s="11">
        <f t="shared" si="41"/>
        <v>7.8216176155993153</v>
      </c>
      <c r="AC129" s="57">
        <f t="shared" si="42"/>
        <v>13.401577664601056</v>
      </c>
      <c r="AD129" s="52"/>
      <c r="AF129" s="56"/>
      <c r="AG129" s="56"/>
      <c r="AL129" s="45">
        <v>31</v>
      </c>
      <c r="AM129" s="52">
        <f t="shared" si="43"/>
        <v>7.9549034342790659</v>
      </c>
      <c r="AN129" s="52">
        <f t="shared" si="44"/>
        <v>13.322893731328886</v>
      </c>
      <c r="AO129" s="52">
        <f t="shared" si="45"/>
        <v>300.84080269806668</v>
      </c>
      <c r="AP129" s="11">
        <v>300</v>
      </c>
      <c r="AQ129" s="52">
        <f t="shared" si="46"/>
        <v>-0.84080269806668184</v>
      </c>
    </row>
    <row r="130" spans="9:45" ht="15.75">
      <c r="P130" s="45">
        <v>32</v>
      </c>
      <c r="Q130" s="55">
        <f t="shared" si="37"/>
        <v>17.526907884735401</v>
      </c>
      <c r="U130" s="45">
        <v>32</v>
      </c>
      <c r="V130" s="11">
        <f t="shared" si="38"/>
        <v>12.932648375237187</v>
      </c>
      <c r="W130" s="11">
        <f t="shared" si="39"/>
        <v>11.829586045271189</v>
      </c>
      <c r="X130" s="55">
        <f t="shared" si="40"/>
        <v>17.526907884735397</v>
      </c>
      <c r="AA130" s="45">
        <v>32</v>
      </c>
      <c r="AB130" s="11">
        <f t="shared" si="41"/>
        <v>9.9986109017394256</v>
      </c>
      <c r="AC130" s="57">
        <f t="shared" si="42"/>
        <v>11.829586045271189</v>
      </c>
      <c r="AD130" s="52"/>
      <c r="AF130" s="56"/>
      <c r="AG130" s="56"/>
      <c r="AI130" s="52"/>
      <c r="AJ130" s="52"/>
      <c r="AL130" s="45">
        <v>32</v>
      </c>
      <c r="AM130" s="52">
        <f t="shared" si="43"/>
        <v>10.116108486715667</v>
      </c>
      <c r="AN130" s="52">
        <f t="shared" si="44"/>
        <v>11.729265750755951</v>
      </c>
      <c r="AO130" s="52">
        <f t="shared" si="45"/>
        <v>310.77669632954922</v>
      </c>
      <c r="AP130" s="11">
        <v>310</v>
      </c>
      <c r="AQ130" s="52">
        <f t="shared" si="46"/>
        <v>-0.77669632954922463</v>
      </c>
      <c r="AR130" s="11">
        <v>315</v>
      </c>
      <c r="AS130" s="52">
        <f>AVERAGE(AQ130:AQ131)</f>
        <v>-0.68173463517993582</v>
      </c>
    </row>
    <row r="131" spans="9:45" ht="15.75">
      <c r="P131" s="45">
        <v>33</v>
      </c>
      <c r="Q131" s="55">
        <f t="shared" si="37"/>
        <v>18.29596950150497</v>
      </c>
      <c r="U131" s="45">
        <v>33</v>
      </c>
      <c r="V131" s="11">
        <f t="shared" si="38"/>
        <v>15.351480657518238</v>
      </c>
      <c r="W131" s="11">
        <f t="shared" si="39"/>
        <v>9.9536195236629101</v>
      </c>
      <c r="X131" s="55">
        <f t="shared" si="40"/>
        <v>18.29596950150497</v>
      </c>
      <c r="AA131" s="45">
        <v>33</v>
      </c>
      <c r="AB131" s="11">
        <f t="shared" si="41"/>
        <v>11.868681294544876</v>
      </c>
      <c r="AC131" s="57">
        <f t="shared" si="42"/>
        <v>9.9536195236629101</v>
      </c>
      <c r="AD131" s="52"/>
      <c r="AF131" s="56"/>
      <c r="AG131" s="56"/>
      <c r="AL131" s="45">
        <v>33</v>
      </c>
      <c r="AM131" s="52">
        <f t="shared" si="43"/>
        <v>11.96737389661959</v>
      </c>
      <c r="AN131" s="52">
        <f t="shared" si="44"/>
        <v>9.8347394125025467</v>
      </c>
      <c r="AO131" s="52">
        <f t="shared" si="45"/>
        <v>320.58677294081065</v>
      </c>
      <c r="AP131" s="11">
        <v>320</v>
      </c>
      <c r="AQ131" s="52">
        <f t="shared" si="46"/>
        <v>-0.58677294081064701</v>
      </c>
    </row>
    <row r="132" spans="9:45" ht="15.75">
      <c r="P132" s="45">
        <v>34</v>
      </c>
      <c r="Q132" s="55">
        <f t="shared" si="37"/>
        <v>18.901653366835401</v>
      </c>
      <c r="U132" s="45">
        <v>34</v>
      </c>
      <c r="V132" s="11">
        <f t="shared" si="38"/>
        <v>17.274327639855262</v>
      </c>
      <c r="W132" s="11">
        <f t="shared" si="39"/>
        <v>7.672685617887165</v>
      </c>
      <c r="X132" s="55">
        <f t="shared" si="40"/>
        <v>18.901653366835401</v>
      </c>
      <c r="AA132" s="45">
        <v>34</v>
      </c>
      <c r="AB132" s="11">
        <f t="shared" si="41"/>
        <v>13.355290861444132</v>
      </c>
      <c r="AC132" s="57">
        <f t="shared" si="42"/>
        <v>7.672685617887165</v>
      </c>
      <c r="AD132" s="52"/>
      <c r="AF132" s="56"/>
      <c r="AG132" s="56"/>
      <c r="AL132" s="45">
        <v>34</v>
      </c>
      <c r="AM132" s="52">
        <f t="shared" si="43"/>
        <v>13.431158182781353</v>
      </c>
      <c r="AN132" s="52">
        <f t="shared" si="44"/>
        <v>7.5390906914435769</v>
      </c>
      <c r="AO132" s="52">
        <f t="shared" si="45"/>
        <v>330.69391341013727</v>
      </c>
      <c r="AP132" s="11">
        <v>330</v>
      </c>
      <c r="AQ132" s="52">
        <f t="shared" si="46"/>
        <v>-0.69391341013727015</v>
      </c>
    </row>
    <row r="133" spans="9:45" ht="15.75">
      <c r="P133" s="45">
        <v>35</v>
      </c>
      <c r="Q133" s="55">
        <f t="shared" si="37"/>
        <v>19.431224871325018</v>
      </c>
      <c r="U133" s="45">
        <v>35</v>
      </c>
      <c r="V133" s="11">
        <f t="shared" si="38"/>
        <v>18.698196952414516</v>
      </c>
      <c r="W133" s="11">
        <f t="shared" si="39"/>
        <v>5.2867694037773658</v>
      </c>
      <c r="X133" s="55">
        <f t="shared" si="40"/>
        <v>19.431224871325018</v>
      </c>
      <c r="AA133" s="45">
        <v>35</v>
      </c>
      <c r="AB133" s="11">
        <f t="shared" si="41"/>
        <v>14.456126113291461</v>
      </c>
      <c r="AC133" s="57">
        <f t="shared" si="42"/>
        <v>5.2867694037773658</v>
      </c>
      <c r="AD133" s="52"/>
      <c r="AF133" s="56"/>
      <c r="AG133" s="56"/>
      <c r="AL133" s="45">
        <v>35</v>
      </c>
      <c r="AM133" s="52">
        <f t="shared" si="43"/>
        <v>14.508140192116544</v>
      </c>
      <c r="AN133" s="52">
        <f t="shared" si="44"/>
        <v>5.1423128160387366</v>
      </c>
      <c r="AO133" s="52">
        <f t="shared" si="45"/>
        <v>340.48347028206666</v>
      </c>
      <c r="AP133" s="11">
        <v>340</v>
      </c>
      <c r="AQ133" s="52">
        <f t="shared" si="46"/>
        <v>-0.48347028206666209</v>
      </c>
    </row>
    <row r="134" spans="9:45" ht="15.75">
      <c r="P134" s="45">
        <v>36</v>
      </c>
      <c r="Q134" s="55">
        <f t="shared" si="37"/>
        <v>19.80839468508238</v>
      </c>
      <c r="U134" s="45">
        <v>36</v>
      </c>
      <c r="V134" s="11">
        <f t="shared" si="38"/>
        <v>19.624086051807247</v>
      </c>
      <c r="W134" s="11">
        <f t="shared" si="39"/>
        <v>2.6958758560557099</v>
      </c>
      <c r="X134" s="55">
        <f t="shared" si="40"/>
        <v>19.80839468508238</v>
      </c>
      <c r="AA134" s="45">
        <v>36</v>
      </c>
      <c r="AB134" s="11">
        <f t="shared" si="41"/>
        <v>15.17195821313544</v>
      </c>
      <c r="AC134" s="57">
        <f t="shared" si="42"/>
        <v>2.6958758560557099</v>
      </c>
      <c r="AD134" s="52"/>
      <c r="AF134" s="56"/>
      <c r="AG134" s="56"/>
      <c r="AL134" s="45">
        <v>36</v>
      </c>
      <c r="AM134" s="52">
        <f t="shared" si="43"/>
        <v>15.19809364231997</v>
      </c>
      <c r="AN134" s="52">
        <f t="shared" si="44"/>
        <v>2.5444080434681293</v>
      </c>
      <c r="AO134" s="52">
        <f t="shared" si="45"/>
        <v>350.4958949437443</v>
      </c>
      <c r="AP134" s="11">
        <v>350</v>
      </c>
      <c r="AQ134" s="52">
        <f t="shared" si="46"/>
        <v>-0.49589494374430387</v>
      </c>
    </row>
    <row r="135" spans="9:45" ht="15.75">
      <c r="I135" s="41"/>
      <c r="P135" s="20"/>
      <c r="Q135" s="55">
        <f t="shared" si="37"/>
        <v>20.05024937500778</v>
      </c>
      <c r="V135" s="11">
        <f t="shared" si="38"/>
        <v>20.050000024810959</v>
      </c>
      <c r="W135" s="11">
        <f t="shared" si="39"/>
        <v>9.9995025277804156E-2</v>
      </c>
      <c r="AB135" s="11">
        <f t="shared" si="41"/>
        <v>15.501244834878912</v>
      </c>
      <c r="AC135" s="57">
        <f t="shared" si="42"/>
        <v>9.9995025277804156E-2</v>
      </c>
      <c r="AD135" s="52"/>
      <c r="AF135" s="56"/>
      <c r="AG135" s="56"/>
      <c r="AM135" s="52">
        <f t="shared" si="43"/>
        <v>15.501471098002019</v>
      </c>
      <c r="AN135" s="52">
        <f t="shared" si="44"/>
        <v>-5.4628140628449132E-2</v>
      </c>
      <c r="AO135" s="52">
        <f t="shared" si="45"/>
        <v>0.20191302644475714</v>
      </c>
      <c r="AP135" s="11">
        <v>0</v>
      </c>
      <c r="AQ135" s="52">
        <f t="shared" si="46"/>
        <v>-0.20191302644475714</v>
      </c>
    </row>
    <row r="137" spans="9:45">
      <c r="Q137" s="55">
        <f>MAX(Q99:Q134)</f>
        <v>20.050997481422211</v>
      </c>
      <c r="R137" s="11">
        <f>MATCH(Q137,Q99:Q134,0)</f>
        <v>19</v>
      </c>
    </row>
    <row r="138" spans="9:45">
      <c r="Q138" s="55">
        <f>MIN(Q99:Q134)</f>
        <v>15.502015997927495</v>
      </c>
      <c r="R138" s="11">
        <f>MATCH(Q138,Q99:Q134,0)</f>
        <v>10</v>
      </c>
    </row>
  </sheetData>
  <mergeCells count="9">
    <mergeCell ref="D42:H42"/>
    <mergeCell ref="D43:H43"/>
    <mergeCell ref="D44:H44"/>
    <mergeCell ref="AB98:AC98"/>
    <mergeCell ref="P98:Q98"/>
    <mergeCell ref="U98:W98"/>
    <mergeCell ref="G54:H54"/>
    <mergeCell ref="G55:H55"/>
    <mergeCell ref="I60:J60"/>
  </mergeCells>
  <conditionalFormatting sqref="A55:A9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AB76"/>
  <sheetViews>
    <sheetView topLeftCell="A7" zoomScale="40" zoomScaleNormal="40" workbookViewId="0">
      <selection activeCell="AA5" sqref="AA5"/>
    </sheetView>
  </sheetViews>
  <sheetFormatPr defaultRowHeight="15"/>
  <cols>
    <col min="6" max="6" width="9.42578125" style="2" customWidth="1"/>
    <col min="9" max="9" width="4.42578125" style="1" customWidth="1"/>
    <col min="10" max="10" width="5.7109375" style="1" customWidth="1"/>
    <col min="11" max="11" width="7" style="8" customWidth="1"/>
    <col min="12" max="12" width="7.140625" style="8" customWidth="1"/>
    <col min="13" max="13" width="9.140625" style="1"/>
    <col min="14" max="14" width="9.140625" style="8"/>
    <col min="16" max="17" width="9.140625" style="1"/>
    <col min="22" max="22" width="4.7109375" customWidth="1"/>
    <col min="23" max="23" width="4.28515625" customWidth="1"/>
    <col min="24" max="25" width="9.140625" style="2"/>
    <col min="26" max="26" width="6.5703125" customWidth="1"/>
    <col min="27" max="28" width="9.140625" style="2"/>
  </cols>
  <sheetData>
    <row r="2" spans="2:28">
      <c r="C2" s="91" t="s">
        <v>11</v>
      </c>
      <c r="D2" s="91"/>
      <c r="E2" s="7"/>
      <c r="G2" s="90" t="s">
        <v>12</v>
      </c>
      <c r="H2" s="90"/>
      <c r="P2" s="96" t="s">
        <v>17</v>
      </c>
      <c r="Q2" s="96"/>
      <c r="R2" s="100"/>
      <c r="S2" s="100"/>
      <c r="T2" s="105" t="s">
        <v>18</v>
      </c>
      <c r="U2" s="105"/>
      <c r="X2" s="99" t="s">
        <v>19</v>
      </c>
      <c r="Y2" s="99"/>
    </row>
    <row r="3" spans="2:28">
      <c r="C3" s="5" t="s">
        <v>1</v>
      </c>
      <c r="D3" s="5" t="s">
        <v>2</v>
      </c>
      <c r="E3" s="5" t="s">
        <v>3</v>
      </c>
      <c r="F3" s="5" t="s">
        <v>4</v>
      </c>
      <c r="G3" s="5" t="s">
        <v>13</v>
      </c>
      <c r="H3" s="5" t="s">
        <v>8</v>
      </c>
      <c r="K3" s="4" t="s">
        <v>1</v>
      </c>
      <c r="L3" s="4" t="s">
        <v>2</v>
      </c>
      <c r="M3" s="31" t="s">
        <v>14</v>
      </c>
      <c r="N3" s="31" t="s">
        <v>15</v>
      </c>
      <c r="O3" s="32" t="s">
        <v>16</v>
      </c>
      <c r="P3" s="34" t="s">
        <v>9</v>
      </c>
      <c r="Q3" s="34" t="s">
        <v>10</v>
      </c>
      <c r="R3" s="35" t="s">
        <v>6</v>
      </c>
      <c r="S3" s="37" t="s">
        <v>7</v>
      </c>
      <c r="T3" s="6" t="s">
        <v>1</v>
      </c>
      <c r="U3" s="6" t="s">
        <v>2</v>
      </c>
      <c r="X3" s="19" t="s">
        <v>1</v>
      </c>
      <c r="Y3" s="19" t="s">
        <v>2</v>
      </c>
      <c r="AA3" s="19" t="s">
        <v>3</v>
      </c>
      <c r="AB3" s="19" t="s">
        <v>4</v>
      </c>
    </row>
    <row r="4" spans="2:28">
      <c r="B4" s="17">
        <v>0</v>
      </c>
      <c r="C4" s="16">
        <v>15.7</v>
      </c>
      <c r="D4" s="16">
        <v>2.2000000000000002</v>
      </c>
      <c r="E4" s="18">
        <f>360-DEGREES(ATAN(D4/C4))</f>
        <v>352.02323121247338</v>
      </c>
      <c r="F4" s="18">
        <f>360-E4</f>
        <v>7.9767687875266233</v>
      </c>
      <c r="G4" s="24">
        <f>MAX(C4:C76)</f>
        <v>15.7</v>
      </c>
      <c r="H4" s="18">
        <f>MIN(C4:C76)</f>
        <v>-14.7</v>
      </c>
      <c r="I4" s="1">
        <v>0.6</v>
      </c>
      <c r="J4" s="1">
        <v>16.899999999999999</v>
      </c>
      <c r="K4" s="29">
        <f>C4-I4</f>
        <v>15.1</v>
      </c>
      <c r="L4" s="29">
        <f>D4+J4</f>
        <v>19.099999999999998</v>
      </c>
      <c r="M4" s="29">
        <f>SQRT(POWER(K4,2)+POWER(L4,2))</f>
        <v>24.347895186237352</v>
      </c>
      <c r="N4" s="29">
        <f>MAX(M4:M76)</f>
        <v>37.313402417898047</v>
      </c>
      <c r="O4" s="33">
        <f>90+DEGREES(ATAN(L58/K58))</f>
        <v>0.46081402767865143</v>
      </c>
      <c r="P4" s="29">
        <f>C4*COS(RADIANS(O4))+D4*SIN(RADIANS(O4))</f>
        <v>15.717186020216326</v>
      </c>
      <c r="Q4" s="29">
        <f>C4*(-SIN(RADIANS(O4)))+D4*COS(RADIANS(O4))</f>
        <v>2.0736594720243788</v>
      </c>
      <c r="R4" s="36">
        <f>MAX(Q4:Q76)</f>
        <v>20.399999999999999</v>
      </c>
      <c r="S4" s="38">
        <f>MIN(Q4:Q76)</f>
        <v>-16.899999999999999</v>
      </c>
      <c r="T4" s="28">
        <f>P4-V4</f>
        <v>15.217186020216326</v>
      </c>
      <c r="U4" s="28">
        <f>Q4-W4</f>
        <v>0.27365947202437879</v>
      </c>
      <c r="V4">
        <v>0.5</v>
      </c>
      <c r="W4">
        <v>1.8</v>
      </c>
      <c r="X4" s="18">
        <f>T4*Z4</f>
        <v>18.656270060785214</v>
      </c>
      <c r="Y4" s="18">
        <f>U4</f>
        <v>0.27365947202437879</v>
      </c>
      <c r="Z4">
        <v>1.226</v>
      </c>
      <c r="AA4" s="18">
        <f>360-DEGREES(ATAN(Y4/X4))</f>
        <v>359.15961720625836</v>
      </c>
      <c r="AB4" s="18">
        <f>B4-AA4+360</f>
        <v>0.84038279374163949</v>
      </c>
    </row>
    <row r="5" spans="2:28">
      <c r="B5" s="17">
        <f>B4+5</f>
        <v>5</v>
      </c>
      <c r="C5" s="16">
        <v>15.6</v>
      </c>
      <c r="D5" s="16">
        <v>0.5</v>
      </c>
      <c r="E5" s="18">
        <f>360-DEGREES(ATAN(D5/C5))</f>
        <v>358.16422525945433</v>
      </c>
      <c r="F5" s="18">
        <f>365-E5</f>
        <v>6.8357747405456735</v>
      </c>
      <c r="G5" s="92">
        <f>(G4-H4)</f>
        <v>30.4</v>
      </c>
      <c r="H5" s="93"/>
      <c r="I5" s="1">
        <v>0.6</v>
      </c>
      <c r="J5" s="1">
        <v>16.899999999999999</v>
      </c>
      <c r="K5" s="29">
        <f t="shared" ref="K5:K68" si="0">C5-I5</f>
        <v>15</v>
      </c>
      <c r="L5" s="29">
        <f t="shared" ref="L5:L68" si="1">D5+J5</f>
        <v>17.399999999999999</v>
      </c>
      <c r="M5" s="29">
        <f t="shared" ref="M5:M68" si="2">SQRT(POWER(K5,2)+POWER(L5,2))</f>
        <v>22.973027662891976</v>
      </c>
      <c r="P5" s="29">
        <f t="shared" ref="P5:P68" si="3">C5*COS(RADIANS(O5))+D5*SIN(RADIANS(O5))</f>
        <v>15.6</v>
      </c>
      <c r="Q5" s="29">
        <f t="shared" ref="Q5:Q68" si="4">C5*(-SIN(RADIANS(O5)))+D5*COS(RADIANS(O5))</f>
        <v>0.5</v>
      </c>
      <c r="R5" s="101">
        <f>(R4-S4)/2</f>
        <v>18.649999999999999</v>
      </c>
      <c r="S5" s="102"/>
      <c r="T5" s="28">
        <f t="shared" ref="T5:T68" si="5">P5-V5</f>
        <v>15.1</v>
      </c>
      <c r="U5" s="28">
        <f t="shared" ref="U5:U68" si="6">Q5-W5</f>
        <v>-1.3</v>
      </c>
      <c r="V5">
        <v>0.5</v>
      </c>
      <c r="W5">
        <v>1.8</v>
      </c>
      <c r="X5" s="18">
        <f t="shared" ref="X5:X68" si="7">T5*Z5</f>
        <v>18.512599999999999</v>
      </c>
      <c r="Y5" s="18">
        <f t="shared" ref="Y5:Y68" si="8">U5</f>
        <v>-1.3</v>
      </c>
      <c r="Z5">
        <v>1.226</v>
      </c>
      <c r="AA5" s="18">
        <f>0-DEGREES(ATAN(Y5/X5))</f>
        <v>4.0168556481521023</v>
      </c>
      <c r="AB5" s="18">
        <f t="shared" ref="AB5:AB68" si="9">B5-AA5</f>
        <v>0.98314435184789772</v>
      </c>
    </row>
    <row r="6" spans="2:28">
      <c r="B6" s="17">
        <f t="shared" ref="B6:B69" si="10">B5+5</f>
        <v>10</v>
      </c>
      <c r="C6" s="16">
        <v>15.5</v>
      </c>
      <c r="D6" s="16">
        <v>-0.9</v>
      </c>
      <c r="E6" s="18">
        <f>0-DEGREES(ATAN(D6/C6))</f>
        <v>3.323120445135443</v>
      </c>
      <c r="F6" s="18">
        <f>B6-E6</f>
        <v>6.6768795548645574</v>
      </c>
      <c r="G6" s="25" t="s">
        <v>6</v>
      </c>
      <c r="H6" s="5" t="s">
        <v>7</v>
      </c>
      <c r="I6" s="1">
        <v>0.6</v>
      </c>
      <c r="J6" s="1">
        <v>16.899999999999999</v>
      </c>
      <c r="K6" s="29">
        <f t="shared" si="0"/>
        <v>14.9</v>
      </c>
      <c r="L6" s="29">
        <f t="shared" si="1"/>
        <v>15.999999999999998</v>
      </c>
      <c r="M6" s="29">
        <f t="shared" si="2"/>
        <v>21.863439802556229</v>
      </c>
      <c r="P6" s="29">
        <f t="shared" si="3"/>
        <v>15.5</v>
      </c>
      <c r="Q6" s="29">
        <f t="shared" si="4"/>
        <v>-0.9</v>
      </c>
      <c r="R6" s="103">
        <f>(R4+S4)/2</f>
        <v>1.75</v>
      </c>
      <c r="S6" s="104"/>
      <c r="T6" s="28">
        <f t="shared" si="5"/>
        <v>15</v>
      </c>
      <c r="U6" s="28">
        <f t="shared" si="6"/>
        <v>-2.7</v>
      </c>
      <c r="V6">
        <v>0.5</v>
      </c>
      <c r="W6">
        <v>1.8</v>
      </c>
      <c r="X6" s="18">
        <f t="shared" si="7"/>
        <v>18.39</v>
      </c>
      <c r="Y6" s="18">
        <f t="shared" si="8"/>
        <v>-2.7</v>
      </c>
      <c r="Z6">
        <v>1.226</v>
      </c>
      <c r="AA6" s="18">
        <f t="shared" ref="AA6:AA22" si="11">0-DEGREES(ATAN(Y6/X6))</f>
        <v>8.3524313573455977</v>
      </c>
      <c r="AB6" s="18">
        <f t="shared" si="9"/>
        <v>1.6475686426544023</v>
      </c>
    </row>
    <row r="7" spans="2:28">
      <c r="B7" s="17">
        <f t="shared" si="10"/>
        <v>15</v>
      </c>
      <c r="C7" s="16">
        <v>15.2</v>
      </c>
      <c r="D7" s="16">
        <v>-2.5</v>
      </c>
      <c r="E7" s="18">
        <f>0-DEGREES(ATAN(D7/C7))</f>
        <v>9.3400261728053149</v>
      </c>
      <c r="F7" s="18">
        <f t="shared" ref="F7:F70" si="12">B7-E7</f>
        <v>5.6599738271946851</v>
      </c>
      <c r="G7" s="24">
        <f>MAX(D4:D76)</f>
        <v>20.399999999999999</v>
      </c>
      <c r="H7" s="18">
        <f>MIN(D4:D76)</f>
        <v>-16.899999999999999</v>
      </c>
      <c r="I7" s="1">
        <v>0.6</v>
      </c>
      <c r="J7" s="1">
        <v>16.899999999999999</v>
      </c>
      <c r="K7" s="29">
        <f t="shared" si="0"/>
        <v>14.6</v>
      </c>
      <c r="L7" s="29">
        <f t="shared" si="1"/>
        <v>14.399999999999999</v>
      </c>
      <c r="M7" s="29">
        <f t="shared" si="2"/>
        <v>20.506584308460539</v>
      </c>
      <c r="P7" s="29">
        <f t="shared" si="3"/>
        <v>15.2</v>
      </c>
      <c r="Q7" s="29">
        <f t="shared" si="4"/>
        <v>-2.5</v>
      </c>
      <c r="T7" s="28">
        <f t="shared" si="5"/>
        <v>14.7</v>
      </c>
      <c r="U7" s="28">
        <f t="shared" si="6"/>
        <v>-4.3</v>
      </c>
      <c r="V7">
        <v>0.5</v>
      </c>
      <c r="W7">
        <v>1.8</v>
      </c>
      <c r="X7" s="18">
        <f t="shared" si="7"/>
        <v>18.022199999999998</v>
      </c>
      <c r="Y7" s="18">
        <f t="shared" si="8"/>
        <v>-4.3</v>
      </c>
      <c r="Z7">
        <v>1.226</v>
      </c>
      <c r="AA7" s="18">
        <f t="shared" si="11"/>
        <v>13.419572295354772</v>
      </c>
      <c r="AB7" s="18">
        <f t="shared" si="9"/>
        <v>1.5804277046452277</v>
      </c>
    </row>
    <row r="8" spans="2:28" ht="15.75">
      <c r="B8" s="17">
        <f t="shared" si="10"/>
        <v>20</v>
      </c>
      <c r="C8" s="16">
        <v>14.8</v>
      </c>
      <c r="D8" s="16">
        <v>-4.0999999999999996</v>
      </c>
      <c r="E8" s="18">
        <f t="shared" ref="E8:E21" si="13">0-DEGREES(ATAN(D8/C8))</f>
        <v>15.484169713915659</v>
      </c>
      <c r="F8" s="18">
        <f t="shared" si="12"/>
        <v>4.5158302860843413</v>
      </c>
      <c r="G8" s="94">
        <f>G7-H7</f>
        <v>37.299999999999997</v>
      </c>
      <c r="H8" s="95"/>
      <c r="I8" s="1">
        <v>0.6</v>
      </c>
      <c r="J8" s="1">
        <v>16.899999999999999</v>
      </c>
      <c r="K8" s="29">
        <f t="shared" si="0"/>
        <v>14.200000000000001</v>
      </c>
      <c r="L8" s="29">
        <f t="shared" si="1"/>
        <v>12.799999999999999</v>
      </c>
      <c r="M8" s="29">
        <f t="shared" si="2"/>
        <v>19.117531221368516</v>
      </c>
      <c r="P8" s="29">
        <f t="shared" si="3"/>
        <v>14.8</v>
      </c>
      <c r="Q8" s="29">
        <f t="shared" si="4"/>
        <v>-4.0999999999999996</v>
      </c>
      <c r="R8" s="35" t="s">
        <v>13</v>
      </c>
      <c r="S8" s="37" t="s">
        <v>8</v>
      </c>
      <c r="T8" s="28">
        <f t="shared" si="5"/>
        <v>14.3</v>
      </c>
      <c r="U8" s="28">
        <f t="shared" si="6"/>
        <v>-5.8999999999999995</v>
      </c>
      <c r="V8">
        <v>0.5</v>
      </c>
      <c r="W8">
        <v>1.8</v>
      </c>
      <c r="X8" s="18">
        <f t="shared" si="7"/>
        <v>17.5318</v>
      </c>
      <c r="Y8" s="18">
        <f t="shared" si="8"/>
        <v>-5.8999999999999995</v>
      </c>
      <c r="Z8">
        <v>1.226</v>
      </c>
      <c r="AA8" s="18">
        <f t="shared" si="11"/>
        <v>18.599698932396464</v>
      </c>
      <c r="AB8" s="18">
        <f t="shared" si="9"/>
        <v>1.4003010676035359</v>
      </c>
    </row>
    <row r="9" spans="2:28">
      <c r="B9" s="17">
        <f t="shared" si="10"/>
        <v>25</v>
      </c>
      <c r="C9" s="16">
        <v>14.3</v>
      </c>
      <c r="D9" s="16">
        <v>-5.7</v>
      </c>
      <c r="E9" s="18">
        <f t="shared" si="13"/>
        <v>21.732295189943049</v>
      </c>
      <c r="F9" s="18">
        <f t="shared" si="12"/>
        <v>3.2677048100569515</v>
      </c>
      <c r="I9" s="1">
        <v>0.6</v>
      </c>
      <c r="J9" s="1">
        <v>16.899999999999999</v>
      </c>
      <c r="K9" s="29">
        <f t="shared" si="0"/>
        <v>13.700000000000001</v>
      </c>
      <c r="L9" s="29">
        <f t="shared" si="1"/>
        <v>11.2</v>
      </c>
      <c r="M9" s="29">
        <f t="shared" si="2"/>
        <v>17.695479648769062</v>
      </c>
      <c r="P9" s="29">
        <f t="shared" si="3"/>
        <v>14.3</v>
      </c>
      <c r="Q9" s="29">
        <f t="shared" si="4"/>
        <v>-5.7</v>
      </c>
      <c r="R9" s="28">
        <f>MAX(P4:P76)</f>
        <v>15.717186020216326</v>
      </c>
      <c r="S9" s="39">
        <f>MIN(P4:P76)</f>
        <v>-14.7</v>
      </c>
      <c r="T9" s="28">
        <f t="shared" si="5"/>
        <v>13.8</v>
      </c>
      <c r="U9" s="28">
        <f t="shared" si="6"/>
        <v>-7.5</v>
      </c>
      <c r="V9">
        <v>0.5</v>
      </c>
      <c r="W9">
        <v>1.8</v>
      </c>
      <c r="X9" s="18">
        <f t="shared" si="7"/>
        <v>16.918800000000001</v>
      </c>
      <c r="Y9" s="18">
        <f t="shared" si="8"/>
        <v>-7.5</v>
      </c>
      <c r="Z9">
        <v>1.226</v>
      </c>
      <c r="AA9" s="18">
        <f t="shared" si="11"/>
        <v>23.907415393966989</v>
      </c>
      <c r="AB9" s="18">
        <f t="shared" si="9"/>
        <v>1.0925846060330109</v>
      </c>
    </row>
    <row r="10" spans="2:28">
      <c r="B10" s="17">
        <f t="shared" si="10"/>
        <v>30</v>
      </c>
      <c r="C10" s="16">
        <v>13.7</v>
      </c>
      <c r="D10" s="16">
        <v>-7.1</v>
      </c>
      <c r="E10" s="18">
        <f t="shared" si="13"/>
        <v>27.395366663336002</v>
      </c>
      <c r="F10" s="18">
        <f t="shared" si="12"/>
        <v>2.6046333366639978</v>
      </c>
      <c r="I10" s="1">
        <v>0.6</v>
      </c>
      <c r="J10" s="1">
        <v>16.899999999999999</v>
      </c>
      <c r="K10" s="29">
        <f t="shared" si="0"/>
        <v>13.1</v>
      </c>
      <c r="L10" s="29">
        <f t="shared" si="1"/>
        <v>9.7999999999999989</v>
      </c>
      <c r="M10" s="29">
        <f t="shared" si="2"/>
        <v>16.360012224934309</v>
      </c>
      <c r="P10" s="29">
        <f t="shared" si="3"/>
        <v>13.7</v>
      </c>
      <c r="Q10" s="29">
        <f t="shared" si="4"/>
        <v>-7.1</v>
      </c>
      <c r="R10" s="106">
        <f>(R9-S9)/2</f>
        <v>15.208593010108164</v>
      </c>
      <c r="S10" s="107"/>
      <c r="T10" s="28">
        <f t="shared" si="5"/>
        <v>13.2</v>
      </c>
      <c r="U10" s="28">
        <f t="shared" si="6"/>
        <v>-8.9</v>
      </c>
      <c r="V10">
        <v>0.5</v>
      </c>
      <c r="W10">
        <v>1.8</v>
      </c>
      <c r="X10" s="18">
        <f t="shared" si="7"/>
        <v>16.183199999999999</v>
      </c>
      <c r="Y10" s="18">
        <f t="shared" si="8"/>
        <v>-8.9</v>
      </c>
      <c r="Z10">
        <v>1.226</v>
      </c>
      <c r="AA10" s="18">
        <f t="shared" si="11"/>
        <v>28.808727874331009</v>
      </c>
      <c r="AB10" s="18">
        <f t="shared" si="9"/>
        <v>1.1912721256689913</v>
      </c>
    </row>
    <row r="11" spans="2:28">
      <c r="B11" s="17">
        <f t="shared" si="10"/>
        <v>35</v>
      </c>
      <c r="C11" s="16">
        <v>13.1</v>
      </c>
      <c r="D11" s="16">
        <v>-8.5</v>
      </c>
      <c r="E11" s="18">
        <f t="shared" si="13"/>
        <v>32.977723313816483</v>
      </c>
      <c r="F11" s="18">
        <f t="shared" si="12"/>
        <v>2.0222766861835169</v>
      </c>
      <c r="I11" s="1">
        <v>0.6</v>
      </c>
      <c r="J11" s="1">
        <v>16.899999999999999</v>
      </c>
      <c r="K11" s="29">
        <f t="shared" si="0"/>
        <v>12.5</v>
      </c>
      <c r="L11" s="29">
        <f t="shared" si="1"/>
        <v>8.3999999999999986</v>
      </c>
      <c r="M11" s="29">
        <f t="shared" si="2"/>
        <v>15.060212481900777</v>
      </c>
      <c r="P11" s="29">
        <f t="shared" si="3"/>
        <v>13.1</v>
      </c>
      <c r="Q11" s="29">
        <f t="shared" si="4"/>
        <v>-8.5</v>
      </c>
      <c r="R11" s="103">
        <f>(R9+S9)/2</f>
        <v>0.50859301010816349</v>
      </c>
      <c r="S11" s="104"/>
      <c r="T11" s="28">
        <f t="shared" si="5"/>
        <v>12.6</v>
      </c>
      <c r="U11" s="28">
        <f t="shared" si="6"/>
        <v>-10.3</v>
      </c>
      <c r="V11">
        <v>0.5</v>
      </c>
      <c r="W11">
        <v>1.8</v>
      </c>
      <c r="X11" s="18">
        <f t="shared" si="7"/>
        <v>15.4476</v>
      </c>
      <c r="Y11" s="18">
        <f t="shared" si="8"/>
        <v>-10.3</v>
      </c>
      <c r="Z11">
        <v>1.226</v>
      </c>
      <c r="AA11" s="18">
        <f t="shared" si="11"/>
        <v>33.694175805603464</v>
      </c>
      <c r="AB11" s="18">
        <f t="shared" si="9"/>
        <v>1.3058241943965356</v>
      </c>
    </row>
    <row r="12" spans="2:28">
      <c r="B12" s="17">
        <f t="shared" si="10"/>
        <v>40</v>
      </c>
      <c r="C12" s="16">
        <v>12.4</v>
      </c>
      <c r="D12" s="16">
        <v>-9.9</v>
      </c>
      <c r="E12" s="18">
        <f t="shared" si="13"/>
        <v>38.603414788527793</v>
      </c>
      <c r="F12" s="18">
        <f t="shared" si="12"/>
        <v>1.3965852114722068</v>
      </c>
      <c r="I12" s="1">
        <v>0.6</v>
      </c>
      <c r="J12" s="1">
        <v>16.899999999999999</v>
      </c>
      <c r="K12" s="29">
        <f t="shared" si="0"/>
        <v>11.8</v>
      </c>
      <c r="L12" s="29">
        <f t="shared" si="1"/>
        <v>6.9999999999999982</v>
      </c>
      <c r="M12" s="29">
        <f t="shared" si="2"/>
        <v>13.720058308913996</v>
      </c>
      <c r="P12" s="29">
        <f t="shared" si="3"/>
        <v>12.4</v>
      </c>
      <c r="Q12" s="29">
        <f t="shared" si="4"/>
        <v>-9.9</v>
      </c>
      <c r="T12" s="28">
        <f t="shared" si="5"/>
        <v>11.9</v>
      </c>
      <c r="U12" s="28">
        <f t="shared" si="6"/>
        <v>-11.700000000000001</v>
      </c>
      <c r="V12">
        <v>0.5</v>
      </c>
      <c r="W12">
        <v>1.8</v>
      </c>
      <c r="X12" s="18">
        <f t="shared" si="7"/>
        <v>14.589399999999999</v>
      </c>
      <c r="Y12" s="18">
        <f t="shared" si="8"/>
        <v>-11.700000000000001</v>
      </c>
      <c r="Z12">
        <v>1.226</v>
      </c>
      <c r="AA12" s="18">
        <f t="shared" si="11"/>
        <v>38.727942864199164</v>
      </c>
      <c r="AB12" s="18">
        <f t="shared" si="9"/>
        <v>1.2720571358008357</v>
      </c>
    </row>
    <row r="13" spans="2:28">
      <c r="B13" s="17">
        <f t="shared" si="10"/>
        <v>45</v>
      </c>
      <c r="C13" s="16">
        <v>11.4</v>
      </c>
      <c r="D13" s="16">
        <v>-11.1</v>
      </c>
      <c r="E13" s="18">
        <f t="shared" si="13"/>
        <v>44.236101539070006</v>
      </c>
      <c r="F13" s="18">
        <f t="shared" si="12"/>
        <v>0.76389846092999392</v>
      </c>
      <c r="I13" s="1">
        <v>0.6</v>
      </c>
      <c r="J13" s="1">
        <v>16.899999999999999</v>
      </c>
      <c r="K13" s="29">
        <f t="shared" si="0"/>
        <v>10.8</v>
      </c>
      <c r="L13" s="29">
        <f t="shared" si="1"/>
        <v>5.7999999999999989</v>
      </c>
      <c r="M13" s="29">
        <f t="shared" si="2"/>
        <v>12.258874336577563</v>
      </c>
      <c r="P13" s="29">
        <f t="shared" si="3"/>
        <v>11.4</v>
      </c>
      <c r="Q13" s="29">
        <f t="shared" si="4"/>
        <v>-11.1</v>
      </c>
      <c r="R13" s="97">
        <f>R5/R10</f>
        <v>1.2262804315694789</v>
      </c>
      <c r="S13" s="98"/>
      <c r="T13" s="28">
        <f t="shared" si="5"/>
        <v>10.9</v>
      </c>
      <c r="U13" s="28">
        <f t="shared" si="6"/>
        <v>-12.9</v>
      </c>
      <c r="V13">
        <v>0.5</v>
      </c>
      <c r="W13">
        <v>1.8</v>
      </c>
      <c r="X13" s="18">
        <f t="shared" si="7"/>
        <v>13.3634</v>
      </c>
      <c r="Y13" s="18">
        <f t="shared" si="8"/>
        <v>-12.9</v>
      </c>
      <c r="Z13">
        <v>1.226</v>
      </c>
      <c r="AA13" s="18">
        <f t="shared" si="11"/>
        <v>43.98915945957841</v>
      </c>
      <c r="AB13" s="18">
        <f t="shared" si="9"/>
        <v>1.0108405404215901</v>
      </c>
    </row>
    <row r="14" spans="2:28">
      <c r="B14" s="17">
        <f t="shared" si="10"/>
        <v>50</v>
      </c>
      <c r="C14" s="16">
        <v>10.5</v>
      </c>
      <c r="D14" s="16">
        <v>-12.1</v>
      </c>
      <c r="E14" s="18">
        <f t="shared" si="13"/>
        <v>49.049581703271379</v>
      </c>
      <c r="F14" s="18">
        <f t="shared" si="12"/>
        <v>0.95041829672862121</v>
      </c>
      <c r="I14" s="1">
        <v>0.6</v>
      </c>
      <c r="J14" s="1">
        <v>16.899999999999999</v>
      </c>
      <c r="K14" s="29">
        <f t="shared" si="0"/>
        <v>9.9</v>
      </c>
      <c r="L14" s="29">
        <f t="shared" si="1"/>
        <v>4.7999999999999989</v>
      </c>
      <c r="M14" s="29">
        <f t="shared" si="2"/>
        <v>11.002272492535349</v>
      </c>
      <c r="P14" s="29">
        <f t="shared" si="3"/>
        <v>10.5</v>
      </c>
      <c r="Q14" s="29">
        <f t="shared" si="4"/>
        <v>-12.1</v>
      </c>
      <c r="T14" s="28">
        <f t="shared" si="5"/>
        <v>10</v>
      </c>
      <c r="U14" s="28">
        <f t="shared" si="6"/>
        <v>-13.9</v>
      </c>
      <c r="V14">
        <v>0.5</v>
      </c>
      <c r="W14">
        <v>1.8</v>
      </c>
      <c r="X14" s="18">
        <f t="shared" si="7"/>
        <v>12.26</v>
      </c>
      <c r="Y14" s="18">
        <f t="shared" si="8"/>
        <v>-13.9</v>
      </c>
      <c r="Z14">
        <v>1.226</v>
      </c>
      <c r="AA14" s="18">
        <f t="shared" si="11"/>
        <v>48.587242662255008</v>
      </c>
      <c r="AB14" s="18">
        <f t="shared" si="9"/>
        <v>1.412757337744992</v>
      </c>
    </row>
    <row r="15" spans="2:28">
      <c r="B15" s="17">
        <f t="shared" si="10"/>
        <v>55</v>
      </c>
      <c r="C15" s="16">
        <v>9.4</v>
      </c>
      <c r="D15" s="16">
        <v>-13.1</v>
      </c>
      <c r="E15" s="18">
        <f t="shared" si="13"/>
        <v>54.338394976235989</v>
      </c>
      <c r="F15" s="18">
        <f t="shared" si="12"/>
        <v>0.66160502376401098</v>
      </c>
      <c r="I15" s="1">
        <v>0.6</v>
      </c>
      <c r="J15" s="1">
        <v>16.899999999999999</v>
      </c>
      <c r="K15" s="29">
        <f t="shared" si="0"/>
        <v>8.8000000000000007</v>
      </c>
      <c r="L15" s="29">
        <f t="shared" si="1"/>
        <v>3.7999999999999989</v>
      </c>
      <c r="M15" s="29">
        <f t="shared" si="2"/>
        <v>9.5854055730574075</v>
      </c>
      <c r="P15" s="29">
        <f t="shared" si="3"/>
        <v>9.4</v>
      </c>
      <c r="Q15" s="29">
        <f t="shared" si="4"/>
        <v>-13.1</v>
      </c>
      <c r="T15" s="28">
        <f t="shared" si="5"/>
        <v>8.9</v>
      </c>
      <c r="U15" s="28">
        <f t="shared" si="6"/>
        <v>-14.9</v>
      </c>
      <c r="V15">
        <v>0.5</v>
      </c>
      <c r="W15">
        <v>1.8</v>
      </c>
      <c r="X15" s="18">
        <f t="shared" si="7"/>
        <v>10.9114</v>
      </c>
      <c r="Y15" s="18">
        <f t="shared" si="8"/>
        <v>-14.9</v>
      </c>
      <c r="Z15">
        <v>1.226</v>
      </c>
      <c r="AA15" s="18">
        <f t="shared" si="11"/>
        <v>53.784356618969532</v>
      </c>
      <c r="AB15" s="18">
        <f t="shared" si="9"/>
        <v>1.2156433810304677</v>
      </c>
    </row>
    <row r="16" spans="2:28">
      <c r="B16" s="17">
        <f t="shared" si="10"/>
        <v>60</v>
      </c>
      <c r="C16" s="16">
        <v>8.3000000000000007</v>
      </c>
      <c r="D16" s="16">
        <v>-14.1</v>
      </c>
      <c r="E16" s="18">
        <f t="shared" si="13"/>
        <v>59.51669995885463</v>
      </c>
      <c r="F16" s="18">
        <f t="shared" si="12"/>
        <v>0.48330004114536962</v>
      </c>
      <c r="I16" s="1">
        <v>0.6</v>
      </c>
      <c r="J16" s="1">
        <v>16.899999999999999</v>
      </c>
      <c r="K16" s="29">
        <f t="shared" si="0"/>
        <v>7.7000000000000011</v>
      </c>
      <c r="L16" s="29">
        <f t="shared" si="1"/>
        <v>2.7999999999999989</v>
      </c>
      <c r="M16" s="29">
        <f t="shared" si="2"/>
        <v>8.1932899375037387</v>
      </c>
      <c r="P16" s="29">
        <f t="shared" si="3"/>
        <v>8.3000000000000007</v>
      </c>
      <c r="Q16" s="29">
        <f t="shared" si="4"/>
        <v>-14.1</v>
      </c>
      <c r="T16" s="28">
        <f t="shared" si="5"/>
        <v>7.8000000000000007</v>
      </c>
      <c r="U16" s="28">
        <f t="shared" si="6"/>
        <v>-15.9</v>
      </c>
      <c r="V16">
        <v>0.5</v>
      </c>
      <c r="W16">
        <v>1.8</v>
      </c>
      <c r="X16" s="18">
        <f t="shared" si="7"/>
        <v>9.5628000000000011</v>
      </c>
      <c r="Y16" s="18">
        <f t="shared" si="8"/>
        <v>-15.9</v>
      </c>
      <c r="Z16">
        <v>1.226</v>
      </c>
      <c r="AA16" s="18">
        <f t="shared" si="11"/>
        <v>58.975869930217641</v>
      </c>
      <c r="AB16" s="18">
        <f t="shared" si="9"/>
        <v>1.024130069782359</v>
      </c>
    </row>
    <row r="17" spans="2:28">
      <c r="B17" s="17">
        <f t="shared" si="10"/>
        <v>65</v>
      </c>
      <c r="C17" s="16">
        <v>7.1</v>
      </c>
      <c r="D17" s="16">
        <v>-14.9</v>
      </c>
      <c r="E17" s="18">
        <f t="shared" si="13"/>
        <v>64.521730275920206</v>
      </c>
      <c r="F17" s="18">
        <f t="shared" si="12"/>
        <v>0.4782697240797944</v>
      </c>
      <c r="I17" s="1">
        <v>0.6</v>
      </c>
      <c r="J17" s="1">
        <v>16.899999999999999</v>
      </c>
      <c r="K17" s="29">
        <f t="shared" si="0"/>
        <v>6.5</v>
      </c>
      <c r="L17" s="29">
        <f t="shared" si="1"/>
        <v>1.9999999999999982</v>
      </c>
      <c r="M17" s="29">
        <f t="shared" si="2"/>
        <v>6.8007352543677211</v>
      </c>
      <c r="P17" s="29">
        <f t="shared" si="3"/>
        <v>7.1</v>
      </c>
      <c r="Q17" s="29">
        <f t="shared" si="4"/>
        <v>-14.9</v>
      </c>
      <c r="T17" s="28">
        <f t="shared" si="5"/>
        <v>6.6</v>
      </c>
      <c r="U17" s="28">
        <f t="shared" si="6"/>
        <v>-16.7</v>
      </c>
      <c r="V17">
        <v>0.5</v>
      </c>
      <c r="W17">
        <v>1.8</v>
      </c>
      <c r="X17" s="18">
        <f t="shared" si="7"/>
        <v>8.0915999999999997</v>
      </c>
      <c r="Y17" s="18">
        <f t="shared" si="8"/>
        <v>-16.7</v>
      </c>
      <c r="Z17">
        <v>1.226</v>
      </c>
      <c r="AA17" s="18">
        <f t="shared" si="11"/>
        <v>64.148561403211204</v>
      </c>
      <c r="AB17" s="18">
        <f t="shared" si="9"/>
        <v>0.85143859678879608</v>
      </c>
    </row>
    <row r="18" spans="2:28">
      <c r="B18" s="17">
        <f t="shared" si="10"/>
        <v>70</v>
      </c>
      <c r="C18" s="16">
        <v>5.9</v>
      </c>
      <c r="D18" s="16">
        <v>-15.6</v>
      </c>
      <c r="E18" s="18">
        <f t="shared" si="13"/>
        <v>69.283124944544696</v>
      </c>
      <c r="F18" s="18">
        <f t="shared" si="12"/>
        <v>0.71687505545530428</v>
      </c>
      <c r="I18" s="1">
        <v>0.6</v>
      </c>
      <c r="J18" s="1">
        <v>16.899999999999999</v>
      </c>
      <c r="K18" s="29">
        <f t="shared" si="0"/>
        <v>5.3000000000000007</v>
      </c>
      <c r="L18" s="29">
        <f t="shared" si="1"/>
        <v>1.2999999999999989</v>
      </c>
      <c r="M18" s="29">
        <f t="shared" si="2"/>
        <v>5.4571054598569013</v>
      </c>
      <c r="P18" s="29">
        <f t="shared" si="3"/>
        <v>5.9</v>
      </c>
      <c r="Q18" s="29">
        <f t="shared" si="4"/>
        <v>-15.6</v>
      </c>
      <c r="T18" s="28">
        <f t="shared" si="5"/>
        <v>5.4</v>
      </c>
      <c r="U18" s="28">
        <f t="shared" si="6"/>
        <v>-17.399999999999999</v>
      </c>
      <c r="V18">
        <v>0.5</v>
      </c>
      <c r="W18">
        <v>1.8</v>
      </c>
      <c r="X18" s="18">
        <f t="shared" si="7"/>
        <v>6.6204000000000001</v>
      </c>
      <c r="Y18" s="18">
        <f t="shared" si="8"/>
        <v>-17.399999999999999</v>
      </c>
      <c r="Z18">
        <v>1.226</v>
      </c>
      <c r="AA18" s="18">
        <f t="shared" si="11"/>
        <v>69.169042964365289</v>
      </c>
      <c r="AB18" s="18">
        <f t="shared" si="9"/>
        <v>0.83095703563471091</v>
      </c>
    </row>
    <row r="19" spans="2:28">
      <c r="B19" s="17">
        <f t="shared" si="10"/>
        <v>75</v>
      </c>
      <c r="C19" s="16">
        <v>4.5999999999999996</v>
      </c>
      <c r="D19" s="16">
        <v>-16.2</v>
      </c>
      <c r="E19" s="18">
        <f t="shared" si="13"/>
        <v>74.148071845713048</v>
      </c>
      <c r="F19" s="18">
        <f t="shared" si="12"/>
        <v>0.85192815428695212</v>
      </c>
      <c r="I19" s="1">
        <v>0.6</v>
      </c>
      <c r="J19" s="1">
        <v>16.899999999999999</v>
      </c>
      <c r="K19" s="29">
        <f t="shared" si="0"/>
        <v>3.9999999999999996</v>
      </c>
      <c r="L19" s="29">
        <f t="shared" si="1"/>
        <v>0.69999999999999929</v>
      </c>
      <c r="M19" s="29">
        <f t="shared" si="2"/>
        <v>4.0607881008493898</v>
      </c>
      <c r="P19" s="29">
        <f t="shared" si="3"/>
        <v>4.5999999999999996</v>
      </c>
      <c r="Q19" s="29">
        <f t="shared" si="4"/>
        <v>-16.2</v>
      </c>
      <c r="T19" s="28">
        <f t="shared" si="5"/>
        <v>4.0999999999999996</v>
      </c>
      <c r="U19" s="28">
        <f t="shared" si="6"/>
        <v>-18</v>
      </c>
      <c r="V19">
        <v>0.5</v>
      </c>
      <c r="W19">
        <v>1.8</v>
      </c>
      <c r="X19" s="18">
        <f t="shared" si="7"/>
        <v>5.0265999999999993</v>
      </c>
      <c r="Y19" s="18">
        <f t="shared" si="8"/>
        <v>-18</v>
      </c>
      <c r="Z19">
        <v>1.226</v>
      </c>
      <c r="AA19" s="18">
        <f t="shared" si="11"/>
        <v>74.397313783966212</v>
      </c>
      <c r="AB19" s="18">
        <f t="shared" si="9"/>
        <v>0.60268621603378847</v>
      </c>
    </row>
    <row r="20" spans="2:28">
      <c r="B20" s="17">
        <f t="shared" si="10"/>
        <v>80</v>
      </c>
      <c r="C20" s="16">
        <v>3.3</v>
      </c>
      <c r="D20" s="16">
        <v>-16.5</v>
      </c>
      <c r="E20" s="18">
        <f t="shared" si="13"/>
        <v>78.690067525979785</v>
      </c>
      <c r="F20" s="18">
        <f t="shared" si="12"/>
        <v>1.309932474020215</v>
      </c>
      <c r="I20" s="1">
        <v>0.6</v>
      </c>
      <c r="J20" s="1">
        <v>16.899999999999999</v>
      </c>
      <c r="K20" s="29">
        <f t="shared" si="0"/>
        <v>2.6999999999999997</v>
      </c>
      <c r="L20" s="29">
        <f t="shared" si="1"/>
        <v>0.39999999999999858</v>
      </c>
      <c r="M20" s="29">
        <f t="shared" si="2"/>
        <v>2.7294688127912359</v>
      </c>
      <c r="P20" s="29">
        <f t="shared" si="3"/>
        <v>3.3</v>
      </c>
      <c r="Q20" s="29">
        <f t="shared" si="4"/>
        <v>-16.5</v>
      </c>
      <c r="T20" s="28">
        <f t="shared" si="5"/>
        <v>2.8</v>
      </c>
      <c r="U20" s="28">
        <f t="shared" si="6"/>
        <v>-18.3</v>
      </c>
      <c r="V20">
        <v>0.5</v>
      </c>
      <c r="W20">
        <v>1.8</v>
      </c>
      <c r="X20" s="18">
        <f t="shared" si="7"/>
        <v>3.4327999999999999</v>
      </c>
      <c r="Y20" s="18">
        <f t="shared" si="8"/>
        <v>-18.3</v>
      </c>
      <c r="Z20">
        <v>1.226</v>
      </c>
      <c r="AA20" s="18">
        <f t="shared" si="11"/>
        <v>79.375656690754781</v>
      </c>
      <c r="AB20" s="18">
        <f t="shared" si="9"/>
        <v>0.6243433092452193</v>
      </c>
    </row>
    <row r="21" spans="2:28">
      <c r="B21" s="17">
        <f t="shared" si="10"/>
        <v>85</v>
      </c>
      <c r="C21" s="16">
        <v>2</v>
      </c>
      <c r="D21" s="16">
        <v>-16.8</v>
      </c>
      <c r="E21" s="18">
        <f t="shared" si="13"/>
        <v>83.211025425561218</v>
      </c>
      <c r="F21" s="18">
        <f t="shared" si="12"/>
        <v>1.7889745744387824</v>
      </c>
      <c r="I21" s="1">
        <v>0.6</v>
      </c>
      <c r="J21" s="1">
        <v>16.899999999999999</v>
      </c>
      <c r="K21" s="29">
        <f t="shared" si="0"/>
        <v>1.4</v>
      </c>
      <c r="L21" s="29">
        <f t="shared" si="1"/>
        <v>9.9999999999997868E-2</v>
      </c>
      <c r="M21" s="29">
        <f t="shared" si="2"/>
        <v>1.4035668847618197</v>
      </c>
      <c r="P21" s="29">
        <f t="shared" si="3"/>
        <v>2</v>
      </c>
      <c r="Q21" s="29">
        <f t="shared" si="4"/>
        <v>-16.8</v>
      </c>
      <c r="T21" s="28">
        <f t="shared" si="5"/>
        <v>1.5</v>
      </c>
      <c r="U21" s="28">
        <f t="shared" si="6"/>
        <v>-18.600000000000001</v>
      </c>
      <c r="V21">
        <v>0.5</v>
      </c>
      <c r="W21">
        <v>1.8</v>
      </c>
      <c r="X21" s="18">
        <f t="shared" si="7"/>
        <v>1.839</v>
      </c>
      <c r="Y21" s="18">
        <f t="shared" si="8"/>
        <v>-18.600000000000001</v>
      </c>
      <c r="Z21">
        <v>1.226</v>
      </c>
      <c r="AA21" s="18">
        <f t="shared" si="11"/>
        <v>84.353462296594813</v>
      </c>
      <c r="AB21" s="18">
        <f t="shared" si="9"/>
        <v>0.6465377034051869</v>
      </c>
    </row>
    <row r="22" spans="2:28">
      <c r="B22" s="17">
        <f t="shared" si="10"/>
        <v>90</v>
      </c>
      <c r="C22" s="16">
        <v>0.6</v>
      </c>
      <c r="D22" s="16">
        <v>-16.899999999999999</v>
      </c>
      <c r="E22" s="18">
        <f>0-DEGREES(ATAN(D22/C22))</f>
        <v>87.966684330585608</v>
      </c>
      <c r="F22" s="18">
        <f t="shared" si="12"/>
        <v>2.0333156694143923</v>
      </c>
      <c r="I22" s="1">
        <v>0.6</v>
      </c>
      <c r="J22" s="1">
        <v>16.899999999999999</v>
      </c>
      <c r="K22" s="29">
        <f t="shared" si="0"/>
        <v>0</v>
      </c>
      <c r="L22" s="29">
        <f t="shared" si="1"/>
        <v>0</v>
      </c>
      <c r="M22" s="29">
        <f t="shared" si="2"/>
        <v>0</v>
      </c>
      <c r="P22" s="29">
        <f t="shared" si="3"/>
        <v>0.6</v>
      </c>
      <c r="Q22" s="29">
        <f t="shared" si="4"/>
        <v>-16.899999999999999</v>
      </c>
      <c r="T22" s="28">
        <f t="shared" si="5"/>
        <v>9.9999999999999978E-2</v>
      </c>
      <c r="U22" s="28">
        <f t="shared" si="6"/>
        <v>-18.7</v>
      </c>
      <c r="V22">
        <v>0.5</v>
      </c>
      <c r="W22">
        <v>1.8</v>
      </c>
      <c r="X22" s="18">
        <f t="shared" si="7"/>
        <v>0.12259999999999997</v>
      </c>
      <c r="Y22" s="18">
        <f t="shared" si="8"/>
        <v>-18.7</v>
      </c>
      <c r="Z22">
        <v>1.226</v>
      </c>
      <c r="AA22" s="18">
        <f t="shared" si="11"/>
        <v>89.624365672379213</v>
      </c>
      <c r="AB22" s="18">
        <f t="shared" si="9"/>
        <v>0.37563432762078719</v>
      </c>
    </row>
    <row r="23" spans="2:28">
      <c r="B23" s="17">
        <f t="shared" si="10"/>
        <v>95</v>
      </c>
      <c r="C23" s="16">
        <v>-0.5</v>
      </c>
      <c r="D23" s="16">
        <v>-16.8</v>
      </c>
      <c r="E23" s="18">
        <f>180-DEGREES(ATAN(D23/C23))</f>
        <v>91.704728319007273</v>
      </c>
      <c r="F23" s="18">
        <f t="shared" si="12"/>
        <v>3.2952716809927267</v>
      </c>
      <c r="I23" s="1">
        <v>0.6</v>
      </c>
      <c r="J23" s="1">
        <v>16.899999999999999</v>
      </c>
      <c r="K23" s="29">
        <f t="shared" si="0"/>
        <v>-1.1000000000000001</v>
      </c>
      <c r="L23" s="29">
        <f t="shared" si="1"/>
        <v>9.9999999999997868E-2</v>
      </c>
      <c r="M23" s="29">
        <f t="shared" si="2"/>
        <v>1.1045361017187261</v>
      </c>
      <c r="P23" s="29">
        <f t="shared" si="3"/>
        <v>-0.5</v>
      </c>
      <c r="Q23" s="29">
        <f t="shared" si="4"/>
        <v>-16.8</v>
      </c>
      <c r="T23" s="28">
        <f t="shared" si="5"/>
        <v>-1</v>
      </c>
      <c r="U23" s="28">
        <f t="shared" si="6"/>
        <v>-18.600000000000001</v>
      </c>
      <c r="V23">
        <v>0.5</v>
      </c>
      <c r="W23">
        <v>1.8</v>
      </c>
      <c r="X23" s="18">
        <f t="shared" si="7"/>
        <v>-1.226</v>
      </c>
      <c r="Y23" s="18">
        <f t="shared" si="8"/>
        <v>-18.600000000000001</v>
      </c>
      <c r="Z23">
        <v>1.226</v>
      </c>
      <c r="AA23" s="18">
        <f>180-DEGREES(ATAN(Y23/X23))</f>
        <v>93.771137664129967</v>
      </c>
      <c r="AB23" s="18">
        <f t="shared" si="9"/>
        <v>1.2288623358700335</v>
      </c>
    </row>
    <row r="24" spans="2:28">
      <c r="B24" s="17">
        <f t="shared" si="10"/>
        <v>100</v>
      </c>
      <c r="C24" s="16">
        <v>-1.8</v>
      </c>
      <c r="D24" s="16">
        <v>-16.600000000000001</v>
      </c>
      <c r="E24" s="18">
        <f t="shared" ref="E24:E57" si="14">180-DEGREES(ATAN(D24/C24))</f>
        <v>96.188615963241602</v>
      </c>
      <c r="F24" s="18">
        <f t="shared" si="12"/>
        <v>3.8113840367583975</v>
      </c>
      <c r="I24" s="1">
        <v>0.6</v>
      </c>
      <c r="J24" s="1">
        <v>16.899999999999999</v>
      </c>
      <c r="K24" s="29">
        <f t="shared" si="0"/>
        <v>-2.4</v>
      </c>
      <c r="L24" s="29">
        <f t="shared" si="1"/>
        <v>0.29999999999999716</v>
      </c>
      <c r="M24" s="29">
        <f t="shared" si="2"/>
        <v>2.4186773244895643</v>
      </c>
      <c r="P24" s="29">
        <f t="shared" si="3"/>
        <v>-1.8</v>
      </c>
      <c r="Q24" s="29">
        <f t="shared" si="4"/>
        <v>-16.600000000000001</v>
      </c>
      <c r="T24" s="28">
        <f t="shared" si="5"/>
        <v>-2.2999999999999998</v>
      </c>
      <c r="U24" s="28">
        <f t="shared" si="6"/>
        <v>-18.400000000000002</v>
      </c>
      <c r="V24">
        <v>0.5</v>
      </c>
      <c r="W24">
        <v>1.8</v>
      </c>
      <c r="X24" s="18">
        <f t="shared" si="7"/>
        <v>-2.8197999999999999</v>
      </c>
      <c r="Y24" s="18">
        <f t="shared" si="8"/>
        <v>-18.400000000000002</v>
      </c>
      <c r="Z24">
        <v>1.226</v>
      </c>
      <c r="AA24" s="18">
        <f t="shared" ref="AA24:AA58" si="15">180-DEGREES(ATAN(Y24/X24))</f>
        <v>98.712791936698082</v>
      </c>
      <c r="AB24" s="18">
        <f t="shared" si="9"/>
        <v>1.2872080633019181</v>
      </c>
    </row>
    <row r="25" spans="2:28">
      <c r="B25" s="17">
        <f t="shared" si="10"/>
        <v>105</v>
      </c>
      <c r="C25" s="16">
        <v>-3.2</v>
      </c>
      <c r="D25" s="16">
        <v>-16.3</v>
      </c>
      <c r="E25" s="18">
        <f t="shared" si="14"/>
        <v>101.10699667737228</v>
      </c>
      <c r="F25" s="18">
        <f t="shared" si="12"/>
        <v>3.8930033226277203</v>
      </c>
      <c r="I25" s="1">
        <v>0.6</v>
      </c>
      <c r="J25" s="1">
        <v>16.899999999999999</v>
      </c>
      <c r="K25" s="29">
        <f t="shared" si="0"/>
        <v>-3.8000000000000003</v>
      </c>
      <c r="L25" s="29">
        <f t="shared" si="1"/>
        <v>0.59999999999999787</v>
      </c>
      <c r="M25" s="29">
        <f t="shared" si="2"/>
        <v>3.8470768123342687</v>
      </c>
      <c r="P25" s="29">
        <f t="shared" si="3"/>
        <v>-3.2</v>
      </c>
      <c r="Q25" s="29">
        <f t="shared" si="4"/>
        <v>-16.3</v>
      </c>
      <c r="T25" s="28">
        <f t="shared" si="5"/>
        <v>-3.7</v>
      </c>
      <c r="U25" s="28">
        <f t="shared" si="6"/>
        <v>-18.100000000000001</v>
      </c>
      <c r="V25">
        <v>0.5</v>
      </c>
      <c r="W25">
        <v>1.8</v>
      </c>
      <c r="X25" s="18">
        <f t="shared" si="7"/>
        <v>-4.5362</v>
      </c>
      <c r="Y25" s="18">
        <f t="shared" si="8"/>
        <v>-18.100000000000001</v>
      </c>
      <c r="Z25">
        <v>1.226</v>
      </c>
      <c r="AA25" s="18">
        <f t="shared" si="15"/>
        <v>104.06960683435305</v>
      </c>
      <c r="AB25" s="18">
        <f t="shared" si="9"/>
        <v>0.9303931656469473</v>
      </c>
    </row>
    <row r="26" spans="2:28">
      <c r="B26" s="17">
        <f t="shared" si="10"/>
        <v>110</v>
      </c>
      <c r="C26" s="16">
        <v>-4.5</v>
      </c>
      <c r="D26" s="16">
        <v>-15.8</v>
      </c>
      <c r="E26" s="18">
        <f t="shared" si="14"/>
        <v>105.8974897419251</v>
      </c>
      <c r="F26" s="18">
        <f t="shared" si="12"/>
        <v>4.1025102580749007</v>
      </c>
      <c r="I26" s="1">
        <v>0.6</v>
      </c>
      <c r="J26" s="1">
        <v>16.899999999999999</v>
      </c>
      <c r="K26" s="29">
        <f t="shared" si="0"/>
        <v>-5.0999999999999996</v>
      </c>
      <c r="L26" s="29">
        <f t="shared" si="1"/>
        <v>1.0999999999999979</v>
      </c>
      <c r="M26" s="29">
        <f t="shared" si="2"/>
        <v>5.2172789842982317</v>
      </c>
      <c r="P26" s="29">
        <f t="shared" si="3"/>
        <v>-4.5</v>
      </c>
      <c r="Q26" s="29">
        <f t="shared" si="4"/>
        <v>-15.8</v>
      </c>
      <c r="T26" s="28">
        <f t="shared" si="5"/>
        <v>-5</v>
      </c>
      <c r="U26" s="28">
        <f t="shared" si="6"/>
        <v>-17.600000000000001</v>
      </c>
      <c r="V26">
        <v>0.5</v>
      </c>
      <c r="W26">
        <v>1.8</v>
      </c>
      <c r="X26" s="18">
        <f t="shared" si="7"/>
        <v>-6.13</v>
      </c>
      <c r="Y26" s="18">
        <f t="shared" si="8"/>
        <v>-17.600000000000001</v>
      </c>
      <c r="Z26">
        <v>1.226</v>
      </c>
      <c r="AA26" s="18">
        <f t="shared" si="15"/>
        <v>109.20299488785788</v>
      </c>
      <c r="AB26" s="18">
        <f t="shared" si="9"/>
        <v>0.79700511214211645</v>
      </c>
    </row>
    <row r="27" spans="2:28">
      <c r="B27" s="17">
        <f t="shared" si="10"/>
        <v>115</v>
      </c>
      <c r="C27" s="16">
        <v>-5.8</v>
      </c>
      <c r="D27" s="16">
        <v>-15.2</v>
      </c>
      <c r="E27" s="18">
        <f t="shared" si="14"/>
        <v>110.88580146069305</v>
      </c>
      <c r="F27" s="18">
        <f t="shared" si="12"/>
        <v>4.1141985393069547</v>
      </c>
      <c r="I27" s="1">
        <v>0.6</v>
      </c>
      <c r="J27" s="1">
        <v>16.899999999999999</v>
      </c>
      <c r="K27" s="29">
        <f t="shared" si="0"/>
        <v>-6.3999999999999995</v>
      </c>
      <c r="L27" s="29">
        <f t="shared" si="1"/>
        <v>1.6999999999999993</v>
      </c>
      <c r="M27" s="29">
        <f t="shared" si="2"/>
        <v>6.6219332524573211</v>
      </c>
      <c r="P27" s="29">
        <f t="shared" si="3"/>
        <v>-5.8</v>
      </c>
      <c r="Q27" s="29">
        <f t="shared" si="4"/>
        <v>-15.2</v>
      </c>
      <c r="T27" s="28">
        <f t="shared" si="5"/>
        <v>-6.3</v>
      </c>
      <c r="U27" s="28">
        <f t="shared" si="6"/>
        <v>-17</v>
      </c>
      <c r="V27">
        <v>0.5</v>
      </c>
      <c r="W27">
        <v>1.8</v>
      </c>
      <c r="X27" s="18">
        <f t="shared" si="7"/>
        <v>-7.7237999999999998</v>
      </c>
      <c r="Y27" s="18">
        <f t="shared" si="8"/>
        <v>-17</v>
      </c>
      <c r="Z27">
        <v>1.226</v>
      </c>
      <c r="AA27" s="18">
        <f t="shared" si="15"/>
        <v>114.43425391853661</v>
      </c>
      <c r="AB27" s="18">
        <f t="shared" si="9"/>
        <v>0.5657460814633879</v>
      </c>
    </row>
    <row r="28" spans="2:28">
      <c r="B28" s="17">
        <f t="shared" si="10"/>
        <v>120</v>
      </c>
      <c r="C28" s="16">
        <v>-7</v>
      </c>
      <c r="D28" s="16">
        <v>-14.5</v>
      </c>
      <c r="E28" s="18">
        <f t="shared" si="14"/>
        <v>115.76932762433871</v>
      </c>
      <c r="F28" s="18">
        <f t="shared" si="12"/>
        <v>4.2306723756612854</v>
      </c>
      <c r="I28" s="1">
        <v>0.6</v>
      </c>
      <c r="J28" s="1">
        <v>16.899999999999999</v>
      </c>
      <c r="K28" s="29">
        <f t="shared" si="0"/>
        <v>-7.6</v>
      </c>
      <c r="L28" s="29">
        <f t="shared" si="1"/>
        <v>2.3999999999999986</v>
      </c>
      <c r="M28" s="29">
        <f t="shared" si="2"/>
        <v>7.9699435380685095</v>
      </c>
      <c r="P28" s="29">
        <f t="shared" si="3"/>
        <v>-7</v>
      </c>
      <c r="Q28" s="29">
        <f t="shared" si="4"/>
        <v>-14.5</v>
      </c>
      <c r="T28" s="28">
        <f t="shared" si="5"/>
        <v>-7.5</v>
      </c>
      <c r="U28" s="28">
        <f t="shared" si="6"/>
        <v>-16.3</v>
      </c>
      <c r="V28">
        <v>0.5</v>
      </c>
      <c r="W28">
        <v>1.8</v>
      </c>
      <c r="X28" s="18">
        <f t="shared" si="7"/>
        <v>-9.1950000000000003</v>
      </c>
      <c r="Y28" s="18">
        <f t="shared" si="8"/>
        <v>-16.3</v>
      </c>
      <c r="Z28">
        <v>1.226</v>
      </c>
      <c r="AA28" s="18">
        <f t="shared" si="15"/>
        <v>119.42779826752889</v>
      </c>
      <c r="AB28" s="18">
        <f t="shared" si="9"/>
        <v>0.57220173247111461</v>
      </c>
    </row>
    <row r="29" spans="2:28">
      <c r="B29" s="17">
        <f t="shared" si="10"/>
        <v>125</v>
      </c>
      <c r="C29" s="16">
        <v>-8</v>
      </c>
      <c r="D29" s="16">
        <v>-13.7</v>
      </c>
      <c r="E29" s="18">
        <f t="shared" si="14"/>
        <v>120.28243343194188</v>
      </c>
      <c r="F29" s="18">
        <f t="shared" si="12"/>
        <v>4.7175665680581176</v>
      </c>
      <c r="I29" s="1">
        <v>0.6</v>
      </c>
      <c r="J29" s="1">
        <v>16.899999999999999</v>
      </c>
      <c r="K29" s="29">
        <f t="shared" si="0"/>
        <v>-8.6</v>
      </c>
      <c r="L29" s="29">
        <f t="shared" si="1"/>
        <v>3.1999999999999993</v>
      </c>
      <c r="M29" s="29">
        <f t="shared" si="2"/>
        <v>9.1760557975635688</v>
      </c>
      <c r="P29" s="29">
        <f t="shared" si="3"/>
        <v>-8</v>
      </c>
      <c r="Q29" s="29">
        <f t="shared" si="4"/>
        <v>-13.7</v>
      </c>
      <c r="T29" s="28">
        <f t="shared" si="5"/>
        <v>-8.5</v>
      </c>
      <c r="U29" s="28">
        <f t="shared" si="6"/>
        <v>-15.5</v>
      </c>
      <c r="V29">
        <v>0.5</v>
      </c>
      <c r="W29">
        <v>1.8</v>
      </c>
      <c r="X29" s="18">
        <f t="shared" si="7"/>
        <v>-10.420999999999999</v>
      </c>
      <c r="Y29" s="18">
        <f t="shared" si="8"/>
        <v>-15.5</v>
      </c>
      <c r="Z29">
        <v>1.226</v>
      </c>
      <c r="AA29" s="18">
        <f t="shared" si="15"/>
        <v>123.91383149795384</v>
      </c>
      <c r="AB29" s="18">
        <f t="shared" si="9"/>
        <v>1.0861685020461636</v>
      </c>
    </row>
    <row r="30" spans="2:28">
      <c r="B30" s="17">
        <f t="shared" si="10"/>
        <v>130</v>
      </c>
      <c r="C30" s="16">
        <v>-9.1</v>
      </c>
      <c r="D30" s="16">
        <v>-12.7</v>
      </c>
      <c r="E30" s="18">
        <f t="shared" si="14"/>
        <v>125.62293930569564</v>
      </c>
      <c r="F30" s="18">
        <f t="shared" si="12"/>
        <v>4.3770606943043617</v>
      </c>
      <c r="I30" s="1">
        <v>0.6</v>
      </c>
      <c r="J30" s="1">
        <v>16.899999999999999</v>
      </c>
      <c r="K30" s="29">
        <f t="shared" si="0"/>
        <v>-9.6999999999999993</v>
      </c>
      <c r="L30" s="29">
        <f t="shared" si="1"/>
        <v>4.1999999999999993</v>
      </c>
      <c r="M30" s="29">
        <f t="shared" si="2"/>
        <v>10.570241246064349</v>
      </c>
      <c r="P30" s="29">
        <f t="shared" si="3"/>
        <v>-9.1</v>
      </c>
      <c r="Q30" s="29">
        <f t="shared" si="4"/>
        <v>-12.7</v>
      </c>
      <c r="T30" s="28">
        <f t="shared" si="5"/>
        <v>-9.6</v>
      </c>
      <c r="U30" s="28">
        <f t="shared" si="6"/>
        <v>-14.5</v>
      </c>
      <c r="V30">
        <v>0.5</v>
      </c>
      <c r="W30">
        <v>1.8</v>
      </c>
      <c r="X30" s="18">
        <f t="shared" si="7"/>
        <v>-11.769599999999999</v>
      </c>
      <c r="Y30" s="18">
        <f t="shared" si="8"/>
        <v>-14.5</v>
      </c>
      <c r="Z30">
        <v>1.226</v>
      </c>
      <c r="AA30" s="18">
        <f t="shared" si="15"/>
        <v>129.06611914774629</v>
      </c>
      <c r="AB30" s="18">
        <f t="shared" si="9"/>
        <v>0.93388085225370787</v>
      </c>
    </row>
    <row r="31" spans="2:28">
      <c r="B31" s="17">
        <f t="shared" si="10"/>
        <v>135</v>
      </c>
      <c r="C31" s="16">
        <v>-10.1</v>
      </c>
      <c r="D31" s="16">
        <v>-11.6</v>
      </c>
      <c r="E31" s="18">
        <f t="shared" si="14"/>
        <v>131.04575228447891</v>
      </c>
      <c r="F31" s="18">
        <f t="shared" si="12"/>
        <v>3.9542477155210918</v>
      </c>
      <c r="I31" s="1">
        <v>0.6</v>
      </c>
      <c r="J31" s="1">
        <v>16.899999999999999</v>
      </c>
      <c r="K31" s="29">
        <f t="shared" si="0"/>
        <v>-10.7</v>
      </c>
      <c r="L31" s="29">
        <f t="shared" si="1"/>
        <v>5.2999999999999989</v>
      </c>
      <c r="M31" s="29">
        <f t="shared" si="2"/>
        <v>11.940686747419512</v>
      </c>
      <c r="P31" s="29">
        <f t="shared" si="3"/>
        <v>-10.1</v>
      </c>
      <c r="Q31" s="29">
        <f t="shared" si="4"/>
        <v>-11.6</v>
      </c>
      <c r="T31" s="28">
        <f t="shared" si="5"/>
        <v>-10.6</v>
      </c>
      <c r="U31" s="28">
        <f t="shared" si="6"/>
        <v>-13.4</v>
      </c>
      <c r="V31">
        <v>0.5</v>
      </c>
      <c r="W31">
        <v>1.8</v>
      </c>
      <c r="X31" s="18">
        <f t="shared" si="7"/>
        <v>-12.9956</v>
      </c>
      <c r="Y31" s="18">
        <f t="shared" si="8"/>
        <v>-13.4</v>
      </c>
      <c r="Z31">
        <v>1.226</v>
      </c>
      <c r="AA31" s="18">
        <f t="shared" si="15"/>
        <v>134.12225520165623</v>
      </c>
      <c r="AB31" s="18">
        <f t="shared" si="9"/>
        <v>0.87774479834376962</v>
      </c>
    </row>
    <row r="32" spans="2:28">
      <c r="B32" s="17">
        <f t="shared" si="10"/>
        <v>140</v>
      </c>
      <c r="C32" s="16">
        <v>-11</v>
      </c>
      <c r="D32" s="16">
        <v>-10.5</v>
      </c>
      <c r="E32" s="18">
        <f t="shared" si="14"/>
        <v>136.33221985386965</v>
      </c>
      <c r="F32" s="18">
        <f t="shared" si="12"/>
        <v>3.6677801461303545</v>
      </c>
      <c r="I32" s="1">
        <v>0.6</v>
      </c>
      <c r="J32" s="1">
        <v>16.899999999999999</v>
      </c>
      <c r="K32" s="29">
        <f t="shared" si="0"/>
        <v>-11.6</v>
      </c>
      <c r="L32" s="29">
        <f t="shared" si="1"/>
        <v>6.3999999999999986</v>
      </c>
      <c r="M32" s="29">
        <f t="shared" si="2"/>
        <v>13.248396129343355</v>
      </c>
      <c r="P32" s="29">
        <f t="shared" si="3"/>
        <v>-11</v>
      </c>
      <c r="Q32" s="29">
        <f t="shared" si="4"/>
        <v>-10.5</v>
      </c>
      <c r="T32" s="28">
        <f t="shared" si="5"/>
        <v>-11.5</v>
      </c>
      <c r="U32" s="28">
        <f t="shared" si="6"/>
        <v>-12.3</v>
      </c>
      <c r="V32">
        <v>0.5</v>
      </c>
      <c r="W32">
        <v>1.8</v>
      </c>
      <c r="X32" s="18">
        <f t="shared" si="7"/>
        <v>-14.099</v>
      </c>
      <c r="Y32" s="18">
        <f t="shared" si="8"/>
        <v>-12.3</v>
      </c>
      <c r="Z32">
        <v>1.226</v>
      </c>
      <c r="AA32" s="18">
        <f t="shared" si="15"/>
        <v>138.89848069904676</v>
      </c>
      <c r="AB32" s="18">
        <f t="shared" si="9"/>
        <v>1.1015193009532425</v>
      </c>
    </row>
    <row r="33" spans="2:28">
      <c r="B33" s="17">
        <f t="shared" si="10"/>
        <v>145</v>
      </c>
      <c r="C33" s="16">
        <v>-11.9</v>
      </c>
      <c r="D33" s="16">
        <v>-9.1999999999999993</v>
      </c>
      <c r="E33" s="18">
        <f t="shared" si="14"/>
        <v>142.29205896458268</v>
      </c>
      <c r="F33" s="18">
        <f t="shared" si="12"/>
        <v>2.7079410354173206</v>
      </c>
      <c r="I33" s="1">
        <v>0.6</v>
      </c>
      <c r="J33" s="1">
        <v>16.899999999999999</v>
      </c>
      <c r="K33" s="29">
        <f t="shared" si="0"/>
        <v>-12.5</v>
      </c>
      <c r="L33" s="29">
        <f t="shared" si="1"/>
        <v>7.6999999999999993</v>
      </c>
      <c r="M33" s="29">
        <f t="shared" si="2"/>
        <v>14.681280598094977</v>
      </c>
      <c r="P33" s="29">
        <f t="shared" si="3"/>
        <v>-11.9</v>
      </c>
      <c r="Q33" s="29">
        <f t="shared" si="4"/>
        <v>-9.1999999999999993</v>
      </c>
      <c r="T33" s="28">
        <f t="shared" si="5"/>
        <v>-12.4</v>
      </c>
      <c r="U33" s="28">
        <f t="shared" si="6"/>
        <v>-11</v>
      </c>
      <c r="V33">
        <v>0.5</v>
      </c>
      <c r="W33">
        <v>1.8</v>
      </c>
      <c r="X33" s="18">
        <f t="shared" si="7"/>
        <v>-15.202400000000001</v>
      </c>
      <c r="Y33" s="18">
        <f t="shared" si="8"/>
        <v>-11</v>
      </c>
      <c r="Z33">
        <v>1.226</v>
      </c>
      <c r="AA33" s="18">
        <f t="shared" si="15"/>
        <v>144.11163056225189</v>
      </c>
      <c r="AB33" s="18">
        <f t="shared" si="9"/>
        <v>0.88836943774811061</v>
      </c>
    </row>
    <row r="34" spans="2:28">
      <c r="B34" s="17">
        <f t="shared" si="10"/>
        <v>150</v>
      </c>
      <c r="C34" s="16">
        <v>-12.6</v>
      </c>
      <c r="D34" s="16">
        <v>-7.7</v>
      </c>
      <c r="E34" s="18">
        <f t="shared" si="14"/>
        <v>148.57043438516149</v>
      </c>
      <c r="F34" s="18">
        <f t="shared" si="12"/>
        <v>1.4295656148385092</v>
      </c>
      <c r="I34" s="1">
        <v>0.6</v>
      </c>
      <c r="J34" s="1">
        <v>16.899999999999999</v>
      </c>
      <c r="K34" s="29">
        <f t="shared" si="0"/>
        <v>-13.2</v>
      </c>
      <c r="L34" s="29">
        <f t="shared" si="1"/>
        <v>9.1999999999999993</v>
      </c>
      <c r="M34" s="29">
        <f t="shared" si="2"/>
        <v>16.089748288895013</v>
      </c>
      <c r="P34" s="29">
        <f t="shared" si="3"/>
        <v>-12.6</v>
      </c>
      <c r="Q34" s="29">
        <f t="shared" si="4"/>
        <v>-7.7</v>
      </c>
      <c r="T34" s="28">
        <f t="shared" si="5"/>
        <v>-13.1</v>
      </c>
      <c r="U34" s="28">
        <f t="shared" si="6"/>
        <v>-9.5</v>
      </c>
      <c r="V34">
        <v>0.5</v>
      </c>
      <c r="W34">
        <v>1.8</v>
      </c>
      <c r="X34" s="18">
        <f t="shared" si="7"/>
        <v>-16.060600000000001</v>
      </c>
      <c r="Y34" s="18">
        <f t="shared" si="8"/>
        <v>-9.5</v>
      </c>
      <c r="Z34">
        <v>1.226</v>
      </c>
      <c r="AA34" s="18">
        <f t="shared" si="15"/>
        <v>149.39527539872435</v>
      </c>
      <c r="AB34" s="18">
        <f t="shared" si="9"/>
        <v>0.60472460127564887</v>
      </c>
    </row>
    <row r="35" spans="2:28">
      <c r="B35" s="17">
        <f t="shared" si="10"/>
        <v>155</v>
      </c>
      <c r="C35" s="16">
        <v>-13.2</v>
      </c>
      <c r="D35" s="16">
        <v>-6.3</v>
      </c>
      <c r="E35" s="18">
        <f t="shared" si="14"/>
        <v>154.48612957246576</v>
      </c>
      <c r="F35" s="18">
        <f t="shared" si="12"/>
        <v>0.51387042753424339</v>
      </c>
      <c r="I35" s="1">
        <v>0.6</v>
      </c>
      <c r="J35" s="1">
        <v>16.899999999999999</v>
      </c>
      <c r="K35" s="29">
        <f t="shared" si="0"/>
        <v>-13.799999999999999</v>
      </c>
      <c r="L35" s="29">
        <f t="shared" si="1"/>
        <v>10.599999999999998</v>
      </c>
      <c r="M35" s="29">
        <f t="shared" si="2"/>
        <v>17.401149387324963</v>
      </c>
      <c r="P35" s="29">
        <f t="shared" si="3"/>
        <v>-13.2</v>
      </c>
      <c r="Q35" s="29">
        <f t="shared" si="4"/>
        <v>-6.3</v>
      </c>
      <c r="T35" s="28">
        <f t="shared" si="5"/>
        <v>-13.7</v>
      </c>
      <c r="U35" s="28">
        <f t="shared" si="6"/>
        <v>-8.1</v>
      </c>
      <c r="V35">
        <v>0.5</v>
      </c>
      <c r="W35">
        <v>1.8</v>
      </c>
      <c r="X35" s="18">
        <f t="shared" si="7"/>
        <v>-16.796199999999999</v>
      </c>
      <c r="Y35" s="18">
        <f t="shared" si="8"/>
        <v>-8.1</v>
      </c>
      <c r="Z35">
        <v>1.226</v>
      </c>
      <c r="AA35" s="18">
        <f t="shared" si="15"/>
        <v>154.25422081493139</v>
      </c>
      <c r="AB35" s="18">
        <f t="shared" si="9"/>
        <v>0.74577918506861351</v>
      </c>
    </row>
    <row r="36" spans="2:28">
      <c r="B36" s="17">
        <f t="shared" si="10"/>
        <v>160</v>
      </c>
      <c r="C36" s="16">
        <v>-13.8</v>
      </c>
      <c r="D36" s="16">
        <v>-4.8</v>
      </c>
      <c r="E36" s="18">
        <f t="shared" si="14"/>
        <v>160.82099197418927</v>
      </c>
      <c r="F36" s="18">
        <f t="shared" si="12"/>
        <v>-0.82099197418926906</v>
      </c>
      <c r="I36" s="1">
        <v>0.6</v>
      </c>
      <c r="J36" s="1">
        <v>16.899999999999999</v>
      </c>
      <c r="K36" s="29">
        <f t="shared" si="0"/>
        <v>-14.4</v>
      </c>
      <c r="L36" s="29">
        <f t="shared" si="1"/>
        <v>12.099999999999998</v>
      </c>
      <c r="M36" s="29">
        <f t="shared" si="2"/>
        <v>18.808774548066655</v>
      </c>
      <c r="P36" s="29">
        <f t="shared" si="3"/>
        <v>-13.8</v>
      </c>
      <c r="Q36" s="29">
        <f t="shared" si="4"/>
        <v>-4.8</v>
      </c>
      <c r="T36" s="28">
        <f t="shared" si="5"/>
        <v>-14.3</v>
      </c>
      <c r="U36" s="28">
        <f t="shared" si="6"/>
        <v>-6.6</v>
      </c>
      <c r="V36">
        <v>0.5</v>
      </c>
      <c r="W36">
        <v>1.8</v>
      </c>
      <c r="X36" s="18">
        <f t="shared" si="7"/>
        <v>-17.5318</v>
      </c>
      <c r="Y36" s="18">
        <f t="shared" si="8"/>
        <v>-6.6</v>
      </c>
      <c r="Z36">
        <v>1.226</v>
      </c>
      <c r="AA36" s="18">
        <f t="shared" si="15"/>
        <v>159.37071274456463</v>
      </c>
      <c r="AB36" s="18">
        <f t="shared" si="9"/>
        <v>0.62928725543537212</v>
      </c>
    </row>
    <row r="37" spans="2:28">
      <c r="B37" s="17">
        <f t="shared" si="10"/>
        <v>165</v>
      </c>
      <c r="C37" s="16">
        <v>-14.1</v>
      </c>
      <c r="D37" s="16">
        <v>-3.3</v>
      </c>
      <c r="E37" s="18">
        <f t="shared" si="14"/>
        <v>166.82744657667311</v>
      </c>
      <c r="F37" s="18">
        <f t="shared" si="12"/>
        <v>-1.8274465766731112</v>
      </c>
      <c r="I37" s="1">
        <v>0.6</v>
      </c>
      <c r="J37" s="1">
        <v>16.899999999999999</v>
      </c>
      <c r="K37" s="29">
        <f t="shared" si="0"/>
        <v>-14.7</v>
      </c>
      <c r="L37" s="29">
        <f t="shared" si="1"/>
        <v>13.599999999999998</v>
      </c>
      <c r="M37" s="29">
        <f t="shared" si="2"/>
        <v>20.026232796010337</v>
      </c>
      <c r="P37" s="29">
        <f t="shared" si="3"/>
        <v>-14.1</v>
      </c>
      <c r="Q37" s="29">
        <f t="shared" si="4"/>
        <v>-3.3</v>
      </c>
      <c r="T37" s="28">
        <f t="shared" si="5"/>
        <v>-14.6</v>
      </c>
      <c r="U37" s="28">
        <f t="shared" si="6"/>
        <v>-5.0999999999999996</v>
      </c>
      <c r="V37">
        <v>0.5</v>
      </c>
      <c r="W37">
        <v>1.8</v>
      </c>
      <c r="X37" s="18">
        <f t="shared" si="7"/>
        <v>-17.8996</v>
      </c>
      <c r="Y37" s="18">
        <f t="shared" si="8"/>
        <v>-5.0999999999999996</v>
      </c>
      <c r="Z37">
        <v>1.226</v>
      </c>
      <c r="AA37" s="18">
        <f t="shared" si="15"/>
        <v>164.09655138885293</v>
      </c>
      <c r="AB37" s="18">
        <f t="shared" si="9"/>
        <v>0.90344861114706987</v>
      </c>
    </row>
    <row r="38" spans="2:28">
      <c r="B38" s="17">
        <f t="shared" si="10"/>
        <v>170</v>
      </c>
      <c r="C38" s="16">
        <v>-14.5</v>
      </c>
      <c r="D38" s="16">
        <v>-1.7</v>
      </c>
      <c r="E38" s="18">
        <f t="shared" si="14"/>
        <v>173.31309067381764</v>
      </c>
      <c r="F38" s="18">
        <f t="shared" si="12"/>
        <v>-3.3130906738176407</v>
      </c>
      <c r="I38" s="1">
        <v>0.6</v>
      </c>
      <c r="J38" s="1">
        <v>16.899999999999999</v>
      </c>
      <c r="K38" s="29">
        <f t="shared" si="0"/>
        <v>-15.1</v>
      </c>
      <c r="L38" s="29">
        <f t="shared" si="1"/>
        <v>15.2</v>
      </c>
      <c r="M38" s="29">
        <f t="shared" si="2"/>
        <v>21.425452153921977</v>
      </c>
      <c r="P38" s="29">
        <f t="shared" si="3"/>
        <v>-14.5</v>
      </c>
      <c r="Q38" s="29">
        <f t="shared" si="4"/>
        <v>-1.7</v>
      </c>
      <c r="T38" s="28">
        <f t="shared" si="5"/>
        <v>-15</v>
      </c>
      <c r="U38" s="28">
        <f t="shared" si="6"/>
        <v>-3.5</v>
      </c>
      <c r="V38">
        <v>0.5</v>
      </c>
      <c r="W38">
        <v>1.8</v>
      </c>
      <c r="X38" s="18">
        <f t="shared" si="7"/>
        <v>-18.39</v>
      </c>
      <c r="Y38" s="18">
        <f t="shared" si="8"/>
        <v>-3.5</v>
      </c>
      <c r="Z38">
        <v>1.226</v>
      </c>
      <c r="AA38" s="18">
        <f t="shared" si="15"/>
        <v>169.22429241891388</v>
      </c>
      <c r="AB38" s="18">
        <f t="shared" si="9"/>
        <v>0.77570758108612381</v>
      </c>
    </row>
    <row r="39" spans="2:28">
      <c r="B39" s="17">
        <f t="shared" si="10"/>
        <v>175</v>
      </c>
      <c r="C39" s="16">
        <v>-14.7</v>
      </c>
      <c r="D39" s="16">
        <v>-0.1</v>
      </c>
      <c r="E39" s="18">
        <f t="shared" si="14"/>
        <v>179.61023880468196</v>
      </c>
      <c r="F39" s="18">
        <f t="shared" si="12"/>
        <v>-4.6102388046819556</v>
      </c>
      <c r="I39" s="1">
        <v>0.6</v>
      </c>
      <c r="J39" s="1">
        <v>16.899999999999999</v>
      </c>
      <c r="K39" s="29">
        <f t="shared" si="0"/>
        <v>-15.299999999999999</v>
      </c>
      <c r="L39" s="29">
        <f t="shared" si="1"/>
        <v>16.799999999999997</v>
      </c>
      <c r="M39" s="29">
        <f t="shared" si="2"/>
        <v>22.722895942198914</v>
      </c>
      <c r="P39" s="29">
        <f t="shared" si="3"/>
        <v>-14.7</v>
      </c>
      <c r="Q39" s="29">
        <f t="shared" si="4"/>
        <v>-0.1</v>
      </c>
      <c r="T39" s="28">
        <f t="shared" si="5"/>
        <v>-15.2</v>
      </c>
      <c r="U39" s="28">
        <f t="shared" si="6"/>
        <v>-1.9000000000000001</v>
      </c>
      <c r="V39">
        <v>0.5</v>
      </c>
      <c r="W39">
        <v>1.8</v>
      </c>
      <c r="X39" s="18">
        <f t="shared" si="7"/>
        <v>-18.635199999999998</v>
      </c>
      <c r="Y39" s="18">
        <f t="shared" si="8"/>
        <v>-1.9000000000000001</v>
      </c>
      <c r="Z39">
        <v>1.226</v>
      </c>
      <c r="AA39" s="18">
        <f t="shared" si="15"/>
        <v>174.17837763463831</v>
      </c>
      <c r="AB39" s="18">
        <f t="shared" si="9"/>
        <v>0.82162236536169075</v>
      </c>
    </row>
    <row r="40" spans="2:28">
      <c r="B40" s="17">
        <f t="shared" si="10"/>
        <v>180</v>
      </c>
      <c r="C40" s="16">
        <v>-14.7</v>
      </c>
      <c r="D40" s="16">
        <v>1.4</v>
      </c>
      <c r="E40" s="18">
        <f t="shared" si="14"/>
        <v>185.44033203100551</v>
      </c>
      <c r="F40" s="18">
        <f t="shared" si="12"/>
        <v>-5.4403320310055108</v>
      </c>
      <c r="I40" s="1">
        <v>0.6</v>
      </c>
      <c r="J40" s="1">
        <v>16.899999999999999</v>
      </c>
      <c r="K40" s="29">
        <f t="shared" si="0"/>
        <v>-15.299999999999999</v>
      </c>
      <c r="L40" s="29">
        <f t="shared" si="1"/>
        <v>18.299999999999997</v>
      </c>
      <c r="M40" s="29">
        <f t="shared" si="2"/>
        <v>23.85330165826106</v>
      </c>
      <c r="P40" s="29">
        <f t="shared" si="3"/>
        <v>-14.7</v>
      </c>
      <c r="Q40" s="29">
        <f t="shared" si="4"/>
        <v>1.4</v>
      </c>
      <c r="T40" s="28">
        <f t="shared" si="5"/>
        <v>-15.2</v>
      </c>
      <c r="U40" s="28">
        <f t="shared" si="6"/>
        <v>-0.40000000000000013</v>
      </c>
      <c r="V40">
        <v>0.5</v>
      </c>
      <c r="W40">
        <v>1.8</v>
      </c>
      <c r="X40" s="18">
        <f t="shared" si="7"/>
        <v>-18.635199999999998</v>
      </c>
      <c r="Y40" s="18">
        <f t="shared" si="8"/>
        <v>-0.40000000000000013</v>
      </c>
      <c r="Z40">
        <v>1.226</v>
      </c>
      <c r="AA40" s="18">
        <f t="shared" si="15"/>
        <v>178.77034896237069</v>
      </c>
      <c r="AB40" s="18">
        <f t="shared" si="9"/>
        <v>1.2296510376293099</v>
      </c>
    </row>
    <row r="41" spans="2:28">
      <c r="B41" s="17">
        <f t="shared" si="10"/>
        <v>185</v>
      </c>
      <c r="C41" s="16">
        <v>-14.7</v>
      </c>
      <c r="D41" s="16">
        <v>3</v>
      </c>
      <c r="E41" s="18">
        <f t="shared" si="14"/>
        <v>191.53462065364471</v>
      </c>
      <c r="F41" s="18">
        <f t="shared" si="12"/>
        <v>-6.5346206536447085</v>
      </c>
      <c r="I41" s="1">
        <v>0.6</v>
      </c>
      <c r="J41" s="1">
        <v>16.899999999999999</v>
      </c>
      <c r="K41" s="29">
        <f t="shared" si="0"/>
        <v>-15.299999999999999</v>
      </c>
      <c r="L41" s="29">
        <f t="shared" si="1"/>
        <v>19.899999999999999</v>
      </c>
      <c r="M41" s="29">
        <f t="shared" si="2"/>
        <v>25.101792764661251</v>
      </c>
      <c r="P41" s="29">
        <f t="shared" si="3"/>
        <v>-14.7</v>
      </c>
      <c r="Q41" s="29">
        <f t="shared" si="4"/>
        <v>3</v>
      </c>
      <c r="T41" s="28">
        <f t="shared" si="5"/>
        <v>-15.2</v>
      </c>
      <c r="U41" s="28">
        <f t="shared" si="6"/>
        <v>1.2</v>
      </c>
      <c r="V41">
        <v>0.5</v>
      </c>
      <c r="W41">
        <v>1.8</v>
      </c>
      <c r="X41" s="18">
        <f t="shared" si="7"/>
        <v>-18.635199999999998</v>
      </c>
      <c r="Y41" s="18">
        <f t="shared" si="8"/>
        <v>1.2</v>
      </c>
      <c r="Z41">
        <v>1.226</v>
      </c>
      <c r="AA41" s="18">
        <f t="shared" si="15"/>
        <v>183.68443255764919</v>
      </c>
      <c r="AB41" s="18">
        <f t="shared" si="9"/>
        <v>1.3155674423508117</v>
      </c>
    </row>
    <row r="42" spans="2:28">
      <c r="B42" s="2">
        <f t="shared" si="10"/>
        <v>190</v>
      </c>
      <c r="C42" s="18">
        <v>-14.5</v>
      </c>
      <c r="D42" s="18">
        <v>4.7</v>
      </c>
      <c r="E42" s="18">
        <f t="shared" si="14"/>
        <v>197.95947609047414</v>
      </c>
      <c r="F42" s="18">
        <f t="shared" si="12"/>
        <v>-7.9594760904741406</v>
      </c>
      <c r="I42" s="1">
        <v>0.6</v>
      </c>
      <c r="J42" s="1">
        <v>16.899999999999999</v>
      </c>
      <c r="K42" s="29">
        <f t="shared" si="0"/>
        <v>-15.1</v>
      </c>
      <c r="L42" s="29">
        <f t="shared" si="1"/>
        <v>21.599999999999998</v>
      </c>
      <c r="M42" s="29">
        <f t="shared" si="2"/>
        <v>26.354695976239224</v>
      </c>
      <c r="P42" s="29">
        <f t="shared" si="3"/>
        <v>-14.5</v>
      </c>
      <c r="Q42" s="29">
        <f t="shared" si="4"/>
        <v>4.7</v>
      </c>
      <c r="T42" s="28">
        <f t="shared" si="5"/>
        <v>-15</v>
      </c>
      <c r="U42" s="28">
        <f t="shared" si="6"/>
        <v>2.9000000000000004</v>
      </c>
      <c r="V42">
        <v>0.5</v>
      </c>
      <c r="W42">
        <v>1.8</v>
      </c>
      <c r="X42" s="18">
        <f t="shared" si="7"/>
        <v>-18.39</v>
      </c>
      <c r="Y42" s="18">
        <f t="shared" si="8"/>
        <v>2.9000000000000004</v>
      </c>
      <c r="Z42">
        <v>1.226</v>
      </c>
      <c r="AA42" s="18">
        <f t="shared" si="15"/>
        <v>188.96142697089081</v>
      </c>
      <c r="AB42" s="18">
        <f t="shared" si="9"/>
        <v>1.0385730291091875</v>
      </c>
    </row>
    <row r="43" spans="2:28">
      <c r="B43" s="2">
        <f t="shared" si="10"/>
        <v>195</v>
      </c>
      <c r="C43" s="18">
        <v>-14.3</v>
      </c>
      <c r="D43" s="18">
        <v>6.4</v>
      </c>
      <c r="E43" s="18">
        <f t="shared" si="14"/>
        <v>204.1110195025509</v>
      </c>
      <c r="F43" s="18">
        <f t="shared" si="12"/>
        <v>-9.1110195025509029</v>
      </c>
      <c r="I43" s="1">
        <v>0.6</v>
      </c>
      <c r="J43" s="1">
        <v>16.899999999999999</v>
      </c>
      <c r="K43" s="29">
        <f t="shared" si="0"/>
        <v>-14.9</v>
      </c>
      <c r="L43" s="29">
        <f t="shared" si="1"/>
        <v>23.299999999999997</v>
      </c>
      <c r="M43" s="29">
        <f t="shared" si="2"/>
        <v>27.656825558982721</v>
      </c>
      <c r="P43" s="29">
        <f t="shared" si="3"/>
        <v>-14.3</v>
      </c>
      <c r="Q43" s="29">
        <f t="shared" si="4"/>
        <v>6.4</v>
      </c>
      <c r="T43" s="28">
        <f t="shared" si="5"/>
        <v>-14.8</v>
      </c>
      <c r="U43" s="28">
        <f t="shared" si="6"/>
        <v>4.6000000000000005</v>
      </c>
      <c r="V43">
        <v>0.5</v>
      </c>
      <c r="W43">
        <v>1.8</v>
      </c>
      <c r="X43" s="18">
        <f t="shared" si="7"/>
        <v>-18.1448</v>
      </c>
      <c r="Y43" s="18">
        <f t="shared" si="8"/>
        <v>4.6000000000000005</v>
      </c>
      <c r="Z43">
        <v>1.226</v>
      </c>
      <c r="AA43" s="18">
        <f t="shared" si="15"/>
        <v>194.22569645062703</v>
      </c>
      <c r="AB43" s="18">
        <f t="shared" si="9"/>
        <v>0.77430354937297352</v>
      </c>
    </row>
    <row r="44" spans="2:28">
      <c r="B44" s="2">
        <f t="shared" si="10"/>
        <v>200</v>
      </c>
      <c r="C44" s="18">
        <v>-13.9</v>
      </c>
      <c r="D44" s="18">
        <v>7.9</v>
      </c>
      <c r="E44" s="18">
        <f t="shared" si="14"/>
        <v>209.61153216724102</v>
      </c>
      <c r="F44" s="18">
        <f t="shared" si="12"/>
        <v>-9.6115321672410232</v>
      </c>
      <c r="I44" s="1">
        <v>0.6</v>
      </c>
      <c r="J44" s="1">
        <v>16.899999999999999</v>
      </c>
      <c r="K44" s="29">
        <f t="shared" si="0"/>
        <v>-14.5</v>
      </c>
      <c r="L44" s="29">
        <f t="shared" si="1"/>
        <v>24.799999999999997</v>
      </c>
      <c r="M44" s="29">
        <f t="shared" si="2"/>
        <v>28.727861041156544</v>
      </c>
      <c r="P44" s="29">
        <f t="shared" si="3"/>
        <v>-13.9</v>
      </c>
      <c r="Q44" s="29">
        <f t="shared" si="4"/>
        <v>7.9</v>
      </c>
      <c r="T44" s="28">
        <f t="shared" si="5"/>
        <v>-14.4</v>
      </c>
      <c r="U44" s="28">
        <f t="shared" si="6"/>
        <v>6.1000000000000005</v>
      </c>
      <c r="V44">
        <v>0.5</v>
      </c>
      <c r="W44">
        <v>1.8</v>
      </c>
      <c r="X44" s="18">
        <f t="shared" si="7"/>
        <v>-17.654399999999999</v>
      </c>
      <c r="Y44" s="18">
        <f t="shared" si="8"/>
        <v>6.1000000000000005</v>
      </c>
      <c r="Z44">
        <v>1.226</v>
      </c>
      <c r="AA44" s="18">
        <f t="shared" si="15"/>
        <v>199.06120480248023</v>
      </c>
      <c r="AB44" s="18">
        <f t="shared" si="9"/>
        <v>0.93879519751976659</v>
      </c>
    </row>
    <row r="45" spans="2:28">
      <c r="B45" s="2">
        <f t="shared" si="10"/>
        <v>205</v>
      </c>
      <c r="C45" s="18">
        <v>-13.5</v>
      </c>
      <c r="D45" s="18">
        <v>9.5</v>
      </c>
      <c r="E45" s="18">
        <f t="shared" si="14"/>
        <v>215.13419305691565</v>
      </c>
      <c r="F45" s="18">
        <f t="shared" si="12"/>
        <v>-10.134193056915649</v>
      </c>
      <c r="I45" s="1">
        <v>0.6</v>
      </c>
      <c r="J45" s="1">
        <v>16.899999999999999</v>
      </c>
      <c r="K45" s="29">
        <f t="shared" si="0"/>
        <v>-14.1</v>
      </c>
      <c r="L45" s="29">
        <f t="shared" si="1"/>
        <v>26.4</v>
      </c>
      <c r="M45" s="29">
        <f t="shared" si="2"/>
        <v>29.929416967258149</v>
      </c>
      <c r="P45" s="29">
        <f t="shared" si="3"/>
        <v>-13.5</v>
      </c>
      <c r="Q45" s="29">
        <f t="shared" si="4"/>
        <v>9.5</v>
      </c>
      <c r="T45" s="28">
        <f t="shared" si="5"/>
        <v>-14</v>
      </c>
      <c r="U45" s="28">
        <f t="shared" si="6"/>
        <v>7.7</v>
      </c>
      <c r="V45">
        <v>0.5</v>
      </c>
      <c r="W45">
        <v>1.8</v>
      </c>
      <c r="X45" s="18">
        <f t="shared" si="7"/>
        <v>-17.164000000000001</v>
      </c>
      <c r="Y45" s="18">
        <f t="shared" si="8"/>
        <v>7.7</v>
      </c>
      <c r="Z45">
        <v>1.226</v>
      </c>
      <c r="AA45" s="18">
        <f t="shared" si="15"/>
        <v>204.1616423101795</v>
      </c>
      <c r="AB45" s="18">
        <f t="shared" si="9"/>
        <v>0.83835768982049785</v>
      </c>
    </row>
    <row r="46" spans="2:28">
      <c r="B46" s="2">
        <f t="shared" si="10"/>
        <v>210</v>
      </c>
      <c r="C46" s="18">
        <v>-12.8</v>
      </c>
      <c r="D46" s="18">
        <v>10.9</v>
      </c>
      <c r="E46" s="18">
        <f t="shared" si="14"/>
        <v>220.41647019088299</v>
      </c>
      <c r="F46" s="18">
        <f t="shared" si="12"/>
        <v>-10.41647019088299</v>
      </c>
      <c r="I46" s="1">
        <v>0.6</v>
      </c>
      <c r="J46" s="1">
        <v>16.899999999999999</v>
      </c>
      <c r="K46" s="29">
        <f t="shared" si="0"/>
        <v>-13.4</v>
      </c>
      <c r="L46" s="29">
        <f t="shared" si="1"/>
        <v>27.799999999999997</v>
      </c>
      <c r="M46" s="29">
        <f t="shared" si="2"/>
        <v>30.860978597575286</v>
      </c>
      <c r="P46" s="29">
        <f t="shared" si="3"/>
        <v>-12.8</v>
      </c>
      <c r="Q46" s="29">
        <f t="shared" si="4"/>
        <v>10.9</v>
      </c>
      <c r="T46" s="28">
        <f t="shared" si="5"/>
        <v>-13.3</v>
      </c>
      <c r="U46" s="28">
        <f t="shared" si="6"/>
        <v>9.1</v>
      </c>
      <c r="V46">
        <v>0.5</v>
      </c>
      <c r="W46">
        <v>1.8</v>
      </c>
      <c r="X46" s="18">
        <f t="shared" si="7"/>
        <v>-16.305800000000001</v>
      </c>
      <c r="Y46" s="18">
        <f t="shared" si="8"/>
        <v>9.1</v>
      </c>
      <c r="Z46">
        <v>1.226</v>
      </c>
      <c r="AA46" s="18">
        <f t="shared" si="15"/>
        <v>209.16517088485642</v>
      </c>
      <c r="AB46" s="18">
        <f t="shared" si="9"/>
        <v>0.83482911514357738</v>
      </c>
    </row>
    <row r="47" spans="2:28">
      <c r="B47" s="2">
        <f t="shared" si="10"/>
        <v>215</v>
      </c>
      <c r="C47" s="18">
        <v>-12.1</v>
      </c>
      <c r="D47" s="18">
        <v>12.3</v>
      </c>
      <c r="E47" s="18">
        <f t="shared" si="14"/>
        <v>225.46962701968965</v>
      </c>
      <c r="F47" s="18">
        <f t="shared" si="12"/>
        <v>-10.469627019689653</v>
      </c>
      <c r="I47" s="1">
        <v>0.6</v>
      </c>
      <c r="J47" s="1">
        <v>16.899999999999999</v>
      </c>
      <c r="K47" s="29">
        <f t="shared" si="0"/>
        <v>-12.7</v>
      </c>
      <c r="L47" s="29">
        <f t="shared" si="1"/>
        <v>29.2</v>
      </c>
      <c r="M47" s="29">
        <f t="shared" si="2"/>
        <v>31.842267507198667</v>
      </c>
      <c r="P47" s="29">
        <f t="shared" si="3"/>
        <v>-12.1</v>
      </c>
      <c r="Q47" s="29">
        <f t="shared" si="4"/>
        <v>12.3</v>
      </c>
      <c r="T47" s="28">
        <f t="shared" si="5"/>
        <v>-12.6</v>
      </c>
      <c r="U47" s="28">
        <f t="shared" si="6"/>
        <v>10.5</v>
      </c>
      <c r="V47">
        <v>0.5</v>
      </c>
      <c r="W47">
        <v>1.8</v>
      </c>
      <c r="X47" s="18">
        <f t="shared" si="7"/>
        <v>-15.4476</v>
      </c>
      <c r="Y47" s="18">
        <f t="shared" si="8"/>
        <v>10.5</v>
      </c>
      <c r="Z47">
        <v>1.226</v>
      </c>
      <c r="AA47" s="18">
        <f t="shared" si="15"/>
        <v>214.20462224959047</v>
      </c>
      <c r="AB47" s="18">
        <f t="shared" si="9"/>
        <v>0.79537775040952852</v>
      </c>
    </row>
    <row r="48" spans="2:28">
      <c r="B48" s="2">
        <f t="shared" si="10"/>
        <v>220</v>
      </c>
      <c r="C48" s="18">
        <v>-11.4</v>
      </c>
      <c r="D48" s="18">
        <v>13.6</v>
      </c>
      <c r="E48" s="18">
        <f t="shared" si="14"/>
        <v>230.02907358178544</v>
      </c>
      <c r="F48" s="18">
        <f t="shared" si="12"/>
        <v>-10.02907358178544</v>
      </c>
      <c r="I48" s="1">
        <v>0.6</v>
      </c>
      <c r="J48" s="1">
        <v>16.899999999999999</v>
      </c>
      <c r="K48" s="29">
        <f t="shared" si="0"/>
        <v>-12</v>
      </c>
      <c r="L48" s="29">
        <f t="shared" si="1"/>
        <v>30.5</v>
      </c>
      <c r="M48" s="29">
        <f t="shared" si="2"/>
        <v>32.775753233144769</v>
      </c>
      <c r="P48" s="29">
        <f t="shared" si="3"/>
        <v>-11.4</v>
      </c>
      <c r="Q48" s="29">
        <f t="shared" si="4"/>
        <v>13.6</v>
      </c>
      <c r="T48" s="28">
        <f t="shared" si="5"/>
        <v>-11.9</v>
      </c>
      <c r="U48" s="28">
        <f t="shared" si="6"/>
        <v>11.799999999999999</v>
      </c>
      <c r="V48">
        <v>0.5</v>
      </c>
      <c r="W48">
        <v>1.8</v>
      </c>
      <c r="X48" s="18">
        <f t="shared" si="7"/>
        <v>-14.589399999999999</v>
      </c>
      <c r="Y48" s="18">
        <f t="shared" si="8"/>
        <v>11.799999999999999</v>
      </c>
      <c r="Z48">
        <v>1.226</v>
      </c>
      <c r="AA48" s="18">
        <f t="shared" si="15"/>
        <v>218.96615346470475</v>
      </c>
      <c r="AB48" s="18">
        <f t="shared" si="9"/>
        <v>1.0338465352952539</v>
      </c>
    </row>
    <row r="49" spans="2:28">
      <c r="B49" s="2">
        <f t="shared" si="10"/>
        <v>225</v>
      </c>
      <c r="C49" s="18">
        <v>-10.5</v>
      </c>
      <c r="D49" s="18">
        <v>14.8</v>
      </c>
      <c r="E49" s="18">
        <f t="shared" si="14"/>
        <v>234.64584425661198</v>
      </c>
      <c r="F49" s="18">
        <f t="shared" si="12"/>
        <v>-9.64584425661198</v>
      </c>
      <c r="I49" s="1">
        <v>0.6</v>
      </c>
      <c r="J49" s="1">
        <v>16.899999999999999</v>
      </c>
      <c r="K49" s="29">
        <f t="shared" si="0"/>
        <v>-11.1</v>
      </c>
      <c r="L49" s="29">
        <f t="shared" si="1"/>
        <v>31.7</v>
      </c>
      <c r="M49" s="29">
        <f t="shared" si="2"/>
        <v>33.587199942835362</v>
      </c>
      <c r="P49" s="29">
        <f t="shared" si="3"/>
        <v>-10.5</v>
      </c>
      <c r="Q49" s="29">
        <f t="shared" si="4"/>
        <v>14.8</v>
      </c>
      <c r="T49" s="28">
        <f t="shared" si="5"/>
        <v>-11</v>
      </c>
      <c r="U49" s="28">
        <f t="shared" si="6"/>
        <v>13</v>
      </c>
      <c r="V49">
        <v>0.5</v>
      </c>
      <c r="W49">
        <v>1.8</v>
      </c>
      <c r="X49" s="18">
        <f t="shared" si="7"/>
        <v>-13.486000000000001</v>
      </c>
      <c r="Y49" s="18">
        <f t="shared" si="8"/>
        <v>13</v>
      </c>
      <c r="Z49">
        <v>1.226</v>
      </c>
      <c r="AA49" s="18">
        <f t="shared" si="15"/>
        <v>223.94877957119667</v>
      </c>
      <c r="AB49" s="18">
        <f t="shared" si="9"/>
        <v>1.0512204288033331</v>
      </c>
    </row>
    <row r="50" spans="2:28">
      <c r="B50" s="2">
        <f t="shared" si="10"/>
        <v>230</v>
      </c>
      <c r="C50" s="18">
        <v>-9.4</v>
      </c>
      <c r="D50" s="18">
        <v>15.9</v>
      </c>
      <c r="E50" s="18">
        <f t="shared" si="14"/>
        <v>239.40863419135511</v>
      </c>
      <c r="F50" s="18">
        <f t="shared" si="12"/>
        <v>-9.4086341913551053</v>
      </c>
      <c r="I50" s="1">
        <v>0.6</v>
      </c>
      <c r="J50" s="1">
        <v>16.899999999999999</v>
      </c>
      <c r="K50" s="29">
        <f t="shared" si="0"/>
        <v>-10</v>
      </c>
      <c r="L50" s="29">
        <f t="shared" si="1"/>
        <v>32.799999999999997</v>
      </c>
      <c r="M50" s="29">
        <f t="shared" si="2"/>
        <v>34.290523472236465</v>
      </c>
      <c r="P50" s="29">
        <f t="shared" si="3"/>
        <v>-9.4</v>
      </c>
      <c r="Q50" s="29">
        <f t="shared" si="4"/>
        <v>15.9</v>
      </c>
      <c r="T50" s="28">
        <f t="shared" si="5"/>
        <v>-9.9</v>
      </c>
      <c r="U50" s="28">
        <f t="shared" si="6"/>
        <v>14.1</v>
      </c>
      <c r="V50">
        <v>0.5</v>
      </c>
      <c r="W50">
        <v>1.8</v>
      </c>
      <c r="X50" s="18">
        <f t="shared" si="7"/>
        <v>-12.1374</v>
      </c>
      <c r="Y50" s="18">
        <f t="shared" si="8"/>
        <v>14.1</v>
      </c>
      <c r="Z50">
        <v>1.226</v>
      </c>
      <c r="AA50" s="18">
        <f t="shared" si="15"/>
        <v>229.27785034961857</v>
      </c>
      <c r="AB50" s="18">
        <f t="shared" si="9"/>
        <v>0.72214965038142509</v>
      </c>
    </row>
    <row r="51" spans="2:28">
      <c r="B51" s="2">
        <f t="shared" si="10"/>
        <v>235</v>
      </c>
      <c r="C51" s="18">
        <v>-8.4</v>
      </c>
      <c r="D51" s="18">
        <v>16.899999999999999</v>
      </c>
      <c r="E51" s="18">
        <f t="shared" si="14"/>
        <v>243.57072055815564</v>
      </c>
      <c r="F51" s="18">
        <f t="shared" si="12"/>
        <v>-8.5707205581556423</v>
      </c>
      <c r="I51" s="1">
        <v>0.6</v>
      </c>
      <c r="J51" s="1">
        <v>16.899999999999999</v>
      </c>
      <c r="K51" s="29">
        <f t="shared" si="0"/>
        <v>-9</v>
      </c>
      <c r="L51" s="29">
        <f t="shared" si="1"/>
        <v>33.799999999999997</v>
      </c>
      <c r="M51" s="29">
        <f t="shared" si="2"/>
        <v>34.977707186149289</v>
      </c>
      <c r="P51" s="29">
        <f t="shared" si="3"/>
        <v>-8.4</v>
      </c>
      <c r="Q51" s="29">
        <f t="shared" si="4"/>
        <v>16.899999999999999</v>
      </c>
      <c r="T51" s="28">
        <f t="shared" si="5"/>
        <v>-8.9</v>
      </c>
      <c r="U51" s="28">
        <f t="shared" si="6"/>
        <v>15.099999999999998</v>
      </c>
      <c r="V51">
        <v>0.5</v>
      </c>
      <c r="W51">
        <v>1.8</v>
      </c>
      <c r="X51" s="18">
        <f t="shared" si="7"/>
        <v>-10.9114</v>
      </c>
      <c r="Y51" s="18">
        <f t="shared" si="8"/>
        <v>15.099999999999998</v>
      </c>
      <c r="Z51">
        <v>1.226</v>
      </c>
      <c r="AA51" s="18">
        <f t="shared" si="15"/>
        <v>234.14777544629294</v>
      </c>
      <c r="AB51" s="18">
        <f t="shared" si="9"/>
        <v>0.85222455370706029</v>
      </c>
    </row>
    <row r="52" spans="2:28">
      <c r="B52" s="2">
        <f t="shared" si="10"/>
        <v>240</v>
      </c>
      <c r="C52" s="18">
        <v>-7.3</v>
      </c>
      <c r="D52" s="18">
        <v>17.8</v>
      </c>
      <c r="E52" s="18">
        <f t="shared" si="14"/>
        <v>247.70085977606928</v>
      </c>
      <c r="F52" s="18">
        <f t="shared" si="12"/>
        <v>-7.7008597760692794</v>
      </c>
      <c r="I52" s="1">
        <v>0.6</v>
      </c>
      <c r="J52" s="1">
        <v>16.899999999999999</v>
      </c>
      <c r="K52" s="29">
        <f t="shared" si="0"/>
        <v>-7.8999999999999995</v>
      </c>
      <c r="L52" s="29">
        <f t="shared" si="1"/>
        <v>34.700000000000003</v>
      </c>
      <c r="M52" s="29">
        <f t="shared" si="2"/>
        <v>35.587919298548492</v>
      </c>
      <c r="P52" s="29">
        <f t="shared" si="3"/>
        <v>-7.3</v>
      </c>
      <c r="Q52" s="29">
        <f t="shared" si="4"/>
        <v>17.8</v>
      </c>
      <c r="T52" s="28">
        <f t="shared" si="5"/>
        <v>-7.8</v>
      </c>
      <c r="U52" s="28">
        <f t="shared" si="6"/>
        <v>16</v>
      </c>
      <c r="V52">
        <v>0.5</v>
      </c>
      <c r="W52">
        <v>1.8</v>
      </c>
      <c r="X52" s="18">
        <f t="shared" si="7"/>
        <v>-9.5627999999999993</v>
      </c>
      <c r="Y52" s="18">
        <f t="shared" si="8"/>
        <v>16</v>
      </c>
      <c r="Z52">
        <v>1.226</v>
      </c>
      <c r="AA52" s="18">
        <f t="shared" si="15"/>
        <v>239.13429445208016</v>
      </c>
      <c r="AB52" s="18">
        <f t="shared" si="9"/>
        <v>0.86570554791984478</v>
      </c>
    </row>
    <row r="53" spans="2:28">
      <c r="B53" s="2">
        <f t="shared" si="10"/>
        <v>245</v>
      </c>
      <c r="C53" s="18">
        <v>-6.1</v>
      </c>
      <c r="D53" s="18">
        <v>18.600000000000001</v>
      </c>
      <c r="E53" s="18">
        <f t="shared" si="14"/>
        <v>251.8427345256207</v>
      </c>
      <c r="F53" s="18">
        <f t="shared" si="12"/>
        <v>-6.8427345256206991</v>
      </c>
      <c r="I53" s="1">
        <v>0.6</v>
      </c>
      <c r="J53" s="1">
        <v>16.899999999999999</v>
      </c>
      <c r="K53" s="29">
        <f t="shared" si="0"/>
        <v>-6.6999999999999993</v>
      </c>
      <c r="L53" s="29">
        <f t="shared" si="1"/>
        <v>35.5</v>
      </c>
      <c r="M53" s="29">
        <f t="shared" si="2"/>
        <v>36.12672141227322</v>
      </c>
      <c r="P53" s="29">
        <f t="shared" si="3"/>
        <v>-6.1</v>
      </c>
      <c r="Q53" s="29">
        <f t="shared" si="4"/>
        <v>18.600000000000001</v>
      </c>
      <c r="T53" s="28">
        <f t="shared" si="5"/>
        <v>-6.6</v>
      </c>
      <c r="U53" s="28">
        <f t="shared" si="6"/>
        <v>16.8</v>
      </c>
      <c r="V53">
        <v>0.5</v>
      </c>
      <c r="W53">
        <v>1.8</v>
      </c>
      <c r="X53" s="18">
        <f t="shared" si="7"/>
        <v>-8.0915999999999997</v>
      </c>
      <c r="Y53" s="18">
        <f t="shared" si="8"/>
        <v>16.8</v>
      </c>
      <c r="Z53">
        <v>1.226</v>
      </c>
      <c r="AA53" s="18">
        <f t="shared" si="15"/>
        <v>244.28254063563872</v>
      </c>
      <c r="AB53" s="18">
        <f t="shared" si="9"/>
        <v>0.71745936436127522</v>
      </c>
    </row>
    <row r="54" spans="2:28">
      <c r="B54" s="2">
        <f t="shared" si="10"/>
        <v>250</v>
      </c>
      <c r="C54" s="18">
        <v>-4.9000000000000004</v>
      </c>
      <c r="D54" s="18">
        <v>19.2</v>
      </c>
      <c r="E54" s="18">
        <f t="shared" si="14"/>
        <v>255.68324088106678</v>
      </c>
      <c r="F54" s="18">
        <f t="shared" si="12"/>
        <v>-5.68324088106678</v>
      </c>
      <c r="I54" s="1">
        <v>0.6</v>
      </c>
      <c r="J54" s="1">
        <v>16.899999999999999</v>
      </c>
      <c r="K54" s="29">
        <f t="shared" si="0"/>
        <v>-5.5</v>
      </c>
      <c r="L54" s="29">
        <f t="shared" si="1"/>
        <v>36.099999999999994</v>
      </c>
      <c r="M54" s="29">
        <f t="shared" si="2"/>
        <v>36.516571580585158</v>
      </c>
      <c r="P54" s="29">
        <f t="shared" si="3"/>
        <v>-4.9000000000000004</v>
      </c>
      <c r="Q54" s="29">
        <f t="shared" si="4"/>
        <v>19.2</v>
      </c>
      <c r="T54" s="28">
        <f t="shared" si="5"/>
        <v>-5.4</v>
      </c>
      <c r="U54" s="28">
        <f t="shared" si="6"/>
        <v>17.399999999999999</v>
      </c>
      <c r="V54">
        <v>0.5</v>
      </c>
      <c r="W54">
        <v>1.8</v>
      </c>
      <c r="X54" s="18">
        <f t="shared" si="7"/>
        <v>-6.6204000000000001</v>
      </c>
      <c r="Y54" s="18">
        <f t="shared" si="8"/>
        <v>17.399999999999999</v>
      </c>
      <c r="Z54">
        <v>1.226</v>
      </c>
      <c r="AA54" s="18">
        <f t="shared" si="15"/>
        <v>249.1690429643653</v>
      </c>
      <c r="AB54" s="18">
        <f t="shared" si="9"/>
        <v>0.83095703563469669</v>
      </c>
    </row>
    <row r="55" spans="2:28">
      <c r="B55" s="2">
        <f t="shared" si="10"/>
        <v>255</v>
      </c>
      <c r="C55" s="18">
        <v>-3.6</v>
      </c>
      <c r="D55" s="18">
        <v>19.7</v>
      </c>
      <c r="E55" s="18">
        <f t="shared" si="14"/>
        <v>259.64397375072997</v>
      </c>
      <c r="F55" s="18">
        <f t="shared" si="12"/>
        <v>-4.6439737507299697</v>
      </c>
      <c r="I55" s="1">
        <v>0.6</v>
      </c>
      <c r="J55" s="1">
        <v>16.899999999999999</v>
      </c>
      <c r="K55" s="29">
        <f t="shared" si="0"/>
        <v>-4.2</v>
      </c>
      <c r="L55" s="29">
        <f t="shared" si="1"/>
        <v>36.599999999999994</v>
      </c>
      <c r="M55" s="29">
        <f t="shared" si="2"/>
        <v>36.840195439220999</v>
      </c>
      <c r="P55" s="29">
        <f t="shared" si="3"/>
        <v>-3.6</v>
      </c>
      <c r="Q55" s="29">
        <f t="shared" si="4"/>
        <v>19.7</v>
      </c>
      <c r="T55" s="28">
        <f t="shared" si="5"/>
        <v>-4.0999999999999996</v>
      </c>
      <c r="U55" s="28">
        <f t="shared" si="6"/>
        <v>17.899999999999999</v>
      </c>
      <c r="V55">
        <v>0.5</v>
      </c>
      <c r="W55">
        <v>1.8</v>
      </c>
      <c r="X55" s="18">
        <f t="shared" si="7"/>
        <v>-5.0265999999999993</v>
      </c>
      <c r="Y55" s="18">
        <f t="shared" si="8"/>
        <v>17.899999999999999</v>
      </c>
      <c r="Z55">
        <v>1.226</v>
      </c>
      <c r="AA55" s="18">
        <f t="shared" si="15"/>
        <v>254.31442734963275</v>
      </c>
      <c r="AB55" s="18">
        <f t="shared" si="9"/>
        <v>0.68557265036724857</v>
      </c>
    </row>
    <row r="56" spans="2:28">
      <c r="B56" s="2">
        <f t="shared" si="10"/>
        <v>260</v>
      </c>
      <c r="C56" s="18">
        <v>-2.2999999999999998</v>
      </c>
      <c r="D56" s="18">
        <v>20.100000000000001</v>
      </c>
      <c r="E56" s="18">
        <f t="shared" si="14"/>
        <v>263.472158992115</v>
      </c>
      <c r="F56" s="18">
        <f t="shared" si="12"/>
        <v>-3.4721589921149985</v>
      </c>
      <c r="I56" s="1">
        <v>0.6</v>
      </c>
      <c r="J56" s="1">
        <v>16.899999999999999</v>
      </c>
      <c r="K56" s="29">
        <f t="shared" si="0"/>
        <v>-2.9</v>
      </c>
      <c r="L56" s="29">
        <f t="shared" si="1"/>
        <v>37</v>
      </c>
      <c r="M56" s="29">
        <f t="shared" si="2"/>
        <v>37.113474641967976</v>
      </c>
      <c r="P56" s="29">
        <f t="shared" si="3"/>
        <v>-2.2999999999999998</v>
      </c>
      <c r="Q56" s="29">
        <f t="shared" si="4"/>
        <v>20.100000000000001</v>
      </c>
      <c r="T56" s="28">
        <f t="shared" si="5"/>
        <v>-2.8</v>
      </c>
      <c r="U56" s="28">
        <f t="shared" si="6"/>
        <v>18.3</v>
      </c>
      <c r="V56">
        <v>0.5</v>
      </c>
      <c r="W56">
        <v>1.8</v>
      </c>
      <c r="X56" s="18">
        <f t="shared" si="7"/>
        <v>-3.4327999999999999</v>
      </c>
      <c r="Y56" s="18">
        <f t="shared" si="8"/>
        <v>18.3</v>
      </c>
      <c r="Z56">
        <v>1.226</v>
      </c>
      <c r="AA56" s="18">
        <f t="shared" si="15"/>
        <v>259.37565669075479</v>
      </c>
      <c r="AB56" s="18">
        <f t="shared" si="9"/>
        <v>0.62434330924520509</v>
      </c>
    </row>
    <row r="57" spans="2:28">
      <c r="B57" s="2">
        <f t="shared" si="10"/>
        <v>265</v>
      </c>
      <c r="C57" s="18">
        <v>-0.9</v>
      </c>
      <c r="D57" s="18">
        <v>20.3</v>
      </c>
      <c r="E57" s="18">
        <f t="shared" si="14"/>
        <v>267.4614554016012</v>
      </c>
      <c r="F57" s="18">
        <f t="shared" si="12"/>
        <v>-2.4614554016011994</v>
      </c>
      <c r="I57" s="1">
        <v>0.6</v>
      </c>
      <c r="J57" s="1">
        <v>16.899999999999999</v>
      </c>
      <c r="K57" s="29">
        <f t="shared" si="0"/>
        <v>-1.5</v>
      </c>
      <c r="L57" s="29">
        <f t="shared" si="1"/>
        <v>37.200000000000003</v>
      </c>
      <c r="M57" s="29">
        <f t="shared" si="2"/>
        <v>37.230229652796936</v>
      </c>
      <c r="P57" s="29">
        <f t="shared" si="3"/>
        <v>-0.9</v>
      </c>
      <c r="Q57" s="29">
        <f t="shared" si="4"/>
        <v>20.3</v>
      </c>
      <c r="T57" s="28">
        <f t="shared" si="5"/>
        <v>-1.4</v>
      </c>
      <c r="U57" s="28">
        <f t="shared" si="6"/>
        <v>18.5</v>
      </c>
      <c r="V57">
        <v>0.5</v>
      </c>
      <c r="W57">
        <v>1.8</v>
      </c>
      <c r="X57" s="18">
        <f t="shared" si="7"/>
        <v>-1.7163999999999999</v>
      </c>
      <c r="Y57" s="18">
        <f t="shared" si="8"/>
        <v>18.5</v>
      </c>
      <c r="Z57">
        <v>1.226</v>
      </c>
      <c r="AA57" s="18">
        <f t="shared" si="15"/>
        <v>264.69936471907226</v>
      </c>
      <c r="AB57" s="18">
        <f t="shared" si="9"/>
        <v>0.30063528092773595</v>
      </c>
    </row>
    <row r="58" spans="2:28">
      <c r="B58" s="26">
        <f t="shared" si="10"/>
        <v>270</v>
      </c>
      <c r="C58" s="27">
        <v>0.3</v>
      </c>
      <c r="D58" s="27">
        <v>20.399999999999999</v>
      </c>
      <c r="E58" s="18">
        <f>360-DEGREES(ATAN(D58/C58))</f>
        <v>270.84252426074045</v>
      </c>
      <c r="F58" s="18">
        <f t="shared" si="12"/>
        <v>-0.84252426074044706</v>
      </c>
      <c r="I58" s="1">
        <v>0.6</v>
      </c>
      <c r="J58" s="1">
        <v>16.899999999999999</v>
      </c>
      <c r="K58" s="30">
        <f t="shared" si="0"/>
        <v>-0.3</v>
      </c>
      <c r="L58" s="30">
        <f t="shared" si="1"/>
        <v>37.299999999999997</v>
      </c>
      <c r="M58" s="30">
        <f t="shared" si="2"/>
        <v>37.301206414806472</v>
      </c>
      <c r="P58" s="29">
        <f t="shared" si="3"/>
        <v>0.3</v>
      </c>
      <c r="Q58" s="29">
        <f t="shared" si="4"/>
        <v>20.399999999999999</v>
      </c>
      <c r="T58" s="28">
        <f t="shared" si="5"/>
        <v>-0.2</v>
      </c>
      <c r="U58" s="28">
        <f t="shared" si="6"/>
        <v>18.599999999999998</v>
      </c>
      <c r="V58">
        <v>0.5</v>
      </c>
      <c r="W58">
        <v>1.8</v>
      </c>
      <c r="X58" s="18">
        <f t="shared" si="7"/>
        <v>-0.2452</v>
      </c>
      <c r="Y58" s="18">
        <f t="shared" si="8"/>
        <v>18.599999999999998</v>
      </c>
      <c r="Z58">
        <v>1.226</v>
      </c>
      <c r="AA58" s="18">
        <f t="shared" si="15"/>
        <v>269.24472519432925</v>
      </c>
      <c r="AB58" s="18">
        <f t="shared" si="9"/>
        <v>0.75527480567075145</v>
      </c>
    </row>
    <row r="59" spans="2:28">
      <c r="B59" s="26">
        <f t="shared" si="10"/>
        <v>275</v>
      </c>
      <c r="C59" s="27">
        <v>1.6</v>
      </c>
      <c r="D59" s="27">
        <v>20.399999999999999</v>
      </c>
      <c r="E59" s="18">
        <f t="shared" ref="E59:E76" si="16">360-DEGREES(ATAN(D59/C59))</f>
        <v>274.48460600954462</v>
      </c>
      <c r="F59" s="18">
        <f t="shared" si="12"/>
        <v>0.51539399045537948</v>
      </c>
      <c r="I59" s="1">
        <v>0.6</v>
      </c>
      <c r="J59" s="1">
        <v>16.899999999999999</v>
      </c>
      <c r="K59" s="9">
        <f t="shared" si="0"/>
        <v>1</v>
      </c>
      <c r="L59" s="9">
        <f t="shared" si="1"/>
        <v>37.299999999999997</v>
      </c>
      <c r="M59" s="9">
        <f t="shared" si="2"/>
        <v>37.313402417898047</v>
      </c>
      <c r="P59" s="29">
        <f t="shared" si="3"/>
        <v>1.6</v>
      </c>
      <c r="Q59" s="29">
        <f t="shared" si="4"/>
        <v>20.399999999999999</v>
      </c>
      <c r="T59" s="28">
        <f t="shared" si="5"/>
        <v>1.1000000000000001</v>
      </c>
      <c r="U59" s="28">
        <f t="shared" si="6"/>
        <v>18.599999999999998</v>
      </c>
      <c r="V59">
        <v>0.5</v>
      </c>
      <c r="W59">
        <v>1.8</v>
      </c>
      <c r="X59" s="18">
        <f t="shared" si="7"/>
        <v>1.3486</v>
      </c>
      <c r="Y59" s="18">
        <f t="shared" si="8"/>
        <v>18.599999999999998</v>
      </c>
      <c r="Z59">
        <v>1.226</v>
      </c>
      <c r="AA59" s="18">
        <f>360-DEGREES(ATAN(Y59/X59))</f>
        <v>274.14699525699382</v>
      </c>
      <c r="AB59" s="18">
        <f t="shared" si="9"/>
        <v>0.85300474300618134</v>
      </c>
    </row>
    <row r="60" spans="2:28">
      <c r="B60" s="2">
        <f t="shared" si="10"/>
        <v>280</v>
      </c>
      <c r="C60" s="18">
        <v>2.8</v>
      </c>
      <c r="D60" s="18">
        <v>20.2</v>
      </c>
      <c r="E60" s="18">
        <f t="shared" si="16"/>
        <v>277.8917024282357</v>
      </c>
      <c r="F60" s="18">
        <f t="shared" si="12"/>
        <v>2.1082975717642967</v>
      </c>
      <c r="I60" s="1">
        <v>0.6</v>
      </c>
      <c r="J60" s="1">
        <v>16.899999999999999</v>
      </c>
      <c r="K60" s="29">
        <f t="shared" si="0"/>
        <v>2.1999999999999997</v>
      </c>
      <c r="L60" s="29">
        <f t="shared" si="1"/>
        <v>37.099999999999994</v>
      </c>
      <c r="M60" s="29">
        <f t="shared" si="2"/>
        <v>37.165171868296255</v>
      </c>
      <c r="P60" s="29">
        <f t="shared" si="3"/>
        <v>2.8</v>
      </c>
      <c r="Q60" s="29">
        <f t="shared" si="4"/>
        <v>20.2</v>
      </c>
      <c r="T60" s="28">
        <f t="shared" si="5"/>
        <v>2.2999999999999998</v>
      </c>
      <c r="U60" s="28">
        <f t="shared" si="6"/>
        <v>18.399999999999999</v>
      </c>
      <c r="V60">
        <v>0.5</v>
      </c>
      <c r="W60">
        <v>1.8</v>
      </c>
      <c r="X60" s="18">
        <f t="shared" si="7"/>
        <v>2.8197999999999999</v>
      </c>
      <c r="Y60" s="18">
        <f t="shared" si="8"/>
        <v>18.399999999999999</v>
      </c>
      <c r="Z60">
        <v>1.226</v>
      </c>
      <c r="AA60" s="18">
        <f t="shared" ref="AA60:AA75" si="17">360-DEGREES(ATAN(Y60/X60))</f>
        <v>278.71279193669807</v>
      </c>
      <c r="AB60" s="18">
        <f t="shared" si="9"/>
        <v>1.2872080633019323</v>
      </c>
    </row>
    <row r="61" spans="2:28">
      <c r="B61" s="2">
        <f t="shared" si="10"/>
        <v>285</v>
      </c>
      <c r="C61" s="18">
        <v>4.0999999999999996</v>
      </c>
      <c r="D61" s="18">
        <v>19.8</v>
      </c>
      <c r="E61" s="18">
        <f t="shared" si="16"/>
        <v>281.69893760880268</v>
      </c>
      <c r="F61" s="18">
        <f t="shared" si="12"/>
        <v>3.3010623911973198</v>
      </c>
      <c r="I61" s="1">
        <v>0.6</v>
      </c>
      <c r="J61" s="1">
        <v>16.899999999999999</v>
      </c>
      <c r="K61" s="29">
        <f t="shared" si="0"/>
        <v>3.4999999999999996</v>
      </c>
      <c r="L61" s="29">
        <f t="shared" si="1"/>
        <v>36.700000000000003</v>
      </c>
      <c r="M61" s="29">
        <f t="shared" si="2"/>
        <v>36.866515973170017</v>
      </c>
      <c r="P61" s="29">
        <f t="shared" si="3"/>
        <v>4.0999999999999996</v>
      </c>
      <c r="Q61" s="29">
        <f t="shared" si="4"/>
        <v>19.8</v>
      </c>
      <c r="T61" s="28">
        <f t="shared" si="5"/>
        <v>3.5999999999999996</v>
      </c>
      <c r="U61" s="28">
        <f t="shared" si="6"/>
        <v>18</v>
      </c>
      <c r="V61">
        <v>0.5</v>
      </c>
      <c r="W61">
        <v>1.8</v>
      </c>
      <c r="X61" s="18">
        <f t="shared" si="7"/>
        <v>4.4135999999999997</v>
      </c>
      <c r="Y61" s="18">
        <f t="shared" si="8"/>
        <v>18</v>
      </c>
      <c r="Z61">
        <v>1.226</v>
      </c>
      <c r="AA61" s="18">
        <f t="shared" si="17"/>
        <v>283.77711045513013</v>
      </c>
      <c r="AB61" s="18">
        <f t="shared" si="9"/>
        <v>1.2228895448698722</v>
      </c>
    </row>
    <row r="62" spans="2:28">
      <c r="B62" s="2">
        <f t="shared" si="10"/>
        <v>290</v>
      </c>
      <c r="C62" s="18">
        <v>5.4</v>
      </c>
      <c r="D62" s="18">
        <v>19.3</v>
      </c>
      <c r="E62" s="18">
        <f t="shared" si="16"/>
        <v>285.63123439132221</v>
      </c>
      <c r="F62" s="18">
        <f t="shared" si="12"/>
        <v>4.3687656086777906</v>
      </c>
      <c r="I62" s="1">
        <v>0.6</v>
      </c>
      <c r="J62" s="1">
        <v>16.899999999999999</v>
      </c>
      <c r="K62" s="29">
        <f t="shared" si="0"/>
        <v>4.8000000000000007</v>
      </c>
      <c r="L62" s="29">
        <f t="shared" si="1"/>
        <v>36.200000000000003</v>
      </c>
      <c r="M62" s="29">
        <f t="shared" si="2"/>
        <v>36.516845427829608</v>
      </c>
      <c r="P62" s="29">
        <f t="shared" si="3"/>
        <v>5.4</v>
      </c>
      <c r="Q62" s="29">
        <f t="shared" si="4"/>
        <v>19.3</v>
      </c>
      <c r="T62" s="28">
        <f t="shared" si="5"/>
        <v>4.9000000000000004</v>
      </c>
      <c r="U62" s="28">
        <f t="shared" si="6"/>
        <v>17.5</v>
      </c>
      <c r="V62">
        <v>0.5</v>
      </c>
      <c r="W62">
        <v>1.8</v>
      </c>
      <c r="X62" s="18">
        <f t="shared" si="7"/>
        <v>6.0074000000000005</v>
      </c>
      <c r="Y62" s="18">
        <f t="shared" si="8"/>
        <v>17.5</v>
      </c>
      <c r="Z62">
        <v>1.226</v>
      </c>
      <c r="AA62" s="18">
        <f t="shared" si="17"/>
        <v>288.94632108704832</v>
      </c>
      <c r="AB62" s="18">
        <f t="shared" si="9"/>
        <v>1.0536789129516819</v>
      </c>
    </row>
    <row r="63" spans="2:28">
      <c r="B63" s="2">
        <f t="shared" si="10"/>
        <v>295</v>
      </c>
      <c r="C63" s="18">
        <v>6.7</v>
      </c>
      <c r="D63" s="18">
        <v>18.8</v>
      </c>
      <c r="E63" s="18">
        <f t="shared" si="16"/>
        <v>289.61520203524577</v>
      </c>
      <c r="F63" s="18">
        <f t="shared" si="12"/>
        <v>5.3847979647542275</v>
      </c>
      <c r="I63" s="1">
        <v>0.6</v>
      </c>
      <c r="J63" s="1">
        <v>16.899999999999999</v>
      </c>
      <c r="K63" s="29">
        <f t="shared" si="0"/>
        <v>6.1000000000000005</v>
      </c>
      <c r="L63" s="29">
        <f t="shared" si="1"/>
        <v>35.700000000000003</v>
      </c>
      <c r="M63" s="29">
        <f t="shared" si="2"/>
        <v>36.217399133565628</v>
      </c>
      <c r="P63" s="29">
        <f t="shared" si="3"/>
        <v>6.7</v>
      </c>
      <c r="Q63" s="29">
        <f t="shared" si="4"/>
        <v>18.8</v>
      </c>
      <c r="T63" s="28">
        <f t="shared" si="5"/>
        <v>6.2</v>
      </c>
      <c r="U63" s="28">
        <f t="shared" si="6"/>
        <v>17</v>
      </c>
      <c r="V63">
        <v>0.5</v>
      </c>
      <c r="W63">
        <v>1.8</v>
      </c>
      <c r="X63" s="18">
        <f t="shared" si="7"/>
        <v>7.6012000000000004</v>
      </c>
      <c r="Y63" s="18">
        <f t="shared" si="8"/>
        <v>17</v>
      </c>
      <c r="Z63">
        <v>1.226</v>
      </c>
      <c r="AA63" s="18">
        <f t="shared" si="17"/>
        <v>294.09082294873059</v>
      </c>
      <c r="AB63" s="18">
        <f t="shared" si="9"/>
        <v>0.90917705126940973</v>
      </c>
    </row>
    <row r="64" spans="2:28">
      <c r="B64" s="2">
        <f t="shared" si="10"/>
        <v>300</v>
      </c>
      <c r="C64" s="18">
        <v>7.8</v>
      </c>
      <c r="D64" s="18">
        <v>18.100000000000001</v>
      </c>
      <c r="E64" s="18">
        <f t="shared" si="16"/>
        <v>293.31310557671412</v>
      </c>
      <c r="F64" s="18">
        <f t="shared" si="12"/>
        <v>6.686894423285878</v>
      </c>
      <c r="I64" s="1">
        <v>0.6</v>
      </c>
      <c r="J64" s="1">
        <v>16.899999999999999</v>
      </c>
      <c r="K64" s="29">
        <f t="shared" si="0"/>
        <v>7.2</v>
      </c>
      <c r="L64" s="29">
        <f t="shared" si="1"/>
        <v>35</v>
      </c>
      <c r="M64" s="29">
        <f t="shared" si="2"/>
        <v>35.732898007298537</v>
      </c>
      <c r="P64" s="29">
        <f t="shared" si="3"/>
        <v>7.8</v>
      </c>
      <c r="Q64" s="29">
        <f t="shared" si="4"/>
        <v>18.100000000000001</v>
      </c>
      <c r="T64" s="28">
        <f t="shared" si="5"/>
        <v>7.3</v>
      </c>
      <c r="U64" s="28">
        <f t="shared" si="6"/>
        <v>16.3</v>
      </c>
      <c r="V64">
        <v>0.5</v>
      </c>
      <c r="W64">
        <v>1.8</v>
      </c>
      <c r="X64" s="18">
        <f t="shared" si="7"/>
        <v>8.9497999999999998</v>
      </c>
      <c r="Y64" s="18">
        <f t="shared" si="8"/>
        <v>16.3</v>
      </c>
      <c r="Z64">
        <v>1.226</v>
      </c>
      <c r="AA64" s="18">
        <f t="shared" si="17"/>
        <v>298.76975709725679</v>
      </c>
      <c r="AB64" s="18">
        <f t="shared" si="9"/>
        <v>1.230242902743214</v>
      </c>
    </row>
    <row r="65" spans="2:28">
      <c r="B65" s="2">
        <f t="shared" si="10"/>
        <v>305</v>
      </c>
      <c r="C65" s="18">
        <v>9</v>
      </c>
      <c r="D65" s="18">
        <v>17.2</v>
      </c>
      <c r="E65" s="18">
        <f t="shared" si="16"/>
        <v>297.62107498307552</v>
      </c>
      <c r="F65" s="18">
        <f t="shared" si="12"/>
        <v>7.3789250169244838</v>
      </c>
      <c r="I65" s="1">
        <v>0.6</v>
      </c>
      <c r="J65" s="1">
        <v>16.899999999999999</v>
      </c>
      <c r="K65" s="29">
        <f t="shared" si="0"/>
        <v>8.4</v>
      </c>
      <c r="L65" s="29">
        <f t="shared" si="1"/>
        <v>34.099999999999994</v>
      </c>
      <c r="M65" s="29">
        <f t="shared" si="2"/>
        <v>35.119367875860178</v>
      </c>
      <c r="P65" s="29">
        <f t="shared" si="3"/>
        <v>9</v>
      </c>
      <c r="Q65" s="29">
        <f t="shared" si="4"/>
        <v>17.2</v>
      </c>
      <c r="T65" s="28">
        <f t="shared" si="5"/>
        <v>8.5</v>
      </c>
      <c r="U65" s="28">
        <f t="shared" si="6"/>
        <v>15.399999999999999</v>
      </c>
      <c r="V65">
        <v>0.5</v>
      </c>
      <c r="W65">
        <v>1.8</v>
      </c>
      <c r="X65" s="18">
        <f t="shared" si="7"/>
        <v>10.420999999999999</v>
      </c>
      <c r="Y65" s="18">
        <f t="shared" si="8"/>
        <v>15.399999999999999</v>
      </c>
      <c r="Z65">
        <v>1.226</v>
      </c>
      <c r="AA65" s="18">
        <f t="shared" si="17"/>
        <v>304.08575268127282</v>
      </c>
      <c r="AB65" s="18">
        <f t="shared" si="9"/>
        <v>0.91424731872717757</v>
      </c>
    </row>
    <row r="66" spans="2:28">
      <c r="B66" s="2">
        <f t="shared" si="10"/>
        <v>310</v>
      </c>
      <c r="C66" s="18">
        <v>10</v>
      </c>
      <c r="D66" s="18">
        <v>16.2</v>
      </c>
      <c r="E66" s="18">
        <f t="shared" si="16"/>
        <v>301.6863676878566</v>
      </c>
      <c r="F66" s="18">
        <f t="shared" si="12"/>
        <v>8.3136323121433975</v>
      </c>
      <c r="I66" s="1">
        <v>0.6</v>
      </c>
      <c r="J66" s="1">
        <v>16.899999999999999</v>
      </c>
      <c r="K66" s="29">
        <f t="shared" si="0"/>
        <v>9.4</v>
      </c>
      <c r="L66" s="29">
        <f t="shared" si="1"/>
        <v>33.099999999999994</v>
      </c>
      <c r="M66" s="29">
        <f t="shared" si="2"/>
        <v>34.408865136763808</v>
      </c>
      <c r="P66" s="29">
        <f t="shared" si="3"/>
        <v>10</v>
      </c>
      <c r="Q66" s="29">
        <f t="shared" si="4"/>
        <v>16.2</v>
      </c>
      <c r="T66" s="28">
        <f t="shared" si="5"/>
        <v>9.5</v>
      </c>
      <c r="U66" s="28">
        <f t="shared" si="6"/>
        <v>14.399999999999999</v>
      </c>
      <c r="V66">
        <v>0.5</v>
      </c>
      <c r="W66">
        <v>1.8</v>
      </c>
      <c r="X66" s="18">
        <f t="shared" si="7"/>
        <v>11.647</v>
      </c>
      <c r="Y66" s="18">
        <f t="shared" si="8"/>
        <v>14.399999999999999</v>
      </c>
      <c r="Z66">
        <v>1.226</v>
      </c>
      <c r="AA66" s="18">
        <f t="shared" si="17"/>
        <v>308.96660550396081</v>
      </c>
      <c r="AB66" s="18">
        <f t="shared" si="9"/>
        <v>1.0333944960391932</v>
      </c>
    </row>
    <row r="67" spans="2:28">
      <c r="B67" s="2">
        <f t="shared" si="10"/>
        <v>315</v>
      </c>
      <c r="C67" s="18">
        <v>11</v>
      </c>
      <c r="D67" s="18">
        <v>15.1</v>
      </c>
      <c r="E67" s="18">
        <f t="shared" si="16"/>
        <v>306.07247040807192</v>
      </c>
      <c r="F67" s="18">
        <f t="shared" si="12"/>
        <v>8.9275295919280779</v>
      </c>
      <c r="I67" s="1">
        <v>0.6</v>
      </c>
      <c r="J67" s="1">
        <v>16.899999999999999</v>
      </c>
      <c r="K67" s="29">
        <f t="shared" si="0"/>
        <v>10.4</v>
      </c>
      <c r="L67" s="29">
        <f t="shared" si="1"/>
        <v>32</v>
      </c>
      <c r="M67" s="29">
        <f t="shared" si="2"/>
        <v>33.647585351700947</v>
      </c>
      <c r="P67" s="29">
        <f t="shared" si="3"/>
        <v>11</v>
      </c>
      <c r="Q67" s="29">
        <f t="shared" si="4"/>
        <v>15.1</v>
      </c>
      <c r="T67" s="28">
        <f t="shared" si="5"/>
        <v>10.5</v>
      </c>
      <c r="U67" s="28">
        <f t="shared" si="6"/>
        <v>13.299999999999999</v>
      </c>
      <c r="V67">
        <v>0.5</v>
      </c>
      <c r="W67">
        <v>1.8</v>
      </c>
      <c r="X67" s="18">
        <f t="shared" si="7"/>
        <v>12.872999999999999</v>
      </c>
      <c r="Y67" s="18">
        <f t="shared" si="8"/>
        <v>13.299999999999999</v>
      </c>
      <c r="Z67">
        <v>1.226</v>
      </c>
      <c r="AA67" s="18">
        <f t="shared" si="17"/>
        <v>314.06532962947745</v>
      </c>
      <c r="AB67" s="18">
        <f t="shared" si="9"/>
        <v>0.93467037052255364</v>
      </c>
    </row>
    <row r="68" spans="2:28">
      <c r="B68" s="2">
        <f t="shared" si="10"/>
        <v>320</v>
      </c>
      <c r="C68" s="18">
        <v>11.9</v>
      </c>
      <c r="D68" s="18">
        <v>14</v>
      </c>
      <c r="E68" s="18">
        <f t="shared" si="16"/>
        <v>310.36453657309733</v>
      </c>
      <c r="F68" s="18">
        <f t="shared" si="12"/>
        <v>9.6354634269026747</v>
      </c>
      <c r="I68" s="1">
        <v>0.6</v>
      </c>
      <c r="J68" s="1">
        <v>16.899999999999999</v>
      </c>
      <c r="K68" s="29">
        <f t="shared" si="0"/>
        <v>11.3</v>
      </c>
      <c r="L68" s="29">
        <f t="shared" si="1"/>
        <v>30.9</v>
      </c>
      <c r="M68" s="29">
        <f t="shared" si="2"/>
        <v>32.901367752724205</v>
      </c>
      <c r="P68" s="29">
        <f t="shared" si="3"/>
        <v>11.9</v>
      </c>
      <c r="Q68" s="29">
        <f t="shared" si="4"/>
        <v>14</v>
      </c>
      <c r="T68" s="28">
        <f t="shared" si="5"/>
        <v>11.4</v>
      </c>
      <c r="U68" s="28">
        <f t="shared" si="6"/>
        <v>12.2</v>
      </c>
      <c r="V68">
        <v>0.5</v>
      </c>
      <c r="W68">
        <v>1.8</v>
      </c>
      <c r="X68" s="18">
        <f t="shared" si="7"/>
        <v>13.9764</v>
      </c>
      <c r="Y68" s="18">
        <f t="shared" si="8"/>
        <v>12.2</v>
      </c>
      <c r="Z68">
        <v>1.226</v>
      </c>
      <c r="AA68" s="18">
        <f t="shared" si="17"/>
        <v>318.88229125745988</v>
      </c>
      <c r="AB68" s="18">
        <f t="shared" si="9"/>
        <v>1.1177087425401169</v>
      </c>
    </row>
    <row r="69" spans="2:28">
      <c r="B69" s="2">
        <f t="shared" si="10"/>
        <v>325</v>
      </c>
      <c r="C69" s="18">
        <v>12.7</v>
      </c>
      <c r="D69" s="18">
        <v>12.8</v>
      </c>
      <c r="E69" s="18">
        <f t="shared" si="16"/>
        <v>314.77531182037546</v>
      </c>
      <c r="F69" s="18">
        <f t="shared" si="12"/>
        <v>10.224688179624536</v>
      </c>
      <c r="I69" s="1">
        <v>0.6</v>
      </c>
      <c r="J69" s="1">
        <v>16.899999999999999</v>
      </c>
      <c r="K69" s="29">
        <f t="shared" ref="K69:K76" si="18">C69-I69</f>
        <v>12.1</v>
      </c>
      <c r="L69" s="29">
        <f t="shared" ref="L69:L76" si="19">D69+J69</f>
        <v>29.7</v>
      </c>
      <c r="M69" s="29">
        <f t="shared" ref="M69:M76" si="20">SQRT(POWER(K69,2)+POWER(L69,2))</f>
        <v>32.070235421649151</v>
      </c>
      <c r="P69" s="29">
        <f t="shared" ref="P69:P76" si="21">C69*COS(RADIANS(O69))+D69*SIN(RADIANS(O69))</f>
        <v>12.7</v>
      </c>
      <c r="Q69" s="29">
        <f t="shared" ref="Q69:Q76" si="22">C69*(-SIN(RADIANS(O69)))+D69*COS(RADIANS(O69))</f>
        <v>12.8</v>
      </c>
      <c r="T69" s="28">
        <f t="shared" ref="T69:T76" si="23">P69-V69</f>
        <v>12.2</v>
      </c>
      <c r="U69" s="28">
        <f t="shared" ref="U69:U76" si="24">Q69-W69</f>
        <v>11</v>
      </c>
      <c r="V69">
        <v>0.5</v>
      </c>
      <c r="W69">
        <v>1.8</v>
      </c>
      <c r="X69" s="18">
        <f t="shared" ref="X69:X76" si="25">T69*Z69</f>
        <v>14.957199999999998</v>
      </c>
      <c r="Y69" s="18">
        <f t="shared" ref="Y69:Y76" si="26">U69</f>
        <v>11</v>
      </c>
      <c r="Z69">
        <v>1.226</v>
      </c>
      <c r="AA69" s="18">
        <f t="shared" si="17"/>
        <v>323.66805538133349</v>
      </c>
      <c r="AB69" s="18">
        <f t="shared" ref="AB69:AB75" si="27">B69-AA69</f>
        <v>1.3319446186665118</v>
      </c>
    </row>
    <row r="70" spans="2:28">
      <c r="B70" s="2">
        <f t="shared" ref="B70:B75" si="28">B69+5</f>
        <v>330</v>
      </c>
      <c r="C70" s="18">
        <v>13.4</v>
      </c>
      <c r="D70" s="18">
        <v>11.4</v>
      </c>
      <c r="E70" s="18">
        <f t="shared" si="16"/>
        <v>319.61064931866059</v>
      </c>
      <c r="F70" s="18">
        <f t="shared" si="12"/>
        <v>10.389350681339408</v>
      </c>
      <c r="I70" s="1">
        <v>0.6</v>
      </c>
      <c r="J70" s="1">
        <v>16.899999999999999</v>
      </c>
      <c r="K70" s="29">
        <f t="shared" si="18"/>
        <v>12.8</v>
      </c>
      <c r="L70" s="29">
        <f t="shared" si="19"/>
        <v>28.299999999999997</v>
      </c>
      <c r="M70" s="29">
        <f t="shared" si="20"/>
        <v>31.060103026229644</v>
      </c>
      <c r="P70" s="29">
        <f t="shared" si="21"/>
        <v>13.4</v>
      </c>
      <c r="Q70" s="29">
        <f t="shared" si="22"/>
        <v>11.4</v>
      </c>
      <c r="T70" s="28">
        <f t="shared" si="23"/>
        <v>12.9</v>
      </c>
      <c r="U70" s="28">
        <f t="shared" si="24"/>
        <v>9.6</v>
      </c>
      <c r="V70">
        <v>0.5</v>
      </c>
      <c r="W70">
        <v>1.8</v>
      </c>
      <c r="X70" s="18">
        <f t="shared" si="25"/>
        <v>15.8154</v>
      </c>
      <c r="Y70" s="18">
        <f t="shared" si="26"/>
        <v>9.6</v>
      </c>
      <c r="Z70">
        <v>1.226</v>
      </c>
      <c r="AA70" s="18">
        <f t="shared" si="17"/>
        <v>328.74211103972874</v>
      </c>
      <c r="AB70" s="18">
        <f t="shared" si="27"/>
        <v>1.2578889602712593</v>
      </c>
    </row>
    <row r="71" spans="2:28">
      <c r="B71" s="2">
        <f t="shared" si="28"/>
        <v>335</v>
      </c>
      <c r="C71" s="18">
        <v>14</v>
      </c>
      <c r="D71" s="18">
        <v>10</v>
      </c>
      <c r="E71" s="18">
        <f t="shared" si="16"/>
        <v>324.46232220802563</v>
      </c>
      <c r="F71" s="18">
        <f t="shared" ref="F71:F76" si="29">B71-E71</f>
        <v>10.537677791974374</v>
      </c>
      <c r="I71" s="1">
        <v>0.6</v>
      </c>
      <c r="J71" s="1">
        <v>16.899999999999999</v>
      </c>
      <c r="K71" s="29">
        <f t="shared" si="18"/>
        <v>13.4</v>
      </c>
      <c r="L71" s="29">
        <f t="shared" si="19"/>
        <v>26.9</v>
      </c>
      <c r="M71" s="29">
        <f t="shared" si="20"/>
        <v>30.052786892399844</v>
      </c>
      <c r="P71" s="29">
        <f t="shared" si="21"/>
        <v>14</v>
      </c>
      <c r="Q71" s="29">
        <f t="shared" si="22"/>
        <v>10</v>
      </c>
      <c r="T71" s="28">
        <f t="shared" si="23"/>
        <v>13.5</v>
      </c>
      <c r="U71" s="28">
        <f t="shared" si="24"/>
        <v>8.1999999999999993</v>
      </c>
      <c r="V71">
        <v>0.5</v>
      </c>
      <c r="W71">
        <v>1.8</v>
      </c>
      <c r="X71" s="18">
        <f t="shared" si="25"/>
        <v>16.550999999999998</v>
      </c>
      <c r="Y71" s="18">
        <f t="shared" si="26"/>
        <v>8.1999999999999993</v>
      </c>
      <c r="Z71">
        <v>1.226</v>
      </c>
      <c r="AA71" s="18">
        <f t="shared" si="17"/>
        <v>333.64442110416337</v>
      </c>
      <c r="AB71" s="18">
        <f t="shared" si="27"/>
        <v>1.3555788958366293</v>
      </c>
    </row>
    <row r="72" spans="2:28">
      <c r="B72" s="2">
        <f t="shared" si="28"/>
        <v>340</v>
      </c>
      <c r="C72" s="18">
        <v>14.6</v>
      </c>
      <c r="D72" s="18">
        <v>8.6</v>
      </c>
      <c r="E72" s="18">
        <f t="shared" si="16"/>
        <v>329.50016676655258</v>
      </c>
      <c r="F72" s="18">
        <f t="shared" si="29"/>
        <v>10.499833233447418</v>
      </c>
      <c r="I72" s="1">
        <v>0.6</v>
      </c>
      <c r="J72" s="1">
        <v>16.899999999999999</v>
      </c>
      <c r="K72" s="29">
        <f t="shared" si="18"/>
        <v>14</v>
      </c>
      <c r="L72" s="29">
        <f t="shared" si="19"/>
        <v>25.5</v>
      </c>
      <c r="M72" s="29">
        <f t="shared" si="20"/>
        <v>29.090376415577712</v>
      </c>
      <c r="P72" s="29">
        <f t="shared" si="21"/>
        <v>14.6</v>
      </c>
      <c r="Q72" s="29">
        <f t="shared" si="22"/>
        <v>8.6</v>
      </c>
      <c r="T72" s="28">
        <f t="shared" si="23"/>
        <v>14.1</v>
      </c>
      <c r="U72" s="28">
        <f t="shared" si="24"/>
        <v>6.8</v>
      </c>
      <c r="V72">
        <v>0.5</v>
      </c>
      <c r="W72">
        <v>1.8</v>
      </c>
      <c r="X72" s="18">
        <f t="shared" si="25"/>
        <v>17.2866</v>
      </c>
      <c r="Y72" s="18">
        <f t="shared" si="26"/>
        <v>6.8</v>
      </c>
      <c r="Z72">
        <v>1.226</v>
      </c>
      <c r="AA72" s="18">
        <f t="shared" si="17"/>
        <v>338.52689798596475</v>
      </c>
      <c r="AB72" s="18">
        <f t="shared" si="27"/>
        <v>1.4731020140352484</v>
      </c>
    </row>
    <row r="73" spans="2:28">
      <c r="B73" s="2">
        <f t="shared" si="28"/>
        <v>345</v>
      </c>
      <c r="C73" s="18">
        <v>15.1</v>
      </c>
      <c r="D73" s="18">
        <v>6.9</v>
      </c>
      <c r="E73" s="18">
        <f t="shared" si="16"/>
        <v>335.44179655841657</v>
      </c>
      <c r="F73" s="18">
        <f t="shared" si="29"/>
        <v>9.55820344158343</v>
      </c>
      <c r="I73" s="1">
        <v>0.6</v>
      </c>
      <c r="J73" s="1">
        <v>16.899999999999999</v>
      </c>
      <c r="K73" s="29">
        <f t="shared" si="18"/>
        <v>14.5</v>
      </c>
      <c r="L73" s="29">
        <f t="shared" si="19"/>
        <v>23.799999999999997</v>
      </c>
      <c r="M73" s="29">
        <f t="shared" si="20"/>
        <v>27.869158580768094</v>
      </c>
      <c r="P73" s="29">
        <f t="shared" si="21"/>
        <v>15.1</v>
      </c>
      <c r="Q73" s="29">
        <f t="shared" si="22"/>
        <v>6.9</v>
      </c>
      <c r="T73" s="28">
        <f t="shared" si="23"/>
        <v>14.6</v>
      </c>
      <c r="U73" s="28">
        <f t="shared" si="24"/>
        <v>5.1000000000000005</v>
      </c>
      <c r="V73">
        <v>0.5</v>
      </c>
      <c r="W73">
        <v>1.8</v>
      </c>
      <c r="X73" s="18">
        <f t="shared" si="25"/>
        <v>17.8996</v>
      </c>
      <c r="Y73" s="18">
        <f t="shared" si="26"/>
        <v>5.1000000000000005</v>
      </c>
      <c r="Z73">
        <v>1.226</v>
      </c>
      <c r="AA73" s="18">
        <f t="shared" si="17"/>
        <v>344.09655138885296</v>
      </c>
      <c r="AB73" s="18">
        <f t="shared" si="27"/>
        <v>0.90344861114704145</v>
      </c>
    </row>
    <row r="74" spans="2:28">
      <c r="B74" s="2">
        <f t="shared" si="28"/>
        <v>350</v>
      </c>
      <c r="C74" s="18">
        <v>15.3</v>
      </c>
      <c r="D74" s="18">
        <v>5.3</v>
      </c>
      <c r="E74" s="18">
        <f t="shared" si="16"/>
        <v>340.89364699422799</v>
      </c>
      <c r="F74" s="18">
        <f t="shared" si="29"/>
        <v>9.1063530057720072</v>
      </c>
      <c r="I74" s="1">
        <v>0.6</v>
      </c>
      <c r="J74" s="1">
        <v>16.899999999999999</v>
      </c>
      <c r="K74" s="29">
        <f t="shared" si="18"/>
        <v>14.700000000000001</v>
      </c>
      <c r="L74" s="29">
        <f t="shared" si="19"/>
        <v>22.2</v>
      </c>
      <c r="M74" s="29">
        <f t="shared" si="20"/>
        <v>26.625739426352087</v>
      </c>
      <c r="P74" s="29">
        <f t="shared" si="21"/>
        <v>15.3</v>
      </c>
      <c r="Q74" s="29">
        <f t="shared" si="22"/>
        <v>5.3</v>
      </c>
      <c r="T74" s="28">
        <f t="shared" si="23"/>
        <v>14.8</v>
      </c>
      <c r="U74" s="28">
        <f t="shared" si="24"/>
        <v>3.5</v>
      </c>
      <c r="V74">
        <v>0.5</v>
      </c>
      <c r="W74">
        <v>1.8</v>
      </c>
      <c r="X74" s="18">
        <f t="shared" si="25"/>
        <v>18.1448</v>
      </c>
      <c r="Y74" s="18">
        <f t="shared" si="26"/>
        <v>3.5</v>
      </c>
      <c r="Z74">
        <v>1.226</v>
      </c>
      <c r="AA74" s="18">
        <f t="shared" si="17"/>
        <v>349.0821517289607</v>
      </c>
      <c r="AB74" s="18">
        <f t="shared" si="27"/>
        <v>0.91784827103930411</v>
      </c>
    </row>
    <row r="75" spans="2:28">
      <c r="B75" s="2">
        <f t="shared" si="28"/>
        <v>355</v>
      </c>
      <c r="C75" s="18">
        <v>15.5</v>
      </c>
      <c r="D75" s="18">
        <v>3.7</v>
      </c>
      <c r="E75" s="18">
        <f t="shared" si="16"/>
        <v>346.57419075028531</v>
      </c>
      <c r="F75" s="18">
        <f t="shared" si="29"/>
        <v>8.425809249714689</v>
      </c>
      <c r="I75" s="1">
        <v>0.6</v>
      </c>
      <c r="J75" s="1">
        <v>16.899999999999999</v>
      </c>
      <c r="K75" s="29">
        <f t="shared" si="18"/>
        <v>14.9</v>
      </c>
      <c r="L75" s="29">
        <f t="shared" si="19"/>
        <v>20.599999999999998</v>
      </c>
      <c r="M75" s="29">
        <f t="shared" si="20"/>
        <v>25.42380773999048</v>
      </c>
      <c r="P75" s="29">
        <f t="shared" si="21"/>
        <v>15.5</v>
      </c>
      <c r="Q75" s="29">
        <f t="shared" si="22"/>
        <v>3.7</v>
      </c>
      <c r="T75" s="28">
        <f t="shared" si="23"/>
        <v>15</v>
      </c>
      <c r="U75" s="28">
        <f t="shared" si="24"/>
        <v>1.9000000000000001</v>
      </c>
      <c r="V75">
        <v>0.5</v>
      </c>
      <c r="W75">
        <v>1.8</v>
      </c>
      <c r="X75" s="18">
        <f t="shared" si="25"/>
        <v>18.39</v>
      </c>
      <c r="Y75" s="18">
        <f t="shared" si="26"/>
        <v>1.9000000000000001</v>
      </c>
      <c r="Z75">
        <v>1.226</v>
      </c>
      <c r="AA75" s="18">
        <f t="shared" si="17"/>
        <v>354.10129975846445</v>
      </c>
      <c r="AB75" s="18">
        <f t="shared" si="27"/>
        <v>0.8987002415355505</v>
      </c>
    </row>
    <row r="76" spans="2:28">
      <c r="B76" s="2">
        <v>360</v>
      </c>
      <c r="C76" s="3">
        <v>15.7</v>
      </c>
      <c r="D76" s="3">
        <v>2.2000000000000002</v>
      </c>
      <c r="E76" s="18">
        <f t="shared" si="16"/>
        <v>352.02323121247338</v>
      </c>
      <c r="F76" s="18">
        <f t="shared" si="29"/>
        <v>7.9767687875266233</v>
      </c>
      <c r="I76" s="1">
        <v>0.6</v>
      </c>
      <c r="J76" s="1">
        <v>16.899999999999999</v>
      </c>
      <c r="K76" s="29">
        <f t="shared" si="18"/>
        <v>15.1</v>
      </c>
      <c r="L76" s="29">
        <f t="shared" si="19"/>
        <v>19.099999999999998</v>
      </c>
      <c r="M76" s="29">
        <f t="shared" si="20"/>
        <v>24.347895186237352</v>
      </c>
      <c r="P76" s="29">
        <f t="shared" si="21"/>
        <v>15.7</v>
      </c>
      <c r="Q76" s="29">
        <f t="shared" si="22"/>
        <v>2.2000000000000002</v>
      </c>
      <c r="T76" s="28">
        <f t="shared" si="23"/>
        <v>15.2</v>
      </c>
      <c r="U76" s="28">
        <f t="shared" si="24"/>
        <v>0.40000000000000013</v>
      </c>
      <c r="V76">
        <v>0.5</v>
      </c>
      <c r="W76">
        <v>1.8</v>
      </c>
      <c r="X76" s="18">
        <f t="shared" si="25"/>
        <v>18.635199999999998</v>
      </c>
      <c r="Y76" s="18">
        <f t="shared" si="26"/>
        <v>0.40000000000000013</v>
      </c>
      <c r="Z76">
        <v>1.226</v>
      </c>
      <c r="AA76" s="18">
        <f>DEGREES(ATAN(Y76/X76))</f>
        <v>1.2296510376293239</v>
      </c>
      <c r="AB76" s="18"/>
    </row>
  </sheetData>
  <mergeCells count="13">
    <mergeCell ref="R13:S13"/>
    <mergeCell ref="X2:Y2"/>
    <mergeCell ref="R2:S2"/>
    <mergeCell ref="R5:S5"/>
    <mergeCell ref="R6:S6"/>
    <mergeCell ref="R11:S11"/>
    <mergeCell ref="T2:U2"/>
    <mergeCell ref="R10:S10"/>
    <mergeCell ref="C2:D2"/>
    <mergeCell ref="G2:H2"/>
    <mergeCell ref="G5:H5"/>
    <mergeCell ref="G8:H8"/>
    <mergeCell ref="P2: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5:BI52"/>
  <sheetViews>
    <sheetView tabSelected="1" topLeftCell="Q13" zoomScale="60" zoomScaleNormal="60" workbookViewId="0">
      <selection activeCell="AZ53" sqref="AZ53"/>
    </sheetView>
  </sheetViews>
  <sheetFormatPr defaultRowHeight="15"/>
  <cols>
    <col min="1" max="5" width="9.140625" style="11"/>
    <col min="6" max="6" width="10.85546875" style="11" bestFit="1" customWidth="1"/>
    <col min="7" max="11" width="9.140625" style="11"/>
    <col min="12" max="12" width="2.7109375" style="11" customWidth="1"/>
    <col min="13" max="15" width="9.140625" style="11"/>
    <col min="16" max="16" width="2.7109375" style="11" customWidth="1"/>
    <col min="17" max="19" width="9.140625" style="11"/>
    <col min="20" max="20" width="2.7109375" style="11" customWidth="1"/>
    <col min="21" max="21" width="9.140625" style="11"/>
    <col min="22" max="22" width="12.7109375" style="11" customWidth="1"/>
    <col min="23" max="23" width="2.7109375" style="11" customWidth="1"/>
    <col min="24" max="24" width="9.140625" style="11"/>
    <col min="25" max="25" width="2.7109375" style="11" customWidth="1"/>
    <col min="26" max="26" width="9.140625" style="11"/>
    <col min="27" max="27" width="10.7109375" style="11" customWidth="1"/>
    <col min="28" max="28" width="2.7109375" style="11" customWidth="1"/>
    <col min="29" max="31" width="9.140625" style="11"/>
    <col min="32" max="32" width="2.7109375" style="11" customWidth="1"/>
    <col min="33" max="33" width="9.28515625" style="11" bestFit="1" customWidth="1"/>
    <col min="34" max="34" width="9.140625" style="11"/>
    <col min="35" max="35" width="9.85546875" style="11" bestFit="1" customWidth="1"/>
    <col min="36" max="36" width="2.7109375" style="11" customWidth="1"/>
    <col min="37" max="39" width="9.140625" style="11"/>
    <col min="40" max="40" width="2.7109375" style="11" customWidth="1"/>
    <col min="41" max="43" width="9.140625" style="11"/>
    <col min="44" max="44" width="9.7109375" style="11" customWidth="1"/>
    <col min="45" max="45" width="2.7109375" style="11" customWidth="1"/>
    <col min="46" max="56" width="9.7109375" style="11" customWidth="1"/>
    <col min="57" max="16384" width="9.140625" style="11"/>
  </cols>
  <sheetData>
    <row r="5" spans="6:61" ht="15.75">
      <c r="F5" s="79" t="s">
        <v>5</v>
      </c>
      <c r="G5" s="112" t="s">
        <v>64</v>
      </c>
      <c r="H5" s="112"/>
      <c r="I5" s="112"/>
      <c r="J5" s="112"/>
      <c r="K5" s="112"/>
      <c r="M5" s="125" t="s">
        <v>46</v>
      </c>
      <c r="N5" s="125"/>
      <c r="O5" s="125"/>
      <c r="Q5" s="113" t="s">
        <v>50</v>
      </c>
      <c r="R5" s="114"/>
      <c r="S5" s="114"/>
      <c r="U5" s="124" t="s">
        <v>52</v>
      </c>
      <c r="V5" s="124"/>
      <c r="W5" s="60"/>
      <c r="X5" s="120" t="s">
        <v>55</v>
      </c>
      <c r="Z5" s="120" t="s">
        <v>54</v>
      </c>
      <c r="AA5" s="120"/>
      <c r="AC5" s="115" t="s">
        <v>17</v>
      </c>
      <c r="AD5" s="115"/>
      <c r="AE5" s="115"/>
      <c r="AG5" s="116" t="s">
        <v>60</v>
      </c>
      <c r="AH5" s="117"/>
      <c r="AI5" s="118"/>
      <c r="AK5" s="119" t="s">
        <v>62</v>
      </c>
      <c r="AL5" s="119"/>
      <c r="AM5" s="119"/>
      <c r="AO5" s="108" t="s">
        <v>63</v>
      </c>
      <c r="AP5" s="108"/>
      <c r="AQ5" s="108"/>
      <c r="AR5" s="108"/>
      <c r="AS5" s="73"/>
      <c r="AT5" s="109" t="s">
        <v>78</v>
      </c>
      <c r="AU5" s="110"/>
      <c r="AV5" s="110"/>
      <c r="AW5" s="110"/>
      <c r="AX5" s="111"/>
      <c r="AY5" s="73"/>
      <c r="AZ5" s="73"/>
      <c r="BA5" s="73"/>
      <c r="BB5" s="73"/>
      <c r="BC5" s="73"/>
      <c r="BD5" s="13"/>
      <c r="BE5" s="121" t="s">
        <v>83</v>
      </c>
      <c r="BF5" s="121"/>
      <c r="BG5" s="121"/>
      <c r="BH5" s="121"/>
      <c r="BI5" s="121"/>
    </row>
    <row r="6" spans="6:61" ht="15.75">
      <c r="F6" s="10" t="s">
        <v>5</v>
      </c>
      <c r="G6" s="5" t="s">
        <v>45</v>
      </c>
      <c r="H6" s="5" t="s">
        <v>31</v>
      </c>
      <c r="I6" s="5" t="s">
        <v>2</v>
      </c>
      <c r="J6" s="5" t="s">
        <v>3</v>
      </c>
      <c r="K6" s="81" t="s">
        <v>4</v>
      </c>
      <c r="M6" s="4"/>
      <c r="N6" s="4" t="s">
        <v>47</v>
      </c>
      <c r="O6" s="4" t="s">
        <v>48</v>
      </c>
      <c r="Q6" s="4" t="s">
        <v>45</v>
      </c>
      <c r="R6" s="4" t="s">
        <v>31</v>
      </c>
      <c r="S6" s="4" t="s">
        <v>2</v>
      </c>
      <c r="U6" s="62" t="s">
        <v>45</v>
      </c>
      <c r="V6" s="62" t="s">
        <v>51</v>
      </c>
      <c r="X6" s="120"/>
      <c r="Z6" s="63" t="s">
        <v>16</v>
      </c>
      <c r="AA6" s="53">
        <f>IF(AND(X13&gt;0,X15&gt;0),DEGREES(ATAN(X15/X13)),IF(AND(X13&gt;0,X15&lt;0),DEGREES(-ATAN(X15/X13)),IF(AND(X13&lt;0,X15&lt;0),DEGREES(ATAN(X15/X13)),IF(AND(X13&lt;0,X15&gt;0),DEGREES(-ATAN(X15/X13)),0))))</f>
        <v>66.532805203257084</v>
      </c>
      <c r="AC6" s="61" t="s">
        <v>45</v>
      </c>
      <c r="AD6" s="61" t="s">
        <v>31</v>
      </c>
      <c r="AE6" s="61" t="s">
        <v>2</v>
      </c>
      <c r="AG6" s="12" t="s">
        <v>61</v>
      </c>
      <c r="AH6" s="12" t="s">
        <v>53</v>
      </c>
      <c r="AI6" s="12" t="s">
        <v>41</v>
      </c>
      <c r="AK6" s="61" t="s">
        <v>45</v>
      </c>
      <c r="AL6" s="61" t="s">
        <v>31</v>
      </c>
      <c r="AM6" s="61" t="s">
        <v>2</v>
      </c>
      <c r="AO6" s="19" t="s">
        <v>45</v>
      </c>
      <c r="AP6" s="19" t="s">
        <v>31</v>
      </c>
      <c r="AQ6" s="19" t="s">
        <v>2</v>
      </c>
      <c r="AR6" s="19" t="s">
        <v>3</v>
      </c>
      <c r="AS6" s="10"/>
      <c r="AT6" s="75" t="s">
        <v>70</v>
      </c>
      <c r="AU6" s="75" t="s">
        <v>4</v>
      </c>
      <c r="AV6" s="75" t="s">
        <v>71</v>
      </c>
      <c r="AW6" s="76" t="s">
        <v>77</v>
      </c>
      <c r="AX6" s="76" t="s">
        <v>79</v>
      </c>
      <c r="AY6" s="10"/>
      <c r="AZ6" s="10"/>
      <c r="BA6" s="10"/>
      <c r="BB6" s="10"/>
      <c r="BC6" s="10"/>
      <c r="BD6" s="10"/>
      <c r="BE6" s="67" t="s">
        <v>45</v>
      </c>
      <c r="BF6" s="67" t="s">
        <v>1</v>
      </c>
      <c r="BG6" s="67" t="s">
        <v>2</v>
      </c>
      <c r="BH6" s="67" t="s">
        <v>3</v>
      </c>
      <c r="BI6" s="67" t="s">
        <v>82</v>
      </c>
    </row>
    <row r="7" spans="6:61" ht="15.75">
      <c r="F7" s="80"/>
      <c r="G7" s="69">
        <v>1</v>
      </c>
      <c r="H7" s="83">
        <v>16.600000000000001</v>
      </c>
      <c r="I7" s="83">
        <v>-2</v>
      </c>
      <c r="J7" s="18">
        <f t="shared" ref="J7:J52" si="0">IF(AND(H7&gt;0,I7&lt;0),-DEGREES(ATAN(I7/H7)),IF(AND(H7&gt;0,I7&gt;0),360-DEGREES(ATAN(I7/H7)),IF(AND(H7=0,I7&gt;0),270,IF(AND(H7=0,I7&lt;0),90,IF(AND(H7&lt;0,I7&lt;&gt;0),180-DEGREES(ATAN(I7/H7)),0)))))</f>
        <v>6.8699923082142584</v>
      </c>
      <c r="K7" s="16">
        <f t="shared" ref="K7:K52" si="1">AT7-J7</f>
        <v>-6.8699923082142584</v>
      </c>
      <c r="M7" s="53" t="s">
        <v>31</v>
      </c>
      <c r="N7" s="53">
        <f>MAX(H7:H51)</f>
        <v>16.7</v>
      </c>
      <c r="O7" s="53">
        <f>MIN(H7:H51)</f>
        <v>-14.8</v>
      </c>
      <c r="Q7" s="53">
        <v>1</v>
      </c>
      <c r="R7" s="65">
        <f>H7-$N$11</f>
        <v>15.650000000000002</v>
      </c>
      <c r="S7" s="65">
        <f>I7-$N$12</f>
        <v>-0.40000000000000036</v>
      </c>
      <c r="U7" s="53">
        <v>1</v>
      </c>
      <c r="V7" s="12">
        <f>SQRT(POWER(R7,2)+POWER(S7,2))</f>
        <v>15.655110986511723</v>
      </c>
      <c r="X7" s="53">
        <f>MAX(V7:V51)</f>
        <v>18.205836976090936</v>
      </c>
      <c r="Z7" s="53" t="s">
        <v>56</v>
      </c>
      <c r="AA7" s="53">
        <f>SIN(RADIANS(AA6))</f>
        <v>0.91728823134753446</v>
      </c>
      <c r="AC7" s="53">
        <v>1</v>
      </c>
      <c r="AD7" s="49">
        <f>IF($Z$11="против часовой",R7*$AA$8-S7*$AA$7,R7*$AA$8+S7*$AA$7)</f>
        <v>5.8652892553214429</v>
      </c>
      <c r="AE7" s="49">
        <f>IF($Z$11="против часовой",R7*$AA$7+S7*$AA$8,R7*(-$AA$7)+S7*$AA$8)</f>
        <v>-14.514850393697172</v>
      </c>
      <c r="AG7" s="12">
        <f>MAX(AD7:AD51,-MIN(AD7:AD51))</f>
        <v>18.205836976090936</v>
      </c>
      <c r="AH7" s="12">
        <f>MAX(AE7:AE51,-MIN(AE7:AE51))</f>
        <v>15.372542353726615</v>
      </c>
      <c r="AI7" s="12">
        <f>IF(AG7&gt;AH7,AG7/AH7,AH7/AG7)</f>
        <v>1.1843087862221744</v>
      </c>
      <c r="AK7" s="53">
        <v>1</v>
      </c>
      <c r="AL7" s="66">
        <f t="shared" ref="AL7:AL52" si="2">IF($AG$7&gt;$AH$7,AD7/$AI$7,H7)</f>
        <v>4.9524999928702078</v>
      </c>
      <c r="AM7" s="66">
        <f>IF($AG$7&gt;$AH47,AE7,AE7/$AI$7)</f>
        <v>-14.514850393697172</v>
      </c>
      <c r="AO7" s="69">
        <v>1</v>
      </c>
      <c r="AP7" s="65">
        <f>IF($Z$11="против часовой",AL7*$AA$8+AM7*$AA$7,AL7*$AA$8-AM7*$AA$7)</f>
        <v>15.286505470115864</v>
      </c>
      <c r="AQ7" s="65">
        <f>IF($Z$11="против часовой",AL7*(-$AA$7)+AM7*$AA$8,AL7*$AA$7+AM7*$AA$8)</f>
        <v>-1.2372908481469151</v>
      </c>
      <c r="AR7" s="16">
        <f>IF(AND(AP7&gt;0,AQ7&lt;0),-DEGREES(ATAN(AQ7/AP7)),IF(AND(AP7&gt;0,AQ7&gt;0),360-DEGREES(ATAN(AQ7/AP7)),IF(AND(AP7=0,AQ7&gt;0),270,IF(AND(AP7=0,AQ7&lt;0),90,IF(AND(AP7&lt;0,AQ7&lt;&gt;0),180-DEGREES(ATAN(AQ7/AP7)),0)))))</f>
        <v>4.6274368581549119</v>
      </c>
      <c r="AS7" s="72"/>
      <c r="AT7" s="74">
        <v>0</v>
      </c>
      <c r="AU7" s="16">
        <f>AT7-AR7</f>
        <v>-4.6274368581549119</v>
      </c>
      <c r="AV7" s="16">
        <f>AU7</f>
        <v>-4.6274368581549119</v>
      </c>
      <c r="AW7" s="77" t="s">
        <v>72</v>
      </c>
      <c r="AX7" s="16">
        <f>$AW$10*SIN(RADIANS(AT7))+$AW$12*COS(RADIANS(AT7))+$AW$14*SIN(RADIANS(2*AT7))+$AW$16*COS(RADIANS(2*AT7))</f>
        <v>0.45508707465494974</v>
      </c>
      <c r="AY7" s="72"/>
      <c r="AZ7" s="72"/>
      <c r="BA7" s="72"/>
      <c r="BB7" s="72"/>
      <c r="BC7" s="72"/>
      <c r="BD7" s="68"/>
      <c r="BE7" s="69">
        <v>1</v>
      </c>
      <c r="BF7" s="65">
        <f>AL7</f>
        <v>4.9524999928702078</v>
      </c>
      <c r="BG7" s="66">
        <f>AM7</f>
        <v>-14.514850393697172</v>
      </c>
      <c r="BH7" s="18">
        <f>IF(AND(BF7&gt;0,BG7&lt;0),-DEGREES(ATAN(BG7/BF7)),IF(AND(BF7&gt;0,BG7&gt;0),360-DEGREES(ATAN(BF7/BG7)),IF(AND(BF7=0,BG7&gt;0),270,IF(AND(BF7=0,BG7&lt;0),90,IF(AND(BF7&lt;0,BG7&lt;&gt;0),180-DEGREES(ATAN(BG7/BF7)),0)))))</f>
        <v>71.160242061411992</v>
      </c>
      <c r="BI7" s="18">
        <f>AT7-BH7</f>
        <v>-71.160242061411992</v>
      </c>
    </row>
    <row r="8" spans="6:61" ht="15.75">
      <c r="G8" s="69">
        <v>2</v>
      </c>
      <c r="H8" s="83">
        <v>16.100000000000001</v>
      </c>
      <c r="I8" s="83">
        <v>-4.3</v>
      </c>
      <c r="J8" s="18">
        <f t="shared" si="0"/>
        <v>14.953564753189497</v>
      </c>
      <c r="K8" s="16">
        <f t="shared" si="1"/>
        <v>-6.9535647531894966</v>
      </c>
      <c r="M8" s="53" t="s">
        <v>2</v>
      </c>
      <c r="N8" s="53">
        <f>MAX(I7:I51)</f>
        <v>16.100000000000001</v>
      </c>
      <c r="O8" s="53">
        <f>MIN(I7:I51)</f>
        <v>-19.3</v>
      </c>
      <c r="Q8" s="53">
        <v>2</v>
      </c>
      <c r="R8" s="65">
        <f t="shared" ref="R8:R52" si="3">H8-$N$11</f>
        <v>15.150000000000002</v>
      </c>
      <c r="S8" s="65">
        <f t="shared" ref="S8:S52" si="4">I8-$N$12</f>
        <v>-2.7</v>
      </c>
      <c r="U8" s="53">
        <v>2</v>
      </c>
      <c r="V8" s="12">
        <f t="shared" ref="V8:V51" si="5">SQRT(POWER(R8,2)+POWER(S8,2))</f>
        <v>15.388713396512395</v>
      </c>
      <c r="Z8" s="53" t="s">
        <v>57</v>
      </c>
      <c r="AA8" s="53">
        <f>COS(RADIANS(AA6))</f>
        <v>0.39822393277063617</v>
      </c>
      <c r="AC8" s="53">
        <v>2</v>
      </c>
      <c r="AD8" s="49">
        <f t="shared" ref="AD8:AD52" si="6">IF($Z$11="против часовой",R8*$AA$8-S8*$AA$7,R8*$AA$8+S8*$AA$7)</f>
        <v>3.5564143568367959</v>
      </c>
      <c r="AE8" s="49">
        <f t="shared" ref="AE8:AE52" si="7">IF($Z$11="против часовой",R8*$AA$7+S8*$AA$8,R8*(-$AA$7)+S8*$AA$8)</f>
        <v>-14.972121323395868</v>
      </c>
      <c r="AK8" s="53">
        <v>2</v>
      </c>
      <c r="AL8" s="66">
        <f t="shared" si="2"/>
        <v>3.0029451763010213</v>
      </c>
      <c r="AM8" s="66">
        <f t="shared" ref="AM8:AM52" si="8">IF($AG$7&gt;$AH48,AE8,AE8/$AI$7)</f>
        <v>-14.972121323395868</v>
      </c>
      <c r="AO8" s="69">
        <v>2</v>
      </c>
      <c r="AP8" s="65">
        <f t="shared" ref="AP8:AP52" si="9">IF($Z$11="против часовой",AL8*$AA$8+AM8*$AA$7,AL8*$AA$8-AM8*$AA$7)</f>
        <v>14.929595326259708</v>
      </c>
      <c r="AQ8" s="65">
        <f t="shared" ref="AQ8:AQ52" si="10">IF($Z$11="против часовой",AL8*(-$AA$7)+AM8*$AA$8,AL8*$AA$7+AM8*$AA$8)</f>
        <v>-3.2076907657190303</v>
      </c>
      <c r="AR8" s="16">
        <f t="shared" ref="AR8:AR52" si="11">IF(AND(AP8&gt;0,AQ8&lt;0),-DEGREES(ATAN(AQ8/AP8)),IF(AND(AP8&gt;0,AQ8&gt;0),360-DEGREES(ATAN(AQ8/AP8)),IF(AND(AP8=0,AQ8&gt;0),270,IF(AND(AP8=0,AQ8&lt;0),90,IF(AND(AP8&lt;0,AQ8&lt;&gt;0),180-DEGREES(ATAN(AQ8/AP8)),0)))))</f>
        <v>12.125911824731725</v>
      </c>
      <c r="AS8" s="72"/>
      <c r="AT8" s="74">
        <f>AT7+8</f>
        <v>8</v>
      </c>
      <c r="AU8" s="16">
        <f t="shared" ref="AU8:AU52" si="12">AT8-AR8</f>
        <v>-4.125911824731725</v>
      </c>
      <c r="AV8" s="16"/>
      <c r="AW8" s="78">
        <f>AVERAGE(AV7,AV13,AV19,AV24,AV30,AV36,AV41,AV47)</f>
        <v>-5.340292319861871</v>
      </c>
      <c r="AX8" s="16">
        <f t="shared" ref="AX8:AX52" si="13">$AW$10*SIN(RADIANS(AT8))+$AW$12*COS(RADIANS(AT8))+$AW$14*SIN(RADIANS(2*AT8))+$AW$16*COS(RADIANS(2*AT8))</f>
        <v>0.54044494994062298</v>
      </c>
      <c r="AY8" s="72"/>
      <c r="AZ8" s="72"/>
      <c r="BA8" s="72"/>
      <c r="BB8" s="72"/>
      <c r="BC8" s="72"/>
      <c r="BD8" s="68"/>
      <c r="BE8" s="69">
        <v>2</v>
      </c>
      <c r="BF8" s="65">
        <f t="shared" ref="BF8:BF52" si="14">AL8</f>
        <v>3.0029451763010213</v>
      </c>
      <c r="BG8" s="66">
        <f t="shared" ref="BG8:BG52" si="15">AM8</f>
        <v>-14.972121323395868</v>
      </c>
      <c r="BH8" s="18">
        <f t="shared" ref="BH8:BH52" si="16">IF(AND(BF8&gt;0,BG8&lt;0),-DEGREES(ATAN(BG8/BF8)),IF(AND(BF8&gt;0,BG8&gt;0),360-DEGREES(ATAN(BF8/BG8)),IF(AND(BF8=0,BG8&gt;0),270,IF(AND(BF8=0,BG8&lt;0),90,IF(AND(BF8&lt;0,BG8&lt;&gt;0),180-DEGREES(ATAN(BG8/BF8)),0)))))</f>
        <v>78.658717027988814</v>
      </c>
      <c r="BI8" s="18">
        <f t="shared" ref="BI8:BI52" si="17">AT8-BH8</f>
        <v>-70.658717027988814</v>
      </c>
    </row>
    <row r="9" spans="6:61" ht="15.75">
      <c r="G9" s="69">
        <v>3</v>
      </c>
      <c r="H9" s="83">
        <v>15.3</v>
      </c>
      <c r="I9" s="83">
        <v>-6.9</v>
      </c>
      <c r="J9" s="18">
        <f t="shared" si="0"/>
        <v>24.27444113443946</v>
      </c>
      <c r="K9" s="16">
        <f t="shared" si="1"/>
        <v>-8.2744411344394599</v>
      </c>
      <c r="Q9" s="53">
        <v>3</v>
      </c>
      <c r="R9" s="65">
        <f t="shared" si="3"/>
        <v>14.350000000000001</v>
      </c>
      <c r="S9" s="65">
        <f t="shared" si="4"/>
        <v>-5.3000000000000007</v>
      </c>
      <c r="U9" s="53">
        <v>3</v>
      </c>
      <c r="V9" s="12">
        <f t="shared" si="5"/>
        <v>15.297467110603639</v>
      </c>
      <c r="X9" s="64" t="s">
        <v>59</v>
      </c>
      <c r="AC9" s="53">
        <v>3</v>
      </c>
      <c r="AD9" s="49">
        <f t="shared" si="6"/>
        <v>0.85288580911669598</v>
      </c>
      <c r="AE9" s="49">
        <f t="shared" si="7"/>
        <v>-15.273672963521493</v>
      </c>
      <c r="AK9" s="53">
        <v>3</v>
      </c>
      <c r="AL9" s="66">
        <f t="shared" si="2"/>
        <v>0.72015492837582984</v>
      </c>
      <c r="AM9" s="66">
        <f t="shared" si="8"/>
        <v>-15.273672963521493</v>
      </c>
      <c r="AO9" s="69">
        <v>3</v>
      </c>
      <c r="AP9" s="65">
        <f t="shared" si="9"/>
        <v>14.297143386671264</v>
      </c>
      <c r="AQ9" s="65">
        <f t="shared" si="10"/>
        <v>-5.421752474839991</v>
      </c>
      <c r="AR9" s="16">
        <f t="shared" si="11"/>
        <v>20.767693373722832</v>
      </c>
      <c r="AS9" s="72"/>
      <c r="AT9" s="74">
        <f t="shared" ref="AT9:AT51" si="18">AT8+8</f>
        <v>16</v>
      </c>
      <c r="AU9" s="16">
        <f t="shared" si="12"/>
        <v>-4.7676933737228318</v>
      </c>
      <c r="AV9" s="16"/>
      <c r="AW9" s="77" t="s">
        <v>73</v>
      </c>
      <c r="AX9" s="16">
        <f t="shared" si="13"/>
        <v>0.61621511426557218</v>
      </c>
      <c r="AY9" s="72"/>
      <c r="AZ9" s="72"/>
      <c r="BA9" s="72"/>
      <c r="BB9" s="72"/>
      <c r="BC9" s="72"/>
      <c r="BD9" s="68"/>
      <c r="BE9" s="69">
        <v>3</v>
      </c>
      <c r="BF9" s="65">
        <f t="shared" si="14"/>
        <v>0.72015492837582984</v>
      </c>
      <c r="BG9" s="66">
        <f t="shared" si="15"/>
        <v>-15.273672963521493</v>
      </c>
      <c r="BH9" s="18">
        <f t="shared" si="16"/>
        <v>87.300498576979919</v>
      </c>
      <c r="BI9" s="18">
        <f t="shared" si="17"/>
        <v>-71.300498576979919</v>
      </c>
    </row>
    <row r="10" spans="6:61" ht="15.75">
      <c r="G10" s="69">
        <v>4</v>
      </c>
      <c r="H10" s="83">
        <v>14.3</v>
      </c>
      <c r="I10" s="83">
        <v>-9.1</v>
      </c>
      <c r="J10" s="18">
        <f t="shared" si="0"/>
        <v>32.471192290848492</v>
      </c>
      <c r="K10" s="16">
        <f t="shared" si="1"/>
        <v>-8.4711922908484922</v>
      </c>
      <c r="M10" s="126" t="s">
        <v>49</v>
      </c>
      <c r="N10" s="126"/>
      <c r="O10" s="126"/>
      <c r="Q10" s="53">
        <v>4</v>
      </c>
      <c r="R10" s="65">
        <f t="shared" si="3"/>
        <v>13.350000000000001</v>
      </c>
      <c r="S10" s="65">
        <f t="shared" si="4"/>
        <v>-7.5</v>
      </c>
      <c r="U10" s="53">
        <v>4</v>
      </c>
      <c r="V10" s="12">
        <f t="shared" si="5"/>
        <v>15.312494897958334</v>
      </c>
      <c r="X10" s="53">
        <f>MATCH(X7,V7:V51,0)</f>
        <v>37</v>
      </c>
      <c r="Z10" s="122" t="s">
        <v>58</v>
      </c>
      <c r="AA10" s="122"/>
      <c r="AC10" s="53">
        <v>4</v>
      </c>
      <c r="AD10" s="49">
        <f t="shared" si="6"/>
        <v>-1.5633722326185149</v>
      </c>
      <c r="AE10" s="49">
        <f t="shared" si="7"/>
        <v>-15.232477384269357</v>
      </c>
      <c r="AK10" s="53">
        <v>4</v>
      </c>
      <c r="AL10" s="66">
        <f t="shared" si="2"/>
        <v>-1.3200714634614126</v>
      </c>
      <c r="AM10" s="66">
        <f t="shared" si="8"/>
        <v>-15.232477384269357</v>
      </c>
      <c r="AO10" s="69">
        <v>4</v>
      </c>
      <c r="AP10" s="65">
        <f t="shared" si="9"/>
        <v>13.446888189139864</v>
      </c>
      <c r="AQ10" s="65">
        <f t="shared" si="10"/>
        <v>-7.2768230677743864</v>
      </c>
      <c r="AR10" s="16">
        <f t="shared" si="11"/>
        <v>28.420166385223123</v>
      </c>
      <c r="AS10" s="72"/>
      <c r="AT10" s="74">
        <f t="shared" si="18"/>
        <v>24</v>
      </c>
      <c r="AU10" s="16">
        <f t="shared" si="12"/>
        <v>-4.4201663852231228</v>
      </c>
      <c r="AV10" s="16"/>
      <c r="AW10" s="78">
        <f>((AV19-AV41)+(AV13-AV36)*SIN(RADIANS(45))+(AV24-AV47)*SIN(RADIANS(45)))/4</f>
        <v>0.47260392183120065</v>
      </c>
      <c r="AX10" s="16">
        <f t="shared" si="13"/>
        <v>0.67943471903093111</v>
      </c>
      <c r="AY10" s="72"/>
      <c r="AZ10" s="72"/>
      <c r="BA10" s="72"/>
      <c r="BB10" s="72"/>
      <c r="BC10" s="72"/>
      <c r="BD10" s="68"/>
      <c r="BE10" s="69">
        <v>4</v>
      </c>
      <c r="BF10" s="65">
        <f t="shared" si="14"/>
        <v>-1.3200714634614126</v>
      </c>
      <c r="BG10" s="66">
        <f t="shared" si="15"/>
        <v>-15.232477384269357</v>
      </c>
      <c r="BH10" s="18">
        <f t="shared" si="16"/>
        <v>94.952971588480196</v>
      </c>
      <c r="BI10" s="18">
        <f t="shared" si="17"/>
        <v>-70.952971588480196</v>
      </c>
    </row>
    <row r="11" spans="6:61" ht="15.75">
      <c r="G11" s="69">
        <v>5</v>
      </c>
      <c r="H11" s="83">
        <v>13</v>
      </c>
      <c r="I11" s="83">
        <v>-11.3</v>
      </c>
      <c r="J11" s="18">
        <f t="shared" si="0"/>
        <v>40.998173419890193</v>
      </c>
      <c r="K11" s="16">
        <f t="shared" si="1"/>
        <v>-8.9981734198901933</v>
      </c>
      <c r="M11" s="53" t="s">
        <v>31</v>
      </c>
      <c r="N11" s="99">
        <f>(N7+O7)/2</f>
        <v>0.94999999999999929</v>
      </c>
      <c r="O11" s="99"/>
      <c r="Q11" s="53">
        <v>5</v>
      </c>
      <c r="R11" s="65">
        <f t="shared" si="3"/>
        <v>12.05</v>
      </c>
      <c r="S11" s="65">
        <f t="shared" si="4"/>
        <v>-9.7000000000000011</v>
      </c>
      <c r="U11" s="53">
        <v>5</v>
      </c>
      <c r="V11" s="12">
        <f t="shared" si="5"/>
        <v>15.469082067142834</v>
      </c>
      <c r="Z11" s="123" t="str">
        <f>IF(AND(X13&gt;0,X15&gt;0),"по часовой",IF(AND(X13&lt;0,X15&lt;0),"по часовой","против часовой"))</f>
        <v>по часовой</v>
      </c>
      <c r="AA11" s="123"/>
      <c r="AC11" s="53">
        <v>5</v>
      </c>
      <c r="AD11" s="49">
        <f t="shared" si="6"/>
        <v>-4.0990974541849194</v>
      </c>
      <c r="AE11" s="49">
        <f t="shared" si="7"/>
        <v>-14.916095335612962</v>
      </c>
      <c r="AK11" s="53">
        <v>5</v>
      </c>
      <c r="AL11" s="66">
        <f t="shared" si="2"/>
        <v>-3.4611728814920193</v>
      </c>
      <c r="AM11" s="66">
        <f t="shared" si="8"/>
        <v>-14.916095335612962</v>
      </c>
      <c r="AO11" s="69">
        <v>5</v>
      </c>
      <c r="AP11" s="65">
        <f t="shared" si="9"/>
        <v>12.304036832148794</v>
      </c>
      <c r="AQ11" s="65">
        <f t="shared" si="10"/>
        <v>-9.1148392969813994</v>
      </c>
      <c r="AR11" s="16">
        <f t="shared" si="11"/>
        <v>36.531074161544417</v>
      </c>
      <c r="AS11" s="72"/>
      <c r="AT11" s="74">
        <f t="shared" si="18"/>
        <v>32</v>
      </c>
      <c r="AU11" s="16">
        <f t="shared" si="12"/>
        <v>-4.5310741615444172</v>
      </c>
      <c r="AV11" s="16"/>
      <c r="AW11" s="77" t="s">
        <v>74</v>
      </c>
      <c r="AX11" s="16">
        <f t="shared" si="13"/>
        <v>0.72742832406325408</v>
      </c>
      <c r="AY11" s="72"/>
      <c r="AZ11" s="72"/>
      <c r="BA11" s="72"/>
      <c r="BB11" s="72"/>
      <c r="BC11" s="72"/>
      <c r="BD11" s="68"/>
      <c r="BE11" s="69">
        <v>5</v>
      </c>
      <c r="BF11" s="65">
        <f t="shared" si="14"/>
        <v>-3.4611728814920193</v>
      </c>
      <c r="BG11" s="66">
        <f t="shared" si="15"/>
        <v>-14.916095335612962</v>
      </c>
      <c r="BH11" s="18">
        <f t="shared" si="16"/>
        <v>103.06387936480149</v>
      </c>
      <c r="BI11" s="18">
        <f t="shared" si="17"/>
        <v>-71.063879364801494</v>
      </c>
    </row>
    <row r="12" spans="6:61" ht="15.75">
      <c r="G12" s="69">
        <v>6</v>
      </c>
      <c r="H12" s="83">
        <v>11.4</v>
      </c>
      <c r="I12" s="83">
        <v>-13.3</v>
      </c>
      <c r="J12" s="18">
        <f t="shared" si="0"/>
        <v>49.398705354995535</v>
      </c>
      <c r="K12" s="16">
        <f t="shared" si="1"/>
        <v>-9.3987053549955348</v>
      </c>
      <c r="M12" s="53" t="s">
        <v>2</v>
      </c>
      <c r="N12" s="99">
        <f>(N8+O8)/2</f>
        <v>-1.5999999999999996</v>
      </c>
      <c r="O12" s="99"/>
      <c r="Q12" s="53">
        <v>6</v>
      </c>
      <c r="R12" s="65">
        <f t="shared" si="3"/>
        <v>10.450000000000001</v>
      </c>
      <c r="S12" s="65">
        <f t="shared" si="4"/>
        <v>-11.700000000000001</v>
      </c>
      <c r="U12" s="53">
        <v>6</v>
      </c>
      <c r="V12" s="12">
        <f t="shared" si="5"/>
        <v>15.687335656509681</v>
      </c>
      <c r="X12" s="64" t="s">
        <v>31</v>
      </c>
      <c r="AC12" s="53">
        <v>6</v>
      </c>
      <c r="AD12" s="49">
        <f t="shared" si="6"/>
        <v>-6.5708322093130054</v>
      </c>
      <c r="AE12" s="49">
        <f t="shared" si="7"/>
        <v>-14.244882030998181</v>
      </c>
      <c r="AK12" s="53">
        <v>6</v>
      </c>
      <c r="AL12" s="66">
        <f t="shared" si="2"/>
        <v>-5.5482423889408921</v>
      </c>
      <c r="AM12" s="66">
        <f t="shared" si="8"/>
        <v>-14.244882030998181</v>
      </c>
      <c r="AO12" s="69">
        <v>6</v>
      </c>
      <c r="AP12" s="65">
        <f t="shared" si="9"/>
        <v>10.857219739879802</v>
      </c>
      <c r="AQ12" s="65">
        <f t="shared" si="10"/>
        <v>-10.761990392276871</v>
      </c>
      <c r="AR12" s="16">
        <f t="shared" si="11"/>
        <v>44.747622397769781</v>
      </c>
      <c r="AS12" s="72"/>
      <c r="AT12" s="74">
        <f t="shared" si="18"/>
        <v>40</v>
      </c>
      <c r="AU12" s="16">
        <f t="shared" si="12"/>
        <v>-4.7476223977697813</v>
      </c>
      <c r="AV12" s="16"/>
      <c r="AW12" s="78">
        <f>((AV7-AV30)+(AV13-AV36)*SIN(RADIANS(45))-(AV24-AV47)*SIN(RADIANS(45)))/4</f>
        <v>0.49554955083278801</v>
      </c>
      <c r="AX12" s="16">
        <f t="shared" si="13"/>
        <v>0.75797192125634671</v>
      </c>
      <c r="AY12" s="72"/>
      <c r="AZ12" s="72"/>
      <c r="BA12" s="72"/>
      <c r="BB12" s="72"/>
      <c r="BC12" s="72"/>
      <c r="BD12" s="68"/>
      <c r="BE12" s="69">
        <v>6</v>
      </c>
      <c r="BF12" s="65">
        <f t="shared" si="14"/>
        <v>-5.5482423889408921</v>
      </c>
      <c r="BG12" s="66">
        <f t="shared" si="15"/>
        <v>-14.244882030998181</v>
      </c>
      <c r="BH12" s="18">
        <f t="shared" si="16"/>
        <v>111.28042760102686</v>
      </c>
      <c r="BI12" s="18">
        <f t="shared" si="17"/>
        <v>-71.280427601026858</v>
      </c>
    </row>
    <row r="13" spans="6:61" ht="15.75">
      <c r="G13" s="69">
        <v>7</v>
      </c>
      <c r="H13" s="83">
        <v>9.6</v>
      </c>
      <c r="I13" s="83">
        <v>-15</v>
      </c>
      <c r="J13" s="18">
        <f t="shared" si="0"/>
        <v>57.380756928807173</v>
      </c>
      <c r="K13" s="16">
        <f t="shared" si="1"/>
        <v>-9.3807569288071733</v>
      </c>
      <c r="Q13" s="53">
        <v>7</v>
      </c>
      <c r="R13" s="65">
        <f t="shared" si="3"/>
        <v>8.65</v>
      </c>
      <c r="S13" s="65">
        <f t="shared" si="4"/>
        <v>-13.4</v>
      </c>
      <c r="U13" s="53">
        <v>7</v>
      </c>
      <c r="V13" s="12">
        <f t="shared" si="5"/>
        <v>15.949373028429676</v>
      </c>
      <c r="X13" s="82">
        <v>7.25</v>
      </c>
      <c r="AC13" s="53">
        <v>7</v>
      </c>
      <c r="AD13" s="49">
        <f t="shared" si="6"/>
        <v>-8.8470252815909589</v>
      </c>
      <c r="AE13" s="49">
        <f t="shared" si="7"/>
        <v>-13.270743900282698</v>
      </c>
      <c r="AK13" s="53">
        <v>7</v>
      </c>
      <c r="AL13" s="66">
        <f t="shared" si="2"/>
        <v>-7.4702015086893656</v>
      </c>
      <c r="AM13" s="66">
        <f t="shared" si="8"/>
        <v>-13.270743900282698</v>
      </c>
      <c r="AO13" s="69">
        <v>7</v>
      </c>
      <c r="AP13" s="65">
        <f t="shared" si="9"/>
        <v>9.1982841775769781</v>
      </c>
      <c r="AQ13" s="65">
        <f t="shared" si="10"/>
        <v>-12.137055756477858</v>
      </c>
      <c r="AR13" s="16">
        <f t="shared" si="11"/>
        <v>52.842682216121915</v>
      </c>
      <c r="AS13" s="72"/>
      <c r="AT13" s="74">
        <f t="shared" si="18"/>
        <v>48</v>
      </c>
      <c r="AU13" s="16">
        <f t="shared" si="12"/>
        <v>-4.842682216121915</v>
      </c>
      <c r="AV13" s="16">
        <f>AU13-(((AT13-45)*(AU13-AU12))/(AT13-AT12))</f>
        <v>-4.8070347842398649</v>
      </c>
      <c r="AW13" s="77" t="s">
        <v>75</v>
      </c>
      <c r="AX13" s="16">
        <f t="shared" si="13"/>
        <v>0.7694361568930197</v>
      </c>
      <c r="AY13" s="72"/>
      <c r="AZ13" s="72"/>
      <c r="BA13" s="72"/>
      <c r="BB13" s="72"/>
      <c r="BC13" s="72"/>
      <c r="BD13" s="68"/>
      <c r="BE13" s="69">
        <v>7</v>
      </c>
      <c r="BF13" s="65">
        <f t="shared" si="14"/>
        <v>-7.4702015086893656</v>
      </c>
      <c r="BG13" s="66">
        <f t="shared" si="15"/>
        <v>-13.270743900282698</v>
      </c>
      <c r="BH13" s="18">
        <f t="shared" si="16"/>
        <v>119.37548741937897</v>
      </c>
      <c r="BI13" s="18">
        <f t="shared" si="17"/>
        <v>-71.37548741937897</v>
      </c>
    </row>
    <row r="14" spans="6:61" ht="15.75">
      <c r="G14" s="69">
        <v>8</v>
      </c>
      <c r="H14" s="83">
        <v>7.7</v>
      </c>
      <c r="I14" s="83">
        <v>-16.5</v>
      </c>
      <c r="J14" s="18">
        <f t="shared" si="0"/>
        <v>64.98310652189997</v>
      </c>
      <c r="K14" s="16">
        <f t="shared" si="1"/>
        <v>-8.9831065218999697</v>
      </c>
      <c r="Q14" s="53">
        <v>8</v>
      </c>
      <c r="R14" s="65">
        <f t="shared" si="3"/>
        <v>6.7500000000000009</v>
      </c>
      <c r="S14" s="65">
        <f t="shared" si="4"/>
        <v>-14.9</v>
      </c>
      <c r="U14" s="53">
        <v>8</v>
      </c>
      <c r="V14" s="12">
        <f t="shared" si="5"/>
        <v>16.357643473312407</v>
      </c>
      <c r="X14" s="64" t="s">
        <v>2</v>
      </c>
      <c r="AC14" s="53">
        <v>8</v>
      </c>
      <c r="AD14" s="49">
        <f t="shared" si="6"/>
        <v>-10.97958310087647</v>
      </c>
      <c r="AE14" s="49">
        <f t="shared" si="7"/>
        <v>-12.125232159878337</v>
      </c>
      <c r="AK14" s="53">
        <v>8</v>
      </c>
      <c r="AL14" s="66">
        <f t="shared" si="2"/>
        <v>-9.2708787003938671</v>
      </c>
      <c r="AM14" s="66">
        <f t="shared" si="8"/>
        <v>-12.125232159878337</v>
      </c>
      <c r="AO14" s="69">
        <v>8</v>
      </c>
      <c r="AP14" s="65">
        <f t="shared" si="9"/>
        <v>7.430446986302675</v>
      </c>
      <c r="AQ14" s="65">
        <f t="shared" si="10"/>
        <v>-13.332625562585566</v>
      </c>
      <c r="AR14" s="16">
        <f t="shared" si="11"/>
        <v>60.868503073855535</v>
      </c>
      <c r="AS14" s="72"/>
      <c r="AT14" s="74">
        <f t="shared" si="18"/>
        <v>56</v>
      </c>
      <c r="AU14" s="16">
        <f t="shared" si="12"/>
        <v>-4.8685030738555355</v>
      </c>
      <c r="AV14" s="16"/>
      <c r="AW14" s="78">
        <f>((AV13+AV36)-(AV24+AV47))/4</f>
        <v>8.2860062089279651E-2</v>
      </c>
      <c r="AX14" s="16">
        <f t="shared" si="13"/>
        <v>0.7608982223984766</v>
      </c>
      <c r="AY14" s="72"/>
      <c r="AZ14" s="72"/>
      <c r="BA14" s="72"/>
      <c r="BB14" s="72"/>
      <c r="BC14" s="72"/>
      <c r="BD14" s="68"/>
      <c r="BE14" s="69">
        <v>8</v>
      </c>
      <c r="BF14" s="65">
        <f t="shared" si="14"/>
        <v>-9.2708787003938671</v>
      </c>
      <c r="BG14" s="66">
        <f t="shared" si="15"/>
        <v>-12.125232159878337</v>
      </c>
      <c r="BH14" s="18">
        <f t="shared" si="16"/>
        <v>127.40130827711261</v>
      </c>
      <c r="BI14" s="18">
        <f t="shared" si="17"/>
        <v>-71.401308277112605</v>
      </c>
    </row>
    <row r="15" spans="6:61" ht="15.75">
      <c r="G15" s="69">
        <v>9</v>
      </c>
      <c r="H15" s="83">
        <v>5.6</v>
      </c>
      <c r="I15" s="83">
        <v>-17.7</v>
      </c>
      <c r="J15" s="18">
        <f t="shared" si="0"/>
        <v>72.443452564947165</v>
      </c>
      <c r="K15" s="16">
        <f t="shared" si="1"/>
        <v>-8.4434525649471652</v>
      </c>
      <c r="Q15" s="53">
        <v>9</v>
      </c>
      <c r="R15" s="65">
        <f t="shared" si="3"/>
        <v>4.6500000000000004</v>
      </c>
      <c r="S15" s="65">
        <f t="shared" si="4"/>
        <v>-16.100000000000001</v>
      </c>
      <c r="U15" s="53">
        <v>9</v>
      </c>
      <c r="V15" s="12">
        <f t="shared" si="5"/>
        <v>16.758057763356707</v>
      </c>
      <c r="X15" s="82">
        <v>16.7</v>
      </c>
      <c r="AC15" s="53">
        <v>9</v>
      </c>
      <c r="AD15" s="49">
        <f t="shared" si="6"/>
        <v>-12.916599237311848</v>
      </c>
      <c r="AE15" s="49">
        <f t="shared" si="7"/>
        <v>-10.676795593373278</v>
      </c>
      <c r="AK15" s="53">
        <v>9</v>
      </c>
      <c r="AL15" s="66">
        <f t="shared" si="2"/>
        <v>-10.906445504397968</v>
      </c>
      <c r="AM15" s="66">
        <f t="shared" si="8"/>
        <v>-10.676795593373278</v>
      </c>
      <c r="AO15" s="69">
        <v>9</v>
      </c>
      <c r="AP15" s="65">
        <f t="shared" si="9"/>
        <v>5.4504913249945401</v>
      </c>
      <c r="AQ15" s="65">
        <f t="shared" si="10"/>
        <v>-14.256109637598785</v>
      </c>
      <c r="AR15" s="16">
        <f t="shared" si="11"/>
        <v>69.076810103680444</v>
      </c>
      <c r="AS15" s="72"/>
      <c r="AT15" s="74">
        <f t="shared" si="18"/>
        <v>64</v>
      </c>
      <c r="AU15" s="16">
        <f t="shared" si="12"/>
        <v>-5.0768101036804438</v>
      </c>
      <c r="AV15" s="16"/>
      <c r="AW15" s="77" t="s">
        <v>76</v>
      </c>
      <c r="AX15" s="16">
        <f t="shared" si="13"/>
        <v>0.73221402383875178</v>
      </c>
      <c r="AY15" s="72"/>
      <c r="AZ15" s="72"/>
      <c r="BA15" s="72"/>
      <c r="BB15" s="72"/>
      <c r="BC15" s="72"/>
      <c r="BD15" s="68"/>
      <c r="BE15" s="69">
        <v>9</v>
      </c>
      <c r="BF15" s="65">
        <f t="shared" si="14"/>
        <v>-10.906445504397968</v>
      </c>
      <c r="BG15" s="66">
        <f t="shared" si="15"/>
        <v>-10.676795593373278</v>
      </c>
      <c r="BH15" s="18">
        <f t="shared" si="16"/>
        <v>135.60961530693754</v>
      </c>
      <c r="BI15" s="18">
        <f t="shared" si="17"/>
        <v>-71.609615306937542</v>
      </c>
    </row>
    <row r="16" spans="6:61">
      <c r="G16" s="69">
        <v>10</v>
      </c>
      <c r="H16" s="83">
        <v>3.6</v>
      </c>
      <c r="I16" s="83">
        <v>-18.5</v>
      </c>
      <c r="J16" s="18">
        <f t="shared" si="0"/>
        <v>78.988169828355623</v>
      </c>
      <c r="K16" s="16">
        <f t="shared" si="1"/>
        <v>-6.9881698283556233</v>
      </c>
      <c r="Q16" s="53">
        <v>10</v>
      </c>
      <c r="R16" s="65">
        <f t="shared" si="3"/>
        <v>2.6500000000000008</v>
      </c>
      <c r="S16" s="65">
        <f t="shared" si="4"/>
        <v>-16.899999999999999</v>
      </c>
      <c r="U16" s="53">
        <v>10</v>
      </c>
      <c r="V16" s="12">
        <f t="shared" si="5"/>
        <v>17.106504610819826</v>
      </c>
      <c r="AC16" s="53">
        <v>10</v>
      </c>
      <c r="AD16" s="49">
        <f t="shared" si="6"/>
        <v>-14.446877687931144</v>
      </c>
      <c r="AE16" s="49">
        <f t="shared" si="7"/>
        <v>-9.1607982768947185</v>
      </c>
      <c r="AK16" s="53">
        <v>10</v>
      </c>
      <c r="AL16" s="66">
        <f t="shared" si="2"/>
        <v>-12.198573426120756</v>
      </c>
      <c r="AM16" s="66">
        <f t="shared" si="8"/>
        <v>-9.1607982768947185</v>
      </c>
      <c r="AO16" s="69">
        <v>10</v>
      </c>
      <c r="AP16" s="65">
        <f t="shared" si="9"/>
        <v>3.5453285652031168</v>
      </c>
      <c r="AQ16" s="65">
        <f t="shared" si="10"/>
        <v>-14.837656960152824</v>
      </c>
      <c r="AR16" s="16">
        <f t="shared" si="11"/>
        <v>76.561637600691711</v>
      </c>
      <c r="AS16" s="72"/>
      <c r="AT16" s="74">
        <f t="shared" si="18"/>
        <v>72</v>
      </c>
      <c r="AU16" s="16">
        <f t="shared" si="12"/>
        <v>-4.5616376006917108</v>
      </c>
      <c r="AV16" s="16"/>
      <c r="AW16" s="78">
        <f>((AV7+AV30)-(AV19+AV41))/4</f>
        <v>-4.0462476177838269E-2</v>
      </c>
      <c r="AX16" s="16">
        <f t="shared" si="13"/>
        <v>0.68404502560889202</v>
      </c>
      <c r="AY16" s="72"/>
      <c r="AZ16" s="72"/>
      <c r="BA16" s="72"/>
      <c r="BB16" s="72"/>
      <c r="BC16" s="72"/>
      <c r="BD16" s="68"/>
      <c r="BE16" s="69">
        <v>10</v>
      </c>
      <c r="BF16" s="65">
        <f t="shared" si="14"/>
        <v>-12.198573426120756</v>
      </c>
      <c r="BG16" s="66">
        <f t="shared" si="15"/>
        <v>-9.1607982768947185</v>
      </c>
      <c r="BH16" s="18">
        <f t="shared" si="16"/>
        <v>143.09444280394877</v>
      </c>
      <c r="BI16" s="18">
        <f t="shared" si="17"/>
        <v>-71.094442803948766</v>
      </c>
    </row>
    <row r="17" spans="7:61">
      <c r="G17" s="69">
        <v>11</v>
      </c>
      <c r="H17" s="83">
        <v>1.3</v>
      </c>
      <c r="I17" s="83">
        <v>-19.100000000000001</v>
      </c>
      <c r="J17" s="18">
        <f t="shared" si="0"/>
        <v>86.106292444902863</v>
      </c>
      <c r="K17" s="16">
        <f t="shared" si="1"/>
        <v>-6.1062924449028628</v>
      </c>
      <c r="Q17" s="53">
        <v>11</v>
      </c>
      <c r="R17" s="65">
        <f t="shared" si="3"/>
        <v>0.35000000000000075</v>
      </c>
      <c r="S17" s="65">
        <f t="shared" si="4"/>
        <v>-17.5</v>
      </c>
      <c r="U17" s="53">
        <v>11</v>
      </c>
      <c r="V17" s="12">
        <f t="shared" si="5"/>
        <v>17.503499650069983</v>
      </c>
      <c r="AC17" s="53">
        <v>11</v>
      </c>
      <c r="AD17" s="49">
        <f t="shared" si="6"/>
        <v>-15.913165672112131</v>
      </c>
      <c r="AE17" s="49">
        <f t="shared" si="7"/>
        <v>-7.2899697044577705</v>
      </c>
      <c r="AK17" s="53">
        <v>11</v>
      </c>
      <c r="AL17" s="66">
        <f t="shared" si="2"/>
        <v>-13.436669437261818</v>
      </c>
      <c r="AM17" s="66">
        <f t="shared" si="8"/>
        <v>-7.2899697044577705</v>
      </c>
      <c r="AO17" s="69">
        <v>11</v>
      </c>
      <c r="AP17" s="65">
        <f t="shared" si="9"/>
        <v>1.3362000701337644</v>
      </c>
      <c r="AQ17" s="65">
        <f t="shared" si="10"/>
        <v>-15.22833914879533</v>
      </c>
      <c r="AR17" s="16">
        <f t="shared" si="11"/>
        <v>84.985464275682858</v>
      </c>
      <c r="AS17" s="72"/>
      <c r="AT17" s="74">
        <f t="shared" si="18"/>
        <v>80</v>
      </c>
      <c r="AU17" s="16">
        <f t="shared" si="12"/>
        <v>-4.9854642756828582</v>
      </c>
      <c r="AV17" s="16"/>
      <c r="AW17" s="72"/>
      <c r="AX17" s="16">
        <f t="shared" si="13"/>
        <v>0.61783738336391092</v>
      </c>
      <c r="AY17" s="72"/>
      <c r="AZ17" s="72"/>
      <c r="BA17" s="72"/>
      <c r="BB17" s="72"/>
      <c r="BC17" s="72"/>
      <c r="BD17" s="68"/>
      <c r="BE17" s="69">
        <v>11</v>
      </c>
      <c r="BF17" s="65">
        <f t="shared" si="14"/>
        <v>-13.436669437261818</v>
      </c>
      <c r="BG17" s="66">
        <f t="shared" si="15"/>
        <v>-7.2899697044577705</v>
      </c>
      <c r="BH17" s="18">
        <f t="shared" si="16"/>
        <v>151.51826947893994</v>
      </c>
      <c r="BI17" s="18">
        <f t="shared" si="17"/>
        <v>-71.518269478939942</v>
      </c>
    </row>
    <row r="18" spans="7:61" ht="15.75">
      <c r="G18" s="69">
        <v>12</v>
      </c>
      <c r="H18" s="83">
        <v>-0.8</v>
      </c>
      <c r="I18" s="83">
        <v>-19.3</v>
      </c>
      <c r="J18" s="18">
        <f t="shared" si="0"/>
        <v>92.373595802236665</v>
      </c>
      <c r="K18" s="16">
        <f t="shared" si="1"/>
        <v>-4.3735958022366646</v>
      </c>
      <c r="Q18" s="53">
        <v>12</v>
      </c>
      <c r="R18" s="65">
        <f t="shared" si="3"/>
        <v>-1.7499999999999993</v>
      </c>
      <c r="S18" s="65">
        <f t="shared" si="4"/>
        <v>-17.700000000000003</v>
      </c>
      <c r="U18" s="53">
        <v>12</v>
      </c>
      <c r="V18" s="12">
        <f t="shared" si="5"/>
        <v>17.786300908283319</v>
      </c>
      <c r="AC18" s="53">
        <v>12</v>
      </c>
      <c r="AD18" s="49">
        <f t="shared" si="6"/>
        <v>-16.932893577199977</v>
      </c>
      <c r="AE18" s="49">
        <f t="shared" si="7"/>
        <v>-5.4433092051820768</v>
      </c>
      <c r="AK18" s="53">
        <v>12</v>
      </c>
      <c r="AL18" s="66">
        <f t="shared" si="2"/>
        <v>-14.29770155739045</v>
      </c>
      <c r="AM18" s="66">
        <f t="shared" si="8"/>
        <v>-5.4433092051820768</v>
      </c>
      <c r="AO18" s="69">
        <v>12</v>
      </c>
      <c r="AP18" s="65">
        <f t="shared" si="9"/>
        <v>-0.70060347026565406</v>
      </c>
      <c r="AQ18" s="65">
        <f t="shared" si="10"/>
        <v>-15.282769372887788</v>
      </c>
      <c r="AR18" s="16">
        <f t="shared" si="11"/>
        <v>92.62475579274232</v>
      </c>
      <c r="AS18" s="72"/>
      <c r="AT18" s="74">
        <f t="shared" si="18"/>
        <v>88</v>
      </c>
      <c r="AU18" s="16">
        <f t="shared" si="12"/>
        <v>-4.6247557927423202</v>
      </c>
      <c r="AV18" s="16"/>
      <c r="AW18" s="27" t="s">
        <v>80</v>
      </c>
      <c r="AX18" s="16">
        <f t="shared" si="13"/>
        <v>0.53575439157163995</v>
      </c>
      <c r="AY18" s="72"/>
      <c r="AZ18" s="72"/>
      <c r="BA18" s="72"/>
      <c r="BB18" s="72"/>
      <c r="BC18" s="72"/>
      <c r="BD18" s="68"/>
      <c r="BE18" s="69">
        <v>12</v>
      </c>
      <c r="BF18" s="65">
        <f t="shared" si="14"/>
        <v>-14.29770155739045</v>
      </c>
      <c r="BG18" s="66">
        <f t="shared" si="15"/>
        <v>-5.4433092051820768</v>
      </c>
      <c r="BH18" s="18">
        <f t="shared" si="16"/>
        <v>159.1575609959994</v>
      </c>
      <c r="BI18" s="18">
        <f t="shared" si="17"/>
        <v>-71.157560995999404</v>
      </c>
    </row>
    <row r="19" spans="7:61">
      <c r="G19" s="69">
        <v>13</v>
      </c>
      <c r="H19" s="83">
        <v>-3</v>
      </c>
      <c r="I19" s="83">
        <v>-19.100000000000001</v>
      </c>
      <c r="J19" s="18">
        <f t="shared" si="0"/>
        <v>98.92640792673933</v>
      </c>
      <c r="K19" s="16">
        <f t="shared" si="1"/>
        <v>-2.9264079267393299</v>
      </c>
      <c r="Q19" s="53">
        <v>13</v>
      </c>
      <c r="R19" s="65">
        <f t="shared" si="3"/>
        <v>-3.9499999999999993</v>
      </c>
      <c r="S19" s="65">
        <f t="shared" si="4"/>
        <v>-17.5</v>
      </c>
      <c r="U19" s="53">
        <v>13</v>
      </c>
      <c r="V19" s="12">
        <f t="shared" si="5"/>
        <v>17.940248047337583</v>
      </c>
      <c r="AC19" s="53">
        <v>13</v>
      </c>
      <c r="AD19" s="49">
        <f t="shared" si="6"/>
        <v>-17.625528583025869</v>
      </c>
      <c r="AE19" s="49">
        <f t="shared" si="7"/>
        <v>-3.3456303096633726</v>
      </c>
      <c r="AK19" s="53">
        <v>13</v>
      </c>
      <c r="AL19" s="66">
        <f t="shared" si="2"/>
        <v>-14.882544812700012</v>
      </c>
      <c r="AM19" s="66">
        <f t="shared" si="8"/>
        <v>-3.3456303096633726</v>
      </c>
      <c r="AO19" s="69">
        <v>13</v>
      </c>
      <c r="AP19" s="65">
        <f t="shared" si="9"/>
        <v>-2.8576782154548108</v>
      </c>
      <c r="AQ19" s="65">
        <f t="shared" si="10"/>
        <v>-14.983893268702806</v>
      </c>
      <c r="AR19" s="16">
        <f t="shared" si="11"/>
        <v>100.79759329879518</v>
      </c>
      <c r="AS19" s="72"/>
      <c r="AT19" s="74">
        <f t="shared" si="18"/>
        <v>96</v>
      </c>
      <c r="AU19" s="16">
        <f t="shared" si="12"/>
        <v>-4.7975932987951779</v>
      </c>
      <c r="AV19" s="16">
        <f>AU19-6*(AU19-AU18)/8</f>
        <v>-4.6679651692555346</v>
      </c>
      <c r="AW19" s="16">
        <f>MAX(AX7:AX52)</f>
        <v>0.7694361568930197</v>
      </c>
      <c r="AX19" s="16">
        <f t="shared" si="13"/>
        <v>0.44056661345937226</v>
      </c>
      <c r="AY19" s="72"/>
      <c r="AZ19" s="72"/>
      <c r="BA19" s="72"/>
      <c r="BB19" s="72"/>
      <c r="BC19" s="72"/>
      <c r="BD19" s="68"/>
      <c r="BE19" s="69">
        <v>13</v>
      </c>
      <c r="BF19" s="65">
        <f t="shared" si="14"/>
        <v>-14.882544812700012</v>
      </c>
      <c r="BG19" s="66">
        <f t="shared" si="15"/>
        <v>-3.3456303096633726</v>
      </c>
      <c r="BH19" s="18">
        <f t="shared" si="16"/>
        <v>167.33039850205225</v>
      </c>
      <c r="BI19" s="18">
        <f t="shared" si="17"/>
        <v>-71.330398502052248</v>
      </c>
    </row>
    <row r="20" spans="7:61" ht="15.75">
      <c r="G20" s="69">
        <v>14</v>
      </c>
      <c r="H20" s="83">
        <v>-5.0999999999999996</v>
      </c>
      <c r="I20" s="83">
        <v>-18.600000000000001</v>
      </c>
      <c r="J20" s="18">
        <f t="shared" si="0"/>
        <v>105.33328479305355</v>
      </c>
      <c r="K20" s="16">
        <f t="shared" si="1"/>
        <v>-1.3332847930535507</v>
      </c>
      <c r="Q20" s="53">
        <v>14</v>
      </c>
      <c r="R20" s="65">
        <f t="shared" si="3"/>
        <v>-6.0499999999999989</v>
      </c>
      <c r="S20" s="65">
        <f t="shared" si="4"/>
        <v>-17</v>
      </c>
      <c r="U20" s="53">
        <v>14</v>
      </c>
      <c r="V20" s="12">
        <f t="shared" si="5"/>
        <v>18.044458983300107</v>
      </c>
      <c r="AC20" s="53">
        <v>14</v>
      </c>
      <c r="AD20" s="49">
        <f t="shared" si="6"/>
        <v>-18.003154726170433</v>
      </c>
      <c r="AE20" s="49">
        <f t="shared" si="7"/>
        <v>-1.2202130574482331</v>
      </c>
      <c r="AK20" s="53">
        <v>14</v>
      </c>
      <c r="AL20" s="66">
        <f t="shared" si="2"/>
        <v>-15.201402654115808</v>
      </c>
      <c r="AM20" s="66">
        <f t="shared" si="8"/>
        <v>-1.2202130574482331</v>
      </c>
      <c r="AO20" s="69">
        <v>14</v>
      </c>
      <c r="AP20" s="65">
        <f t="shared" si="9"/>
        <v>-4.9342752712181266</v>
      </c>
      <c r="AQ20" s="65">
        <f t="shared" si="10"/>
        <v>-14.429985797150724</v>
      </c>
      <c r="AR20" s="16">
        <f t="shared" si="11"/>
        <v>108.87791561739665</v>
      </c>
      <c r="AS20" s="72"/>
      <c r="AT20" s="74">
        <f t="shared" si="18"/>
        <v>104</v>
      </c>
      <c r="AU20" s="16">
        <f t="shared" si="12"/>
        <v>-4.8779156173966527</v>
      </c>
      <c r="AV20" s="16"/>
      <c r="AW20" s="27" t="s">
        <v>81</v>
      </c>
      <c r="AX20" s="16">
        <f t="shared" si="13"/>
        <v>0.33550708197380102</v>
      </c>
      <c r="AY20" s="72"/>
      <c r="AZ20" s="72"/>
      <c r="BA20" s="72"/>
      <c r="BB20" s="72"/>
      <c r="BC20" s="72"/>
      <c r="BD20" s="68"/>
      <c r="BE20" s="69">
        <v>14</v>
      </c>
      <c r="BF20" s="65">
        <f t="shared" si="14"/>
        <v>-15.201402654115808</v>
      </c>
      <c r="BG20" s="66">
        <f t="shared" si="15"/>
        <v>-1.2202130574482331</v>
      </c>
      <c r="BH20" s="18">
        <f t="shared" si="16"/>
        <v>175.41072082065372</v>
      </c>
      <c r="BI20" s="18">
        <f t="shared" si="17"/>
        <v>-71.410720820653722</v>
      </c>
    </row>
    <row r="21" spans="7:61">
      <c r="G21" s="69">
        <v>15</v>
      </c>
      <c r="H21" s="83">
        <v>-7.1</v>
      </c>
      <c r="I21" s="83">
        <v>-17.899999999999999</v>
      </c>
      <c r="J21" s="18">
        <f t="shared" si="0"/>
        <v>111.63565552394037</v>
      </c>
      <c r="K21" s="16">
        <f t="shared" si="1"/>
        <v>0.36434447605962816</v>
      </c>
      <c r="Q21" s="53">
        <v>15</v>
      </c>
      <c r="R21" s="65">
        <f t="shared" si="3"/>
        <v>-8.0499999999999989</v>
      </c>
      <c r="S21" s="65">
        <f t="shared" si="4"/>
        <v>-16.299999999999997</v>
      </c>
      <c r="U21" s="53">
        <v>15</v>
      </c>
      <c r="V21" s="12">
        <f t="shared" si="5"/>
        <v>18.179452687031034</v>
      </c>
      <c r="AC21" s="53">
        <v>15</v>
      </c>
      <c r="AD21" s="49">
        <f t="shared" si="6"/>
        <v>-18.157500829768431</v>
      </c>
      <c r="AE21" s="49">
        <f t="shared" si="7"/>
        <v>0.89312015818628243</v>
      </c>
      <c r="AK21" s="53">
        <v>15</v>
      </c>
      <c r="AL21" s="66">
        <f t="shared" si="2"/>
        <v>-15.331728550025392</v>
      </c>
      <c r="AM21" s="66">
        <f t="shared" si="8"/>
        <v>0.89312015818628243</v>
      </c>
      <c r="AO21" s="69">
        <v>15</v>
      </c>
      <c r="AP21" s="65">
        <f t="shared" si="9"/>
        <v>-6.9247098496464803</v>
      </c>
      <c r="AQ21" s="65">
        <f t="shared" si="10"/>
        <v>-13.707952343323617</v>
      </c>
      <c r="AR21" s="16">
        <f t="shared" si="11"/>
        <v>116.80108179837846</v>
      </c>
      <c r="AS21" s="72"/>
      <c r="AT21" s="74">
        <f t="shared" si="18"/>
        <v>112</v>
      </c>
      <c r="AU21" s="16">
        <f t="shared" si="12"/>
        <v>-4.8010817983784619</v>
      </c>
      <c r="AV21" s="16"/>
      <c r="AW21" s="16">
        <f>MIN(AX7:AX52)</f>
        <v>-0.61335060961021215</v>
      </c>
      <c r="AX21" s="16">
        <f t="shared" si="13"/>
        <v>0.22410143064848051</v>
      </c>
      <c r="AY21" s="72"/>
      <c r="AZ21" s="72"/>
      <c r="BA21" s="72"/>
      <c r="BB21" s="72"/>
      <c r="BC21" s="72"/>
      <c r="BD21" s="68"/>
      <c r="BE21" s="69">
        <v>15</v>
      </c>
      <c r="BF21" s="65">
        <f t="shared" si="14"/>
        <v>-15.331728550025392</v>
      </c>
      <c r="BG21" s="66">
        <f t="shared" si="15"/>
        <v>0.89312015818628243</v>
      </c>
      <c r="BH21" s="18">
        <f t="shared" si="16"/>
        <v>183.33388700163553</v>
      </c>
      <c r="BI21" s="18">
        <f t="shared" si="17"/>
        <v>-71.333887001635532</v>
      </c>
    </row>
    <row r="22" spans="7:61">
      <c r="G22" s="69">
        <v>16</v>
      </c>
      <c r="H22" s="83">
        <v>-9</v>
      </c>
      <c r="I22" s="83">
        <v>-16.600000000000001</v>
      </c>
      <c r="J22" s="18">
        <f t="shared" si="0"/>
        <v>118.46516214265483</v>
      </c>
      <c r="K22" s="16">
        <f t="shared" si="1"/>
        <v>1.5348378573451669</v>
      </c>
      <c r="L22" s="11" t="s">
        <v>5</v>
      </c>
      <c r="Q22" s="53">
        <v>16</v>
      </c>
      <c r="R22" s="65">
        <f t="shared" si="3"/>
        <v>-9.9499999999999993</v>
      </c>
      <c r="S22" s="65">
        <f t="shared" si="4"/>
        <v>-15.000000000000002</v>
      </c>
      <c r="U22" s="53">
        <v>16</v>
      </c>
      <c r="V22" s="12">
        <f t="shared" si="5"/>
        <v>18.000069444310487</v>
      </c>
      <c r="AC22" s="53">
        <v>16</v>
      </c>
      <c r="AD22" s="49">
        <f t="shared" si="6"/>
        <v>-17.721651601280847</v>
      </c>
      <c r="AE22" s="49">
        <f t="shared" si="7"/>
        <v>3.1536589103484243</v>
      </c>
      <c r="AK22" s="53">
        <v>16</v>
      </c>
      <c r="AL22" s="66">
        <f t="shared" si="2"/>
        <v>-14.963708626878576</v>
      </c>
      <c r="AM22" s="66">
        <f t="shared" si="8"/>
        <v>3.1536589103484243</v>
      </c>
      <c r="AO22" s="69">
        <v>16</v>
      </c>
      <c r="AP22" s="65">
        <f t="shared" si="9"/>
        <v>-8.8517211023763807</v>
      </c>
      <c r="AQ22" s="65">
        <f t="shared" si="10"/>
        <v>-12.470171366853183</v>
      </c>
      <c r="AR22" s="16">
        <f t="shared" si="11"/>
        <v>125.36833465539331</v>
      </c>
      <c r="AS22" s="72"/>
      <c r="AT22" s="74">
        <f t="shared" si="18"/>
        <v>120</v>
      </c>
      <c r="AU22" s="16">
        <f t="shared" si="12"/>
        <v>-5.368334655393312</v>
      </c>
      <c r="AV22" s="16"/>
      <c r="AW22" s="72"/>
      <c r="AX22" s="16">
        <f t="shared" si="13"/>
        <v>0.10998454617802807</v>
      </c>
      <c r="AY22" s="72"/>
      <c r="AZ22" s="72"/>
      <c r="BA22" s="72"/>
      <c r="BB22" s="72"/>
      <c r="BC22" s="72"/>
      <c r="BD22" s="68"/>
      <c r="BE22" s="69">
        <v>16</v>
      </c>
      <c r="BF22" s="65">
        <f t="shared" si="14"/>
        <v>-14.963708626878576</v>
      </c>
      <c r="BG22" s="66">
        <f t="shared" si="15"/>
        <v>3.1536589103484243</v>
      </c>
      <c r="BH22" s="18">
        <f t="shared" si="16"/>
        <v>191.9011398586504</v>
      </c>
      <c r="BI22" s="18">
        <f t="shared" si="17"/>
        <v>-71.901139858650396</v>
      </c>
    </row>
    <row r="23" spans="7:61">
      <c r="G23" s="69">
        <v>17</v>
      </c>
      <c r="H23" s="83">
        <v>-10.7</v>
      </c>
      <c r="I23" s="83">
        <v>-15.1</v>
      </c>
      <c r="J23" s="18">
        <f t="shared" si="0"/>
        <v>125.32173994686605</v>
      </c>
      <c r="K23" s="16">
        <f t="shared" si="1"/>
        <v>2.678260053133954</v>
      </c>
      <c r="Q23" s="53">
        <v>17</v>
      </c>
      <c r="R23" s="65">
        <f t="shared" si="3"/>
        <v>-11.649999999999999</v>
      </c>
      <c r="S23" s="65">
        <f t="shared" si="4"/>
        <v>-13.5</v>
      </c>
      <c r="U23" s="53">
        <v>17</v>
      </c>
      <c r="V23" s="12">
        <f t="shared" si="5"/>
        <v>17.831783421744444</v>
      </c>
      <c r="AC23" s="53">
        <v>17</v>
      </c>
      <c r="AD23" s="49">
        <f t="shared" si="6"/>
        <v>-17.022699939969627</v>
      </c>
      <c r="AE23" s="49">
        <f t="shared" si="7"/>
        <v>5.3103848027951868</v>
      </c>
      <c r="AK23" s="53">
        <v>17</v>
      </c>
      <c r="AL23" s="66">
        <f t="shared" si="2"/>
        <v>-14.373531749494424</v>
      </c>
      <c r="AM23" s="66">
        <f t="shared" si="8"/>
        <v>5.3103848027951868</v>
      </c>
      <c r="AO23" s="69">
        <v>17</v>
      </c>
      <c r="AP23" s="65">
        <f t="shared" si="9"/>
        <v>-10.595037824618094</v>
      </c>
      <c r="AQ23" s="65">
        <f t="shared" si="10"/>
        <v>-11.069949196016854</v>
      </c>
      <c r="AR23" s="16">
        <f t="shared" si="11"/>
        <v>133.74423833704617</v>
      </c>
      <c r="AS23" s="72"/>
      <c r="AT23" s="74">
        <f t="shared" si="18"/>
        <v>128</v>
      </c>
      <c r="AU23" s="16">
        <f t="shared" si="12"/>
        <v>-5.7442383370461698</v>
      </c>
      <c r="AV23" s="16"/>
      <c r="AW23" s="72"/>
      <c r="AX23" s="16">
        <f t="shared" si="13"/>
        <v>-3.2838001495775343E-3</v>
      </c>
      <c r="AY23" s="72"/>
      <c r="AZ23" s="72"/>
      <c r="BA23" s="72"/>
      <c r="BB23" s="72"/>
      <c r="BC23" s="72"/>
      <c r="BD23" s="68"/>
      <c r="BE23" s="69">
        <v>17</v>
      </c>
      <c r="BF23" s="65">
        <f t="shared" si="14"/>
        <v>-14.373531749494424</v>
      </c>
      <c r="BG23" s="66">
        <f t="shared" si="15"/>
        <v>5.3103848027951868</v>
      </c>
      <c r="BH23" s="18">
        <f t="shared" si="16"/>
        <v>200.27704354030328</v>
      </c>
      <c r="BI23" s="18">
        <f t="shared" si="17"/>
        <v>-72.277043540303282</v>
      </c>
    </row>
    <row r="24" spans="7:61">
      <c r="G24" s="69">
        <v>18</v>
      </c>
      <c r="H24" s="83">
        <v>-12</v>
      </c>
      <c r="I24" s="83">
        <v>-13.4</v>
      </c>
      <c r="J24" s="18">
        <f t="shared" si="0"/>
        <v>131.84515713520801</v>
      </c>
      <c r="K24" s="16">
        <f t="shared" si="1"/>
        <v>4.1548428647919877</v>
      </c>
      <c r="Q24" s="53">
        <v>18</v>
      </c>
      <c r="R24" s="65">
        <f t="shared" si="3"/>
        <v>-12.95</v>
      </c>
      <c r="S24" s="65">
        <f t="shared" si="4"/>
        <v>-11.8</v>
      </c>
      <c r="U24" s="53">
        <v>18</v>
      </c>
      <c r="V24" s="12">
        <f t="shared" si="5"/>
        <v>17.519774541928328</v>
      </c>
      <c r="AC24" s="53">
        <v>18</v>
      </c>
      <c r="AD24" s="49">
        <f t="shared" si="6"/>
        <v>-15.981001059280645</v>
      </c>
      <c r="AE24" s="49">
        <f t="shared" si="7"/>
        <v>7.1798401892570629</v>
      </c>
      <c r="AK24" s="53">
        <v>18</v>
      </c>
      <c r="AL24" s="66">
        <f t="shared" si="2"/>
        <v>-13.493947900410692</v>
      </c>
      <c r="AM24" s="66">
        <f t="shared" si="8"/>
        <v>7.1798401892570629</v>
      </c>
      <c r="AO24" s="69">
        <v>18</v>
      </c>
      <c r="AP24" s="65">
        <f t="shared" si="9"/>
        <v>-11.959595910065172</v>
      </c>
      <c r="AQ24" s="65">
        <f t="shared" si="10"/>
        <v>-9.5186554066328828</v>
      </c>
      <c r="AR24" s="16">
        <f t="shared" si="11"/>
        <v>141.48367975572506</v>
      </c>
      <c r="AS24" s="72"/>
      <c r="AT24" s="74">
        <f t="shared" si="18"/>
        <v>136</v>
      </c>
      <c r="AU24" s="16">
        <f t="shared" si="12"/>
        <v>-5.4836797557250634</v>
      </c>
      <c r="AV24" s="16">
        <f>AU24-(AU24-AU23)/8</f>
        <v>-5.5162495783902017</v>
      </c>
      <c r="AW24" s="72"/>
      <c r="AX24" s="16">
        <f t="shared" si="13"/>
        <v>-0.11239195077437526</v>
      </c>
      <c r="AY24" s="72"/>
      <c r="AZ24" s="72"/>
      <c r="BA24" s="72"/>
      <c r="BB24" s="72"/>
      <c r="BC24" s="72"/>
      <c r="BD24" s="68"/>
      <c r="BE24" s="69">
        <v>18</v>
      </c>
      <c r="BF24" s="65">
        <f t="shared" si="14"/>
        <v>-13.493947900410692</v>
      </c>
      <c r="BG24" s="66">
        <f t="shared" si="15"/>
        <v>7.1798401892570629</v>
      </c>
      <c r="BH24" s="18">
        <f t="shared" si="16"/>
        <v>208.01648495898218</v>
      </c>
      <c r="BI24" s="18">
        <f t="shared" si="17"/>
        <v>-72.016484958982176</v>
      </c>
    </row>
    <row r="25" spans="7:61">
      <c r="G25" s="69">
        <v>19</v>
      </c>
      <c r="H25" s="83">
        <v>-13.1</v>
      </c>
      <c r="I25" s="83">
        <v>-11.4</v>
      </c>
      <c r="J25" s="18">
        <f t="shared" si="0"/>
        <v>138.96926345671949</v>
      </c>
      <c r="K25" s="16">
        <f t="shared" si="1"/>
        <v>5.0307365432805113</v>
      </c>
      <c r="Q25" s="53">
        <v>19</v>
      </c>
      <c r="R25" s="65">
        <f t="shared" si="3"/>
        <v>-14.049999999999999</v>
      </c>
      <c r="S25" s="65">
        <f t="shared" si="4"/>
        <v>-9.8000000000000007</v>
      </c>
      <c r="U25" s="53">
        <v>19</v>
      </c>
      <c r="V25" s="12">
        <f t="shared" si="5"/>
        <v>17.130163455145428</v>
      </c>
      <c r="AC25" s="53">
        <v>19</v>
      </c>
      <c r="AD25" s="49">
        <f t="shared" si="6"/>
        <v>-14.584470922633276</v>
      </c>
      <c r="AE25" s="49">
        <f t="shared" si="7"/>
        <v>8.985305109280624</v>
      </c>
      <c r="AK25" s="53">
        <v>19</v>
      </c>
      <c r="AL25" s="66">
        <f t="shared" si="2"/>
        <v>-12.314753628702078</v>
      </c>
      <c r="AM25" s="66">
        <f t="shared" si="8"/>
        <v>8.985305109280624</v>
      </c>
      <c r="AO25" s="69">
        <v>19</v>
      </c>
      <c r="AP25" s="65">
        <f t="shared" si="9"/>
        <v>-13.146144252933192</v>
      </c>
      <c r="AQ25" s="65">
        <f t="shared" si="10"/>
        <v>-7.7180150377909413</v>
      </c>
      <c r="AR25" s="16">
        <f t="shared" si="11"/>
        <v>149.58308444350664</v>
      </c>
      <c r="AS25" s="72"/>
      <c r="AT25" s="74">
        <f t="shared" si="18"/>
        <v>144</v>
      </c>
      <c r="AU25" s="16">
        <f t="shared" si="12"/>
        <v>-5.5830844435066354</v>
      </c>
      <c r="AV25" s="16"/>
      <c r="AW25" s="72"/>
      <c r="AX25" s="16">
        <f t="shared" si="13"/>
        <v>-0.21442658751470667</v>
      </c>
      <c r="AY25" s="72"/>
      <c r="AZ25" s="72"/>
      <c r="BA25" s="72"/>
      <c r="BB25" s="72"/>
      <c r="BC25" s="72"/>
      <c r="BD25" s="68"/>
      <c r="BE25" s="69">
        <v>19</v>
      </c>
      <c r="BF25" s="65">
        <f t="shared" si="14"/>
        <v>-12.314753628702078</v>
      </c>
      <c r="BG25" s="66">
        <f t="shared" si="15"/>
        <v>8.985305109280624</v>
      </c>
      <c r="BH25" s="18">
        <f t="shared" si="16"/>
        <v>216.11588964676372</v>
      </c>
      <c r="BI25" s="18">
        <f t="shared" si="17"/>
        <v>-72.115889646763719</v>
      </c>
    </row>
    <row r="26" spans="7:61">
      <c r="G26" s="69">
        <v>20</v>
      </c>
      <c r="H26" s="83">
        <v>-14</v>
      </c>
      <c r="I26" s="83">
        <v>-9.1999999999999993</v>
      </c>
      <c r="J26" s="18">
        <f t="shared" si="0"/>
        <v>146.6893691754392</v>
      </c>
      <c r="K26" s="16">
        <f t="shared" si="1"/>
        <v>5.3106308245608034</v>
      </c>
      <c r="Q26" s="53">
        <v>20</v>
      </c>
      <c r="R26" s="65">
        <f t="shared" si="3"/>
        <v>-14.95</v>
      </c>
      <c r="S26" s="65">
        <f t="shared" si="4"/>
        <v>-7.6</v>
      </c>
      <c r="U26" s="53">
        <v>20</v>
      </c>
      <c r="V26" s="12">
        <f t="shared" si="5"/>
        <v>16.770882505103899</v>
      </c>
      <c r="AC26" s="53">
        <v>20</v>
      </c>
      <c r="AD26" s="49">
        <f t="shared" si="6"/>
        <v>-12.924838353162272</v>
      </c>
      <c r="AE26" s="49">
        <f t="shared" si="7"/>
        <v>10.686957169588805</v>
      </c>
      <c r="AK26" s="53">
        <v>20</v>
      </c>
      <c r="AL26" s="66">
        <f t="shared" si="2"/>
        <v>-10.913402402756128</v>
      </c>
      <c r="AM26" s="66">
        <f t="shared" si="8"/>
        <v>10.686957169588805</v>
      </c>
      <c r="AO26" s="69">
        <v>20</v>
      </c>
      <c r="AP26" s="65">
        <f t="shared" si="9"/>
        <v>-14.148998065313023</v>
      </c>
      <c r="AQ26" s="65">
        <f t="shared" si="10"/>
        <v>-5.7549334745831011</v>
      </c>
      <c r="AR26" s="16">
        <f t="shared" si="11"/>
        <v>157.86656216199577</v>
      </c>
      <c r="AS26" s="72"/>
      <c r="AT26" s="74">
        <f t="shared" si="18"/>
        <v>152</v>
      </c>
      <c r="AU26" s="16">
        <f t="shared" si="12"/>
        <v>-5.8665621619957733</v>
      </c>
      <c r="AV26" s="16"/>
      <c r="AW26" s="72"/>
      <c r="AX26" s="16">
        <f t="shared" si="13"/>
        <v>-0.30699061556105572</v>
      </c>
      <c r="AY26" s="72"/>
      <c r="AZ26" s="72"/>
      <c r="BA26" s="72"/>
      <c r="BB26" s="72"/>
      <c r="BC26" s="72"/>
      <c r="BD26" s="68"/>
      <c r="BE26" s="69">
        <v>20</v>
      </c>
      <c r="BF26" s="65">
        <f t="shared" si="14"/>
        <v>-10.913402402756128</v>
      </c>
      <c r="BG26" s="66">
        <f t="shared" si="15"/>
        <v>10.686957169588805</v>
      </c>
      <c r="BH26" s="18">
        <f t="shared" si="16"/>
        <v>224.39936736525283</v>
      </c>
      <c r="BI26" s="18">
        <f t="shared" si="17"/>
        <v>-72.399367365252829</v>
      </c>
    </row>
    <row r="27" spans="7:61">
      <c r="G27" s="69">
        <v>21</v>
      </c>
      <c r="H27" s="83">
        <v>-14.6</v>
      </c>
      <c r="I27" s="83">
        <v>-7</v>
      </c>
      <c r="J27" s="18">
        <f t="shared" si="0"/>
        <v>154.38451567935783</v>
      </c>
      <c r="K27" s="16">
        <f t="shared" si="1"/>
        <v>5.6154843206421674</v>
      </c>
      <c r="Q27" s="53">
        <v>21</v>
      </c>
      <c r="R27" s="65">
        <f t="shared" si="3"/>
        <v>-15.549999999999999</v>
      </c>
      <c r="S27" s="65">
        <f t="shared" si="4"/>
        <v>-5.4</v>
      </c>
      <c r="U27" s="53">
        <v>21</v>
      </c>
      <c r="V27" s="12">
        <f t="shared" si="5"/>
        <v>16.460938612363513</v>
      </c>
      <c r="AC27" s="53">
        <v>21</v>
      </c>
      <c r="AD27" s="49">
        <f t="shared" si="6"/>
        <v>-11.145738603860078</v>
      </c>
      <c r="AE27" s="49">
        <f t="shared" si="7"/>
        <v>12.113422760492725</v>
      </c>
      <c r="AK27" s="53">
        <v>21</v>
      </c>
      <c r="AL27" s="66">
        <f t="shared" si="2"/>
        <v>-9.4111761506168179</v>
      </c>
      <c r="AM27" s="66">
        <f t="shared" si="8"/>
        <v>12.113422760492725</v>
      </c>
      <c r="AO27" s="69">
        <v>21</v>
      </c>
      <c r="AP27" s="65">
        <f t="shared" si="9"/>
        <v>-14.859255718233186</v>
      </c>
      <c r="AQ27" s="65">
        <f t="shared" si="10"/>
        <v>-3.8089062751026495</v>
      </c>
      <c r="AR27" s="16">
        <f t="shared" si="11"/>
        <v>165.62279984317516</v>
      </c>
      <c r="AS27" s="72"/>
      <c r="AT27" s="74">
        <f t="shared" si="18"/>
        <v>160</v>
      </c>
      <c r="AU27" s="16">
        <f t="shared" si="12"/>
        <v>-5.6227998431751587</v>
      </c>
      <c r="AV27" s="16"/>
      <c r="AW27" s="72"/>
      <c r="AX27" s="16">
        <f t="shared" si="13"/>
        <v>-0.38828167135007513</v>
      </c>
      <c r="AY27" s="72"/>
      <c r="AZ27" s="72"/>
      <c r="BA27" s="72"/>
      <c r="BB27" s="72"/>
      <c r="BC27" s="72"/>
      <c r="BD27" s="68"/>
      <c r="BE27" s="69">
        <v>21</v>
      </c>
      <c r="BF27" s="65">
        <f t="shared" si="14"/>
        <v>-9.4111761506168179</v>
      </c>
      <c r="BG27" s="66">
        <f t="shared" si="15"/>
        <v>12.113422760492725</v>
      </c>
      <c r="BH27" s="18">
        <f t="shared" si="16"/>
        <v>232.15560504643224</v>
      </c>
      <c r="BI27" s="18">
        <f t="shared" si="17"/>
        <v>-72.155605046432242</v>
      </c>
    </row>
    <row r="28" spans="7:61">
      <c r="G28" s="69">
        <v>22</v>
      </c>
      <c r="H28" s="83">
        <v>-14.8</v>
      </c>
      <c r="I28" s="83">
        <v>-4.5</v>
      </c>
      <c r="J28" s="18">
        <f t="shared" si="0"/>
        <v>163.08789316820904</v>
      </c>
      <c r="K28" s="16">
        <f t="shared" si="1"/>
        <v>4.9121068317909646</v>
      </c>
      <c r="Q28" s="53">
        <v>22</v>
      </c>
      <c r="R28" s="65">
        <f t="shared" si="3"/>
        <v>-15.75</v>
      </c>
      <c r="S28" s="65">
        <f t="shared" si="4"/>
        <v>-2.9000000000000004</v>
      </c>
      <c r="U28" s="53">
        <v>22</v>
      </c>
      <c r="V28" s="12">
        <f t="shared" si="5"/>
        <v>16.014758818040313</v>
      </c>
      <c r="AC28" s="53">
        <v>22</v>
      </c>
      <c r="AD28" s="49">
        <f t="shared" si="6"/>
        <v>-8.9321628120453695</v>
      </c>
      <c r="AE28" s="49">
        <f t="shared" si="7"/>
        <v>13.292440238688823</v>
      </c>
      <c r="AK28" s="53">
        <v>22</v>
      </c>
      <c r="AL28" s="66">
        <f t="shared" si="2"/>
        <v>-7.5420894583903815</v>
      </c>
      <c r="AM28" s="66">
        <f t="shared" si="8"/>
        <v>13.292440238688823</v>
      </c>
      <c r="AO28" s="69">
        <v>22</v>
      </c>
      <c r="AP28" s="65">
        <f t="shared" si="9"/>
        <v>-15.196439522267843</v>
      </c>
      <c r="AQ28" s="65">
        <f t="shared" si="10"/>
        <v>-1.62490207198248</v>
      </c>
      <c r="AR28" s="16">
        <f t="shared" si="11"/>
        <v>173.8967524448932</v>
      </c>
      <c r="AS28" s="72"/>
      <c r="AT28" s="74">
        <f t="shared" si="18"/>
        <v>168</v>
      </c>
      <c r="AU28" s="16">
        <f t="shared" si="12"/>
        <v>-5.8967524448931954</v>
      </c>
      <c r="AV28" s="16"/>
      <c r="AW28" s="72"/>
      <c r="AX28" s="16">
        <f t="shared" si="13"/>
        <v>-0.45712725853325964</v>
      </c>
      <c r="AY28" s="72"/>
      <c r="AZ28" s="72"/>
      <c r="BA28" s="72"/>
      <c r="BB28" s="72"/>
      <c r="BC28" s="72"/>
      <c r="BD28" s="68"/>
      <c r="BE28" s="69">
        <v>22</v>
      </c>
      <c r="BF28" s="65">
        <f t="shared" si="14"/>
        <v>-7.5420894583903815</v>
      </c>
      <c r="BG28" s="66">
        <f t="shared" si="15"/>
        <v>13.292440238688823</v>
      </c>
      <c r="BH28" s="18">
        <f t="shared" si="16"/>
        <v>240.42955764815028</v>
      </c>
      <c r="BI28" s="18">
        <f t="shared" si="17"/>
        <v>-72.429557648150279</v>
      </c>
    </row>
    <row r="29" spans="7:61">
      <c r="G29" s="69">
        <v>23</v>
      </c>
      <c r="H29" s="83">
        <v>-14.8</v>
      </c>
      <c r="I29" s="83">
        <v>-2</v>
      </c>
      <c r="J29" s="18">
        <f t="shared" si="0"/>
        <v>172.30394827798344</v>
      </c>
      <c r="K29" s="16">
        <f t="shared" si="1"/>
        <v>3.6960517220165627</v>
      </c>
      <c r="Q29" s="53">
        <v>23</v>
      </c>
      <c r="R29" s="65">
        <f t="shared" si="3"/>
        <v>-15.75</v>
      </c>
      <c r="S29" s="65">
        <f t="shared" si="4"/>
        <v>-0.40000000000000036</v>
      </c>
      <c r="U29" s="53">
        <v>23</v>
      </c>
      <c r="V29" s="12">
        <f t="shared" si="5"/>
        <v>15.755078546297382</v>
      </c>
      <c r="AC29" s="53">
        <v>23</v>
      </c>
      <c r="AD29" s="49">
        <f t="shared" si="6"/>
        <v>-6.6389422336765334</v>
      </c>
      <c r="AE29" s="49">
        <f t="shared" si="7"/>
        <v>14.288000070615412</v>
      </c>
      <c r="AK29" s="53">
        <v>23</v>
      </c>
      <c r="AL29" s="66">
        <f t="shared" si="2"/>
        <v>-5.605752748701704</v>
      </c>
      <c r="AM29" s="66">
        <f t="shared" si="8"/>
        <v>14.288000070615412</v>
      </c>
      <c r="AO29" s="69">
        <v>23</v>
      </c>
      <c r="AP29" s="65">
        <f t="shared" si="9"/>
        <v>-15.338559219996055</v>
      </c>
      <c r="AQ29" s="65">
        <f t="shared" si="10"/>
        <v>0.54773255531943121</v>
      </c>
      <c r="AR29" s="16">
        <f t="shared" si="11"/>
        <v>182.04513566229144</v>
      </c>
      <c r="AS29" s="72"/>
      <c r="AT29" s="74">
        <f t="shared" si="18"/>
        <v>176</v>
      </c>
      <c r="AU29" s="16">
        <f t="shared" si="12"/>
        <v>-6.0451356622914432</v>
      </c>
      <c r="AV29" s="16"/>
      <c r="AW29" s="72"/>
      <c r="AX29" s="16">
        <f t="shared" si="13"/>
        <v>-0.51297582389644214</v>
      </c>
      <c r="AY29" s="72"/>
      <c r="AZ29" s="72"/>
      <c r="BA29" s="72"/>
      <c r="BB29" s="72"/>
      <c r="BC29" s="72"/>
      <c r="BD29" s="68"/>
      <c r="BE29" s="69">
        <v>23</v>
      </c>
      <c r="BF29" s="65">
        <f t="shared" si="14"/>
        <v>-5.605752748701704</v>
      </c>
      <c r="BG29" s="66">
        <f t="shared" si="15"/>
        <v>14.288000070615412</v>
      </c>
      <c r="BH29" s="18">
        <f t="shared" si="16"/>
        <v>248.5779408655485</v>
      </c>
      <c r="BI29" s="18">
        <f t="shared" si="17"/>
        <v>-72.577940865548499</v>
      </c>
    </row>
    <row r="30" spans="7:61">
      <c r="G30" s="69">
        <v>24</v>
      </c>
      <c r="H30" s="83">
        <v>-14.4</v>
      </c>
      <c r="I30" s="83">
        <v>0.3</v>
      </c>
      <c r="J30" s="18">
        <f t="shared" si="0"/>
        <v>181.19348942398204</v>
      </c>
      <c r="K30" s="16">
        <f t="shared" si="1"/>
        <v>2.8065105760179563</v>
      </c>
      <c r="Q30" s="53">
        <v>24</v>
      </c>
      <c r="R30" s="65">
        <f t="shared" si="3"/>
        <v>-15.35</v>
      </c>
      <c r="S30" s="65">
        <f t="shared" si="4"/>
        <v>1.8999999999999997</v>
      </c>
      <c r="U30" s="53">
        <v>24</v>
      </c>
      <c r="V30" s="12">
        <f t="shared" si="5"/>
        <v>15.467142593252316</v>
      </c>
      <c r="AC30" s="53">
        <v>24</v>
      </c>
      <c r="AD30" s="49">
        <f t="shared" si="6"/>
        <v>-4.3698897284689497</v>
      </c>
      <c r="AE30" s="49">
        <f t="shared" si="7"/>
        <v>14.836999823448862</v>
      </c>
      <c r="AK30" s="53">
        <v>24</v>
      </c>
      <c r="AL30" s="66">
        <f t="shared" si="2"/>
        <v>-3.6898229408636385</v>
      </c>
      <c r="AM30" s="66">
        <f t="shared" si="8"/>
        <v>14.836999823448862</v>
      </c>
      <c r="AO30" s="69">
        <v>24</v>
      </c>
      <c r="AP30" s="65">
        <f t="shared" si="9"/>
        <v>-15.079181129293119</v>
      </c>
      <c r="AQ30" s="65">
        <f t="shared" si="10"/>
        <v>2.523817260800675</v>
      </c>
      <c r="AR30" s="16">
        <f t="shared" si="11"/>
        <v>189.50158101522896</v>
      </c>
      <c r="AS30" s="72"/>
      <c r="AT30" s="74">
        <f t="shared" si="18"/>
        <v>184</v>
      </c>
      <c r="AU30" s="16">
        <f t="shared" si="12"/>
        <v>-5.5015810152289646</v>
      </c>
      <c r="AV30" s="16">
        <f>AU30-4*(AU31-AU29)/8</f>
        <v>-5.8410175281344863</v>
      </c>
      <c r="AW30" s="72"/>
      <c r="AX30" s="16">
        <f t="shared" si="13"/>
        <v>-0.55584640645220251</v>
      </c>
      <c r="AY30" s="72"/>
      <c r="AZ30" s="72"/>
      <c r="BA30" s="72"/>
      <c r="BB30" s="72"/>
      <c r="BC30" s="72"/>
      <c r="BD30" s="68"/>
      <c r="BE30" s="69">
        <v>24</v>
      </c>
      <c r="BF30" s="65">
        <f t="shared" si="14"/>
        <v>-3.6898229408636385</v>
      </c>
      <c r="BG30" s="66">
        <f t="shared" si="15"/>
        <v>14.836999823448862</v>
      </c>
      <c r="BH30" s="18">
        <f t="shared" si="16"/>
        <v>256.03438621848602</v>
      </c>
      <c r="BI30" s="18">
        <f t="shared" si="17"/>
        <v>-72.03438621848602</v>
      </c>
    </row>
    <row r="31" spans="7:61">
      <c r="G31" s="69">
        <v>25</v>
      </c>
      <c r="H31" s="83">
        <v>-13.8</v>
      </c>
      <c r="I31" s="83">
        <v>2.7</v>
      </c>
      <c r="J31" s="18">
        <f t="shared" si="0"/>
        <v>191.07020257793937</v>
      </c>
      <c r="K31" s="16">
        <f t="shared" si="1"/>
        <v>0.92979742206063065</v>
      </c>
      <c r="Q31" s="53">
        <v>25</v>
      </c>
      <c r="R31" s="65">
        <f t="shared" si="3"/>
        <v>-14.75</v>
      </c>
      <c r="S31" s="65">
        <f t="shared" si="4"/>
        <v>4.3</v>
      </c>
      <c r="U31" s="53">
        <v>25</v>
      </c>
      <c r="V31" s="12">
        <f t="shared" si="5"/>
        <v>15.364000130174434</v>
      </c>
      <c r="AC31" s="53">
        <v>25</v>
      </c>
      <c r="AD31" s="49">
        <f t="shared" si="6"/>
        <v>-1.9294636135724859</v>
      </c>
      <c r="AE31" s="49">
        <f t="shared" si="7"/>
        <v>15.24236432328987</v>
      </c>
      <c r="AK31" s="53">
        <v>25</v>
      </c>
      <c r="AL31" s="66">
        <f t="shared" si="2"/>
        <v>-1.6291896471757845</v>
      </c>
      <c r="AM31" s="66">
        <f t="shared" si="8"/>
        <v>15.24236432328987</v>
      </c>
      <c r="AO31" s="69">
        <v>25</v>
      </c>
      <c r="AP31" s="65">
        <f t="shared" si="9"/>
        <v>-14.630423720192869</v>
      </c>
      <c r="AQ31" s="65">
        <f t="shared" si="10"/>
        <v>4.5754377755557396</v>
      </c>
      <c r="AR31" s="16">
        <f t="shared" si="11"/>
        <v>197.3662626364804</v>
      </c>
      <c r="AS31" s="72"/>
      <c r="AT31" s="74">
        <f t="shared" si="18"/>
        <v>192</v>
      </c>
      <c r="AU31" s="16">
        <f t="shared" si="12"/>
        <v>-5.3662626364803998</v>
      </c>
      <c r="AV31" s="16"/>
      <c r="AW31" s="72"/>
      <c r="AX31" s="16">
        <f t="shared" si="13"/>
        <v>-0.58624257248482592</v>
      </c>
      <c r="AY31" s="72"/>
      <c r="AZ31" s="72"/>
      <c r="BA31" s="72"/>
      <c r="BB31" s="72"/>
      <c r="BC31" s="72"/>
      <c r="BD31" s="68"/>
      <c r="BE31" s="69">
        <v>25</v>
      </c>
      <c r="BF31" s="65">
        <f t="shared" si="14"/>
        <v>-1.6291896471757845</v>
      </c>
      <c r="BG31" s="66">
        <f t="shared" si="15"/>
        <v>15.24236432328987</v>
      </c>
      <c r="BH31" s="18">
        <f t="shared" si="16"/>
        <v>263.89906783973748</v>
      </c>
      <c r="BI31" s="18">
        <f t="shared" si="17"/>
        <v>-71.899067839737484</v>
      </c>
    </row>
    <row r="32" spans="7:61">
      <c r="G32" s="69">
        <v>26</v>
      </c>
      <c r="H32" s="83">
        <v>-12.9</v>
      </c>
      <c r="I32" s="83">
        <v>5.0999999999999996</v>
      </c>
      <c r="J32" s="18">
        <f t="shared" si="0"/>
        <v>201.57130719125459</v>
      </c>
      <c r="K32" s="16">
        <f t="shared" si="1"/>
        <v>-1.57130719125459</v>
      </c>
      <c r="Q32" s="53">
        <v>26</v>
      </c>
      <c r="R32" s="65">
        <f t="shared" si="3"/>
        <v>-13.85</v>
      </c>
      <c r="S32" s="65">
        <f t="shared" si="4"/>
        <v>6.6999999999999993</v>
      </c>
      <c r="U32" s="53">
        <v>26</v>
      </c>
      <c r="V32" s="12">
        <f t="shared" si="5"/>
        <v>15.385463918907352</v>
      </c>
      <c r="AC32" s="53">
        <v>26</v>
      </c>
      <c r="AD32" s="49">
        <f t="shared" si="6"/>
        <v>0.63042968115516995</v>
      </c>
      <c r="AE32" s="49">
        <f t="shared" si="7"/>
        <v>15.372542353726615</v>
      </c>
      <c r="AK32" s="53">
        <v>26</v>
      </c>
      <c r="AL32" s="66">
        <f t="shared" si="2"/>
        <v>0.53231867270543276</v>
      </c>
      <c r="AM32" s="66">
        <f t="shared" si="8"/>
        <v>15.372542353726615</v>
      </c>
      <c r="AO32" s="69">
        <v>26</v>
      </c>
      <c r="AP32" s="65">
        <f t="shared" si="9"/>
        <v>-13.889070151632948</v>
      </c>
      <c r="AQ32" s="65">
        <f t="shared" si="10"/>
        <v>6.6100039265834178</v>
      </c>
      <c r="AR32" s="16">
        <f t="shared" si="11"/>
        <v>205.4504341831456</v>
      </c>
      <c r="AS32" s="72"/>
      <c r="AT32" s="74">
        <f t="shared" si="18"/>
        <v>200</v>
      </c>
      <c r="AU32" s="16">
        <f t="shared" si="12"/>
        <v>-5.4504341831456031</v>
      </c>
      <c r="AV32" s="16"/>
      <c r="AW32" s="72"/>
      <c r="AX32" s="16">
        <f t="shared" si="13"/>
        <v>-0.60503895101434346</v>
      </c>
      <c r="AY32" s="72"/>
      <c r="AZ32" s="72"/>
      <c r="BA32" s="72"/>
      <c r="BB32" s="72"/>
      <c r="BC32" s="72"/>
      <c r="BD32" s="68"/>
      <c r="BE32" s="69">
        <v>26</v>
      </c>
      <c r="BF32" s="65">
        <f t="shared" si="14"/>
        <v>0.53231867270543276</v>
      </c>
      <c r="BG32" s="66">
        <f t="shared" si="15"/>
        <v>15.372542353726615</v>
      </c>
      <c r="BH32" s="18">
        <f t="shared" si="16"/>
        <v>358.01676061359734</v>
      </c>
      <c r="BI32" s="18">
        <f t="shared" si="17"/>
        <v>-158.01676061359734</v>
      </c>
    </row>
    <row r="33" spans="7:61">
      <c r="G33" s="69">
        <v>27</v>
      </c>
      <c r="H33" s="83">
        <v>-11.6</v>
      </c>
      <c r="I33" s="83">
        <v>7.4</v>
      </c>
      <c r="J33" s="18">
        <f t="shared" si="0"/>
        <v>212.535067157935</v>
      </c>
      <c r="K33" s="16">
        <f t="shared" si="1"/>
        <v>-4.5350671579350035</v>
      </c>
      <c r="Q33" s="53">
        <v>27</v>
      </c>
      <c r="R33" s="65">
        <f t="shared" si="3"/>
        <v>-12.549999999999999</v>
      </c>
      <c r="S33" s="65">
        <f t="shared" si="4"/>
        <v>9</v>
      </c>
      <c r="U33" s="53">
        <v>27</v>
      </c>
      <c r="V33" s="12">
        <f t="shared" si="5"/>
        <v>15.443526151756922</v>
      </c>
      <c r="AC33" s="53">
        <v>27</v>
      </c>
      <c r="AD33" s="49">
        <f t="shared" si="6"/>
        <v>3.2578837258563276</v>
      </c>
      <c r="AE33" s="49">
        <f t="shared" si="7"/>
        <v>15.095982698347282</v>
      </c>
      <c r="AK33" s="53">
        <v>27</v>
      </c>
      <c r="AL33" s="66">
        <f t="shared" si="2"/>
        <v>2.7508735591235864</v>
      </c>
      <c r="AM33" s="66">
        <f t="shared" si="8"/>
        <v>15.095982698347282</v>
      </c>
      <c r="AO33" s="69">
        <v>27</v>
      </c>
      <c r="AP33" s="65">
        <f t="shared" si="9"/>
        <v>-12.751903582551007</v>
      </c>
      <c r="AQ33" s="65">
        <f t="shared" si="10"/>
        <v>8.5349255408825062</v>
      </c>
      <c r="AR33" s="16">
        <f t="shared" si="11"/>
        <v>213.7946325256485</v>
      </c>
      <c r="AS33" s="72"/>
      <c r="AT33" s="74">
        <f t="shared" si="18"/>
        <v>208</v>
      </c>
      <c r="AU33" s="16">
        <f t="shared" si="12"/>
        <v>-5.7946325256484954</v>
      </c>
      <c r="AV33" s="16"/>
      <c r="AW33" s="72"/>
      <c r="AX33" s="16">
        <f t="shared" si="13"/>
        <v>-0.61335060961021215</v>
      </c>
      <c r="AY33" s="72"/>
      <c r="AZ33" s="72"/>
      <c r="BA33" s="72"/>
      <c r="BB33" s="72"/>
      <c r="BC33" s="72"/>
      <c r="BD33" s="68"/>
      <c r="BE33" s="69">
        <v>27</v>
      </c>
      <c r="BF33" s="65">
        <f t="shared" si="14"/>
        <v>2.7508735591235864</v>
      </c>
      <c r="BG33" s="66">
        <f t="shared" si="15"/>
        <v>15.095982698347282</v>
      </c>
      <c r="BH33" s="18">
        <f t="shared" si="16"/>
        <v>349.67256227109442</v>
      </c>
      <c r="BI33" s="18">
        <f t="shared" si="17"/>
        <v>-141.67256227109442</v>
      </c>
    </row>
    <row r="34" spans="7:61">
      <c r="G34" s="69">
        <v>28</v>
      </c>
      <c r="H34" s="83">
        <v>-10.199999999999999</v>
      </c>
      <c r="I34" s="83">
        <v>9.4</v>
      </c>
      <c r="J34" s="18">
        <f t="shared" si="0"/>
        <v>222.66269414087617</v>
      </c>
      <c r="K34" s="16">
        <f t="shared" si="1"/>
        <v>-6.6626941408761695</v>
      </c>
      <c r="Q34" s="53">
        <v>28</v>
      </c>
      <c r="R34" s="65">
        <f t="shared" si="3"/>
        <v>-11.149999999999999</v>
      </c>
      <c r="S34" s="65">
        <f t="shared" si="4"/>
        <v>11</v>
      </c>
      <c r="U34" s="53">
        <v>28</v>
      </c>
      <c r="V34" s="12">
        <f t="shared" si="5"/>
        <v>15.66277433917759</v>
      </c>
      <c r="AC34" s="53">
        <v>28</v>
      </c>
      <c r="AD34" s="49">
        <f t="shared" si="6"/>
        <v>5.6499736944302859</v>
      </c>
      <c r="AE34" s="49">
        <f t="shared" si="7"/>
        <v>14.608227040002006</v>
      </c>
      <c r="AK34" s="53">
        <v>28</v>
      </c>
      <c r="AL34" s="66">
        <f t="shared" si="2"/>
        <v>4.7706930491102177</v>
      </c>
      <c r="AM34" s="66">
        <f t="shared" si="8"/>
        <v>14.608227040002006</v>
      </c>
      <c r="AO34" s="69">
        <v>28</v>
      </c>
      <c r="AP34" s="65">
        <f t="shared" si="9"/>
        <v>-11.50015059658846</v>
      </c>
      <c r="AQ34" s="65">
        <f t="shared" si="10"/>
        <v>10.193446211996235</v>
      </c>
      <c r="AR34" s="16">
        <f t="shared" si="11"/>
        <v>221.5529784038514</v>
      </c>
      <c r="AS34" s="72"/>
      <c r="AT34" s="74">
        <f t="shared" si="18"/>
        <v>216</v>
      </c>
      <c r="AU34" s="16">
        <f t="shared" si="12"/>
        <v>-5.5529784038513981</v>
      </c>
      <c r="AV34" s="16"/>
      <c r="AW34" s="72"/>
      <c r="AX34" s="16">
        <f t="shared" si="13"/>
        <v>-0.61239661438937498</v>
      </c>
      <c r="AY34" s="72"/>
      <c r="AZ34" s="72"/>
      <c r="BA34" s="72"/>
      <c r="BB34" s="72"/>
      <c r="BC34" s="72"/>
      <c r="BD34" s="68"/>
      <c r="BE34" s="69">
        <v>28</v>
      </c>
      <c r="BF34" s="65">
        <f t="shared" si="14"/>
        <v>4.7706930491102177</v>
      </c>
      <c r="BG34" s="66">
        <f t="shared" si="15"/>
        <v>14.608227040002006</v>
      </c>
      <c r="BH34" s="18">
        <f t="shared" si="16"/>
        <v>341.91421639289149</v>
      </c>
      <c r="BI34" s="18">
        <f t="shared" si="17"/>
        <v>-125.91421639289149</v>
      </c>
    </row>
    <row r="35" spans="7:61">
      <c r="G35" s="69">
        <v>29</v>
      </c>
      <c r="H35" s="83">
        <v>-8.4</v>
      </c>
      <c r="I35" s="83">
        <v>11.3</v>
      </c>
      <c r="J35" s="18">
        <f t="shared" si="0"/>
        <v>233.37425902759904</v>
      </c>
      <c r="K35" s="16">
        <f t="shared" si="1"/>
        <v>-9.3742590275990381</v>
      </c>
      <c r="Q35" s="53">
        <v>29</v>
      </c>
      <c r="R35" s="65">
        <f t="shared" si="3"/>
        <v>-9.35</v>
      </c>
      <c r="S35" s="65">
        <f t="shared" si="4"/>
        <v>12.9</v>
      </c>
      <c r="U35" s="53">
        <v>29</v>
      </c>
      <c r="V35" s="12">
        <f t="shared" si="5"/>
        <v>15.932121641514039</v>
      </c>
      <c r="AC35" s="53">
        <v>29</v>
      </c>
      <c r="AD35" s="49">
        <f t="shared" si="6"/>
        <v>8.1096244129777464</v>
      </c>
      <c r="AE35" s="49">
        <f t="shared" si="7"/>
        <v>13.713733695840654</v>
      </c>
      <c r="AK35" s="53">
        <v>29</v>
      </c>
      <c r="AL35" s="66">
        <f t="shared" si="2"/>
        <v>6.8475591056337857</v>
      </c>
      <c r="AM35" s="66">
        <f t="shared" si="8"/>
        <v>13.713733695840654</v>
      </c>
      <c r="AO35" s="69">
        <v>29</v>
      </c>
      <c r="AP35" s="65">
        <f t="shared" si="9"/>
        <v>-9.8525846101038947</v>
      </c>
      <c r="AQ35" s="65">
        <f t="shared" si="10"/>
        <v>11.742322346381377</v>
      </c>
      <c r="AR35" s="16">
        <f t="shared" si="11"/>
        <v>230.00112743931481</v>
      </c>
      <c r="AS35" s="72"/>
      <c r="AT35" s="74">
        <f t="shared" si="18"/>
        <v>224</v>
      </c>
      <c r="AU35" s="16">
        <f t="shared" si="12"/>
        <v>-6.0011274393148142</v>
      </c>
      <c r="AV35" s="16"/>
      <c r="AW35" s="72"/>
      <c r="AX35" s="16">
        <f t="shared" si="13"/>
        <v>-0.60336931924144388</v>
      </c>
      <c r="AY35" s="72"/>
      <c r="AZ35" s="72"/>
      <c r="BA35" s="72"/>
      <c r="BB35" s="72"/>
      <c r="BC35" s="72"/>
      <c r="BD35" s="68"/>
      <c r="BE35" s="69">
        <v>29</v>
      </c>
      <c r="BF35" s="65">
        <f t="shared" si="14"/>
        <v>6.8475591056337857</v>
      </c>
      <c r="BG35" s="66">
        <f t="shared" si="15"/>
        <v>13.713733695840654</v>
      </c>
      <c r="BH35" s="18">
        <f t="shared" si="16"/>
        <v>333.46606735742813</v>
      </c>
      <c r="BI35" s="18">
        <f t="shared" si="17"/>
        <v>-109.46606735742813</v>
      </c>
    </row>
    <row r="36" spans="7:61">
      <c r="G36" s="69">
        <v>30</v>
      </c>
      <c r="H36" s="83">
        <v>-6.5</v>
      </c>
      <c r="I36" s="83">
        <v>12.8</v>
      </c>
      <c r="J36" s="18">
        <f t="shared" si="0"/>
        <v>243.07797039218974</v>
      </c>
      <c r="K36" s="16">
        <f t="shared" si="1"/>
        <v>-11.077970392189741</v>
      </c>
      <c r="Q36" s="53">
        <v>30</v>
      </c>
      <c r="R36" s="65">
        <f t="shared" si="3"/>
        <v>-7.4499999999999993</v>
      </c>
      <c r="S36" s="65">
        <f t="shared" si="4"/>
        <v>14.4</v>
      </c>
      <c r="U36" s="53">
        <v>30</v>
      </c>
      <c r="V36" s="12">
        <f t="shared" si="5"/>
        <v>16.213034879380235</v>
      </c>
      <c r="AC36" s="53">
        <v>30</v>
      </c>
      <c r="AD36" s="49">
        <f t="shared" si="6"/>
        <v>10.242182232263257</v>
      </c>
      <c r="AE36" s="49">
        <f t="shared" si="7"/>
        <v>12.568221955436293</v>
      </c>
      <c r="AK36" s="53">
        <v>30</v>
      </c>
      <c r="AL36" s="66">
        <f t="shared" si="2"/>
        <v>8.6482362973382862</v>
      </c>
      <c r="AM36" s="66">
        <f t="shared" si="8"/>
        <v>12.568221955436293</v>
      </c>
      <c r="AO36" s="69">
        <v>30</v>
      </c>
      <c r="AP36" s="65">
        <f t="shared" si="9"/>
        <v>-8.0847474188295916</v>
      </c>
      <c r="AQ36" s="65">
        <f t="shared" si="10"/>
        <v>12.937892152489082</v>
      </c>
      <c r="AR36" s="16">
        <f t="shared" si="11"/>
        <v>237.99918742155901</v>
      </c>
      <c r="AS36" s="72"/>
      <c r="AT36" s="74">
        <f t="shared" si="18"/>
        <v>232</v>
      </c>
      <c r="AU36" s="16">
        <f t="shared" si="12"/>
        <v>-5.9991874215590144</v>
      </c>
      <c r="AV36" s="16">
        <f>AU36-7*(AU36-AU35)/8</f>
        <v>-6.0008849370953392</v>
      </c>
      <c r="AW36" s="72"/>
      <c r="AX36" s="16">
        <f t="shared" si="13"/>
        <v>-0.58732021710058746</v>
      </c>
      <c r="AY36" s="72"/>
      <c r="AZ36" s="72"/>
      <c r="BA36" s="72"/>
      <c r="BB36" s="72"/>
      <c r="BC36" s="72"/>
      <c r="BD36" s="68"/>
      <c r="BE36" s="69">
        <v>30</v>
      </c>
      <c r="BF36" s="65">
        <f t="shared" si="14"/>
        <v>8.6482362973382862</v>
      </c>
      <c r="BG36" s="66">
        <f t="shared" si="15"/>
        <v>12.568221955436293</v>
      </c>
      <c r="BH36" s="18">
        <f t="shared" si="16"/>
        <v>325.4680073751839</v>
      </c>
      <c r="BI36" s="18">
        <f t="shared" si="17"/>
        <v>-93.468007375183902</v>
      </c>
    </row>
    <row r="37" spans="7:61">
      <c r="G37" s="69">
        <v>31</v>
      </c>
      <c r="H37" s="83">
        <v>-4.5</v>
      </c>
      <c r="I37" s="83">
        <v>14.1</v>
      </c>
      <c r="J37" s="18">
        <f t="shared" si="0"/>
        <v>252.29957221133282</v>
      </c>
      <c r="K37" s="16">
        <f t="shared" si="1"/>
        <v>-12.299572211332816</v>
      </c>
      <c r="Q37" s="53">
        <v>31</v>
      </c>
      <c r="R37" s="65">
        <f t="shared" si="3"/>
        <v>-5.4499999999999993</v>
      </c>
      <c r="S37" s="65">
        <f t="shared" si="4"/>
        <v>15.7</v>
      </c>
      <c r="U37" s="53">
        <v>31</v>
      </c>
      <c r="V37" s="12">
        <f t="shared" si="5"/>
        <v>16.619040285166889</v>
      </c>
      <c r="AC37" s="53">
        <v>31</v>
      </c>
      <c r="AD37" s="49">
        <f t="shared" si="6"/>
        <v>12.231104798556323</v>
      </c>
      <c r="AE37" s="49">
        <f t="shared" si="7"/>
        <v>11.251336605343049</v>
      </c>
      <c r="AK37" s="53">
        <v>31</v>
      </c>
      <c r="AL37" s="66">
        <f t="shared" si="2"/>
        <v>10.327631560998812</v>
      </c>
      <c r="AM37" s="66">
        <f t="shared" si="8"/>
        <v>11.251336605343049</v>
      </c>
      <c r="AO37" s="69">
        <v>31</v>
      </c>
      <c r="AP37" s="65">
        <f t="shared" si="9"/>
        <v>-6.2080085985838069</v>
      </c>
      <c r="AQ37" s="65">
        <f t="shared" si="10"/>
        <v>13.953966400503504</v>
      </c>
      <c r="AR37" s="16">
        <f t="shared" si="11"/>
        <v>246.01609933505506</v>
      </c>
      <c r="AS37" s="72"/>
      <c r="AT37" s="74">
        <f t="shared" si="18"/>
        <v>240</v>
      </c>
      <c r="AU37" s="16">
        <f t="shared" si="12"/>
        <v>-6.0160993350550598</v>
      </c>
      <c r="AV37" s="16"/>
      <c r="AW37" s="72"/>
      <c r="AX37" s="16">
        <f t="shared" si="13"/>
        <v>-0.56507162083297768</v>
      </c>
      <c r="AY37" s="72"/>
      <c r="AZ37" s="72"/>
      <c r="BA37" s="72"/>
      <c r="BB37" s="72"/>
      <c r="BC37" s="72"/>
      <c r="BD37" s="68"/>
      <c r="BE37" s="69">
        <v>31</v>
      </c>
      <c r="BF37" s="65">
        <f t="shared" si="14"/>
        <v>10.327631560998812</v>
      </c>
      <c r="BG37" s="66">
        <f t="shared" si="15"/>
        <v>11.251336605343049</v>
      </c>
      <c r="BH37" s="18">
        <f t="shared" si="16"/>
        <v>317.45109546168788</v>
      </c>
      <c r="BI37" s="18">
        <f t="shared" si="17"/>
        <v>-77.451095461687885</v>
      </c>
    </row>
    <row r="38" spans="7:61">
      <c r="G38" s="69">
        <v>32</v>
      </c>
      <c r="H38" s="83">
        <v>-2.4</v>
      </c>
      <c r="I38" s="83">
        <v>15.1</v>
      </c>
      <c r="J38" s="18">
        <f t="shared" si="0"/>
        <v>260.96892820355936</v>
      </c>
      <c r="K38" s="16">
        <f t="shared" si="1"/>
        <v>-12.968928203559358</v>
      </c>
      <c r="Q38" s="53">
        <v>32</v>
      </c>
      <c r="R38" s="65">
        <f t="shared" si="3"/>
        <v>-3.3499999999999992</v>
      </c>
      <c r="S38" s="65">
        <f t="shared" si="4"/>
        <v>16.7</v>
      </c>
      <c r="U38" s="53">
        <v>32</v>
      </c>
      <c r="V38" s="12">
        <f t="shared" si="5"/>
        <v>17.032689159378208</v>
      </c>
      <c r="AC38" s="53">
        <v>32</v>
      </c>
      <c r="AD38" s="49">
        <f t="shared" si="6"/>
        <v>13.984663288722194</v>
      </c>
      <c r="AE38" s="49">
        <f t="shared" si="7"/>
        <v>9.7232552522838631</v>
      </c>
      <c r="AK38" s="53">
        <v>32</v>
      </c>
      <c r="AL38" s="66">
        <f t="shared" si="2"/>
        <v>11.808291428227818</v>
      </c>
      <c r="AM38" s="66">
        <f t="shared" si="8"/>
        <v>9.7232552522838631</v>
      </c>
      <c r="AO38" s="69">
        <v>32</v>
      </c>
      <c r="AP38" s="65">
        <f t="shared" si="9"/>
        <v>-4.2166833614574166</v>
      </c>
      <c r="AQ38" s="65">
        <f t="shared" si="10"/>
        <v>14.703639705332572</v>
      </c>
      <c r="AR38" s="16">
        <f t="shared" si="11"/>
        <v>253.99826262134712</v>
      </c>
      <c r="AS38" s="72"/>
      <c r="AT38" s="74">
        <f t="shared" si="18"/>
        <v>248</v>
      </c>
      <c r="AU38" s="16">
        <f t="shared" si="12"/>
        <v>-5.9982626213471235</v>
      </c>
      <c r="AV38" s="16"/>
      <c r="AW38" s="72"/>
      <c r="AX38" s="16">
        <f t="shared" si="13"/>
        <v>-0.53716114979104546</v>
      </c>
      <c r="AY38" s="72"/>
      <c r="AZ38" s="72"/>
      <c r="BA38" s="72"/>
      <c r="BB38" s="72"/>
      <c r="BC38" s="72"/>
      <c r="BD38" s="68"/>
      <c r="BE38" s="69">
        <v>32</v>
      </c>
      <c r="BF38" s="65">
        <f t="shared" si="14"/>
        <v>11.808291428227818</v>
      </c>
      <c r="BG38" s="66">
        <f t="shared" si="15"/>
        <v>9.7232552522838631</v>
      </c>
      <c r="BH38" s="18">
        <f t="shared" si="16"/>
        <v>309.46893217539576</v>
      </c>
      <c r="BI38" s="18">
        <f t="shared" si="17"/>
        <v>-61.468932175395764</v>
      </c>
    </row>
    <row r="39" spans="7:61">
      <c r="G39" s="69">
        <v>33</v>
      </c>
      <c r="H39" s="83">
        <v>-0.2</v>
      </c>
      <c r="I39" s="83">
        <v>15.8</v>
      </c>
      <c r="J39" s="18">
        <f t="shared" si="0"/>
        <v>269.27477570094072</v>
      </c>
      <c r="K39" s="16">
        <f t="shared" si="1"/>
        <v>-13.274775700940722</v>
      </c>
      <c r="Q39" s="53">
        <v>33</v>
      </c>
      <c r="R39" s="65">
        <f t="shared" si="3"/>
        <v>-1.1499999999999992</v>
      </c>
      <c r="S39" s="65">
        <f t="shared" si="4"/>
        <v>17.399999999999999</v>
      </c>
      <c r="U39" s="53">
        <v>33</v>
      </c>
      <c r="V39" s="12">
        <f t="shared" si="5"/>
        <v>17.437961463428</v>
      </c>
      <c r="AC39" s="53">
        <v>33</v>
      </c>
      <c r="AD39" s="49">
        <f t="shared" si="6"/>
        <v>15.502857702760867</v>
      </c>
      <c r="AE39" s="49">
        <f t="shared" si="7"/>
        <v>7.9839778962587324</v>
      </c>
      <c r="AK39" s="53">
        <v>33</v>
      </c>
      <c r="AL39" s="66">
        <f t="shared" si="2"/>
        <v>13.090215899025305</v>
      </c>
      <c r="AM39" s="66">
        <f t="shared" si="8"/>
        <v>7.9839778962587324</v>
      </c>
      <c r="AO39" s="69">
        <v>33</v>
      </c>
      <c r="AP39" s="65">
        <f t="shared" si="9"/>
        <v>-2.1107717074504162</v>
      </c>
      <c r="AQ39" s="65">
        <f t="shared" si="10"/>
        <v>15.18691206697628</v>
      </c>
      <c r="AR39" s="16">
        <f t="shared" si="11"/>
        <v>262.08736548470961</v>
      </c>
      <c r="AS39" s="72"/>
      <c r="AT39" s="74">
        <f t="shared" si="18"/>
        <v>256</v>
      </c>
      <c r="AU39" s="16">
        <f t="shared" si="12"/>
        <v>-6.0873654847096077</v>
      </c>
      <c r="AV39" s="16"/>
      <c r="AW39" s="72"/>
      <c r="AX39" s="16">
        <f t="shared" si="13"/>
        <v>-0.50382316349119705</v>
      </c>
      <c r="AY39" s="72"/>
      <c r="AZ39" s="72"/>
      <c r="BA39" s="72"/>
      <c r="BB39" s="72"/>
      <c r="BC39" s="72"/>
      <c r="BD39" s="68"/>
      <c r="BE39" s="69">
        <v>33</v>
      </c>
      <c r="BF39" s="65">
        <f t="shared" si="14"/>
        <v>13.090215899025305</v>
      </c>
      <c r="BG39" s="66">
        <f t="shared" si="15"/>
        <v>7.9839778962587324</v>
      </c>
      <c r="BH39" s="18">
        <f t="shared" si="16"/>
        <v>301.37982931203328</v>
      </c>
      <c r="BI39" s="18">
        <f t="shared" si="17"/>
        <v>-45.37982931203328</v>
      </c>
    </row>
    <row r="40" spans="7:61">
      <c r="G40" s="69">
        <v>34</v>
      </c>
      <c r="H40" s="83">
        <v>1.8</v>
      </c>
      <c r="I40" s="83">
        <v>16.100000000000001</v>
      </c>
      <c r="J40" s="18">
        <f t="shared" si="0"/>
        <v>276.37924816761313</v>
      </c>
      <c r="K40" s="16">
        <f t="shared" si="1"/>
        <v>-12.379248167613127</v>
      </c>
      <c r="Q40" s="53">
        <v>34</v>
      </c>
      <c r="R40" s="65">
        <f t="shared" si="3"/>
        <v>0.85000000000000075</v>
      </c>
      <c r="S40" s="65">
        <f t="shared" si="4"/>
        <v>17.700000000000003</v>
      </c>
      <c r="U40" s="53">
        <v>34</v>
      </c>
      <c r="V40" s="12">
        <f t="shared" si="5"/>
        <v>17.720397851064181</v>
      </c>
      <c r="AC40" s="53">
        <v>34</v>
      </c>
      <c r="AD40" s="49">
        <f t="shared" si="6"/>
        <v>16.574492037706406</v>
      </c>
      <c r="AE40" s="49">
        <f t="shared" si="7"/>
        <v>6.2688686133948561</v>
      </c>
      <c r="AK40" s="53">
        <v>34</v>
      </c>
      <c r="AL40" s="66">
        <f t="shared" si="2"/>
        <v>13.995076478810365</v>
      </c>
      <c r="AM40" s="66">
        <f t="shared" si="8"/>
        <v>6.2688686133948561</v>
      </c>
      <c r="AO40" s="69">
        <v>34</v>
      </c>
      <c r="AP40" s="65">
        <f t="shared" si="9"/>
        <v>-0.17718500811334792</v>
      </c>
      <c r="AQ40" s="65">
        <f t="shared" si="10"/>
        <v>15.333932464069946</v>
      </c>
      <c r="AR40" s="16">
        <f t="shared" si="11"/>
        <v>269.33797143115635</v>
      </c>
      <c r="AS40" s="72"/>
      <c r="AT40" s="74">
        <f t="shared" si="18"/>
        <v>264</v>
      </c>
      <c r="AU40" s="16">
        <f t="shared" si="12"/>
        <v>-5.3379714311563475</v>
      </c>
      <c r="AV40" s="16"/>
      <c r="AW40" s="72"/>
      <c r="AX40" s="16">
        <f t="shared" si="13"/>
        <v>-0.46500813151622428</v>
      </c>
      <c r="AY40" s="72"/>
      <c r="AZ40" s="72"/>
      <c r="BA40" s="72"/>
      <c r="BB40" s="72"/>
      <c r="BC40" s="72"/>
      <c r="BD40" s="68"/>
      <c r="BE40" s="69">
        <v>34</v>
      </c>
      <c r="BF40" s="65">
        <f t="shared" si="14"/>
        <v>13.995076478810365</v>
      </c>
      <c r="BG40" s="66">
        <f t="shared" si="15"/>
        <v>6.2688686133948561</v>
      </c>
      <c r="BH40" s="18">
        <f t="shared" si="16"/>
        <v>294.12922336558654</v>
      </c>
      <c r="BI40" s="18">
        <f t="shared" si="17"/>
        <v>-30.12922336558654</v>
      </c>
    </row>
    <row r="41" spans="7:61">
      <c r="G41" s="69">
        <v>35</v>
      </c>
      <c r="H41" s="83">
        <v>4.0999999999999996</v>
      </c>
      <c r="I41" s="83">
        <v>16.100000000000001</v>
      </c>
      <c r="J41" s="18">
        <f t="shared" si="0"/>
        <v>284.28717228484118</v>
      </c>
      <c r="K41" s="16">
        <f t="shared" si="1"/>
        <v>-12.287172284841176</v>
      </c>
      <c r="Q41" s="53">
        <v>35</v>
      </c>
      <c r="R41" s="65">
        <f t="shared" si="3"/>
        <v>3.1500000000000004</v>
      </c>
      <c r="S41" s="65">
        <f t="shared" si="4"/>
        <v>17.700000000000003</v>
      </c>
      <c r="U41" s="53">
        <v>35</v>
      </c>
      <c r="V41" s="12">
        <f t="shared" si="5"/>
        <v>17.978111691721132</v>
      </c>
      <c r="AC41" s="53">
        <v>35</v>
      </c>
      <c r="AD41" s="49">
        <f t="shared" si="6"/>
        <v>17.490407083078868</v>
      </c>
      <c r="AE41" s="49">
        <f t="shared" si="7"/>
        <v>4.1591056812955278</v>
      </c>
      <c r="AK41" s="53">
        <v>35</v>
      </c>
      <c r="AL41" s="66">
        <f t="shared" si="2"/>
        <v>14.768451679626141</v>
      </c>
      <c r="AM41" s="66">
        <f t="shared" si="8"/>
        <v>4.1591056812955278</v>
      </c>
      <c r="AO41" s="69">
        <v>35</v>
      </c>
      <c r="AP41" s="65">
        <f t="shared" si="9"/>
        <v>2.0660522144107722</v>
      </c>
      <c r="AQ41" s="65">
        <f t="shared" si="10"/>
        <v>15.203182342159989</v>
      </c>
      <c r="AR41" s="16">
        <f t="shared" si="11"/>
        <v>277.7388619393779</v>
      </c>
      <c r="AS41" s="72"/>
      <c r="AT41" s="74">
        <f t="shared" si="18"/>
        <v>272</v>
      </c>
      <c r="AU41" s="16">
        <f t="shared" si="12"/>
        <v>-5.7388619393778981</v>
      </c>
      <c r="AV41" s="16">
        <f>AU41-2*(AU41-AU40)/8</f>
        <v>-5.6386393123225105</v>
      </c>
      <c r="AW41" s="72"/>
      <c r="AX41" s="16">
        <f t="shared" si="13"/>
        <v>-0.42043770850219836</v>
      </c>
      <c r="AY41" s="72"/>
      <c r="AZ41" s="72"/>
      <c r="BA41" s="72"/>
      <c r="BB41" s="72"/>
      <c r="BC41" s="72"/>
      <c r="BD41" s="68"/>
      <c r="BE41" s="69">
        <v>35</v>
      </c>
      <c r="BF41" s="65">
        <f t="shared" si="14"/>
        <v>14.768451679626141</v>
      </c>
      <c r="BG41" s="66">
        <f t="shared" si="15"/>
        <v>4.1591056812955278</v>
      </c>
      <c r="BH41" s="18">
        <f t="shared" si="16"/>
        <v>285.72833285736499</v>
      </c>
      <c r="BI41" s="18">
        <f t="shared" si="17"/>
        <v>-13.72833285736499</v>
      </c>
    </row>
    <row r="42" spans="7:61">
      <c r="G42" s="69">
        <v>36</v>
      </c>
      <c r="H42" s="83">
        <v>6.2</v>
      </c>
      <c r="I42" s="83">
        <v>15.7</v>
      </c>
      <c r="J42" s="18">
        <f t="shared" si="0"/>
        <v>291.5492844711938</v>
      </c>
      <c r="K42" s="16">
        <f t="shared" si="1"/>
        <v>-11.549284471193801</v>
      </c>
      <c r="Q42" s="53">
        <v>36</v>
      </c>
      <c r="R42" s="65">
        <f t="shared" si="3"/>
        <v>5.2500000000000009</v>
      </c>
      <c r="S42" s="65">
        <f t="shared" si="4"/>
        <v>17.299999999999997</v>
      </c>
      <c r="U42" s="53">
        <v>36</v>
      </c>
      <c r="V42" s="12">
        <f t="shared" si="5"/>
        <v>18.079062475692702</v>
      </c>
      <c r="AC42" s="53">
        <v>36</v>
      </c>
      <c r="AD42" s="49">
        <f t="shared" si="6"/>
        <v>17.959762049358183</v>
      </c>
      <c r="AE42" s="49">
        <f t="shared" si="7"/>
        <v>2.0735108223574477</v>
      </c>
      <c r="AK42" s="53">
        <v>36</v>
      </c>
      <c r="AL42" s="66">
        <f t="shared" si="2"/>
        <v>15.164762989429482</v>
      </c>
      <c r="AM42" s="66">
        <f t="shared" si="8"/>
        <v>2.0735108223574477</v>
      </c>
      <c r="AO42" s="69">
        <v>36</v>
      </c>
      <c r="AP42" s="65">
        <f t="shared" si="9"/>
        <v>4.1369644822649629</v>
      </c>
      <c r="AQ42" s="65">
        <f t="shared" si="10"/>
        <v>14.736180255699978</v>
      </c>
      <c r="AR42" s="16">
        <f t="shared" si="11"/>
        <v>285.6813003316085</v>
      </c>
      <c r="AS42" s="72"/>
      <c r="AT42" s="74">
        <f t="shared" si="18"/>
        <v>280</v>
      </c>
      <c r="AU42" s="16">
        <f t="shared" si="12"/>
        <v>-5.6813003316084973</v>
      </c>
      <c r="AV42" s="16"/>
      <c r="AW42" s="72"/>
      <c r="AX42" s="16">
        <f t="shared" si="13"/>
        <v>-0.36969024990627158</v>
      </c>
      <c r="AY42" s="72"/>
      <c r="AZ42" s="72"/>
      <c r="BA42" s="72"/>
      <c r="BB42" s="72"/>
      <c r="BC42" s="72"/>
      <c r="BD42" s="68"/>
      <c r="BE42" s="69">
        <v>36</v>
      </c>
      <c r="BF42" s="65">
        <f t="shared" si="14"/>
        <v>15.164762989429482</v>
      </c>
      <c r="BG42" s="66">
        <f t="shared" si="15"/>
        <v>2.0735108223574477</v>
      </c>
      <c r="BH42" s="18">
        <f t="shared" si="16"/>
        <v>277.78589446513445</v>
      </c>
      <c r="BI42" s="18">
        <f t="shared" si="17"/>
        <v>2.2141055348655527</v>
      </c>
    </row>
    <row r="43" spans="7:61">
      <c r="G43" s="69">
        <v>37</v>
      </c>
      <c r="H43" s="83">
        <v>8.1999999999999993</v>
      </c>
      <c r="I43" s="83">
        <v>15.1</v>
      </c>
      <c r="J43" s="18">
        <f t="shared" si="0"/>
        <v>298.50401152181144</v>
      </c>
      <c r="K43" s="16">
        <f t="shared" si="1"/>
        <v>-10.504011521811435</v>
      </c>
      <c r="Q43" s="53">
        <v>37</v>
      </c>
      <c r="R43" s="65">
        <f t="shared" si="3"/>
        <v>7.25</v>
      </c>
      <c r="S43" s="65">
        <f t="shared" si="4"/>
        <v>16.7</v>
      </c>
      <c r="U43" s="53">
        <v>37</v>
      </c>
      <c r="V43" s="12">
        <f t="shared" si="5"/>
        <v>18.205836976090936</v>
      </c>
      <c r="AC43" s="53">
        <v>37</v>
      </c>
      <c r="AD43" s="49">
        <f t="shared" si="6"/>
        <v>18.205836976090936</v>
      </c>
      <c r="AE43" s="49">
        <f t="shared" si="7"/>
        <v>-8.8817841970012523E-16</v>
      </c>
      <c r="AK43" s="53">
        <v>37</v>
      </c>
      <c r="AL43" s="66">
        <f t="shared" si="2"/>
        <v>15.372542353726615</v>
      </c>
      <c r="AM43" s="66">
        <f t="shared" si="8"/>
        <v>-8.8817841970012523E-16</v>
      </c>
      <c r="AO43" s="69">
        <v>37</v>
      </c>
      <c r="AP43" s="65">
        <f t="shared" si="9"/>
        <v>6.1217142727841853</v>
      </c>
      <c r="AQ43" s="65">
        <f t="shared" si="10"/>
        <v>14.101052186964951</v>
      </c>
      <c r="AR43" s="16">
        <f t="shared" si="11"/>
        <v>293.46719479674289</v>
      </c>
      <c r="AS43" s="72"/>
      <c r="AT43" s="74">
        <f t="shared" si="18"/>
        <v>288</v>
      </c>
      <c r="AU43" s="16">
        <f t="shared" si="12"/>
        <v>-5.4671947967428878</v>
      </c>
      <c r="AV43" s="16"/>
      <c r="AW43" s="72"/>
      <c r="AX43" s="16">
        <f t="shared" si="13"/>
        <v>-0.31230889835976011</v>
      </c>
      <c r="AY43" s="72"/>
      <c r="AZ43" s="72"/>
      <c r="BA43" s="72"/>
      <c r="BB43" s="72"/>
      <c r="BC43" s="72"/>
      <c r="BD43" s="68"/>
      <c r="BE43" s="69">
        <v>37</v>
      </c>
      <c r="BF43" s="65">
        <f t="shared" si="14"/>
        <v>15.372542353726615</v>
      </c>
      <c r="BG43" s="66">
        <f t="shared" si="15"/>
        <v>-8.8817841970012523E-16</v>
      </c>
      <c r="BH43" s="18">
        <f t="shared" si="16"/>
        <v>3.310374675343131E-15</v>
      </c>
      <c r="BI43" s="18">
        <f t="shared" si="17"/>
        <v>288</v>
      </c>
    </row>
    <row r="44" spans="7:61">
      <c r="G44" s="69">
        <v>38</v>
      </c>
      <c r="H44" s="83">
        <v>10.1</v>
      </c>
      <c r="I44" s="83">
        <v>14</v>
      </c>
      <c r="J44" s="18">
        <f t="shared" si="0"/>
        <v>305.80775690715421</v>
      </c>
      <c r="K44" s="16">
        <f t="shared" si="1"/>
        <v>-9.8077569071542143</v>
      </c>
      <c r="Q44" s="12">
        <v>38</v>
      </c>
      <c r="R44" s="65">
        <f t="shared" si="3"/>
        <v>9.15</v>
      </c>
      <c r="S44" s="65">
        <f t="shared" si="4"/>
        <v>15.6</v>
      </c>
      <c r="U44" s="12">
        <v>38</v>
      </c>
      <c r="V44" s="12">
        <f t="shared" si="5"/>
        <v>18.085422306377033</v>
      </c>
      <c r="AC44" s="12">
        <v>38</v>
      </c>
      <c r="AD44" s="49">
        <f t="shared" si="6"/>
        <v>17.953445393872858</v>
      </c>
      <c r="AE44" s="49">
        <f t="shared" si="7"/>
        <v>-2.1808939656080168</v>
      </c>
      <c r="AK44" s="12">
        <v>38</v>
      </c>
      <c r="AL44" s="66">
        <f t="shared" si="2"/>
        <v>15.159429367354893</v>
      </c>
      <c r="AM44" s="66">
        <f t="shared" si="8"/>
        <v>-2.1808939656080168</v>
      </c>
      <c r="AO44" s="69">
        <v>38</v>
      </c>
      <c r="AP44" s="65">
        <f t="shared" si="9"/>
        <v>8.0373559496958311</v>
      </c>
      <c r="AQ44" s="65">
        <f t="shared" si="10"/>
        <v>13.03708198067867</v>
      </c>
      <c r="AR44" s="16">
        <f t="shared" si="11"/>
        <v>301.65381598042183</v>
      </c>
      <c r="AS44" s="72"/>
      <c r="AT44" s="74">
        <f t="shared" si="18"/>
        <v>296</v>
      </c>
      <c r="AU44" s="16">
        <f t="shared" si="12"/>
        <v>-5.6538159804218253</v>
      </c>
      <c r="AV44" s="16"/>
      <c r="AW44" s="72"/>
      <c r="AX44" s="16">
        <f t="shared" si="13"/>
        <v>-0.2479223985020344</v>
      </c>
      <c r="AY44" s="72"/>
      <c r="AZ44" s="72"/>
      <c r="BA44" s="72"/>
      <c r="BB44" s="72"/>
      <c r="BC44" s="72"/>
      <c r="BD44" s="68"/>
      <c r="BE44" s="70">
        <v>38</v>
      </c>
      <c r="BF44" s="65">
        <f t="shared" si="14"/>
        <v>15.159429367354893</v>
      </c>
      <c r="BG44" s="66">
        <f t="shared" si="15"/>
        <v>-2.1808939656080168</v>
      </c>
      <c r="BH44" s="18">
        <f t="shared" si="16"/>
        <v>8.1866211836788843</v>
      </c>
      <c r="BI44" s="18">
        <f t="shared" si="17"/>
        <v>287.81337881632112</v>
      </c>
    </row>
    <row r="45" spans="7:61">
      <c r="G45" s="69">
        <v>39</v>
      </c>
      <c r="H45" s="83">
        <v>11.7</v>
      </c>
      <c r="I45" s="83">
        <v>12.7</v>
      </c>
      <c r="J45" s="18">
        <f t="shared" si="0"/>
        <v>312.65312570751269</v>
      </c>
      <c r="K45" s="16">
        <f t="shared" si="1"/>
        <v>-8.6531257075126859</v>
      </c>
      <c r="Q45" s="12">
        <v>39</v>
      </c>
      <c r="R45" s="65">
        <f t="shared" si="3"/>
        <v>10.75</v>
      </c>
      <c r="S45" s="65">
        <f t="shared" si="4"/>
        <v>14.299999999999999</v>
      </c>
      <c r="U45" s="12">
        <v>39</v>
      </c>
      <c r="V45" s="12">
        <f t="shared" si="5"/>
        <v>17.890011179426356</v>
      </c>
      <c r="AC45" s="12">
        <v>39</v>
      </c>
      <c r="AD45" s="49">
        <f t="shared" si="6"/>
        <v>17.398128985554081</v>
      </c>
      <c r="AE45" s="49">
        <f t="shared" si="7"/>
        <v>-4.1662462483658986</v>
      </c>
      <c r="AK45" s="12">
        <v>39</v>
      </c>
      <c r="AL45" s="66">
        <f t="shared" si="2"/>
        <v>14.690534418014712</v>
      </c>
      <c r="AM45" s="66">
        <f t="shared" si="8"/>
        <v>-4.1662462483658986</v>
      </c>
      <c r="AO45" s="69">
        <v>39</v>
      </c>
      <c r="AP45" s="65">
        <f t="shared" si="9"/>
        <v>9.6717710429660642</v>
      </c>
      <c r="AQ45" s="65">
        <f t="shared" si="10"/>
        <v>11.816355367935619</v>
      </c>
      <c r="AR45" s="16">
        <f t="shared" si="11"/>
        <v>309.30056980308285</v>
      </c>
      <c r="AS45" s="72"/>
      <c r="AT45" s="74">
        <f t="shared" si="18"/>
        <v>304</v>
      </c>
      <c r="AU45" s="16">
        <f t="shared" si="12"/>
        <v>-5.3005698030828512</v>
      </c>
      <c r="AV45" s="16"/>
      <c r="AW45" s="72"/>
      <c r="AX45" s="16">
        <f t="shared" si="13"/>
        <v>-0.17636761738654916</v>
      </c>
      <c r="AY45" s="72"/>
      <c r="AZ45" s="72"/>
      <c r="BA45" s="72"/>
      <c r="BB45" s="72"/>
      <c r="BC45" s="72"/>
      <c r="BD45" s="68"/>
      <c r="BE45" s="70">
        <v>39</v>
      </c>
      <c r="BF45" s="65">
        <f t="shared" si="14"/>
        <v>14.690534418014712</v>
      </c>
      <c r="BG45" s="66">
        <f t="shared" si="15"/>
        <v>-4.1662462483658986</v>
      </c>
      <c r="BH45" s="18">
        <f t="shared" si="16"/>
        <v>15.833375006339905</v>
      </c>
      <c r="BI45" s="18">
        <f t="shared" si="17"/>
        <v>288.16662499366009</v>
      </c>
    </row>
    <row r="46" spans="7:61">
      <c r="G46" s="69">
        <v>40</v>
      </c>
      <c r="H46" s="83">
        <v>13.3</v>
      </c>
      <c r="I46" s="83">
        <v>11.1</v>
      </c>
      <c r="J46" s="18">
        <f t="shared" si="0"/>
        <v>320.15208170220626</v>
      </c>
      <c r="K46" s="16">
        <f t="shared" si="1"/>
        <v>-8.1520817022062602</v>
      </c>
      <c r="Q46" s="12">
        <v>40</v>
      </c>
      <c r="R46" s="65">
        <f t="shared" si="3"/>
        <v>12.350000000000001</v>
      </c>
      <c r="S46" s="65">
        <f t="shared" si="4"/>
        <v>12.7</v>
      </c>
      <c r="U46" s="12">
        <v>40</v>
      </c>
      <c r="V46" s="12">
        <f t="shared" si="5"/>
        <v>17.714753738056874</v>
      </c>
      <c r="AC46" s="12">
        <v>40</v>
      </c>
      <c r="AD46" s="49">
        <f t="shared" si="6"/>
        <v>16.567626107831043</v>
      </c>
      <c r="AE46" s="49">
        <f t="shared" si="7"/>
        <v>-6.2710657109549723</v>
      </c>
      <c r="AK46" s="12">
        <v>40</v>
      </c>
      <c r="AL46" s="66">
        <f t="shared" si="2"/>
        <v>13.989279063511889</v>
      </c>
      <c r="AM46" s="66">
        <f t="shared" si="8"/>
        <v>-6.2710657109549723</v>
      </c>
      <c r="AO46" s="69">
        <v>40</v>
      </c>
      <c r="AP46" s="65">
        <f t="shared" si="9"/>
        <v>11.323240499963681</v>
      </c>
      <c r="AQ46" s="65">
        <f t="shared" si="10"/>
        <v>10.33491259991634</v>
      </c>
      <c r="AR46" s="16">
        <f t="shared" si="11"/>
        <v>317.61276942524444</v>
      </c>
      <c r="AS46" s="72"/>
      <c r="AT46" s="74">
        <f t="shared" si="18"/>
        <v>312</v>
      </c>
      <c r="AU46" s="16">
        <f t="shared" si="12"/>
        <v>-5.6127694252444371</v>
      </c>
      <c r="AV46" s="16"/>
      <c r="AW46" s="72"/>
      <c r="AX46" s="16">
        <f t="shared" si="13"/>
        <v>-9.7802453124066477E-2</v>
      </c>
      <c r="AY46" s="72"/>
      <c r="AZ46" s="72"/>
      <c r="BA46" s="72"/>
      <c r="BB46" s="72"/>
      <c r="BC46" s="72"/>
      <c r="BD46" s="68"/>
      <c r="BE46" s="70">
        <v>40</v>
      </c>
      <c r="BF46" s="65">
        <f t="shared" si="14"/>
        <v>13.989279063511889</v>
      </c>
      <c r="BG46" s="66">
        <f t="shared" si="15"/>
        <v>-6.2710657109549723</v>
      </c>
      <c r="BH46" s="18">
        <f t="shared" si="16"/>
        <v>24.145574628501492</v>
      </c>
      <c r="BI46" s="18">
        <f t="shared" si="17"/>
        <v>287.85442537149851</v>
      </c>
    </row>
    <row r="47" spans="7:61">
      <c r="G47" s="69">
        <v>41</v>
      </c>
      <c r="H47" s="83">
        <v>14.5</v>
      </c>
      <c r="I47" s="83">
        <v>9.1999999999999993</v>
      </c>
      <c r="J47" s="18">
        <f t="shared" si="0"/>
        <v>327.60557735438459</v>
      </c>
      <c r="K47" s="16">
        <f t="shared" si="1"/>
        <v>-7.605577354384593</v>
      </c>
      <c r="Q47" s="12">
        <v>41</v>
      </c>
      <c r="R47" s="65">
        <f t="shared" si="3"/>
        <v>13.55</v>
      </c>
      <c r="S47" s="65">
        <f t="shared" si="4"/>
        <v>10.799999999999999</v>
      </c>
      <c r="U47" s="12">
        <v>41</v>
      </c>
      <c r="V47" s="12">
        <f t="shared" si="5"/>
        <v>17.327507033615657</v>
      </c>
      <c r="AC47" s="12">
        <v>41</v>
      </c>
      <c r="AD47" s="49">
        <f t="shared" si="6"/>
        <v>15.302647187595491</v>
      </c>
      <c r="AE47" s="49">
        <f t="shared" si="7"/>
        <v>-8.1284370608362231</v>
      </c>
      <c r="AK47" s="12">
        <v>41</v>
      </c>
      <c r="AL47" s="66">
        <f t="shared" si="2"/>
        <v>12.921163268921944</v>
      </c>
      <c r="AM47" s="66">
        <f t="shared" si="8"/>
        <v>-8.1284370608362231</v>
      </c>
      <c r="AO47" s="69">
        <v>41</v>
      </c>
      <c r="AP47" s="65">
        <f t="shared" si="9"/>
        <v>12.601636108075796</v>
      </c>
      <c r="AQ47" s="65">
        <f t="shared" si="10"/>
        <v>8.6154928282573451</v>
      </c>
      <c r="AR47" s="16">
        <f t="shared" si="11"/>
        <v>325.64034533473159</v>
      </c>
      <c r="AS47" s="72"/>
      <c r="AT47" s="74">
        <f t="shared" si="18"/>
        <v>320</v>
      </c>
      <c r="AU47" s="16">
        <f t="shared" si="12"/>
        <v>-5.6403453347315917</v>
      </c>
      <c r="AV47" s="16">
        <f>AU47-5*(AU47-AU46)/8</f>
        <v>-5.6231103913021201</v>
      </c>
      <c r="AW47" s="72"/>
      <c r="AX47" s="16">
        <f t="shared" si="13"/>
        <v>-1.2798432349567714E-2</v>
      </c>
      <c r="AY47" s="72"/>
      <c r="AZ47" s="72"/>
      <c r="BA47" s="72"/>
      <c r="BB47" s="72"/>
      <c r="BC47" s="72"/>
      <c r="BD47" s="68"/>
      <c r="BE47" s="70">
        <v>41</v>
      </c>
      <c r="BF47" s="65">
        <f t="shared" si="14"/>
        <v>12.921163268921944</v>
      </c>
      <c r="BG47" s="66">
        <f t="shared" si="15"/>
        <v>-8.1284370608362231</v>
      </c>
      <c r="BH47" s="18">
        <f t="shared" si="16"/>
        <v>32.173150537988647</v>
      </c>
      <c r="BI47" s="18">
        <f t="shared" si="17"/>
        <v>287.82684946201135</v>
      </c>
    </row>
    <row r="48" spans="7:61">
      <c r="G48" s="69">
        <v>42</v>
      </c>
      <c r="H48" s="83">
        <v>15.5</v>
      </c>
      <c r="I48" s="83">
        <v>7.3</v>
      </c>
      <c r="J48" s="18">
        <f t="shared" si="0"/>
        <v>334.78107710703506</v>
      </c>
      <c r="K48" s="16">
        <f t="shared" si="1"/>
        <v>-6.7810771070350597</v>
      </c>
      <c r="Q48" s="12">
        <v>42</v>
      </c>
      <c r="R48" s="65">
        <f t="shared" si="3"/>
        <v>14.55</v>
      </c>
      <c r="S48" s="65">
        <f t="shared" si="4"/>
        <v>8.8999999999999986</v>
      </c>
      <c r="U48" s="12">
        <v>42</v>
      </c>
      <c r="V48" s="12">
        <f t="shared" si="5"/>
        <v>17.056157245991841</v>
      </c>
      <c r="AC48" s="12">
        <v>42</v>
      </c>
      <c r="AD48" s="49">
        <f t="shared" si="6"/>
        <v>13.958023480805814</v>
      </c>
      <c r="AE48" s="49">
        <f t="shared" si="7"/>
        <v>-9.8023507644479668</v>
      </c>
      <c r="AK48" s="12">
        <v>42</v>
      </c>
      <c r="AL48" s="66">
        <f t="shared" si="2"/>
        <v>11.785797456869759</v>
      </c>
      <c r="AM48" s="66">
        <f t="shared" si="8"/>
        <v>-9.8023507644479668</v>
      </c>
      <c r="AO48" s="69">
        <v>42</v>
      </c>
      <c r="AP48" s="65">
        <f t="shared" si="9"/>
        <v>13.684967609881465</v>
      </c>
      <c r="AQ48" s="65">
        <f t="shared" si="10"/>
        <v>6.9074426324166094</v>
      </c>
      <c r="AR48" s="16">
        <f t="shared" si="11"/>
        <v>333.21778817250618</v>
      </c>
      <c r="AS48" s="72"/>
      <c r="AT48" s="74">
        <f t="shared" si="18"/>
        <v>328</v>
      </c>
      <c r="AU48" s="16">
        <f t="shared" si="12"/>
        <v>-5.2177881725061752</v>
      </c>
      <c r="AV48" s="16"/>
      <c r="AW48" s="72"/>
      <c r="AX48" s="16">
        <f t="shared" si="13"/>
        <v>7.7596218038572348E-2</v>
      </c>
      <c r="AY48" s="72"/>
      <c r="AZ48" s="72"/>
      <c r="BA48" s="72"/>
      <c r="BB48" s="72"/>
      <c r="BC48" s="72"/>
      <c r="BD48" s="68"/>
      <c r="BE48" s="70">
        <v>42</v>
      </c>
      <c r="BF48" s="65">
        <f t="shared" si="14"/>
        <v>11.785797456869759</v>
      </c>
      <c r="BG48" s="66">
        <f t="shared" si="15"/>
        <v>-9.8023507644479668</v>
      </c>
      <c r="BH48" s="18">
        <f t="shared" si="16"/>
        <v>39.750593375763259</v>
      </c>
      <c r="BI48" s="18">
        <f t="shared" si="17"/>
        <v>288.24940662423671</v>
      </c>
    </row>
    <row r="49" spans="7:61">
      <c r="G49" s="69">
        <v>43</v>
      </c>
      <c r="H49" s="83">
        <v>16.2</v>
      </c>
      <c r="I49" s="83">
        <v>5</v>
      </c>
      <c r="J49" s="18">
        <f t="shared" si="0"/>
        <v>342.84757825978818</v>
      </c>
      <c r="K49" s="16">
        <f t="shared" si="1"/>
        <v>-6.8475782597881789</v>
      </c>
      <c r="Q49" s="12">
        <v>43</v>
      </c>
      <c r="R49" s="65">
        <f t="shared" si="3"/>
        <v>15.25</v>
      </c>
      <c r="S49" s="65">
        <f t="shared" si="4"/>
        <v>6.6</v>
      </c>
      <c r="U49" s="12">
        <v>43</v>
      </c>
      <c r="V49" s="12">
        <f t="shared" si="5"/>
        <v>16.616934133587939</v>
      </c>
      <c r="AC49" s="12">
        <v>43</v>
      </c>
      <c r="AD49" s="49">
        <f t="shared" si="6"/>
        <v>12.127017301645928</v>
      </c>
      <c r="AE49" s="49">
        <f t="shared" si="7"/>
        <v>-11.360367571763703</v>
      </c>
      <c r="AK49" s="12">
        <v>43</v>
      </c>
      <c r="AL49" s="66">
        <f t="shared" si="2"/>
        <v>10.23974274507402</v>
      </c>
      <c r="AM49" s="66">
        <f t="shared" si="8"/>
        <v>-11.360367571763703</v>
      </c>
      <c r="AO49" s="69">
        <v>43</v>
      </c>
      <c r="AP49" s="65">
        <f t="shared" si="9"/>
        <v>14.498442103863976</v>
      </c>
      <c r="AQ49" s="65">
        <f t="shared" si="10"/>
        <v>4.868825259934952</v>
      </c>
      <c r="AR49" s="16">
        <f t="shared" si="11"/>
        <v>341.43706664348298</v>
      </c>
      <c r="AS49" s="72"/>
      <c r="AT49" s="74">
        <f t="shared" si="18"/>
        <v>336</v>
      </c>
      <c r="AU49" s="16">
        <f t="shared" si="12"/>
        <v>-5.4370666434829786</v>
      </c>
      <c r="AV49" s="16"/>
      <c r="AW49" s="72"/>
      <c r="AX49" s="16">
        <f t="shared" si="13"/>
        <v>0.17183000093000272</v>
      </c>
      <c r="AY49" s="72"/>
      <c r="AZ49" s="72"/>
      <c r="BA49" s="72"/>
      <c r="BB49" s="72"/>
      <c r="BC49" s="72"/>
      <c r="BD49" s="68"/>
      <c r="BE49" s="70">
        <v>43</v>
      </c>
      <c r="BF49" s="65">
        <f t="shared" si="14"/>
        <v>10.23974274507402</v>
      </c>
      <c r="BG49" s="66">
        <f t="shared" si="15"/>
        <v>-11.360367571763703</v>
      </c>
      <c r="BH49" s="18">
        <f t="shared" si="16"/>
        <v>47.969871846740055</v>
      </c>
      <c r="BI49" s="18">
        <f t="shared" si="17"/>
        <v>288.03012815325997</v>
      </c>
    </row>
    <row r="50" spans="7:61">
      <c r="G50" s="69">
        <v>44</v>
      </c>
      <c r="H50" s="83">
        <v>16.600000000000001</v>
      </c>
      <c r="I50" s="83">
        <v>2.6</v>
      </c>
      <c r="J50" s="18">
        <f t="shared" si="0"/>
        <v>351.09828396710799</v>
      </c>
      <c r="K50" s="16">
        <f t="shared" si="1"/>
        <v>-7.0982839671079887</v>
      </c>
      <c r="Q50" s="12">
        <v>44</v>
      </c>
      <c r="R50" s="65">
        <f t="shared" si="3"/>
        <v>15.650000000000002</v>
      </c>
      <c r="S50" s="65">
        <f t="shared" si="4"/>
        <v>4.1999999999999993</v>
      </c>
      <c r="U50" s="12">
        <v>44</v>
      </c>
      <c r="V50" s="12">
        <f t="shared" si="5"/>
        <v>16.203780423098802</v>
      </c>
      <c r="AC50" s="12">
        <v>44</v>
      </c>
      <c r="AD50" s="49">
        <f t="shared" si="6"/>
        <v>10.084815119520101</v>
      </c>
      <c r="AE50" s="49">
        <f t="shared" si="7"/>
        <v>-12.683020302952245</v>
      </c>
      <c r="AK50" s="12">
        <v>44</v>
      </c>
      <c r="AL50" s="66">
        <f t="shared" si="2"/>
        <v>8.5153595386973731</v>
      </c>
      <c r="AM50" s="66">
        <f t="shared" si="8"/>
        <v>-12.683020302952245</v>
      </c>
      <c r="AO50" s="69">
        <v>44</v>
      </c>
      <c r="AP50" s="65">
        <f t="shared" si="9"/>
        <v>15.025005226295953</v>
      </c>
      <c r="AQ50" s="65">
        <f t="shared" si="10"/>
        <v>2.7603568660886024</v>
      </c>
      <c r="AR50" s="16">
        <f t="shared" si="11"/>
        <v>349.58984654086561</v>
      </c>
      <c r="AS50" s="72"/>
      <c r="AT50" s="74">
        <f t="shared" si="18"/>
        <v>344</v>
      </c>
      <c r="AU50" s="16">
        <f t="shared" si="12"/>
        <v>-5.5898465408656079</v>
      </c>
      <c r="AV50" s="16"/>
      <c r="AW50" s="72"/>
      <c r="AX50" s="16">
        <f t="shared" si="13"/>
        <v>0.26786223726764297</v>
      </c>
      <c r="AY50" s="72"/>
      <c r="AZ50" s="72"/>
      <c r="BA50" s="72"/>
      <c r="BB50" s="72"/>
      <c r="BC50" s="72"/>
      <c r="BD50" s="68"/>
      <c r="BE50" s="70">
        <v>44</v>
      </c>
      <c r="BF50" s="65">
        <f t="shared" si="14"/>
        <v>8.5153595386973731</v>
      </c>
      <c r="BG50" s="66">
        <f t="shared" si="15"/>
        <v>-12.683020302952245</v>
      </c>
      <c r="BH50" s="18">
        <f t="shared" si="16"/>
        <v>56.122651744122692</v>
      </c>
      <c r="BI50" s="18">
        <f t="shared" si="17"/>
        <v>287.87734825587734</v>
      </c>
    </row>
    <row r="51" spans="7:61">
      <c r="G51" s="69">
        <v>45</v>
      </c>
      <c r="H51" s="83">
        <v>16.7</v>
      </c>
      <c r="I51" s="83">
        <v>0.2</v>
      </c>
      <c r="J51" s="18">
        <f t="shared" si="0"/>
        <v>359.31385580216477</v>
      </c>
      <c r="K51" s="16">
        <f t="shared" si="1"/>
        <v>-7.3138558021647668</v>
      </c>
      <c r="Q51" s="12">
        <v>45</v>
      </c>
      <c r="R51" s="65">
        <f t="shared" si="3"/>
        <v>15.75</v>
      </c>
      <c r="S51" s="65">
        <f t="shared" si="4"/>
        <v>1.7999999999999996</v>
      </c>
      <c r="U51" s="12">
        <v>45</v>
      </c>
      <c r="V51" s="12">
        <f t="shared" si="5"/>
        <v>15.852523458427683</v>
      </c>
      <c r="AC51" s="12">
        <v>45</v>
      </c>
      <c r="AD51" s="49">
        <f t="shared" si="6"/>
        <v>7.9231457575630806</v>
      </c>
      <c r="AE51" s="49">
        <f t="shared" si="7"/>
        <v>-13.730486564736523</v>
      </c>
      <c r="AK51" s="12">
        <v>45</v>
      </c>
      <c r="AL51" s="66">
        <f t="shared" si="2"/>
        <v>6.6901013061273629</v>
      </c>
      <c r="AM51" s="66">
        <f t="shared" si="8"/>
        <v>-13.730486564736523</v>
      </c>
      <c r="AO51" s="69">
        <v>45</v>
      </c>
      <c r="AP51" s="65">
        <f t="shared" si="9"/>
        <v>15.258972189268258</v>
      </c>
      <c r="AQ51" s="65">
        <f t="shared" si="10"/>
        <v>0.66894283596963788</v>
      </c>
      <c r="AR51" s="16">
        <f t="shared" si="11"/>
        <v>357.48979975282691</v>
      </c>
      <c r="AS51" s="72"/>
      <c r="AT51" s="74">
        <f t="shared" si="18"/>
        <v>352</v>
      </c>
      <c r="AU51" s="16">
        <f t="shared" si="12"/>
        <v>-5.4897997528269116</v>
      </c>
      <c r="AV51" s="16"/>
      <c r="AW51" s="72"/>
      <c r="AX51" s="16">
        <f t="shared" si="13"/>
        <v>0.3632187864521067</v>
      </c>
      <c r="AY51" s="72"/>
      <c r="AZ51" s="72"/>
      <c r="BA51" s="72"/>
      <c r="BB51" s="72"/>
      <c r="BC51" s="72"/>
      <c r="BD51" s="68"/>
      <c r="BE51" s="70">
        <v>45</v>
      </c>
      <c r="BF51" s="65">
        <f t="shared" si="14"/>
        <v>6.6901013061273629</v>
      </c>
      <c r="BG51" s="66">
        <f t="shared" si="15"/>
        <v>-13.730486564736523</v>
      </c>
      <c r="BH51" s="18">
        <f t="shared" si="16"/>
        <v>64.02260495608401</v>
      </c>
      <c r="BI51" s="18">
        <f t="shared" si="17"/>
        <v>287.97739504391598</v>
      </c>
    </row>
    <row r="52" spans="7:61">
      <c r="G52" s="69">
        <v>1</v>
      </c>
      <c r="H52" s="83">
        <v>16.600000000000001</v>
      </c>
      <c r="I52" s="83">
        <v>-2</v>
      </c>
      <c r="J52" s="18">
        <f t="shared" si="0"/>
        <v>6.8699923082142584</v>
      </c>
      <c r="K52" s="16">
        <f t="shared" si="1"/>
        <v>-6.8699923082142584</v>
      </c>
      <c r="Q52" s="12">
        <v>1</v>
      </c>
      <c r="R52" s="65">
        <f t="shared" si="3"/>
        <v>15.650000000000002</v>
      </c>
      <c r="S52" s="65">
        <f t="shared" si="4"/>
        <v>-0.40000000000000036</v>
      </c>
      <c r="AC52" s="12">
        <v>1</v>
      </c>
      <c r="AD52" s="49">
        <f t="shared" si="6"/>
        <v>5.8652892553214429</v>
      </c>
      <c r="AE52" s="49">
        <f t="shared" si="7"/>
        <v>-14.514850393697172</v>
      </c>
      <c r="AK52" s="12">
        <v>1</v>
      </c>
      <c r="AL52" s="66">
        <f t="shared" si="2"/>
        <v>4.9524999928702078</v>
      </c>
      <c r="AM52" s="66">
        <f t="shared" si="8"/>
        <v>-14.514850393697172</v>
      </c>
      <c r="AO52" s="69">
        <v>1</v>
      </c>
      <c r="AP52" s="65">
        <f t="shared" si="9"/>
        <v>15.286505470115864</v>
      </c>
      <c r="AQ52" s="65">
        <f t="shared" si="10"/>
        <v>-1.2372908481469151</v>
      </c>
      <c r="AR52" s="16">
        <f t="shared" si="11"/>
        <v>4.6274368581549119</v>
      </c>
      <c r="AS52" s="72"/>
      <c r="AT52" s="74">
        <v>0</v>
      </c>
      <c r="AU52" s="16">
        <f t="shared" si="12"/>
        <v>-4.6274368581549119</v>
      </c>
      <c r="AV52" s="16"/>
      <c r="AW52" s="72"/>
      <c r="AX52" s="16">
        <f t="shared" si="13"/>
        <v>0.45508707465494974</v>
      </c>
      <c r="AY52" s="72"/>
      <c r="AZ52" s="72"/>
      <c r="BA52" s="72"/>
      <c r="BB52" s="72"/>
      <c r="BC52" s="72"/>
      <c r="BD52" s="68"/>
      <c r="BE52" s="70">
        <v>1</v>
      </c>
      <c r="BF52" s="65">
        <f t="shared" si="14"/>
        <v>4.9524999928702078</v>
      </c>
      <c r="BG52" s="66">
        <f t="shared" si="15"/>
        <v>-14.514850393697172</v>
      </c>
      <c r="BH52" s="18">
        <f t="shared" si="16"/>
        <v>71.160242061411992</v>
      </c>
      <c r="BI52" s="18">
        <f t="shared" si="17"/>
        <v>-71.160242061411992</v>
      </c>
    </row>
  </sheetData>
  <mergeCells count="17">
    <mergeCell ref="BE5:BI5"/>
    <mergeCell ref="N12:O12"/>
    <mergeCell ref="Z10:AA10"/>
    <mergeCell ref="Z11:AA11"/>
    <mergeCell ref="U5:V5"/>
    <mergeCell ref="M5:O5"/>
    <mergeCell ref="M10:O10"/>
    <mergeCell ref="N11:O11"/>
    <mergeCell ref="AO5:AR5"/>
    <mergeCell ref="AT5:AX5"/>
    <mergeCell ref="G5:K5"/>
    <mergeCell ref="Q5:S5"/>
    <mergeCell ref="AC5:AE5"/>
    <mergeCell ref="AG5:AI5"/>
    <mergeCell ref="AK5:AM5"/>
    <mergeCell ref="Z5:AA5"/>
    <mergeCell ref="X5:X6"/>
  </mergeCells>
  <conditionalFormatting sqref="U7:U51 Q7:Q51">
    <cfRule type="cellIs" dxfId="0" priority="2" operator="equal">
      <formula>$X$10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G7"/>
  <sheetViews>
    <sheetView workbookViewId="0">
      <selection activeCell="D8" sqref="D8"/>
    </sheetView>
  </sheetViews>
  <sheetFormatPr defaultRowHeight="15"/>
  <cols>
    <col min="3" max="3" width="5.42578125" customWidth="1"/>
  </cols>
  <sheetData>
    <row r="4" spans="3:7">
      <c r="C4" t="s">
        <v>31</v>
      </c>
      <c r="D4">
        <v>12.2</v>
      </c>
      <c r="E4" t="s">
        <v>66</v>
      </c>
      <c r="F4">
        <f>D4*COS(RADIANS(D7))-D6*SIN(RADIANS(D7))</f>
        <v>10.517765767206296</v>
      </c>
      <c r="G4">
        <f>F4*COS(RADIANS(D7))+F6*SIN(RADIANS(D7))</f>
        <v>12.2</v>
      </c>
    </row>
    <row r="5" spans="3:7">
      <c r="C5" t="s">
        <v>2</v>
      </c>
      <c r="D5">
        <v>-12.4</v>
      </c>
      <c r="E5" t="s">
        <v>67</v>
      </c>
    </row>
    <row r="6" spans="3:7">
      <c r="C6" s="71" t="s">
        <v>68</v>
      </c>
      <c r="D6">
        <v>38.299999999999997</v>
      </c>
      <c r="E6" t="s">
        <v>69</v>
      </c>
      <c r="F6">
        <f>D4*SIN(RADIANS(D7))+D6*COS(RADIANS(D7))</f>
        <v>38.795703412442251</v>
      </c>
    </row>
    <row r="7" spans="3:7">
      <c r="C7" s="71" t="s">
        <v>65</v>
      </c>
      <c r="D7">
        <v>2.5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45 отсчетов</vt:lpstr>
      <vt:lpstr>72 отсчета</vt:lpstr>
      <vt:lpstr>Лист6</vt:lpstr>
      <vt:lpstr>Крен+Диф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2020-02-20T11:29:57Z</dcterms:modified>
</cp:coreProperties>
</file>