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Goaa3\60 Repositório\Liv Data Smart\"/>
    </mc:Choice>
  </mc:AlternateContent>
  <xr:revisionPtr revIDLastSave="0" documentId="13_ncr:1_{02745F6A-029D-4EC7-B269-844D42581190}" xr6:coauthVersionLast="47" xr6:coauthVersionMax="47" xr10:uidLastSave="{00000000-0000-0000-0000-000000000000}"/>
  <bookViews>
    <workbookView xWindow="20370" yWindow="-120" windowWidth="29040" windowHeight="15720" tabRatio="775" activeTab="5" xr2:uid="{20871FE0-D53F-4E30-9B81-3FE163AE500B}"/>
  </bookViews>
  <sheets>
    <sheet name="Specs" sheetId="4" r:id="rId1"/>
    <sheet name="Optimization Model" sheetId="26" r:id="rId2"/>
    <sheet name="Relaxed Quality" sheetId="27" r:id="rId3"/>
    <sheet name="Frontier" sheetId="28" r:id="rId4"/>
    <sheet name="Minimax Relaxed Quality" sheetId="31" r:id="rId5"/>
    <sheet name="Optimization Model (Limit 4)" sheetId="34" r:id="rId6"/>
  </sheets>
  <definedNames>
    <definedName name="solver_adj" localSheetId="4" hidden="1">'Minimax Relaxed Quality'!$C$6:$E$16,'Minimax Relaxed Quality'!$G$27:$G$30,'Minimax Relaxed Quality'!$D$2</definedName>
    <definedName name="solver_adj" localSheetId="1" hidden="1">'Optimization Model'!$C$6:$E$16</definedName>
    <definedName name="solver_adj" localSheetId="5" hidden="1">'Optimization Model (Limit 4)'!$C$6:$E$16,'Optimization Model (Limit 4)'!$C$34:$E$44</definedName>
    <definedName name="solver_adj" localSheetId="2" hidden="1">'Relaxed Quality'!$C$6:$E$16,'Relaxed Quality'!$G$27:$G$30</definedName>
    <definedName name="solver_cvg" localSheetId="4" hidden="1">0.0001</definedName>
    <definedName name="solver_cvg" localSheetId="1" hidden="1">0.0001</definedName>
    <definedName name="solver_cvg" localSheetId="5" hidden="1">0.0001</definedName>
    <definedName name="solver_cvg" localSheetId="2" hidden="1">0.0001</definedName>
    <definedName name="solver_drv" localSheetId="4" hidden="1">1</definedName>
    <definedName name="solver_drv" localSheetId="1" hidden="1">1</definedName>
    <definedName name="solver_drv" localSheetId="5" hidden="1">1</definedName>
    <definedName name="solver_drv" localSheetId="2" hidden="1">1</definedName>
    <definedName name="solver_eng" localSheetId="4" hidden="1">2</definedName>
    <definedName name="solver_eng" localSheetId="1" hidden="1">2</definedName>
    <definedName name="solver_eng" localSheetId="5" hidden="1">2</definedName>
    <definedName name="solver_eng" localSheetId="2" hidden="1">2</definedName>
    <definedName name="solver_est" localSheetId="4" hidden="1">1</definedName>
    <definedName name="solver_est" localSheetId="1" hidden="1">1</definedName>
    <definedName name="solver_est" localSheetId="5" hidden="1">1</definedName>
    <definedName name="solver_est" localSheetId="2" hidden="1">1</definedName>
    <definedName name="solver_itr" localSheetId="4" hidden="1">2147483647</definedName>
    <definedName name="solver_itr" localSheetId="1" hidden="1">2147483647</definedName>
    <definedName name="solver_itr" localSheetId="5" hidden="1">2147483647</definedName>
    <definedName name="solver_itr" localSheetId="2" hidden="1">2147483647</definedName>
    <definedName name="solver_lhs1" localSheetId="4" hidden="1">'Minimax Relaxed Quality'!$A$2</definedName>
    <definedName name="solver_lhs1" localSheetId="1" hidden="1">'Optimization Model'!$C$20:$E$20</definedName>
    <definedName name="solver_lhs1" localSheetId="5" hidden="1">'Optimization Model (Limit 4)'!$C$20:$E$20</definedName>
    <definedName name="solver_lhs1" localSheetId="2" hidden="1">'Relaxed Quality'!$A$2</definedName>
    <definedName name="solver_lhs10" localSheetId="4" hidden="1">'Minimax Relaxed Quality'!$F$6:$F$16</definedName>
    <definedName name="solver_lhs10" localSheetId="5" hidden="1">'Optimization Model (Limit 4)'!$E$27:$E$30</definedName>
    <definedName name="solver_lhs10" localSheetId="2" hidden="1">'Relaxed Quality'!$F$6:$F$16</definedName>
    <definedName name="solver_lhs11" localSheetId="4" hidden="1">'Minimax Relaxed Quality'!$G$27:$G$30</definedName>
    <definedName name="solver_lhs11" localSheetId="5" hidden="1">'Optimization Model (Limit 4)'!$F$6:$F$16</definedName>
    <definedName name="solver_lhs12" localSheetId="5" hidden="1">'Optimization Model (Limit 4)'!$E$27:$E$30</definedName>
    <definedName name="solver_lhs13" localSheetId="5" hidden="1">'Optimization Model (Limit 4)'!$F$6:$F$16</definedName>
    <definedName name="solver_lhs2" localSheetId="4" hidden="1">'Minimax Relaxed Quality'!$C$20:$E$20</definedName>
    <definedName name="solver_lhs2" localSheetId="1" hidden="1">'Optimization Model'!$C$23:$E$23</definedName>
    <definedName name="solver_lhs2" localSheetId="5" hidden="1">'Optimization Model (Limit 4)'!$C$23:$E$23</definedName>
    <definedName name="solver_lhs2" localSheetId="2" hidden="1">'Relaxed Quality'!$C$20:$E$20</definedName>
    <definedName name="solver_lhs3" localSheetId="4" hidden="1">'Minimax Relaxed Quality'!$C$23:$E$23</definedName>
    <definedName name="solver_lhs3" localSheetId="1" hidden="1">'Optimization Model'!$C$27:$C$30</definedName>
    <definedName name="solver_lhs3" localSheetId="5" hidden="1">'Optimization Model (Limit 4)'!$C$27:$C$30</definedName>
    <definedName name="solver_lhs3" localSheetId="2" hidden="1">'Relaxed Quality'!$C$23:$E$23</definedName>
    <definedName name="solver_lhs4" localSheetId="4" hidden="1">'Minimax Relaxed Quality'!$C$27:$C$30</definedName>
    <definedName name="solver_lhs4" localSheetId="1" hidden="1">'Optimization Model'!$C$27:$C$30</definedName>
    <definedName name="solver_lhs4" localSheetId="5" hidden="1">'Optimization Model (Limit 4)'!$C$27:$C$30</definedName>
    <definedName name="solver_lhs4" localSheetId="2" hidden="1">'Relaxed Quality'!$C$27:$C$30</definedName>
    <definedName name="solver_lhs5" localSheetId="4" hidden="1">'Minimax Relaxed Quality'!$C$27:$C$30</definedName>
    <definedName name="solver_lhs5" localSheetId="1" hidden="1">'Optimization Model'!$D$27:$D$30</definedName>
    <definedName name="solver_lhs5" localSheetId="5" hidden="1">'Optimization Model (Limit 4)'!$C$34:$E$44</definedName>
    <definedName name="solver_lhs5" localSheetId="2" hidden="1">'Relaxed Quality'!$C$27:$C$30</definedName>
    <definedName name="solver_lhs6" localSheetId="4" hidden="1">'Minimax Relaxed Quality'!$D$27:$D$30</definedName>
    <definedName name="solver_lhs6" localSheetId="1" hidden="1">'Optimization Model'!$D$27:$D$30</definedName>
    <definedName name="solver_lhs6" localSheetId="5" hidden="1">'Optimization Model (Limit 4)'!$C$45:$E$45</definedName>
    <definedName name="solver_lhs6" localSheetId="2" hidden="1">'Relaxed Quality'!$D$27:$D$30</definedName>
    <definedName name="solver_lhs7" localSheetId="4" hidden="1">'Minimax Relaxed Quality'!$D$27:$D$30</definedName>
    <definedName name="solver_lhs7" localSheetId="1" hidden="1">'Optimization Model'!$E$27:$E$30</definedName>
    <definedName name="solver_lhs7" localSheetId="5" hidden="1">'Optimization Model (Limit 4)'!$C$6:$E$16</definedName>
    <definedName name="solver_lhs7" localSheetId="2" hidden="1">'Relaxed Quality'!$D$27:$D$30</definedName>
    <definedName name="solver_lhs8" localSheetId="4" hidden="1">'Minimax Relaxed Quality'!$E$27:$E$30</definedName>
    <definedName name="solver_lhs8" localSheetId="1" hidden="1">'Optimization Model'!$E$27:$E$30</definedName>
    <definedName name="solver_lhs8" localSheetId="5" hidden="1">'Optimization Model (Limit 4)'!$D$27:$D$30</definedName>
    <definedName name="solver_lhs8" localSheetId="2" hidden="1">'Relaxed Quality'!$E$27:$E$30</definedName>
    <definedName name="solver_lhs9" localSheetId="4" hidden="1">'Minimax Relaxed Quality'!$E$27:$E$30</definedName>
    <definedName name="solver_lhs9" localSheetId="1" hidden="1">'Optimization Model'!$F$6:$F$16</definedName>
    <definedName name="solver_lhs9" localSheetId="5" hidden="1">'Optimization Model (Limit 4)'!$D$27:$D$30</definedName>
    <definedName name="solver_lhs9" localSheetId="2" hidden="1">'Relaxed Quality'!$E$27:$E$30</definedName>
    <definedName name="solver_mip" localSheetId="4" hidden="1">2147483647</definedName>
    <definedName name="solver_mip" localSheetId="1" hidden="1">2147483647</definedName>
    <definedName name="solver_mip" localSheetId="5" hidden="1">2147483647</definedName>
    <definedName name="solver_mip" localSheetId="2" hidden="1">2147483647</definedName>
    <definedName name="solver_mni" localSheetId="4" hidden="1">30</definedName>
    <definedName name="solver_mni" localSheetId="1" hidden="1">30</definedName>
    <definedName name="solver_mni" localSheetId="5" hidden="1">30</definedName>
    <definedName name="solver_mni" localSheetId="2" hidden="1">30</definedName>
    <definedName name="solver_mrt" localSheetId="4" hidden="1">0.075</definedName>
    <definedName name="solver_mrt" localSheetId="1" hidden="1">0.075</definedName>
    <definedName name="solver_mrt" localSheetId="5" hidden="1">0.075</definedName>
    <definedName name="solver_mrt" localSheetId="2" hidden="1">0.075</definedName>
    <definedName name="solver_msl" localSheetId="4" hidden="1">2</definedName>
    <definedName name="solver_msl" localSheetId="1" hidden="1">2</definedName>
    <definedName name="solver_msl" localSheetId="5" hidden="1">2</definedName>
    <definedName name="solver_msl" localSheetId="2" hidden="1">2</definedName>
    <definedName name="solver_neg" localSheetId="4" hidden="1">1</definedName>
    <definedName name="solver_neg" localSheetId="1" hidden="1">1</definedName>
    <definedName name="solver_neg" localSheetId="5" hidden="1">1</definedName>
    <definedName name="solver_neg" localSheetId="2" hidden="1">1</definedName>
    <definedName name="solver_nod" localSheetId="4" hidden="1">2147483647</definedName>
    <definedName name="solver_nod" localSheetId="1" hidden="1">2147483647</definedName>
    <definedName name="solver_nod" localSheetId="5" hidden="1">2147483647</definedName>
    <definedName name="solver_nod" localSheetId="2" hidden="1">2147483647</definedName>
    <definedName name="solver_num" localSheetId="4" hidden="1">11</definedName>
    <definedName name="solver_num" localSheetId="1" hidden="1">9</definedName>
    <definedName name="solver_num" localSheetId="5" hidden="1">13</definedName>
    <definedName name="solver_num" localSheetId="2" hidden="1">10</definedName>
    <definedName name="solver_nwt" localSheetId="4" hidden="1">1</definedName>
    <definedName name="solver_nwt" localSheetId="1" hidden="1">1</definedName>
    <definedName name="solver_nwt" localSheetId="5" hidden="1">1</definedName>
    <definedName name="solver_nwt" localSheetId="2" hidden="1">1</definedName>
    <definedName name="solver_opt" localSheetId="4" hidden="1">'Minimax Relaxed Quality'!$D$2</definedName>
    <definedName name="solver_opt" localSheetId="1" hidden="1">'Optimization Model'!$A$2</definedName>
    <definedName name="solver_opt" localSheetId="5" hidden="1">'Optimization Model (Limit 4)'!$A$2</definedName>
    <definedName name="solver_opt" localSheetId="2" hidden="1">'Relaxed Quality'!$D$2</definedName>
    <definedName name="solver_pre" localSheetId="4" hidden="1">0.000001</definedName>
    <definedName name="solver_pre" localSheetId="1" hidden="1">0.000001</definedName>
    <definedName name="solver_pre" localSheetId="5" hidden="1">0.000001</definedName>
    <definedName name="solver_pre" localSheetId="2" hidden="1">0.000001</definedName>
    <definedName name="solver_rbv" localSheetId="4" hidden="1">1</definedName>
    <definedName name="solver_rbv" localSheetId="1" hidden="1">1</definedName>
    <definedName name="solver_rbv" localSheetId="5" hidden="1">1</definedName>
    <definedName name="solver_rbv" localSheetId="2" hidden="1">1</definedName>
    <definedName name="solver_rel1" localSheetId="4" hidden="1">1</definedName>
    <definedName name="solver_rel1" localSheetId="1" hidden="1">2</definedName>
    <definedName name="solver_rel1" localSheetId="5" hidden="1">2</definedName>
    <definedName name="solver_rel1" localSheetId="2" hidden="1">1</definedName>
    <definedName name="solver_rel10" localSheetId="4" hidden="1">1</definedName>
    <definedName name="solver_rel10" localSheetId="5" hidden="1">1</definedName>
    <definedName name="solver_rel10" localSheetId="2" hidden="1">1</definedName>
    <definedName name="solver_rel11" localSheetId="4" hidden="1">1</definedName>
    <definedName name="solver_rel11" localSheetId="5" hidden="1">1</definedName>
    <definedName name="solver_rel12" localSheetId="5" hidden="1">3</definedName>
    <definedName name="solver_rel13" localSheetId="5" hidden="1">1</definedName>
    <definedName name="solver_rel2" localSheetId="4" hidden="1">2</definedName>
    <definedName name="solver_rel2" localSheetId="1" hidden="1">3</definedName>
    <definedName name="solver_rel2" localSheetId="5" hidden="1">3</definedName>
    <definedName name="solver_rel2" localSheetId="2" hidden="1">2</definedName>
    <definedName name="solver_rel3" localSheetId="4" hidden="1">3</definedName>
    <definedName name="solver_rel3" localSheetId="1" hidden="1">1</definedName>
    <definedName name="solver_rel3" localSheetId="5" hidden="1">1</definedName>
    <definedName name="solver_rel3" localSheetId="2" hidden="1">3</definedName>
    <definedName name="solver_rel4" localSheetId="4" hidden="1">1</definedName>
    <definedName name="solver_rel4" localSheetId="1" hidden="1">3</definedName>
    <definedName name="solver_rel4" localSheetId="5" hidden="1">3</definedName>
    <definedName name="solver_rel4" localSheetId="2" hidden="1">1</definedName>
    <definedName name="solver_rel5" localSheetId="4" hidden="1">3</definedName>
    <definedName name="solver_rel5" localSheetId="1" hidden="1">1</definedName>
    <definedName name="solver_rel5" localSheetId="5" hidden="1">5</definedName>
    <definedName name="solver_rel5" localSheetId="2" hidden="1">3</definedName>
    <definedName name="solver_rel6" localSheetId="4" hidden="1">1</definedName>
    <definedName name="solver_rel6" localSheetId="1" hidden="1">3</definedName>
    <definedName name="solver_rel6" localSheetId="5" hidden="1">1</definedName>
    <definedName name="solver_rel6" localSheetId="2" hidden="1">1</definedName>
    <definedName name="solver_rel7" localSheetId="4" hidden="1">3</definedName>
    <definedName name="solver_rel7" localSheetId="1" hidden="1">1</definedName>
    <definedName name="solver_rel7" localSheetId="5" hidden="1">1</definedName>
    <definedName name="solver_rel7" localSheetId="2" hidden="1">3</definedName>
    <definedName name="solver_rel8" localSheetId="4" hidden="1">1</definedName>
    <definedName name="solver_rel8" localSheetId="1" hidden="1">3</definedName>
    <definedName name="solver_rel8" localSheetId="5" hidden="1">1</definedName>
    <definedName name="solver_rel8" localSheetId="2" hidden="1">1</definedName>
    <definedName name="solver_rel9" localSheetId="4" hidden="1">3</definedName>
    <definedName name="solver_rel9" localSheetId="1" hidden="1">1</definedName>
    <definedName name="solver_rel9" localSheetId="5" hidden="1">3</definedName>
    <definedName name="solver_rel9" localSheetId="2" hidden="1">3</definedName>
    <definedName name="solver_rhs1" localSheetId="4" hidden="1">'Minimax Relaxed Quality'!$B$2</definedName>
    <definedName name="solver_rhs1" localSheetId="1" hidden="1">'Optimization Model'!$C$21:$E$21</definedName>
    <definedName name="solver_rhs1" localSheetId="5" hidden="1">'Optimization Model (Limit 4)'!$C$21:$E$21</definedName>
    <definedName name="solver_rhs1" localSheetId="2" hidden="1">'Relaxed Quality'!$B$2</definedName>
    <definedName name="solver_rhs10" localSheetId="4" hidden="1">'Minimax Relaxed Quality'!$G$6:$G$16</definedName>
    <definedName name="solver_rhs10" localSheetId="5" hidden="1">'Optimization Model (Limit 4)'!$F$27:$F$30</definedName>
    <definedName name="solver_rhs10" localSheetId="2" hidden="1">'Relaxed Quality'!$G$6:$G$16</definedName>
    <definedName name="solver_rhs11" localSheetId="4" hidden="1">'Minimax Relaxed Quality'!$D$2</definedName>
    <definedName name="solver_rhs11" localSheetId="5" hidden="1">'Optimization Model (Limit 4)'!$G$6:$G$16</definedName>
    <definedName name="solver_rhs12" localSheetId="5" hidden="1">'Optimization Model (Limit 4)'!$B$27:$B$30</definedName>
    <definedName name="solver_rhs13" localSheetId="5" hidden="1">'Optimization Model (Limit 4)'!$G$6:$G$16</definedName>
    <definedName name="solver_rhs2" localSheetId="4" hidden="1">'Minimax Relaxed Quality'!$C$21:$E$21</definedName>
    <definedName name="solver_rhs2" localSheetId="1" hidden="1">'Optimization Model'!$C$24:$E$24</definedName>
    <definedName name="solver_rhs2" localSheetId="5" hidden="1">'Optimization Model (Limit 4)'!$C$24:$E$24</definedName>
    <definedName name="solver_rhs2" localSheetId="2" hidden="1">'Relaxed Quality'!$C$21:$E$21</definedName>
    <definedName name="solver_rhs3" localSheetId="4" hidden="1">'Minimax Relaxed Quality'!$C$24:$E$24</definedName>
    <definedName name="solver_rhs3" localSheetId="1" hidden="1">'Optimization Model'!$F$27:$F$30</definedName>
    <definedName name="solver_rhs3" localSheetId="5" hidden="1">'Optimization Model (Limit 4)'!$F$27:$F$30</definedName>
    <definedName name="solver_rhs3" localSheetId="2" hidden="1">'Relaxed Quality'!$C$24:$E$24</definedName>
    <definedName name="solver_rhs4" localSheetId="4" hidden="1">'Minimax Relaxed Quality'!$F$27:$F$30</definedName>
    <definedName name="solver_rhs4" localSheetId="1" hidden="1">'Optimization Model'!$B$27:$B$30</definedName>
    <definedName name="solver_rhs4" localSheetId="5" hidden="1">'Optimization Model (Limit 4)'!$B$27:$B$30</definedName>
    <definedName name="solver_rhs4" localSheetId="2" hidden="1">'Relaxed Quality'!$F$27:$F$30</definedName>
    <definedName name="solver_rhs5" localSheetId="4" hidden="1">'Minimax Relaxed Quality'!$B$27:$B$30</definedName>
    <definedName name="solver_rhs5" localSheetId="1" hidden="1">'Optimization Model'!$F$27:$F$30</definedName>
    <definedName name="solver_rhs5" localSheetId="5" hidden="1">"binary"</definedName>
    <definedName name="solver_rhs5" localSheetId="2" hidden="1">'Relaxed Quality'!$B$27:$B$30</definedName>
    <definedName name="solver_rhs6" localSheetId="4" hidden="1">'Minimax Relaxed Quality'!$F$27:$F$30</definedName>
    <definedName name="solver_rhs6" localSheetId="1" hidden="1">'Optimization Model'!$B$27:$B$30</definedName>
    <definedName name="solver_rhs6" localSheetId="5" hidden="1">'Optimization Model (Limit 4)'!$C$46:$E$46</definedName>
    <definedName name="solver_rhs6" localSheetId="2" hidden="1">'Relaxed Quality'!$F$27:$F$30</definedName>
    <definedName name="solver_rhs7" localSheetId="4" hidden="1">'Minimax Relaxed Quality'!$B$27:$B$30</definedName>
    <definedName name="solver_rhs7" localSheetId="1" hidden="1">'Optimization Model'!$F$27:$F$30</definedName>
    <definedName name="solver_rhs7" localSheetId="5" hidden="1">'Optimization Model (Limit 4)'!$F$34:$H$44</definedName>
    <definedName name="solver_rhs7" localSheetId="2" hidden="1">'Relaxed Quality'!$B$27:$B$30</definedName>
    <definedName name="solver_rhs8" localSheetId="4" hidden="1">'Minimax Relaxed Quality'!$F$27:$F$30</definedName>
    <definedName name="solver_rhs8" localSheetId="1" hidden="1">'Optimization Model'!$B$27:$B$30</definedName>
    <definedName name="solver_rhs8" localSheetId="5" hidden="1">'Optimization Model (Limit 4)'!$F$27:$F$30</definedName>
    <definedName name="solver_rhs8" localSheetId="2" hidden="1">'Relaxed Quality'!$F$27:$F$30</definedName>
    <definedName name="solver_rhs9" localSheetId="4" hidden="1">'Minimax Relaxed Quality'!$B$27:$B$30</definedName>
    <definedName name="solver_rhs9" localSheetId="1" hidden="1">'Optimization Model'!$G$6:$G$16</definedName>
    <definedName name="solver_rhs9" localSheetId="5" hidden="1">'Optimization Model (Limit 4)'!$B$27:$B$30</definedName>
    <definedName name="solver_rhs9" localSheetId="2" hidden="1">'Relaxed Quality'!$B$27:$B$30</definedName>
    <definedName name="solver_rlx" localSheetId="4" hidden="1">2</definedName>
    <definedName name="solver_rlx" localSheetId="1" hidden="1">2</definedName>
    <definedName name="solver_rlx" localSheetId="5" hidden="1">2</definedName>
    <definedName name="solver_rlx" localSheetId="2" hidden="1">2</definedName>
    <definedName name="solver_rsd" localSheetId="4" hidden="1">0</definedName>
    <definedName name="solver_rsd" localSheetId="1" hidden="1">0</definedName>
    <definedName name="solver_rsd" localSheetId="5" hidden="1">0</definedName>
    <definedName name="solver_rsd" localSheetId="2" hidden="1">0</definedName>
    <definedName name="solver_scl" localSheetId="4" hidden="1">1</definedName>
    <definedName name="solver_scl" localSheetId="1" hidden="1">1</definedName>
    <definedName name="solver_scl" localSheetId="5" hidden="1">1</definedName>
    <definedName name="solver_scl" localSheetId="2" hidden="1">1</definedName>
    <definedName name="solver_sho" localSheetId="4" hidden="1">2</definedName>
    <definedName name="solver_sho" localSheetId="1" hidden="1">2</definedName>
    <definedName name="solver_sho" localSheetId="5" hidden="1">2</definedName>
    <definedName name="solver_sho" localSheetId="2" hidden="1">2</definedName>
    <definedName name="solver_ssz" localSheetId="4" hidden="1">100</definedName>
    <definedName name="solver_ssz" localSheetId="1" hidden="1">100</definedName>
    <definedName name="solver_ssz" localSheetId="5" hidden="1">100</definedName>
    <definedName name="solver_ssz" localSheetId="2" hidden="1">100</definedName>
    <definedName name="solver_tim" localSheetId="4" hidden="1">2147483647</definedName>
    <definedName name="solver_tim" localSheetId="1" hidden="1">2147483647</definedName>
    <definedName name="solver_tim" localSheetId="5" hidden="1">2147483647</definedName>
    <definedName name="solver_tim" localSheetId="2" hidden="1">2147483647</definedName>
    <definedName name="solver_tol" localSheetId="4" hidden="1">0.01</definedName>
    <definedName name="solver_tol" localSheetId="1" hidden="1">0.01</definedName>
    <definedName name="solver_tol" localSheetId="5" hidden="1">0.01</definedName>
    <definedName name="solver_tol" localSheetId="2" hidden="1">0.01</definedName>
    <definedName name="solver_typ" localSheetId="4" hidden="1">2</definedName>
    <definedName name="solver_typ" localSheetId="1" hidden="1">2</definedName>
    <definedName name="solver_typ" localSheetId="5" hidden="1">2</definedName>
    <definedName name="solver_typ" localSheetId="2" hidden="1">2</definedName>
    <definedName name="solver_val" localSheetId="4" hidden="1">0</definedName>
    <definedName name="solver_val" localSheetId="1" hidden="1">0</definedName>
    <definedName name="solver_val" localSheetId="5" hidden="1">0</definedName>
    <definedName name="solver_val" localSheetId="2" hidden="1">0</definedName>
    <definedName name="solver_ver" localSheetId="4" hidden="1">3</definedName>
    <definedName name="solver_ver" localSheetId="1" hidden="1">3</definedName>
    <definedName name="solver_ver" localSheetId="5" hidden="1">3</definedName>
    <definedName name="solver_ver" localSheetId="2" hidden="1">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4" i="34" l="1"/>
  <c r="H34" i="34"/>
  <c r="G35" i="34"/>
  <c r="H35" i="34"/>
  <c r="G36" i="34"/>
  <c r="H36" i="34"/>
  <c r="G37" i="34"/>
  <c r="H37" i="34"/>
  <c r="G38" i="34"/>
  <c r="H38" i="34"/>
  <c r="G39" i="34"/>
  <c r="H39" i="34"/>
  <c r="G40" i="34"/>
  <c r="H40" i="34"/>
  <c r="G41" i="34"/>
  <c r="H41" i="34"/>
  <c r="G42" i="34"/>
  <c r="H42" i="34"/>
  <c r="G43" i="34"/>
  <c r="H43" i="34"/>
  <c r="G44" i="34"/>
  <c r="H44" i="34"/>
  <c r="F35" i="34"/>
  <c r="F36" i="34"/>
  <c r="F37" i="34"/>
  <c r="F38" i="34"/>
  <c r="F39" i="34"/>
  <c r="F40" i="34"/>
  <c r="F41" i="34"/>
  <c r="F42" i="34"/>
  <c r="F43" i="34"/>
  <c r="F44" i="34"/>
  <c r="F34" i="34"/>
  <c r="D45" i="34"/>
  <c r="E45" i="34"/>
  <c r="C45" i="34"/>
  <c r="E30" i="34"/>
  <c r="D30" i="34"/>
  <c r="C30" i="34"/>
  <c r="E29" i="34"/>
  <c r="D29" i="34"/>
  <c r="C29" i="34"/>
  <c r="E28" i="34"/>
  <c r="D28" i="34"/>
  <c r="C28" i="34"/>
  <c r="E27" i="34"/>
  <c r="D27" i="34"/>
  <c r="C27" i="34"/>
  <c r="E23" i="34"/>
  <c r="D23" i="34"/>
  <c r="C23" i="34"/>
  <c r="E20" i="34"/>
  <c r="D20" i="34"/>
  <c r="C20" i="34"/>
  <c r="E18" i="34"/>
  <c r="D18" i="34"/>
  <c r="C18" i="34"/>
  <c r="E17" i="34"/>
  <c r="D17" i="34"/>
  <c r="C17" i="34"/>
  <c r="F16" i="34"/>
  <c r="F15" i="34"/>
  <c r="F14" i="34"/>
  <c r="F13" i="34"/>
  <c r="F12" i="34"/>
  <c r="F11" i="34"/>
  <c r="F10" i="34"/>
  <c r="F9" i="34"/>
  <c r="F8" i="34"/>
  <c r="F7" i="34"/>
  <c r="F6" i="34"/>
  <c r="F30" i="31"/>
  <c r="E30" i="31"/>
  <c r="D30" i="31"/>
  <c r="C30" i="31"/>
  <c r="B30" i="31"/>
  <c r="F29" i="31"/>
  <c r="E29" i="31"/>
  <c r="D29" i="31"/>
  <c r="C29" i="31"/>
  <c r="B29" i="31"/>
  <c r="F28" i="31"/>
  <c r="E28" i="31"/>
  <c r="D28" i="31"/>
  <c r="C28" i="31"/>
  <c r="B28" i="31"/>
  <c r="F27" i="31"/>
  <c r="E27" i="31"/>
  <c r="D27" i="31"/>
  <c r="C27" i="31"/>
  <c r="B27" i="31"/>
  <c r="E23" i="31"/>
  <c r="D23" i="31"/>
  <c r="C23" i="31"/>
  <c r="E20" i="31"/>
  <c r="D20" i="31"/>
  <c r="C20" i="31"/>
  <c r="E18" i="31"/>
  <c r="D18" i="31"/>
  <c r="C18" i="31"/>
  <c r="E17" i="31"/>
  <c r="D17" i="31"/>
  <c r="C17" i="31"/>
  <c r="F16" i="31"/>
  <c r="F15" i="31"/>
  <c r="F14" i="31"/>
  <c r="F13" i="31"/>
  <c r="F12" i="31"/>
  <c r="F11" i="31"/>
  <c r="F10" i="31"/>
  <c r="F9" i="31"/>
  <c r="F8" i="31"/>
  <c r="F7" i="31"/>
  <c r="F6" i="31"/>
  <c r="D2" i="27"/>
  <c r="A2" i="34"/>
  <c r="A2" i="31"/>
  <c r="F28" i="27"/>
  <c r="F29" i="27"/>
  <c r="F30" i="27"/>
  <c r="F27" i="27"/>
  <c r="A3" i="28"/>
  <c r="A4" i="28"/>
  <c r="A6" i="28"/>
  <c r="A7" i="28"/>
  <c r="A8" i="28"/>
  <c r="A9" i="28"/>
  <c r="B28" i="27"/>
  <c r="B29" i="27"/>
  <c r="B30" i="27"/>
  <c r="B27" i="27"/>
  <c r="E30" i="27"/>
  <c r="D30" i="27"/>
  <c r="C30" i="27"/>
  <c r="E29" i="27"/>
  <c r="D29" i="27"/>
  <c r="C29" i="27"/>
  <c r="E28" i="27"/>
  <c r="D28" i="27"/>
  <c r="C28" i="27"/>
  <c r="E27" i="27"/>
  <c r="D27" i="27"/>
  <c r="C27" i="27"/>
  <c r="E23" i="27"/>
  <c r="D23" i="27"/>
  <c r="C23" i="27"/>
  <c r="E20" i="27"/>
  <c r="D20" i="27"/>
  <c r="C20" i="27"/>
  <c r="E18" i="27"/>
  <c r="D18" i="27"/>
  <c r="C18" i="27"/>
  <c r="E17" i="27"/>
  <c r="D17" i="27"/>
  <c r="C17" i="27"/>
  <c r="F16" i="27"/>
  <c r="F15" i="27"/>
  <c r="F14" i="27"/>
  <c r="F13" i="27"/>
  <c r="F12" i="27"/>
  <c r="F11" i="27"/>
  <c r="F10" i="27"/>
  <c r="F9" i="27"/>
  <c r="F8" i="27"/>
  <c r="F7" i="27"/>
  <c r="F6" i="27"/>
  <c r="D29" i="26"/>
  <c r="E29" i="26"/>
  <c r="D30" i="26"/>
  <c r="E30" i="26"/>
  <c r="C30" i="26"/>
  <c r="C29" i="26"/>
  <c r="D28" i="26"/>
  <c r="E28" i="26"/>
  <c r="C28" i="26"/>
  <c r="D27" i="26"/>
  <c r="E27" i="26"/>
  <c r="C27" i="26"/>
  <c r="D23" i="26"/>
  <c r="E23" i="26"/>
  <c r="C23" i="26"/>
  <c r="D20" i="26"/>
  <c r="E20" i="26"/>
  <c r="C20" i="26"/>
  <c r="D17" i="26"/>
  <c r="E17" i="26"/>
  <c r="D18" i="26"/>
  <c r="E18" i="26"/>
  <c r="C18" i="26"/>
  <c r="C17" i="26"/>
  <c r="F7" i="26"/>
  <c r="F8" i="26"/>
  <c r="F9" i="26"/>
  <c r="F10" i="26"/>
  <c r="F11" i="26"/>
  <c r="F12" i="26"/>
  <c r="F13" i="26"/>
  <c r="F14" i="26"/>
  <c r="F15" i="26"/>
  <c r="F16" i="26"/>
  <c r="F6" i="26"/>
  <c r="A2" i="27"/>
  <c r="A2" i="26"/>
</calcChain>
</file>

<file path=xl/sharedStrings.xml><?xml version="1.0" encoding="utf-8"?>
<sst xmlns="http://schemas.openxmlformats.org/spreadsheetml/2006/main" count="291" uniqueCount="68">
  <si>
    <t>Valencia</t>
  </si>
  <si>
    <t>Brazil</t>
  </si>
  <si>
    <t>India</t>
  </si>
  <si>
    <t>China</t>
  </si>
  <si>
    <t>Mexico</t>
  </si>
  <si>
    <t>Spain</t>
  </si>
  <si>
    <t>Egypt</t>
  </si>
  <si>
    <t>Italy</t>
  </si>
  <si>
    <t>Hamlin</t>
  </si>
  <si>
    <t>Belladonna</t>
  </si>
  <si>
    <t>Berna</t>
  </si>
  <si>
    <t>Biondo Commune</t>
  </si>
  <si>
    <t>Gardner</t>
  </si>
  <si>
    <t>Sunstar</t>
  </si>
  <si>
    <t>Mosambi</t>
  </si>
  <si>
    <t>Verna</t>
  </si>
  <si>
    <t>Jincheng</t>
  </si>
  <si>
    <t>Florida</t>
  </si>
  <si>
    <t>Texas</t>
  </si>
  <si>
    <t>Arizona</t>
  </si>
  <si>
    <t>California</t>
  </si>
  <si>
    <t>Qty Available (1,000 Gallons)</t>
  </si>
  <si>
    <t>Brix / Acid Ratio</t>
  </si>
  <si>
    <t>Acid (%)</t>
  </si>
  <si>
    <t>Price</t>
  </si>
  <si>
    <t>Shipping</t>
  </si>
  <si>
    <t>Varietal</t>
  </si>
  <si>
    <t>Region</t>
  </si>
  <si>
    <t>January</t>
  </si>
  <si>
    <t>March</t>
  </si>
  <si>
    <t>February</t>
  </si>
  <si>
    <t>Color (1-10 Scale)</t>
  </si>
  <si>
    <t>Astringency (1-10 Scale)</t>
  </si>
  <si>
    <t>BAR</t>
  </si>
  <si>
    <t>Price (per 1K Gallons)</t>
  </si>
  <si>
    <t>TOTAL COST (OBJECTIVE):</t>
  </si>
  <si>
    <t>ACID</t>
  </si>
  <si>
    <t>COLOR</t>
  </si>
  <si>
    <t>Total Ordered</t>
  </si>
  <si>
    <t>Total Required</t>
  </si>
  <si>
    <t>Minimum</t>
  </si>
  <si>
    <t>Maximum</t>
  </si>
  <si>
    <t>Valencia Ordered</t>
  </si>
  <si>
    <t>Valencia Required</t>
  </si>
  <si>
    <t>Decisões</t>
  </si>
  <si>
    <t>Objetivo</t>
  </si>
  <si>
    <t>Minimizar os custo de compra</t>
  </si>
  <si>
    <t>Reunir a quantidade de suco para comprar por mês</t>
  </si>
  <si>
    <t>Restrição</t>
  </si>
  <si>
    <t>Demanda</t>
  </si>
  <si>
    <t>Fornecimento</t>
  </si>
  <si>
    <t>Exigências Florida Valência</t>
  </si>
  <si>
    <t>Sabor</t>
  </si>
  <si>
    <t>Cor</t>
  </si>
  <si>
    <t>Total
Ordered</t>
  </si>
  <si>
    <t>Purchase Decisions</t>
  </si>
  <si>
    <t>Monthly Cost</t>
  </si>
  <si>
    <t>Quality Const Minimum</t>
  </si>
  <si>
    <t>ASTRIGENCY</t>
  </si>
  <si>
    <t>Cost Limit:</t>
  </si>
  <si>
    <t>% Relaxed</t>
  </si>
  <si>
    <t>Average % Relaxed</t>
  </si>
  <si>
    <t>Cost</t>
  </si>
  <si>
    <t>Quality Relaxation</t>
  </si>
  <si>
    <t>INDICATORS</t>
  </si>
  <si>
    <t>Total Suppliers Used</t>
  </si>
  <si>
    <t>Limit 4</t>
  </si>
  <si>
    <t>Big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</si>
</sst>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.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2" borderId="0" xfId="0" applyFill="1"/>
    <xf numFmtId="0" fontId="0" fillId="2" borderId="4" xfId="0" applyFill="1" applyBorder="1"/>
    <xf numFmtId="10" fontId="0" fillId="2" borderId="0" xfId="4" applyNumberFormat="1" applyFont="1" applyFill="1" applyBorder="1"/>
    <xf numFmtId="0" fontId="0" fillId="2" borderId="5" xfId="0" applyFill="1" applyBorder="1"/>
    <xf numFmtId="0" fontId="0" fillId="2" borderId="1" xfId="0" applyFill="1" applyBorder="1"/>
    <xf numFmtId="10" fontId="0" fillId="2" borderId="1" xfId="4" applyNumberFormat="1" applyFont="1" applyFill="1" applyBorder="1"/>
    <xf numFmtId="0" fontId="0" fillId="2" borderId="12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164" fontId="0" fillId="2" borderId="0" xfId="3" applyFont="1" applyFill="1" applyBorder="1"/>
    <xf numFmtId="164" fontId="0" fillId="2" borderId="2" xfId="3" applyFont="1" applyFill="1" applyBorder="1"/>
    <xf numFmtId="164" fontId="0" fillId="2" borderId="1" xfId="3" applyFont="1" applyFill="1" applyBorder="1"/>
    <xf numFmtId="164" fontId="0" fillId="2" borderId="3" xfId="3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2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0" borderId="0" xfId="0" applyAlignment="1">
      <alignment horizontal="center"/>
    </xf>
    <xf numFmtId="2" fontId="0" fillId="2" borderId="1" xfId="0" applyNumberForma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4" xfId="0" applyNumberFormat="1" applyFill="1" applyBorder="1"/>
    <xf numFmtId="2" fontId="0" fillId="2" borderId="0" xfId="0" applyNumberFormat="1" applyFill="1"/>
    <xf numFmtId="2" fontId="0" fillId="2" borderId="2" xfId="0" applyNumberFormat="1" applyFill="1" applyBorder="1"/>
    <xf numFmtId="2" fontId="0" fillId="2" borderId="5" xfId="0" applyNumberFormat="1" applyFill="1" applyBorder="1"/>
    <xf numFmtId="2" fontId="0" fillId="2" borderId="3" xfId="0" applyNumberFormat="1" applyFill="1" applyBorder="1"/>
    <xf numFmtId="164" fontId="0" fillId="3" borderId="0" xfId="0" applyNumberFormat="1" applyFill="1"/>
    <xf numFmtId="0" fontId="0" fillId="2" borderId="9" xfId="0" applyFill="1" applyBorder="1"/>
    <xf numFmtId="164" fontId="0" fillId="0" borderId="7" xfId="3" applyFont="1" applyBorder="1"/>
    <xf numFmtId="164" fontId="0" fillId="0" borderId="8" xfId="3" applyFont="1" applyBorder="1"/>
    <xf numFmtId="0" fontId="0" fillId="2" borderId="11" xfId="0" applyFill="1" applyBorder="1"/>
    <xf numFmtId="164" fontId="0" fillId="0" borderId="1" xfId="3" applyFont="1" applyBorder="1"/>
    <xf numFmtId="164" fontId="0" fillId="0" borderId="3" xfId="3" applyFon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164" fontId="0" fillId="0" borderId="0" xfId="3" applyFont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10" fontId="0" fillId="0" borderId="0" xfId="4" applyNumberFormat="1" applyFont="1"/>
    <xf numFmtId="2" fontId="0" fillId="0" borderId="0" xfId="0" applyNumberFormat="1"/>
    <xf numFmtId="1" fontId="0" fillId="0" borderId="5" xfId="0" applyNumberFormat="1" applyBorder="1"/>
    <xf numFmtId="1" fontId="0" fillId="0" borderId="1" xfId="0" applyNumberFormat="1" applyBorder="1"/>
    <xf numFmtId="1" fontId="0" fillId="0" borderId="3" xfId="0" applyNumberFormat="1" applyBorder="1"/>
    <xf numFmtId="9" fontId="0" fillId="0" borderId="0" xfId="4" applyFont="1"/>
    <xf numFmtId="0" fontId="0" fillId="0" borderId="0" xfId="0" applyAlignment="1">
      <alignment vertical="center"/>
    </xf>
    <xf numFmtId="164" fontId="0" fillId="3" borderId="0" xfId="0" applyNumberFormat="1" applyFill="1" applyAlignment="1">
      <alignment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2" fontId="0" fillId="2" borderId="6" xfId="0" applyNumberFormat="1" applyFill="1" applyBorder="1" applyAlignment="1">
      <alignment vertical="center"/>
    </xf>
    <xf numFmtId="2" fontId="0" fillId="2" borderId="7" xfId="0" applyNumberFormat="1" applyFill="1" applyBorder="1" applyAlignment="1">
      <alignment vertical="center"/>
    </xf>
    <xf numFmtId="2" fontId="0" fillId="2" borderId="8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10" fontId="0" fillId="2" borderId="0" xfId="4" applyNumberFormat="1" applyFont="1" applyFill="1" applyBorder="1" applyAlignment="1">
      <alignment vertical="center"/>
    </xf>
    <xf numFmtId="164" fontId="0" fillId="2" borderId="0" xfId="3" applyFont="1" applyFill="1" applyBorder="1" applyAlignment="1">
      <alignment vertical="center"/>
    </xf>
    <xf numFmtId="164" fontId="0" fillId="2" borderId="2" xfId="3" applyFont="1" applyFill="1" applyBorder="1" applyAlignment="1">
      <alignment vertical="center"/>
    </xf>
    <xf numFmtId="2" fontId="0" fillId="2" borderId="4" xfId="0" applyNumberFormat="1" applyFill="1" applyBorder="1" applyAlignment="1">
      <alignment vertical="center"/>
    </xf>
    <xf numFmtId="2" fontId="0" fillId="2" borderId="0" xfId="0" applyNumberFormat="1" applyFill="1" applyAlignment="1">
      <alignment vertical="center"/>
    </xf>
    <xf numFmtId="2" fontId="0" fillId="2" borderId="2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2" fontId="0" fillId="2" borderId="5" xfId="0" applyNumberFormat="1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2" fontId="0" fillId="2" borderId="3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0" fontId="0" fillId="2" borderId="1" xfId="4" applyNumberFormat="1" applyFont="1" applyFill="1" applyBorder="1" applyAlignment="1">
      <alignment vertical="center"/>
    </xf>
    <xf numFmtId="164" fontId="0" fillId="2" borderId="1" xfId="3" applyFont="1" applyFill="1" applyBorder="1" applyAlignment="1">
      <alignment vertical="center"/>
    </xf>
    <xf numFmtId="164" fontId="0" fillId="2" borderId="3" xfId="3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164" fontId="0" fillId="0" borderId="7" xfId="3" applyFont="1" applyBorder="1" applyAlignment="1">
      <alignment vertical="center"/>
    </xf>
    <xf numFmtId="164" fontId="0" fillId="0" borderId="8" xfId="3" applyFont="1" applyBorder="1" applyAlignment="1">
      <alignment vertical="center"/>
    </xf>
    <xf numFmtId="0" fontId="0" fillId="2" borderId="11" xfId="0" applyFill="1" applyBorder="1" applyAlignment="1">
      <alignment vertical="center"/>
    </xf>
    <xf numFmtId="164" fontId="0" fillId="0" borderId="1" xfId="3" applyFont="1" applyBorder="1" applyAlignment="1">
      <alignment vertical="center"/>
    </xf>
    <xf numFmtId="164" fontId="0" fillId="0" borderId="3" xfId="3" applyFont="1" applyBorder="1" applyAlignment="1">
      <alignment vertical="center"/>
    </xf>
    <xf numFmtId="2" fontId="0" fillId="0" borderId="6" xfId="0" applyNumberFormat="1" applyBorder="1" applyAlignment="1">
      <alignment vertical="center"/>
    </xf>
    <xf numFmtId="2" fontId="0" fillId="0" borderId="7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1" fontId="0" fillId="0" borderId="5" xfId="0" applyNumberFormat="1" applyBorder="1" applyAlignment="1">
      <alignment vertical="center"/>
    </xf>
    <xf numFmtId="1" fontId="0" fillId="0" borderId="1" xfId="0" applyNumberFormat="1" applyBorder="1" applyAlignment="1">
      <alignment vertical="center"/>
    </xf>
    <xf numFmtId="1" fontId="0" fillId="0" borderId="3" xfId="0" applyNumberFormat="1" applyBorder="1" applyAlignment="1">
      <alignment vertical="center"/>
    </xf>
    <xf numFmtId="2" fontId="0" fillId="0" borderId="0" xfId="0" applyNumberFormat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2" fontId="0" fillId="0" borderId="6" xfId="3" applyNumberFormat="1" applyFont="1" applyBorder="1" applyAlignment="1">
      <alignment vertical="center"/>
    </xf>
    <xf numFmtId="2" fontId="0" fillId="0" borderId="7" xfId="3" applyNumberFormat="1" applyFont="1" applyBorder="1" applyAlignment="1">
      <alignment vertical="center"/>
    </xf>
    <xf numFmtId="2" fontId="0" fillId="0" borderId="8" xfId="3" applyNumberFormat="1" applyFont="1" applyBorder="1" applyAlignment="1">
      <alignment vertical="center"/>
    </xf>
    <xf numFmtId="2" fontId="0" fillId="0" borderId="5" xfId="3" applyNumberFormat="1" applyFont="1" applyBorder="1" applyAlignment="1">
      <alignment vertical="center"/>
    </xf>
    <xf numFmtId="2" fontId="0" fillId="0" borderId="1" xfId="3" applyNumberFormat="1" applyFont="1" applyBorder="1" applyAlignment="1">
      <alignment vertical="center"/>
    </xf>
    <xf numFmtId="2" fontId="0" fillId="0" borderId="3" xfId="3" applyNumberFormat="1" applyFont="1" applyBorder="1" applyAlignment="1">
      <alignment vertical="center"/>
    </xf>
    <xf numFmtId="2" fontId="0" fillId="4" borderId="6" xfId="0" applyNumberFormat="1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165" fontId="0" fillId="0" borderId="6" xfId="0" applyNumberFormat="1" applyBorder="1" applyAlignment="1">
      <alignment vertical="center"/>
    </xf>
    <xf numFmtId="165" fontId="0" fillId="0" borderId="7" xfId="0" applyNumberFormat="1" applyBorder="1" applyAlignment="1">
      <alignment vertical="center"/>
    </xf>
    <xf numFmtId="165" fontId="0" fillId="0" borderId="8" xfId="0" applyNumberFormat="1" applyBorder="1" applyAlignment="1">
      <alignment vertical="center"/>
    </xf>
    <xf numFmtId="165" fontId="0" fillId="0" borderId="9" xfId="0" applyNumberFormat="1" applyBorder="1" applyAlignment="1">
      <alignment vertical="center"/>
    </xf>
    <xf numFmtId="165" fontId="0" fillId="0" borderId="4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2" xfId="0" applyNumberFormat="1" applyBorder="1" applyAlignment="1">
      <alignment vertical="center"/>
    </xf>
    <xf numFmtId="165" fontId="0" fillId="0" borderId="10" xfId="0" applyNumberFormat="1" applyBorder="1" applyAlignment="1">
      <alignment vertical="center"/>
    </xf>
    <xf numFmtId="165" fontId="0" fillId="0" borderId="5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0" borderId="3" xfId="0" applyNumberFormat="1" applyBorder="1" applyAlignment="1">
      <alignment vertical="center"/>
    </xf>
    <xf numFmtId="165" fontId="0" fillId="0" borderId="11" xfId="0" applyNumberFormat="1" applyBorder="1" applyAlignment="1">
      <alignment vertical="center"/>
    </xf>
    <xf numFmtId="0" fontId="0" fillId="5" borderId="0" xfId="0" applyFill="1" applyAlignment="1">
      <alignment vertical="center"/>
    </xf>
  </cellXfs>
  <cellStyles count="333">
    <cellStyle name="Currency" xfId="3" builtinId="4"/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Normal" xfId="0" builtinId="0"/>
    <cellStyle name="Percent" xfId="4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Frontier!$B$1</c:f>
              <c:strCache>
                <c:ptCount val="1"/>
                <c:pt idx="0">
                  <c:v>Quality Relaxation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Frontier!$A$2:$A$9</c:f>
              <c:numCache>
                <c:formatCode>_("$"* #,##0.00_);_("$"* \(#,##0.00\);_("$"* "-"??_);_(@_)</c:formatCode>
                <c:ptCount val="8"/>
                <c:pt idx="0">
                  <c:v>1227560.0000000002</c:v>
                </c:pt>
                <c:pt idx="1">
                  <c:v>1207560.0000000002</c:v>
                </c:pt>
                <c:pt idx="2">
                  <c:v>1187560.0000000002</c:v>
                </c:pt>
                <c:pt idx="3">
                  <c:v>1170000</c:v>
                </c:pt>
                <c:pt idx="4">
                  <c:v>1167560.0000000002</c:v>
                </c:pt>
                <c:pt idx="5">
                  <c:v>1147560.0000000002</c:v>
                </c:pt>
                <c:pt idx="6">
                  <c:v>1127560.0000000002</c:v>
                </c:pt>
                <c:pt idx="7">
                  <c:v>1107560.0000000002</c:v>
                </c:pt>
              </c:numCache>
            </c:numRef>
          </c:xVal>
          <c:yVal>
            <c:numRef>
              <c:f>Frontier!$B$2:$B$9</c:f>
              <c:numCache>
                <c:formatCode>0%</c:formatCode>
                <c:ptCount val="8"/>
                <c:pt idx="0">
                  <c:v>0</c:v>
                </c:pt>
                <c:pt idx="1">
                  <c:v>6.1639402560459466E-2</c:v>
                </c:pt>
                <c:pt idx="2">
                  <c:v>0.1882586608927333</c:v>
                </c:pt>
                <c:pt idx="3">
                  <c:v>0.34765572951364243</c:v>
                </c:pt>
                <c:pt idx="4">
                  <c:v>0.36980429713522217</c:v>
                </c:pt>
                <c:pt idx="5">
                  <c:v>0.56042105263155761</c:v>
                </c:pt>
                <c:pt idx="6">
                  <c:v>0.92319298245612669</c:v>
                </c:pt>
                <c:pt idx="7">
                  <c:v>1.6801785714286264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653-41A0-A6FC-1864D56C7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22415"/>
        <c:axId val="62011375"/>
      </c:scatterChart>
      <c:valAx>
        <c:axId val="62022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1375"/>
        <c:crosses val="autoZero"/>
        <c:crossBetween val="midCat"/>
      </c:valAx>
      <c:valAx>
        <c:axId val="6201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22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671511</xdr:colOff>
      <xdr:row>0</xdr:row>
      <xdr:rowOff>95249</xdr:rowOff>
    </xdr:from>
    <xdr:to>
      <xdr:col>14</xdr:col>
      <xdr:colOff>219074</xdr:colOff>
      <xdr:row>19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5E5D1A-80A8-730A-389D-43BDBA4E1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zoomScale="145" zoomScaleNormal="145" workbookViewId="0">
      <selection activeCell="N20" sqref="N20"/>
    </sheetView>
  </sheetViews>
  <sheetFormatPr defaultColWidth="11" defaultRowHeight="15.75" x14ac:dyDescent="0.25"/>
  <cols>
    <col min="1" max="1" width="18" bestFit="1" customWidth="1"/>
    <col min="2" max="2" width="9" bestFit="1" customWidth="1"/>
    <col min="3" max="3" width="8.625" bestFit="1" customWidth="1"/>
    <col min="4" max="4" width="9.5" bestFit="1" customWidth="1"/>
    <col min="5" max="5" width="7.625" bestFit="1" customWidth="1"/>
    <col min="6" max="6" width="10.625" bestFit="1" customWidth="1"/>
    <col min="7" max="7" width="10.125" bestFit="1" customWidth="1"/>
    <col min="8" max="8" width="10.375" bestFit="1" customWidth="1"/>
    <col min="9" max="9" width="8.625" bestFit="1" customWidth="1"/>
    <col min="10" max="10" width="0.875" customWidth="1"/>
    <col min="11" max="11" width="8.5" bestFit="1" customWidth="1"/>
    <col min="12" max="12" width="26.5" customWidth="1"/>
  </cols>
  <sheetData>
    <row r="1" spans="1:12" ht="63" x14ac:dyDescent="0.25">
      <c r="A1" s="18" t="s">
        <v>26</v>
      </c>
      <c r="B1" s="19" t="s">
        <v>27</v>
      </c>
      <c r="C1" s="18" t="s">
        <v>21</v>
      </c>
      <c r="D1" s="19" t="s">
        <v>22</v>
      </c>
      <c r="E1" s="19" t="s">
        <v>23</v>
      </c>
      <c r="F1" s="19" t="s">
        <v>32</v>
      </c>
      <c r="G1" s="19" t="s">
        <v>31</v>
      </c>
      <c r="H1" s="19" t="s">
        <v>34</v>
      </c>
      <c r="I1" s="20" t="s">
        <v>25</v>
      </c>
    </row>
    <row r="2" spans="1:12" x14ac:dyDescent="0.25">
      <c r="A2" s="13" t="s">
        <v>8</v>
      </c>
      <c r="B2" s="12" t="s">
        <v>1</v>
      </c>
      <c r="C2" s="13">
        <v>672</v>
      </c>
      <c r="D2" s="12">
        <v>10.5</v>
      </c>
      <c r="E2" s="14">
        <v>6.0000000000000001E-3</v>
      </c>
      <c r="F2" s="12">
        <v>3</v>
      </c>
      <c r="G2" s="12">
        <v>3</v>
      </c>
      <c r="H2" s="21">
        <v>500</v>
      </c>
      <c r="I2" s="22">
        <v>100</v>
      </c>
      <c r="K2" t="s">
        <v>45</v>
      </c>
      <c r="L2" t="s">
        <v>46</v>
      </c>
    </row>
    <row r="3" spans="1:12" x14ac:dyDescent="0.25">
      <c r="A3" s="13" t="s">
        <v>14</v>
      </c>
      <c r="B3" s="12" t="s">
        <v>2</v>
      </c>
      <c r="C3" s="13">
        <v>400</v>
      </c>
      <c r="D3" s="12">
        <v>6.5</v>
      </c>
      <c r="E3" s="14">
        <v>1.4E-2</v>
      </c>
      <c r="F3" s="12">
        <v>7</v>
      </c>
      <c r="G3" s="12">
        <v>1</v>
      </c>
      <c r="H3" s="21">
        <v>310</v>
      </c>
      <c r="I3" s="22">
        <v>150</v>
      </c>
      <c r="K3" t="s">
        <v>44</v>
      </c>
      <c r="L3" t="s">
        <v>47</v>
      </c>
    </row>
    <row r="4" spans="1:12" x14ac:dyDescent="0.25">
      <c r="A4" s="13" t="s">
        <v>0</v>
      </c>
      <c r="B4" s="12" t="s">
        <v>17</v>
      </c>
      <c r="C4" s="13">
        <v>1200</v>
      </c>
      <c r="D4" s="12">
        <v>12</v>
      </c>
      <c r="E4" s="14">
        <v>9.4999999999999998E-3</v>
      </c>
      <c r="F4" s="12">
        <v>3</v>
      </c>
      <c r="G4" s="12">
        <v>3</v>
      </c>
      <c r="H4" s="21">
        <v>750</v>
      </c>
      <c r="I4" s="22">
        <v>0</v>
      </c>
      <c r="K4" t="s">
        <v>48</v>
      </c>
      <c r="L4" t="s">
        <v>49</v>
      </c>
    </row>
    <row r="5" spans="1:12" x14ac:dyDescent="0.25">
      <c r="A5" s="13" t="s">
        <v>8</v>
      </c>
      <c r="B5" s="12" t="s">
        <v>20</v>
      </c>
      <c r="C5" s="13">
        <v>168</v>
      </c>
      <c r="D5" s="12">
        <v>11</v>
      </c>
      <c r="E5" s="14">
        <v>0.01</v>
      </c>
      <c r="F5" s="12">
        <v>3</v>
      </c>
      <c r="G5" s="12">
        <v>5</v>
      </c>
      <c r="H5" s="21">
        <v>600</v>
      </c>
      <c r="I5" s="22">
        <v>60</v>
      </c>
      <c r="L5" t="s">
        <v>50</v>
      </c>
    </row>
    <row r="6" spans="1:12" x14ac:dyDescent="0.25">
      <c r="A6" s="13" t="s">
        <v>12</v>
      </c>
      <c r="B6" s="12" t="s">
        <v>19</v>
      </c>
      <c r="C6" s="13">
        <v>84</v>
      </c>
      <c r="D6" s="12">
        <v>12</v>
      </c>
      <c r="E6" s="14">
        <v>7.0000000000000001E-3</v>
      </c>
      <c r="F6" s="12">
        <v>1</v>
      </c>
      <c r="G6" s="12">
        <v>5</v>
      </c>
      <c r="H6" s="21">
        <v>600</v>
      </c>
      <c r="I6" s="22">
        <v>75</v>
      </c>
      <c r="L6" t="s">
        <v>51</v>
      </c>
    </row>
    <row r="7" spans="1:12" x14ac:dyDescent="0.25">
      <c r="A7" s="13" t="s">
        <v>13</v>
      </c>
      <c r="B7" s="12" t="s">
        <v>18</v>
      </c>
      <c r="C7" s="13">
        <v>210</v>
      </c>
      <c r="D7" s="12">
        <v>10</v>
      </c>
      <c r="E7" s="14">
        <v>7.0000000000000001E-3</v>
      </c>
      <c r="F7" s="12">
        <v>1</v>
      </c>
      <c r="G7" s="12">
        <v>5</v>
      </c>
      <c r="H7" s="21">
        <v>625</v>
      </c>
      <c r="I7" s="22">
        <v>50</v>
      </c>
      <c r="L7" t="s">
        <v>52</v>
      </c>
    </row>
    <row r="8" spans="1:12" x14ac:dyDescent="0.25">
      <c r="A8" s="13" t="s">
        <v>16</v>
      </c>
      <c r="B8" s="12" t="s">
        <v>3</v>
      </c>
      <c r="C8" s="13">
        <v>588</v>
      </c>
      <c r="D8" s="12">
        <v>9</v>
      </c>
      <c r="E8" s="14">
        <v>1.35E-2</v>
      </c>
      <c r="F8" s="12">
        <v>7</v>
      </c>
      <c r="G8" s="12">
        <v>3</v>
      </c>
      <c r="H8" s="21">
        <v>440</v>
      </c>
      <c r="I8" s="22">
        <v>120</v>
      </c>
      <c r="L8" t="s">
        <v>53</v>
      </c>
    </row>
    <row r="9" spans="1:12" x14ac:dyDescent="0.25">
      <c r="A9" s="13" t="s">
        <v>10</v>
      </c>
      <c r="B9" s="12" t="s">
        <v>5</v>
      </c>
      <c r="C9" s="13">
        <v>168</v>
      </c>
      <c r="D9" s="12">
        <v>15</v>
      </c>
      <c r="E9" s="14">
        <v>1.0999999999999999E-2</v>
      </c>
      <c r="F9" s="12">
        <v>4</v>
      </c>
      <c r="G9" s="12">
        <v>8</v>
      </c>
      <c r="H9" s="21">
        <v>600</v>
      </c>
      <c r="I9" s="22">
        <v>110</v>
      </c>
    </row>
    <row r="10" spans="1:12" x14ac:dyDescent="0.25">
      <c r="A10" s="13" t="s">
        <v>15</v>
      </c>
      <c r="B10" s="12" t="s">
        <v>4</v>
      </c>
      <c r="C10" s="13">
        <v>300</v>
      </c>
      <c r="D10" s="12">
        <v>8</v>
      </c>
      <c r="E10" s="14">
        <v>1.2999999999999999E-2</v>
      </c>
      <c r="F10" s="12">
        <v>8</v>
      </c>
      <c r="G10" s="12">
        <v>3</v>
      </c>
      <c r="H10" s="21">
        <v>300</v>
      </c>
      <c r="I10" s="22">
        <v>90</v>
      </c>
    </row>
    <row r="11" spans="1:12" x14ac:dyDescent="0.25">
      <c r="A11" s="13" t="s">
        <v>11</v>
      </c>
      <c r="B11" s="12" t="s">
        <v>6</v>
      </c>
      <c r="C11" s="13">
        <v>210</v>
      </c>
      <c r="D11" s="12">
        <v>13</v>
      </c>
      <c r="E11" s="14">
        <v>1.2999999999999999E-2</v>
      </c>
      <c r="F11" s="12">
        <v>3</v>
      </c>
      <c r="G11" s="12">
        <v>5</v>
      </c>
      <c r="H11" s="21">
        <v>460</v>
      </c>
      <c r="I11" s="22">
        <v>130</v>
      </c>
    </row>
    <row r="12" spans="1:12" x14ac:dyDescent="0.25">
      <c r="A12" s="15" t="s">
        <v>9</v>
      </c>
      <c r="B12" s="16" t="s">
        <v>7</v>
      </c>
      <c r="C12" s="15">
        <v>180</v>
      </c>
      <c r="D12" s="16">
        <v>14</v>
      </c>
      <c r="E12" s="17">
        <v>5.0000000000000001E-3</v>
      </c>
      <c r="F12" s="16">
        <v>3</v>
      </c>
      <c r="G12" s="16">
        <v>9</v>
      </c>
      <c r="H12" s="23">
        <v>505</v>
      </c>
      <c r="I12" s="24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54D7-F6B6-4D22-A123-63AC013830AD}">
  <sheetPr>
    <tabColor theme="8" tint="0.59999389629810485"/>
  </sheetPr>
  <dimension ref="A1:M30"/>
  <sheetViews>
    <sheetView zoomScale="130" zoomScaleNormal="130" workbookViewId="0">
      <pane ySplit="2" topLeftCell="A3" activePane="bottomLeft" state="frozen"/>
      <selection pane="bottomLeft" activeCell="I22" sqref="I22"/>
    </sheetView>
  </sheetViews>
  <sheetFormatPr defaultRowHeight="15.75" x14ac:dyDescent="0.25"/>
  <cols>
    <col min="1" max="1" width="20.375" customWidth="1"/>
    <col min="3" max="5" width="13.125" customWidth="1"/>
    <col min="7" max="7" width="14" customWidth="1"/>
    <col min="10" max="10" width="10.625" customWidth="1"/>
    <col min="11" max="11" width="10.875" customWidth="1"/>
    <col min="12" max="12" width="11.5" customWidth="1"/>
  </cols>
  <sheetData>
    <row r="1" spans="1:13" x14ac:dyDescent="0.25">
      <c r="A1" t="s">
        <v>35</v>
      </c>
    </row>
    <row r="2" spans="1:13" x14ac:dyDescent="0.25">
      <c r="A2" s="40">
        <f>SUM(C17:E18)</f>
        <v>1227560.0000000002</v>
      </c>
    </row>
    <row r="3" spans="1:13" ht="7.5" customHeight="1" x14ac:dyDescent="0.25"/>
    <row r="4" spans="1:13" x14ac:dyDescent="0.25">
      <c r="A4" t="s">
        <v>55</v>
      </c>
    </row>
    <row r="5" spans="1:13" s="30" customFormat="1" ht="33" customHeight="1" x14ac:dyDescent="0.25">
      <c r="A5" s="27" t="s">
        <v>26</v>
      </c>
      <c r="B5" s="28" t="s">
        <v>27</v>
      </c>
      <c r="C5" s="29" t="s">
        <v>28</v>
      </c>
      <c r="D5" s="29" t="s">
        <v>30</v>
      </c>
      <c r="E5" s="29" t="s">
        <v>29</v>
      </c>
      <c r="F5" s="29" t="s">
        <v>54</v>
      </c>
      <c r="G5" s="27" t="s">
        <v>21</v>
      </c>
      <c r="H5" s="29" t="s">
        <v>22</v>
      </c>
      <c r="I5" s="29" t="s">
        <v>23</v>
      </c>
      <c r="J5" s="29" t="s">
        <v>32</v>
      </c>
      <c r="K5" s="29" t="s">
        <v>31</v>
      </c>
      <c r="L5" s="29" t="s">
        <v>34</v>
      </c>
      <c r="M5" s="28" t="s">
        <v>25</v>
      </c>
    </row>
    <row r="6" spans="1:13" x14ac:dyDescent="0.25">
      <c r="A6" s="13" t="s">
        <v>8</v>
      </c>
      <c r="B6" s="25" t="s">
        <v>1</v>
      </c>
      <c r="C6" s="32">
        <v>0</v>
      </c>
      <c r="D6" s="33">
        <v>0</v>
      </c>
      <c r="E6" s="33">
        <v>0</v>
      </c>
      <c r="F6" s="34">
        <f t="shared" ref="F6:F16" si="0">SUM(C6:E6)</f>
        <v>0</v>
      </c>
      <c r="G6" s="13">
        <v>672</v>
      </c>
      <c r="H6" s="12">
        <v>10.5</v>
      </c>
      <c r="I6" s="14">
        <v>6.0000000000000001E-3</v>
      </c>
      <c r="J6" s="12">
        <v>3</v>
      </c>
      <c r="K6" s="12">
        <v>3</v>
      </c>
      <c r="L6" s="21">
        <v>500</v>
      </c>
      <c r="M6" s="22">
        <v>100</v>
      </c>
    </row>
    <row r="7" spans="1:13" x14ac:dyDescent="0.25">
      <c r="A7" s="13" t="s">
        <v>14</v>
      </c>
      <c r="B7" s="25" t="s">
        <v>2</v>
      </c>
      <c r="C7" s="35">
        <v>13.500000000000204</v>
      </c>
      <c r="D7" s="36">
        <v>0</v>
      </c>
      <c r="E7" s="36">
        <v>0</v>
      </c>
      <c r="F7" s="37">
        <f t="shared" si="0"/>
        <v>13.500000000000204</v>
      </c>
      <c r="G7" s="13">
        <v>400</v>
      </c>
      <c r="H7" s="12">
        <v>6.5</v>
      </c>
      <c r="I7" s="14">
        <v>1.4E-2</v>
      </c>
      <c r="J7" s="12">
        <v>7</v>
      </c>
      <c r="K7" s="12">
        <v>1</v>
      </c>
      <c r="L7" s="21">
        <v>310</v>
      </c>
      <c r="M7" s="22">
        <v>150</v>
      </c>
    </row>
    <row r="8" spans="1:13" x14ac:dyDescent="0.25">
      <c r="A8" s="13" t="s">
        <v>0</v>
      </c>
      <c r="B8" s="25" t="s">
        <v>17</v>
      </c>
      <c r="C8" s="35">
        <v>240.00000000000006</v>
      </c>
      <c r="D8" s="36">
        <v>240.00000000000009</v>
      </c>
      <c r="E8" s="36">
        <v>280</v>
      </c>
      <c r="F8" s="37">
        <f t="shared" si="0"/>
        <v>760.00000000000011</v>
      </c>
      <c r="G8" s="13">
        <v>1200</v>
      </c>
      <c r="H8" s="12">
        <v>12</v>
      </c>
      <c r="I8" s="14">
        <v>9.4999999999999998E-3</v>
      </c>
      <c r="J8" s="12">
        <v>3</v>
      </c>
      <c r="K8" s="12">
        <v>3</v>
      </c>
      <c r="L8" s="21">
        <v>750</v>
      </c>
      <c r="M8" s="22">
        <v>0</v>
      </c>
    </row>
    <row r="9" spans="1:13" x14ac:dyDescent="0.25">
      <c r="A9" s="13" t="s">
        <v>8</v>
      </c>
      <c r="B9" s="25" t="s">
        <v>20</v>
      </c>
      <c r="C9" s="35">
        <v>22.900000000001135</v>
      </c>
      <c r="D9" s="36">
        <v>0</v>
      </c>
      <c r="E9" s="36">
        <v>88.266666666665913</v>
      </c>
      <c r="F9" s="37">
        <f t="shared" si="0"/>
        <v>111.16666666666706</v>
      </c>
      <c r="G9" s="13">
        <v>168</v>
      </c>
      <c r="H9" s="12">
        <v>11</v>
      </c>
      <c r="I9" s="14">
        <v>0.01</v>
      </c>
      <c r="J9" s="12">
        <v>3</v>
      </c>
      <c r="K9" s="12">
        <v>5</v>
      </c>
      <c r="L9" s="21">
        <v>600</v>
      </c>
      <c r="M9" s="22">
        <v>60</v>
      </c>
    </row>
    <row r="10" spans="1:13" x14ac:dyDescent="0.25">
      <c r="A10" s="13" t="s">
        <v>12</v>
      </c>
      <c r="B10" s="25" t="s">
        <v>19</v>
      </c>
      <c r="C10" s="35">
        <v>0</v>
      </c>
      <c r="D10" s="36">
        <v>83.999999999999986</v>
      </c>
      <c r="E10" s="36">
        <v>0</v>
      </c>
      <c r="F10" s="37">
        <f t="shared" si="0"/>
        <v>83.999999999999986</v>
      </c>
      <c r="G10" s="13">
        <v>84</v>
      </c>
      <c r="H10" s="12">
        <v>12</v>
      </c>
      <c r="I10" s="14">
        <v>7.0000000000000001E-3</v>
      </c>
      <c r="J10" s="12">
        <v>1</v>
      </c>
      <c r="K10" s="12">
        <v>5</v>
      </c>
      <c r="L10" s="21">
        <v>600</v>
      </c>
      <c r="M10" s="22">
        <v>75</v>
      </c>
    </row>
    <row r="11" spans="1:13" x14ac:dyDescent="0.25">
      <c r="A11" s="13" t="s">
        <v>13</v>
      </c>
      <c r="B11" s="25" t="s">
        <v>18</v>
      </c>
      <c r="C11" s="35">
        <v>0</v>
      </c>
      <c r="D11" s="36">
        <v>44.09696969696963</v>
      </c>
      <c r="E11" s="36">
        <v>29.236363636363258</v>
      </c>
      <c r="F11" s="37">
        <f t="shared" si="0"/>
        <v>73.333333333332888</v>
      </c>
      <c r="G11" s="13">
        <v>210</v>
      </c>
      <c r="H11" s="12">
        <v>10</v>
      </c>
      <c r="I11" s="14">
        <v>7.0000000000000001E-3</v>
      </c>
      <c r="J11" s="12">
        <v>1</v>
      </c>
      <c r="K11" s="12">
        <v>5</v>
      </c>
      <c r="L11" s="21">
        <v>625</v>
      </c>
      <c r="M11" s="22">
        <v>50</v>
      </c>
    </row>
    <row r="12" spans="1:13" x14ac:dyDescent="0.25">
      <c r="A12" s="13" t="s">
        <v>16</v>
      </c>
      <c r="B12" s="25" t="s">
        <v>3</v>
      </c>
      <c r="C12" s="35">
        <v>0</v>
      </c>
      <c r="D12" s="36">
        <v>0</v>
      </c>
      <c r="E12" s="36">
        <v>0</v>
      </c>
      <c r="F12" s="37">
        <f t="shared" si="0"/>
        <v>0</v>
      </c>
      <c r="G12" s="13">
        <v>588</v>
      </c>
      <c r="H12" s="12">
        <v>9</v>
      </c>
      <c r="I12" s="14">
        <v>1.35E-2</v>
      </c>
      <c r="J12" s="12">
        <v>7</v>
      </c>
      <c r="K12" s="12">
        <v>3</v>
      </c>
      <c r="L12" s="21">
        <v>440</v>
      </c>
      <c r="M12" s="22">
        <v>120</v>
      </c>
    </row>
    <row r="13" spans="1:13" x14ac:dyDescent="0.25">
      <c r="A13" s="13" t="s">
        <v>10</v>
      </c>
      <c r="B13" s="25" t="s">
        <v>5</v>
      </c>
      <c r="C13" s="35">
        <v>0</v>
      </c>
      <c r="D13" s="36">
        <v>95.70909090909106</v>
      </c>
      <c r="E13" s="36">
        <v>72.290909090908997</v>
      </c>
      <c r="F13" s="37">
        <f t="shared" si="0"/>
        <v>168.00000000000006</v>
      </c>
      <c r="G13" s="13">
        <v>168</v>
      </c>
      <c r="H13" s="12">
        <v>15</v>
      </c>
      <c r="I13" s="14">
        <v>1.0999999999999999E-2</v>
      </c>
      <c r="J13" s="12">
        <v>4</v>
      </c>
      <c r="K13" s="12">
        <v>8</v>
      </c>
      <c r="L13" s="21">
        <v>600</v>
      </c>
      <c r="M13" s="22">
        <v>110</v>
      </c>
    </row>
    <row r="14" spans="1:13" x14ac:dyDescent="0.25">
      <c r="A14" s="13" t="s">
        <v>15</v>
      </c>
      <c r="B14" s="25" t="s">
        <v>4</v>
      </c>
      <c r="C14" s="35">
        <v>109.19999999999969</v>
      </c>
      <c r="D14" s="36">
        <v>53.563636363636839</v>
      </c>
      <c r="E14" s="36">
        <v>137.23636363636356</v>
      </c>
      <c r="F14" s="37">
        <f t="shared" si="0"/>
        <v>300.00000000000011</v>
      </c>
      <c r="G14" s="13">
        <v>300</v>
      </c>
      <c r="H14" s="12">
        <v>8</v>
      </c>
      <c r="I14" s="14">
        <v>1.2999999999999999E-2</v>
      </c>
      <c r="J14" s="12">
        <v>8</v>
      </c>
      <c r="K14" s="12">
        <v>3</v>
      </c>
      <c r="L14" s="21">
        <v>300</v>
      </c>
      <c r="M14" s="22">
        <v>90</v>
      </c>
    </row>
    <row r="15" spans="1:13" x14ac:dyDescent="0.25">
      <c r="A15" s="13" t="s">
        <v>11</v>
      </c>
      <c r="B15" s="25" t="s">
        <v>6</v>
      </c>
      <c r="C15" s="35">
        <v>101.29999999999937</v>
      </c>
      <c r="D15" s="36">
        <v>82.63030303030277</v>
      </c>
      <c r="E15" s="36">
        <v>26.06969696969778</v>
      </c>
      <c r="F15" s="37">
        <f t="shared" si="0"/>
        <v>209.99999999999991</v>
      </c>
      <c r="G15" s="13">
        <v>210</v>
      </c>
      <c r="H15" s="12">
        <v>13</v>
      </c>
      <c r="I15" s="14">
        <v>1.2999999999999999E-2</v>
      </c>
      <c r="J15" s="12">
        <v>3</v>
      </c>
      <c r="K15" s="12">
        <v>5</v>
      </c>
      <c r="L15" s="21">
        <v>460</v>
      </c>
      <c r="M15" s="22">
        <v>130</v>
      </c>
    </row>
    <row r="16" spans="1:13" x14ac:dyDescent="0.25">
      <c r="A16" s="15" t="s">
        <v>9</v>
      </c>
      <c r="B16" s="26" t="s">
        <v>7</v>
      </c>
      <c r="C16" s="38">
        <v>113.09999999999984</v>
      </c>
      <c r="D16" s="31">
        <v>0</v>
      </c>
      <c r="E16" s="31">
        <v>66.900000000000134</v>
      </c>
      <c r="F16" s="39">
        <f t="shared" si="0"/>
        <v>179.99999999999997</v>
      </c>
      <c r="G16" s="15">
        <v>180</v>
      </c>
      <c r="H16" s="16">
        <v>14</v>
      </c>
      <c r="I16" s="17">
        <v>5.0000000000000001E-3</v>
      </c>
      <c r="J16" s="16">
        <v>3</v>
      </c>
      <c r="K16" s="16">
        <v>9</v>
      </c>
      <c r="L16" s="23">
        <v>505</v>
      </c>
      <c r="M16" s="24">
        <v>115</v>
      </c>
    </row>
    <row r="17" spans="1:6" x14ac:dyDescent="0.25">
      <c r="A17" s="13" t="s">
        <v>56</v>
      </c>
      <c r="B17" s="41" t="s">
        <v>24</v>
      </c>
      <c r="C17" s="42">
        <f>SUMPRODUCT(C6:C16,$L6:$L16)</f>
        <v>334398.50000000029</v>
      </c>
      <c r="D17" s="42">
        <f t="shared" ref="D17:E17" si="1">SUMPRODUCT(D6:D16,$L6:$L16)</f>
        <v>369465.09090909106</v>
      </c>
      <c r="E17" s="43">
        <f t="shared" si="1"/>
        <v>411554.74242424208</v>
      </c>
    </row>
    <row r="18" spans="1:6" x14ac:dyDescent="0.25">
      <c r="B18" s="44" t="s">
        <v>25</v>
      </c>
      <c r="C18" s="45">
        <f>SUMPRODUCT(C6:C16,$M6:$M16)</f>
        <v>39402.499999999971</v>
      </c>
      <c r="D18" s="45">
        <f t="shared" ref="D18:E18" si="2">SUMPRODUCT(D6:D16,$M6:$M16)</f>
        <v>34595.515151515167</v>
      </c>
      <c r="E18" s="46">
        <f t="shared" si="2"/>
        <v>38143.651515151556</v>
      </c>
    </row>
    <row r="20" spans="1:6" x14ac:dyDescent="0.25">
      <c r="A20" s="12" t="s">
        <v>38</v>
      </c>
      <c r="C20" s="47">
        <f>SUM(C6:C16)</f>
        <v>600.00000000000034</v>
      </c>
      <c r="D20" s="48">
        <f t="shared" ref="D20:E20" si="3">SUM(D6:D16)</f>
        <v>600.00000000000034</v>
      </c>
      <c r="E20" s="49">
        <f t="shared" si="3"/>
        <v>699.99999999999966</v>
      </c>
    </row>
    <row r="21" spans="1:6" x14ac:dyDescent="0.25">
      <c r="A21" s="12" t="s">
        <v>39</v>
      </c>
      <c r="C21" s="56">
        <v>600</v>
      </c>
      <c r="D21" s="57">
        <v>600</v>
      </c>
      <c r="E21" s="58">
        <v>700</v>
      </c>
    </row>
    <row r="22" spans="1:6" x14ac:dyDescent="0.25">
      <c r="C22" s="55"/>
      <c r="D22" s="55"/>
      <c r="E22" s="55"/>
    </row>
    <row r="23" spans="1:6" x14ac:dyDescent="0.25">
      <c r="A23" t="s">
        <v>42</v>
      </c>
      <c r="C23" s="47">
        <f>C8</f>
        <v>240.00000000000006</v>
      </c>
      <c r="D23" s="48">
        <f t="shared" ref="D23:E23" si="4">D8</f>
        <v>240.00000000000009</v>
      </c>
      <c r="E23" s="49">
        <f t="shared" si="4"/>
        <v>280</v>
      </c>
    </row>
    <row r="24" spans="1:6" x14ac:dyDescent="0.25">
      <c r="A24" t="s">
        <v>43</v>
      </c>
      <c r="C24" s="56">
        <v>240</v>
      </c>
      <c r="D24" s="57">
        <v>240</v>
      </c>
      <c r="E24" s="58">
        <v>280</v>
      </c>
    </row>
    <row r="26" spans="1:6" x14ac:dyDescent="0.25">
      <c r="A26" t="s">
        <v>57</v>
      </c>
      <c r="B26" t="s">
        <v>40</v>
      </c>
      <c r="F26" t="s">
        <v>41</v>
      </c>
    </row>
    <row r="27" spans="1:6" x14ac:dyDescent="0.25">
      <c r="A27" s="5" t="s">
        <v>33</v>
      </c>
      <c r="B27" s="8">
        <v>11.5</v>
      </c>
      <c r="C27" s="8">
        <f>SUMPRODUCT(C$6:C$16,$H$6:$H$16)/C$21</f>
        <v>11.65591666666667</v>
      </c>
      <c r="D27" s="9">
        <f t="shared" ref="D27:E27" si="5">SUMPRODUCT(D$6:D$16,$H$6:$H$16)/D$21</f>
        <v>12.112181818181822</v>
      </c>
      <c r="E27" s="10">
        <f t="shared" si="5"/>
        <v>11.544367965367963</v>
      </c>
      <c r="F27" s="5">
        <v>12.5</v>
      </c>
    </row>
    <row r="28" spans="1:6" x14ac:dyDescent="0.25">
      <c r="A28" s="6" t="s">
        <v>36</v>
      </c>
      <c r="B28" s="1">
        <v>7.4999999999999997E-3</v>
      </c>
      <c r="C28" s="1">
        <f>SUMPRODUCT(C$6:C$16,$I$6:$I$16)/C$21</f>
        <v>1.0000000000000002E-2</v>
      </c>
      <c r="D28">
        <f t="shared" ref="D28:E28" si="6">SUMPRODUCT(D$6:D$16,$I$6:$I$16)/D$21</f>
        <v>1.0000000000000009E-2</v>
      </c>
      <c r="E28" s="11">
        <f t="shared" si="6"/>
        <v>9.9999999999999967E-3</v>
      </c>
      <c r="F28" s="6">
        <v>0.01</v>
      </c>
    </row>
    <row r="29" spans="1:6" x14ac:dyDescent="0.25">
      <c r="A29" s="6" t="s">
        <v>58</v>
      </c>
      <c r="B29" s="1">
        <v>0</v>
      </c>
      <c r="C29" s="1">
        <f>SUMPRODUCT(C$6:C$16,$J$6:$J$16)/C$21</f>
        <v>4</v>
      </c>
      <c r="D29">
        <f t="shared" ref="D29:E29" si="7">SUMPRODUCT(D$6:D$16,$J$6:$J$16)/D$21</f>
        <v>3.1788888888888951</v>
      </c>
      <c r="E29" s="11">
        <f t="shared" si="7"/>
        <v>3.9999999999999987</v>
      </c>
      <c r="F29" s="6">
        <v>4</v>
      </c>
    </row>
    <row r="30" spans="1:6" x14ac:dyDescent="0.25">
      <c r="A30" s="7" t="s">
        <v>37</v>
      </c>
      <c r="B30" s="3">
        <v>4.5</v>
      </c>
      <c r="C30" s="3">
        <f>SUMPRODUCT(C$6:C$16,$K$6:$K$16)/C$21</f>
        <v>4.5000000000000009</v>
      </c>
      <c r="D30" s="2">
        <f t="shared" ref="D30:E30" si="8">SUMPRODUCT(D$6:D$16,$K$6:$K$16)/D$21</f>
        <v>4.5000000000000027</v>
      </c>
      <c r="E30" s="4">
        <f t="shared" si="8"/>
        <v>4.4999999999999982</v>
      </c>
      <c r="F30" s="7">
        <v>5.5</v>
      </c>
    </row>
  </sheetData>
  <conditionalFormatting sqref="C6:C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1948-0679-4CA2-B4C3-49FD55D1F4A6}">
  <sheetPr>
    <tabColor theme="4" tint="0.79998168889431442"/>
  </sheetPr>
  <dimension ref="A1:M30"/>
  <sheetViews>
    <sheetView zoomScale="130" zoomScaleNormal="130" workbookViewId="0">
      <selection activeCell="L24" sqref="L24"/>
    </sheetView>
  </sheetViews>
  <sheetFormatPr defaultRowHeight="15.75" x14ac:dyDescent="0.25"/>
  <cols>
    <col min="1" max="1" width="22.625" bestFit="1" customWidth="1"/>
    <col min="2" max="5" width="14" customWidth="1"/>
    <col min="7" max="7" width="14" customWidth="1"/>
    <col min="8" max="8" width="9.125" bestFit="1" customWidth="1"/>
    <col min="9" max="9" width="8.875" bestFit="1" customWidth="1"/>
    <col min="10" max="10" width="10.625" customWidth="1"/>
    <col min="11" max="11" width="10.875" customWidth="1"/>
    <col min="12" max="12" width="11.5" customWidth="1"/>
  </cols>
  <sheetData>
    <row r="1" spans="1:13" x14ac:dyDescent="0.25">
      <c r="A1" t="s">
        <v>35</v>
      </c>
      <c r="B1" t="s">
        <v>59</v>
      </c>
      <c r="D1" t="s">
        <v>61</v>
      </c>
    </row>
    <row r="2" spans="1:13" x14ac:dyDescent="0.25">
      <c r="A2" s="40">
        <f>SUM(C17:E18)</f>
        <v>1169999.9999999998</v>
      </c>
      <c r="B2" s="50">
        <v>1170000</v>
      </c>
      <c r="D2" s="54">
        <f>AVERAGE('Relaxed Quality'!G27:G30)</f>
        <v>0.34765572951364243</v>
      </c>
    </row>
    <row r="3" spans="1:13" ht="7.5" customHeight="1" x14ac:dyDescent="0.25">
      <c r="B3" s="50"/>
    </row>
    <row r="4" spans="1:13" x14ac:dyDescent="0.25">
      <c r="A4" t="s">
        <v>55</v>
      </c>
    </row>
    <row r="5" spans="1:13" s="30" customFormat="1" ht="33" customHeight="1" x14ac:dyDescent="0.25">
      <c r="A5" s="27" t="s">
        <v>26</v>
      </c>
      <c r="B5" s="28" t="s">
        <v>27</v>
      </c>
      <c r="C5" s="29" t="s">
        <v>28</v>
      </c>
      <c r="D5" s="29" t="s">
        <v>30</v>
      </c>
      <c r="E5" s="29" t="s">
        <v>29</v>
      </c>
      <c r="F5" s="29" t="s">
        <v>54</v>
      </c>
      <c r="G5" s="27" t="s">
        <v>21</v>
      </c>
      <c r="H5" s="29" t="s">
        <v>22</v>
      </c>
      <c r="I5" s="29" t="s">
        <v>23</v>
      </c>
      <c r="J5" s="29" t="s">
        <v>32</v>
      </c>
      <c r="K5" s="29" t="s">
        <v>31</v>
      </c>
      <c r="L5" s="29" t="s">
        <v>34</v>
      </c>
      <c r="M5" s="28" t="s">
        <v>25</v>
      </c>
    </row>
    <row r="6" spans="1:13" x14ac:dyDescent="0.25">
      <c r="A6" s="13" t="s">
        <v>8</v>
      </c>
      <c r="B6" s="25" t="s">
        <v>1</v>
      </c>
      <c r="C6" s="32">
        <v>79.292376510903381</v>
      </c>
      <c r="D6" s="33">
        <v>77.619682116687841</v>
      </c>
      <c r="E6" s="33">
        <v>90.556295802771487</v>
      </c>
      <c r="F6" s="34">
        <f t="shared" ref="F6:F16" si="0">SUM(C6:E6)</f>
        <v>247.46835443036269</v>
      </c>
      <c r="G6" s="13">
        <v>672</v>
      </c>
      <c r="H6" s="12">
        <v>10.5</v>
      </c>
      <c r="I6" s="14">
        <v>6.0000000000000001E-3</v>
      </c>
      <c r="J6" s="12">
        <v>3</v>
      </c>
      <c r="K6" s="12">
        <v>3</v>
      </c>
      <c r="L6" s="21">
        <v>500</v>
      </c>
      <c r="M6" s="22">
        <v>100</v>
      </c>
    </row>
    <row r="7" spans="1:13" x14ac:dyDescent="0.25">
      <c r="A7" s="13" t="s">
        <v>14</v>
      </c>
      <c r="B7" s="25" t="s">
        <v>2</v>
      </c>
      <c r="C7" s="35">
        <v>73.488476354071977</v>
      </c>
      <c r="D7" s="36">
        <v>48.750206629119404</v>
      </c>
      <c r="E7" s="36">
        <v>56.875241067448385</v>
      </c>
      <c r="F7" s="37">
        <f t="shared" si="0"/>
        <v>179.11392405063975</v>
      </c>
      <c r="G7" s="13">
        <v>400</v>
      </c>
      <c r="H7" s="12">
        <v>6.5</v>
      </c>
      <c r="I7" s="14">
        <v>1.4E-2</v>
      </c>
      <c r="J7" s="12">
        <v>7</v>
      </c>
      <c r="K7" s="12">
        <v>1</v>
      </c>
      <c r="L7" s="21">
        <v>310</v>
      </c>
      <c r="M7" s="22">
        <v>150</v>
      </c>
    </row>
    <row r="8" spans="1:13" x14ac:dyDescent="0.25">
      <c r="A8" s="13" t="s">
        <v>0</v>
      </c>
      <c r="B8" s="25" t="s">
        <v>17</v>
      </c>
      <c r="C8" s="35">
        <v>239.99999999999997</v>
      </c>
      <c r="D8" s="36">
        <v>240</v>
      </c>
      <c r="E8" s="36">
        <v>280</v>
      </c>
      <c r="F8" s="37">
        <f t="shared" si="0"/>
        <v>760</v>
      </c>
      <c r="G8" s="13">
        <v>1200</v>
      </c>
      <c r="H8" s="12">
        <v>12</v>
      </c>
      <c r="I8" s="14">
        <v>9.4999999999999998E-3</v>
      </c>
      <c r="J8" s="12">
        <v>3</v>
      </c>
      <c r="K8" s="12">
        <v>3</v>
      </c>
      <c r="L8" s="21">
        <v>750</v>
      </c>
      <c r="M8" s="22">
        <v>0</v>
      </c>
    </row>
    <row r="9" spans="1:13" x14ac:dyDescent="0.25">
      <c r="A9" s="13" t="s">
        <v>8</v>
      </c>
      <c r="B9" s="25" t="s">
        <v>20</v>
      </c>
      <c r="C9" s="35">
        <v>0</v>
      </c>
      <c r="D9" s="36">
        <v>0</v>
      </c>
      <c r="E9" s="36">
        <v>0</v>
      </c>
      <c r="F9" s="37">
        <f t="shared" si="0"/>
        <v>0</v>
      </c>
      <c r="G9" s="13">
        <v>168</v>
      </c>
      <c r="H9" s="12">
        <v>11</v>
      </c>
      <c r="I9" s="14">
        <v>0.01</v>
      </c>
      <c r="J9" s="12">
        <v>3</v>
      </c>
      <c r="K9" s="12">
        <v>5</v>
      </c>
      <c r="L9" s="21">
        <v>600</v>
      </c>
      <c r="M9" s="22">
        <v>60</v>
      </c>
    </row>
    <row r="10" spans="1:13" x14ac:dyDescent="0.25">
      <c r="A10" s="13" t="s">
        <v>12</v>
      </c>
      <c r="B10" s="25" t="s">
        <v>19</v>
      </c>
      <c r="C10" s="35">
        <v>0</v>
      </c>
      <c r="D10" s="36">
        <v>0</v>
      </c>
      <c r="E10" s="36">
        <v>0</v>
      </c>
      <c r="F10" s="37">
        <f t="shared" si="0"/>
        <v>0</v>
      </c>
      <c r="G10" s="13">
        <v>84</v>
      </c>
      <c r="H10" s="12">
        <v>12</v>
      </c>
      <c r="I10" s="14">
        <v>7.0000000000000001E-3</v>
      </c>
      <c r="J10" s="12">
        <v>1</v>
      </c>
      <c r="K10" s="12">
        <v>5</v>
      </c>
      <c r="L10" s="21">
        <v>600</v>
      </c>
      <c r="M10" s="22">
        <v>75</v>
      </c>
    </row>
    <row r="11" spans="1:13" x14ac:dyDescent="0.25">
      <c r="A11" s="13" t="s">
        <v>13</v>
      </c>
      <c r="B11" s="25" t="s">
        <v>18</v>
      </c>
      <c r="C11" s="35">
        <v>0</v>
      </c>
      <c r="D11" s="36">
        <v>0</v>
      </c>
      <c r="E11" s="36">
        <v>0</v>
      </c>
      <c r="F11" s="37">
        <f t="shared" si="0"/>
        <v>0</v>
      </c>
      <c r="G11" s="13">
        <v>210</v>
      </c>
      <c r="H11" s="12">
        <v>10</v>
      </c>
      <c r="I11" s="14">
        <v>7.0000000000000001E-3</v>
      </c>
      <c r="J11" s="12">
        <v>1</v>
      </c>
      <c r="K11" s="12">
        <v>5</v>
      </c>
      <c r="L11" s="21">
        <v>625</v>
      </c>
      <c r="M11" s="22">
        <v>50</v>
      </c>
    </row>
    <row r="12" spans="1:13" x14ac:dyDescent="0.25">
      <c r="A12" s="13" t="s">
        <v>16</v>
      </c>
      <c r="B12" s="25" t="s">
        <v>3</v>
      </c>
      <c r="C12" s="35">
        <v>0</v>
      </c>
      <c r="D12" s="36">
        <v>0</v>
      </c>
      <c r="E12" s="36">
        <v>0</v>
      </c>
      <c r="F12" s="37">
        <f t="shared" si="0"/>
        <v>0</v>
      </c>
      <c r="G12" s="13">
        <v>588</v>
      </c>
      <c r="H12" s="12">
        <v>9</v>
      </c>
      <c r="I12" s="14">
        <v>1.35E-2</v>
      </c>
      <c r="J12" s="12">
        <v>7</v>
      </c>
      <c r="K12" s="12">
        <v>3</v>
      </c>
      <c r="L12" s="21">
        <v>440</v>
      </c>
      <c r="M12" s="22">
        <v>120</v>
      </c>
    </row>
    <row r="13" spans="1:13" x14ac:dyDescent="0.25">
      <c r="A13" s="13" t="s">
        <v>10</v>
      </c>
      <c r="B13" s="25" t="s">
        <v>5</v>
      </c>
      <c r="C13" s="35">
        <v>23.417721518997183</v>
      </c>
      <c r="D13" s="36">
        <v>0</v>
      </c>
      <c r="E13" s="36">
        <v>0</v>
      </c>
      <c r="F13" s="37">
        <f t="shared" si="0"/>
        <v>23.417721518997183</v>
      </c>
      <c r="G13" s="13">
        <v>168</v>
      </c>
      <c r="H13" s="12">
        <v>15</v>
      </c>
      <c r="I13" s="14">
        <v>1.0999999999999999E-2</v>
      </c>
      <c r="J13" s="12">
        <v>4</v>
      </c>
      <c r="K13" s="12">
        <v>8</v>
      </c>
      <c r="L13" s="21">
        <v>600</v>
      </c>
      <c r="M13" s="22">
        <v>110</v>
      </c>
    </row>
    <row r="14" spans="1:13" x14ac:dyDescent="0.25">
      <c r="A14" s="13" t="s">
        <v>15</v>
      </c>
      <c r="B14" s="25" t="s">
        <v>4</v>
      </c>
      <c r="C14" s="35">
        <v>77.991364153255404</v>
      </c>
      <c r="D14" s="36">
        <v>102.46552423701691</v>
      </c>
      <c r="E14" s="36">
        <v>119.54311160972782</v>
      </c>
      <c r="F14" s="37">
        <f t="shared" si="0"/>
        <v>300.00000000000011</v>
      </c>
      <c r="G14" s="13">
        <v>300</v>
      </c>
      <c r="H14" s="12">
        <v>8</v>
      </c>
      <c r="I14" s="14">
        <v>1.2999999999999999E-2</v>
      </c>
      <c r="J14" s="12">
        <v>8</v>
      </c>
      <c r="K14" s="12">
        <v>3</v>
      </c>
      <c r="L14" s="21">
        <v>300</v>
      </c>
      <c r="M14" s="22">
        <v>90</v>
      </c>
    </row>
    <row r="15" spans="1:13" x14ac:dyDescent="0.25">
      <c r="A15" s="13" t="s">
        <v>11</v>
      </c>
      <c r="B15" s="25" t="s">
        <v>6</v>
      </c>
      <c r="C15" s="35">
        <v>51.859261745309844</v>
      </c>
      <c r="D15" s="36">
        <v>72.988033040646258</v>
      </c>
      <c r="E15" s="36">
        <v>85.15270521404409</v>
      </c>
      <c r="F15" s="37">
        <f t="shared" si="0"/>
        <v>210.0000000000002</v>
      </c>
      <c r="G15" s="13">
        <v>210</v>
      </c>
      <c r="H15" s="12">
        <v>13</v>
      </c>
      <c r="I15" s="14">
        <v>1.2999999999999999E-2</v>
      </c>
      <c r="J15" s="12">
        <v>3</v>
      </c>
      <c r="K15" s="12">
        <v>5</v>
      </c>
      <c r="L15" s="21">
        <v>460</v>
      </c>
      <c r="M15" s="22">
        <v>130</v>
      </c>
    </row>
    <row r="16" spans="1:13" x14ac:dyDescent="0.25">
      <c r="A16" s="15" t="s">
        <v>9</v>
      </c>
      <c r="B16" s="26" t="s">
        <v>7</v>
      </c>
      <c r="C16" s="38">
        <v>53.950799717462608</v>
      </c>
      <c r="D16" s="31">
        <v>58.176553976529213</v>
      </c>
      <c r="E16" s="31">
        <v>67.872646306008093</v>
      </c>
      <c r="F16" s="39">
        <f t="shared" si="0"/>
        <v>179.99999999999991</v>
      </c>
      <c r="G16" s="15">
        <v>180</v>
      </c>
      <c r="H16" s="16">
        <v>14</v>
      </c>
      <c r="I16" s="17">
        <v>5.0000000000000001E-3</v>
      </c>
      <c r="J16" s="16">
        <v>3</v>
      </c>
      <c r="K16" s="16">
        <v>9</v>
      </c>
      <c r="L16" s="23">
        <v>505</v>
      </c>
      <c r="M16" s="24">
        <v>115</v>
      </c>
    </row>
    <row r="17" spans="1:9" x14ac:dyDescent="0.25">
      <c r="A17" s="13" t="s">
        <v>56</v>
      </c>
      <c r="B17" s="41" t="s">
        <v>24</v>
      </c>
      <c r="C17" s="42">
        <f>SUMPRODUCT(C6:C16,$L6:$L16)</f>
        <v>330976.07234275003</v>
      </c>
      <c r="D17" s="42">
        <f t="shared" ref="D17:E17" si="1">SUMPRODUCT(D6:D16,$L6:$L16)</f>
        <v>327615.71734132053</v>
      </c>
      <c r="E17" s="43">
        <f t="shared" si="1"/>
        <v>382218.33689820743</v>
      </c>
    </row>
    <row r="18" spans="1:9" x14ac:dyDescent="0.25">
      <c r="B18" s="44" t="s">
        <v>25</v>
      </c>
      <c r="C18" s="45">
        <f>SUMPRODUCT(C6:C16,$M6:$M16)</f>
        <v>41493.727239482287</v>
      </c>
      <c r="D18" s="45">
        <f t="shared" ref="D18:E18" si="2">SUMPRODUCT(D6:D16,$M6:$M16)</f>
        <v>40475.144389953086</v>
      </c>
      <c r="E18" s="46">
        <f t="shared" si="2"/>
        <v>47221.001788286565</v>
      </c>
    </row>
    <row r="20" spans="1:9" x14ac:dyDescent="0.25">
      <c r="A20" s="12" t="s">
        <v>38</v>
      </c>
      <c r="C20" s="47">
        <f>SUM(C6:C16)</f>
        <v>600.00000000000034</v>
      </c>
      <c r="D20" s="48">
        <f t="shared" ref="D20:E20" si="3">SUM(D6:D16)</f>
        <v>599.99999999999966</v>
      </c>
      <c r="E20" s="49">
        <f t="shared" si="3"/>
        <v>699.99999999999989</v>
      </c>
    </row>
    <row r="21" spans="1:9" x14ac:dyDescent="0.25">
      <c r="A21" s="12" t="s">
        <v>39</v>
      </c>
      <c r="C21" s="3">
        <v>600</v>
      </c>
      <c r="D21" s="2">
        <v>600</v>
      </c>
      <c r="E21" s="4">
        <v>700</v>
      </c>
    </row>
    <row r="23" spans="1:9" x14ac:dyDescent="0.25">
      <c r="A23" t="s">
        <v>42</v>
      </c>
      <c r="C23" s="47">
        <f>C8</f>
        <v>239.99999999999997</v>
      </c>
      <c r="D23" s="48">
        <f t="shared" ref="D23:E23" si="4">D8</f>
        <v>240</v>
      </c>
      <c r="E23" s="49">
        <f t="shared" si="4"/>
        <v>280</v>
      </c>
    </row>
    <row r="24" spans="1:9" x14ac:dyDescent="0.25">
      <c r="A24" t="s">
        <v>43</v>
      </c>
      <c r="C24" s="3">
        <v>240</v>
      </c>
      <c r="D24" s="2">
        <v>240</v>
      </c>
      <c r="E24" s="4">
        <v>280</v>
      </c>
    </row>
    <row r="26" spans="1:9" x14ac:dyDescent="0.25">
      <c r="A26" t="s">
        <v>57</v>
      </c>
      <c r="B26" t="s">
        <v>40</v>
      </c>
      <c r="F26" t="s">
        <v>41</v>
      </c>
      <c r="G26" t="s">
        <v>60</v>
      </c>
      <c r="H26" t="s">
        <v>40</v>
      </c>
      <c r="I26" t="s">
        <v>41</v>
      </c>
    </row>
    <row r="27" spans="1:9" x14ac:dyDescent="0.25">
      <c r="A27" s="5" t="s">
        <v>33</v>
      </c>
      <c r="B27" s="8">
        <f>H27-G27*(I27-H27)</f>
        <v>10.991538974017379</v>
      </c>
      <c r="C27" s="8">
        <f>SUMPRODUCT(C$6:C$16,$H$6:$H$16)/C$21</f>
        <v>10.991538974017431</v>
      </c>
      <c r="D27" s="9">
        <f t="shared" ref="D27:E27" si="5">SUMPRODUCT(D$6:D$16,$H$6:$H$16)/D$21</f>
        <v>10.991538974017406</v>
      </c>
      <c r="E27" s="10">
        <f t="shared" si="5"/>
        <v>10.991538974017176</v>
      </c>
      <c r="F27" s="5">
        <f>I27+G27*(I27-H27)</f>
        <v>13.008461025982621</v>
      </c>
      <c r="G27" s="51">
        <v>0.50846102598262144</v>
      </c>
      <c r="H27" s="8">
        <v>11.5</v>
      </c>
      <c r="I27" s="5">
        <v>12.5</v>
      </c>
    </row>
    <row r="28" spans="1:9" x14ac:dyDescent="0.25">
      <c r="A28" s="6" t="s">
        <v>36</v>
      </c>
      <c r="B28" s="1">
        <f t="shared" ref="B28:B30" si="6">H28-G28*(I28-H28)</f>
        <v>7.4999999999999997E-3</v>
      </c>
      <c r="C28" s="1">
        <f>SUMPRODUCT(C$6:C$16,$I$6:$I$16)/C$21</f>
        <v>1.0000000000000097E-2</v>
      </c>
      <c r="D28">
        <f t="shared" ref="D28:E28" si="7">SUMPRODUCT(D$6:D$16,$I$6:$I$16)/D$21</f>
        <v>1.0000000000000109E-2</v>
      </c>
      <c r="E28" s="11">
        <f t="shared" si="7"/>
        <v>9.9999999999999725E-3</v>
      </c>
      <c r="F28" s="6">
        <f t="shared" ref="F28:F30" si="8">I28+G28*(I28-H28)</f>
        <v>0.01</v>
      </c>
      <c r="G28" s="52">
        <v>0</v>
      </c>
      <c r="H28" s="1">
        <v>7.4999999999999997E-3</v>
      </c>
      <c r="I28" s="6">
        <v>0.01</v>
      </c>
    </row>
    <row r="29" spans="1:9" x14ac:dyDescent="0.25">
      <c r="A29" s="6" t="s">
        <v>58</v>
      </c>
      <c r="B29" s="1">
        <f t="shared" si="6"/>
        <v>-0.17888074616924357</v>
      </c>
      <c r="C29" s="1">
        <f>SUMPRODUCT(C$6:C$16,$J$6:$J$16)/C$21</f>
        <v>4.1788807461692725</v>
      </c>
      <c r="D29">
        <f t="shared" ref="D29:E29" si="9">SUMPRODUCT(D$6:D$16,$J$6:$J$16)/D$21</f>
        <v>4.178880746169269</v>
      </c>
      <c r="E29" s="11">
        <f t="shared" si="9"/>
        <v>4.178880746169189</v>
      </c>
      <c r="F29" s="6">
        <f t="shared" si="8"/>
        <v>4.1788807461692432</v>
      </c>
      <c r="G29" s="52">
        <v>4.4720186542310893E-2</v>
      </c>
      <c r="H29" s="1">
        <v>0</v>
      </c>
      <c r="I29" s="6">
        <v>4</v>
      </c>
    </row>
    <row r="30" spans="1:9" x14ac:dyDescent="0.25">
      <c r="A30" s="7" t="s">
        <v>37</v>
      </c>
      <c r="B30" s="3">
        <f t="shared" si="6"/>
        <v>3.6625582944703625</v>
      </c>
      <c r="C30" s="3">
        <f>SUMPRODUCT(C$6:C$16,$K$6:$K$16)/C$21</f>
        <v>3.662558294470398</v>
      </c>
      <c r="D30" s="2">
        <f t="shared" ref="D30:E30" si="10">SUMPRODUCT(D$6:D$16,$K$6:$K$16)/D$21</f>
        <v>3.6625582944703798</v>
      </c>
      <c r="E30" s="4">
        <f t="shared" si="10"/>
        <v>3.6625582944703425</v>
      </c>
      <c r="F30" s="7">
        <f t="shared" si="8"/>
        <v>6.3374417055296375</v>
      </c>
      <c r="G30" s="53">
        <v>0.83744170552963748</v>
      </c>
      <c r="H30" s="3">
        <v>4.5</v>
      </c>
      <c r="I30" s="7">
        <v>5.5</v>
      </c>
    </row>
  </sheetData>
  <conditionalFormatting sqref="C6:C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7BDF-1D93-49FA-86F6-C349DFDBBAE5}">
  <sheetPr>
    <tabColor theme="4" tint="0.79998168889431442"/>
  </sheetPr>
  <dimension ref="A1:B13"/>
  <sheetViews>
    <sheetView zoomScale="160" zoomScaleNormal="160" workbookViewId="0">
      <selection activeCell="B17" sqref="B17"/>
    </sheetView>
  </sheetViews>
  <sheetFormatPr defaultRowHeight="15.75" x14ac:dyDescent="0.25"/>
  <cols>
    <col min="1" max="1" width="13.75" bestFit="1" customWidth="1"/>
    <col min="2" max="2" width="16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 s="50">
        <v>1227560.0000000002</v>
      </c>
      <c r="B2" s="59">
        <v>0</v>
      </c>
    </row>
    <row r="3" spans="1:2" x14ac:dyDescent="0.25">
      <c r="A3" s="50">
        <f>A2-20000</f>
        <v>1207560.0000000002</v>
      </c>
      <c r="B3" s="59">
        <v>6.1639402560459466E-2</v>
      </c>
    </row>
    <row r="4" spans="1:2" x14ac:dyDescent="0.25">
      <c r="A4" s="50">
        <f t="shared" ref="A4:A9" si="0">A3-20000</f>
        <v>1187560.0000000002</v>
      </c>
      <c r="B4" s="59">
        <v>0.1882586608927333</v>
      </c>
    </row>
    <row r="5" spans="1:2" x14ac:dyDescent="0.25">
      <c r="A5" s="50">
        <v>1170000</v>
      </c>
      <c r="B5" s="59">
        <v>0.34765572951364243</v>
      </c>
    </row>
    <row r="6" spans="1:2" x14ac:dyDescent="0.25">
      <c r="A6" s="50">
        <f>A4-20000</f>
        <v>1167560.0000000002</v>
      </c>
      <c r="B6" s="59">
        <v>0.36980429713522217</v>
      </c>
    </row>
    <row r="7" spans="1:2" x14ac:dyDescent="0.25">
      <c r="A7" s="50">
        <f t="shared" si="0"/>
        <v>1147560.0000000002</v>
      </c>
      <c r="B7" s="59">
        <v>0.56042105263155761</v>
      </c>
    </row>
    <row r="8" spans="1:2" x14ac:dyDescent="0.25">
      <c r="A8" s="50">
        <f t="shared" si="0"/>
        <v>1127560.0000000002</v>
      </c>
      <c r="B8" s="59">
        <v>0.92319298245612669</v>
      </c>
    </row>
    <row r="9" spans="1:2" x14ac:dyDescent="0.25">
      <c r="A9" s="50">
        <f t="shared" si="0"/>
        <v>1107560.0000000002</v>
      </c>
      <c r="B9" s="59">
        <v>1.6801785714286264</v>
      </c>
    </row>
    <row r="10" spans="1:2" x14ac:dyDescent="0.25">
      <c r="A10" s="50"/>
    </row>
    <row r="11" spans="1:2" x14ac:dyDescent="0.25">
      <c r="A11" s="50"/>
    </row>
    <row r="12" spans="1:2" x14ac:dyDescent="0.25">
      <c r="A12" s="50"/>
    </row>
    <row r="13" spans="1:2" x14ac:dyDescent="0.25">
      <c r="A13" s="5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8F9-4AF4-4C3D-BF52-C2D15F7288FD}">
  <sheetPr>
    <tabColor theme="4" tint="0.79998168889431442"/>
  </sheetPr>
  <dimension ref="A1:M30"/>
  <sheetViews>
    <sheetView zoomScale="130" zoomScaleNormal="130" workbookViewId="0">
      <selection activeCell="K23" sqref="K23"/>
    </sheetView>
  </sheetViews>
  <sheetFormatPr defaultRowHeight="15.75" x14ac:dyDescent="0.25"/>
  <cols>
    <col min="1" max="1" width="22.625" bestFit="1" customWidth="1"/>
    <col min="2" max="5" width="14.375" customWidth="1"/>
    <col min="7" max="7" width="14" customWidth="1"/>
    <col min="8" max="8" width="9.125" bestFit="1" customWidth="1"/>
    <col min="9" max="9" width="8.875" bestFit="1" customWidth="1"/>
    <col min="10" max="10" width="10.625" customWidth="1"/>
    <col min="11" max="11" width="10.875" customWidth="1"/>
    <col min="12" max="12" width="11.5" customWidth="1"/>
  </cols>
  <sheetData>
    <row r="1" spans="1:13" x14ac:dyDescent="0.25">
      <c r="A1" t="s">
        <v>35</v>
      </c>
      <c r="B1" t="s">
        <v>59</v>
      </c>
      <c r="D1" t="s">
        <v>61</v>
      </c>
    </row>
    <row r="2" spans="1:13" x14ac:dyDescent="0.25">
      <c r="A2" s="40">
        <f>SUM(C17:E18)</f>
        <v>1170000</v>
      </c>
      <c r="B2" s="50">
        <v>1170000</v>
      </c>
      <c r="D2" s="54">
        <v>0.58736842105268483</v>
      </c>
    </row>
    <row r="3" spans="1:13" ht="7.5" customHeight="1" x14ac:dyDescent="0.25">
      <c r="B3" s="50"/>
    </row>
    <row r="4" spans="1:13" x14ac:dyDescent="0.25">
      <c r="A4" t="s">
        <v>55</v>
      </c>
    </row>
    <row r="5" spans="1:13" s="30" customFormat="1" ht="33" customHeight="1" x14ac:dyDescent="0.25">
      <c r="A5" s="27" t="s">
        <v>26</v>
      </c>
      <c r="B5" s="28" t="s">
        <v>27</v>
      </c>
      <c r="C5" s="29" t="s">
        <v>28</v>
      </c>
      <c r="D5" s="29" t="s">
        <v>30</v>
      </c>
      <c r="E5" s="29" t="s">
        <v>29</v>
      </c>
      <c r="F5" s="29" t="s">
        <v>54</v>
      </c>
      <c r="G5" s="27" t="s">
        <v>21</v>
      </c>
      <c r="H5" s="29" t="s">
        <v>22</v>
      </c>
      <c r="I5" s="29" t="s">
        <v>23</v>
      </c>
      <c r="J5" s="29" t="s">
        <v>32</v>
      </c>
      <c r="K5" s="29" t="s">
        <v>31</v>
      </c>
      <c r="L5" s="29" t="s">
        <v>34</v>
      </c>
      <c r="M5" s="28" t="s">
        <v>25</v>
      </c>
    </row>
    <row r="6" spans="1:13" x14ac:dyDescent="0.25">
      <c r="A6" s="13" t="s">
        <v>8</v>
      </c>
      <c r="B6" s="25" t="s">
        <v>1</v>
      </c>
      <c r="C6" s="32">
        <v>0</v>
      </c>
      <c r="D6" s="33">
        <v>0</v>
      </c>
      <c r="E6" s="33">
        <v>0</v>
      </c>
      <c r="F6" s="34">
        <f t="shared" ref="F6:F16" si="0">SUM(C6:E6)</f>
        <v>0</v>
      </c>
      <c r="G6" s="13">
        <v>672</v>
      </c>
      <c r="H6" s="12">
        <v>10.5</v>
      </c>
      <c r="I6" s="14">
        <v>6.0000000000000001E-3</v>
      </c>
      <c r="J6" s="12">
        <v>3</v>
      </c>
      <c r="K6" s="12">
        <v>3</v>
      </c>
      <c r="L6" s="21">
        <v>500</v>
      </c>
      <c r="M6" s="22">
        <v>100</v>
      </c>
    </row>
    <row r="7" spans="1:13" x14ac:dyDescent="0.25">
      <c r="A7" s="13" t="s">
        <v>14</v>
      </c>
      <c r="B7" s="25" t="s">
        <v>2</v>
      </c>
      <c r="C7" s="35">
        <v>0</v>
      </c>
      <c r="D7" s="36">
        <v>174.03784254023003</v>
      </c>
      <c r="E7" s="36">
        <v>113.96215745976929</v>
      </c>
      <c r="F7" s="37">
        <f t="shared" si="0"/>
        <v>287.99999999999932</v>
      </c>
      <c r="G7" s="13">
        <v>400</v>
      </c>
      <c r="H7" s="12">
        <v>6.5</v>
      </c>
      <c r="I7" s="14">
        <v>1.4E-2</v>
      </c>
      <c r="J7" s="12">
        <v>7</v>
      </c>
      <c r="K7" s="12">
        <v>1</v>
      </c>
      <c r="L7" s="21">
        <v>310</v>
      </c>
      <c r="M7" s="22">
        <v>150</v>
      </c>
    </row>
    <row r="8" spans="1:13" x14ac:dyDescent="0.25">
      <c r="A8" s="13" t="s">
        <v>0</v>
      </c>
      <c r="B8" s="25" t="s">
        <v>17</v>
      </c>
      <c r="C8" s="35">
        <v>240</v>
      </c>
      <c r="D8" s="36">
        <v>240.00000000000011</v>
      </c>
      <c r="E8" s="36">
        <v>280.00000000000006</v>
      </c>
      <c r="F8" s="37">
        <f t="shared" si="0"/>
        <v>760.00000000000023</v>
      </c>
      <c r="G8" s="13">
        <v>1200</v>
      </c>
      <c r="H8" s="12">
        <v>12</v>
      </c>
      <c r="I8" s="14">
        <v>9.4999999999999998E-3</v>
      </c>
      <c r="J8" s="12">
        <v>3</v>
      </c>
      <c r="K8" s="12">
        <v>3</v>
      </c>
      <c r="L8" s="21">
        <v>750</v>
      </c>
      <c r="M8" s="22">
        <v>0</v>
      </c>
    </row>
    <row r="9" spans="1:13" x14ac:dyDescent="0.25">
      <c r="A9" s="13" t="s">
        <v>8</v>
      </c>
      <c r="B9" s="25" t="s">
        <v>20</v>
      </c>
      <c r="C9" s="35">
        <v>0</v>
      </c>
      <c r="D9" s="36">
        <v>0</v>
      </c>
      <c r="E9" s="36">
        <v>0</v>
      </c>
      <c r="F9" s="37">
        <f t="shared" si="0"/>
        <v>0</v>
      </c>
      <c r="G9" s="13">
        <v>168</v>
      </c>
      <c r="H9" s="12">
        <v>11</v>
      </c>
      <c r="I9" s="14">
        <v>0.01</v>
      </c>
      <c r="J9" s="12">
        <v>3</v>
      </c>
      <c r="K9" s="12">
        <v>5</v>
      </c>
      <c r="L9" s="21">
        <v>600</v>
      </c>
      <c r="M9" s="22">
        <v>60</v>
      </c>
    </row>
    <row r="10" spans="1:13" x14ac:dyDescent="0.25">
      <c r="A10" s="13" t="s">
        <v>12</v>
      </c>
      <c r="B10" s="25" t="s">
        <v>19</v>
      </c>
      <c r="C10" s="35">
        <v>0</v>
      </c>
      <c r="D10" s="36">
        <v>0</v>
      </c>
      <c r="E10" s="36">
        <v>0</v>
      </c>
      <c r="F10" s="37">
        <f t="shared" si="0"/>
        <v>0</v>
      </c>
      <c r="G10" s="13">
        <v>84</v>
      </c>
      <c r="H10" s="12">
        <v>12</v>
      </c>
      <c r="I10" s="14">
        <v>7.0000000000000001E-3</v>
      </c>
      <c r="J10" s="12">
        <v>1</v>
      </c>
      <c r="K10" s="12">
        <v>5</v>
      </c>
      <c r="L10" s="21">
        <v>600</v>
      </c>
      <c r="M10" s="22">
        <v>75</v>
      </c>
    </row>
    <row r="11" spans="1:13" x14ac:dyDescent="0.25">
      <c r="A11" s="13" t="s">
        <v>13</v>
      </c>
      <c r="B11" s="25" t="s">
        <v>18</v>
      </c>
      <c r="C11" s="35">
        <v>0</v>
      </c>
      <c r="D11" s="36">
        <v>0</v>
      </c>
      <c r="E11" s="36">
        <v>0</v>
      </c>
      <c r="F11" s="37">
        <f t="shared" si="0"/>
        <v>0</v>
      </c>
      <c r="G11" s="13">
        <v>210</v>
      </c>
      <c r="H11" s="12">
        <v>10</v>
      </c>
      <c r="I11" s="14">
        <v>7.0000000000000001E-3</v>
      </c>
      <c r="J11" s="12">
        <v>1</v>
      </c>
      <c r="K11" s="12">
        <v>5</v>
      </c>
      <c r="L11" s="21">
        <v>625</v>
      </c>
      <c r="M11" s="22">
        <v>50</v>
      </c>
    </row>
    <row r="12" spans="1:13" x14ac:dyDescent="0.25">
      <c r="A12" s="13" t="s">
        <v>16</v>
      </c>
      <c r="B12" s="25" t="s">
        <v>3</v>
      </c>
      <c r="C12" s="35">
        <v>0</v>
      </c>
      <c r="D12" s="36">
        <v>0</v>
      </c>
      <c r="E12" s="36">
        <v>0</v>
      </c>
      <c r="F12" s="37">
        <f t="shared" si="0"/>
        <v>0</v>
      </c>
      <c r="G12" s="13">
        <v>588</v>
      </c>
      <c r="H12" s="12">
        <v>9</v>
      </c>
      <c r="I12" s="14">
        <v>1.35E-2</v>
      </c>
      <c r="J12" s="12">
        <v>7</v>
      </c>
      <c r="K12" s="12">
        <v>3</v>
      </c>
      <c r="L12" s="21">
        <v>440</v>
      </c>
      <c r="M12" s="22">
        <v>120</v>
      </c>
    </row>
    <row r="13" spans="1:13" x14ac:dyDescent="0.25">
      <c r="A13" s="13" t="s">
        <v>10</v>
      </c>
      <c r="B13" s="25" t="s">
        <v>5</v>
      </c>
      <c r="C13" s="35">
        <v>86.296650717693083</v>
      </c>
      <c r="D13" s="36">
        <v>75.703349282306931</v>
      </c>
      <c r="E13" s="36">
        <v>0</v>
      </c>
      <c r="F13" s="37">
        <f t="shared" si="0"/>
        <v>162</v>
      </c>
      <c r="G13" s="13">
        <v>168</v>
      </c>
      <c r="H13" s="12">
        <v>15</v>
      </c>
      <c r="I13" s="14">
        <v>1.0999999999999999E-2</v>
      </c>
      <c r="J13" s="12">
        <v>4</v>
      </c>
      <c r="K13" s="12">
        <v>8</v>
      </c>
      <c r="L13" s="21">
        <v>600</v>
      </c>
      <c r="M13" s="22">
        <v>110</v>
      </c>
    </row>
    <row r="14" spans="1:13" x14ac:dyDescent="0.25">
      <c r="A14" s="13" t="s">
        <v>15</v>
      </c>
      <c r="B14" s="25" t="s">
        <v>4</v>
      </c>
      <c r="C14" s="35">
        <v>215.65550239232127</v>
      </c>
      <c r="D14" s="36">
        <v>0</v>
      </c>
      <c r="E14" s="36">
        <v>84.344497607679145</v>
      </c>
      <c r="F14" s="37">
        <f t="shared" si="0"/>
        <v>300.0000000000004</v>
      </c>
      <c r="G14" s="13">
        <v>300</v>
      </c>
      <c r="H14" s="12">
        <v>8</v>
      </c>
      <c r="I14" s="14">
        <v>1.2999999999999999E-2</v>
      </c>
      <c r="J14" s="12">
        <v>8</v>
      </c>
      <c r="K14" s="12">
        <v>3</v>
      </c>
      <c r="L14" s="21">
        <v>300</v>
      </c>
      <c r="M14" s="22">
        <v>90</v>
      </c>
    </row>
    <row r="15" spans="1:13" x14ac:dyDescent="0.25">
      <c r="A15" s="13" t="s">
        <v>11</v>
      </c>
      <c r="B15" s="25" t="s">
        <v>6</v>
      </c>
      <c r="C15" s="35">
        <v>58.04784688998506</v>
      </c>
      <c r="D15" s="36">
        <v>36.103740756860731</v>
      </c>
      <c r="E15" s="36">
        <v>115.8484123531542</v>
      </c>
      <c r="F15" s="37">
        <f t="shared" si="0"/>
        <v>210</v>
      </c>
      <c r="G15" s="13">
        <v>210</v>
      </c>
      <c r="H15" s="12">
        <v>13</v>
      </c>
      <c r="I15" s="14">
        <v>1.2999999999999999E-2</v>
      </c>
      <c r="J15" s="12">
        <v>3</v>
      </c>
      <c r="K15" s="12">
        <v>5</v>
      </c>
      <c r="L15" s="21">
        <v>460</v>
      </c>
      <c r="M15" s="22">
        <v>130</v>
      </c>
    </row>
    <row r="16" spans="1:13" x14ac:dyDescent="0.25">
      <c r="A16" s="15" t="s">
        <v>9</v>
      </c>
      <c r="B16" s="26" t="s">
        <v>7</v>
      </c>
      <c r="C16" s="38">
        <v>0</v>
      </c>
      <c r="D16" s="31">
        <v>74.155067420602691</v>
      </c>
      <c r="E16" s="31">
        <v>105.84493257939738</v>
      </c>
      <c r="F16" s="39">
        <f t="shared" si="0"/>
        <v>180.00000000000006</v>
      </c>
      <c r="G16" s="15">
        <v>180</v>
      </c>
      <c r="H16" s="16">
        <v>14</v>
      </c>
      <c r="I16" s="17">
        <v>5.0000000000000001E-3</v>
      </c>
      <c r="J16" s="16">
        <v>3</v>
      </c>
      <c r="K16" s="16">
        <v>9</v>
      </c>
      <c r="L16" s="23">
        <v>505</v>
      </c>
      <c r="M16" s="24">
        <v>115</v>
      </c>
    </row>
    <row r="17" spans="1:9" x14ac:dyDescent="0.25">
      <c r="A17" s="13" t="s">
        <v>56</v>
      </c>
      <c r="B17" s="41" t="s">
        <v>24</v>
      </c>
      <c r="C17" s="42">
        <f>SUMPRODUCT(C6:C16,$L6:$L16)</f>
        <v>323176.65071770537</v>
      </c>
      <c r="D17" s="42">
        <f t="shared" ref="D17:E17" si="1">SUMPRODUCT(D6:D16,$L6:$L16)</f>
        <v>333429.77055241587</v>
      </c>
      <c r="E17" s="43">
        <f t="shared" si="1"/>
        <v>377373.57872987888</v>
      </c>
    </row>
    <row r="18" spans="1:9" x14ac:dyDescent="0.25">
      <c r="B18" s="44" t="s">
        <v>25</v>
      </c>
      <c r="C18" s="45">
        <f>SUMPRODUCT(C6:C16,$M6:$M16)</f>
        <v>36447.846889953209</v>
      </c>
      <c r="D18" s="45">
        <f t="shared" ref="D18:E18" si="2">SUMPRODUCT(D6:D16,$M6:$M16)</f>
        <v>47654.363853849471</v>
      </c>
      <c r="E18" s="46">
        <f t="shared" si="2"/>
        <v>51917.789256197262</v>
      </c>
    </row>
    <row r="20" spans="1:9" x14ac:dyDescent="0.25">
      <c r="A20" s="12" t="s">
        <v>38</v>
      </c>
      <c r="C20" s="47">
        <f>SUM(C6:C16)</f>
        <v>599.99999999999943</v>
      </c>
      <c r="D20" s="48">
        <f t="shared" ref="D20:E20" si="3">SUM(D6:D16)</f>
        <v>600.00000000000045</v>
      </c>
      <c r="E20" s="49">
        <f t="shared" si="3"/>
        <v>700</v>
      </c>
    </row>
    <row r="21" spans="1:9" x14ac:dyDescent="0.25">
      <c r="A21" s="12" t="s">
        <v>39</v>
      </c>
      <c r="C21" s="3">
        <v>600</v>
      </c>
      <c r="D21" s="2">
        <v>600</v>
      </c>
      <c r="E21" s="4">
        <v>700</v>
      </c>
    </row>
    <row r="23" spans="1:9" x14ac:dyDescent="0.25">
      <c r="A23" t="s">
        <v>42</v>
      </c>
      <c r="C23" s="47">
        <f>C8</f>
        <v>240</v>
      </c>
      <c r="D23" s="48">
        <f t="shared" ref="D23:E23" si="4">D8</f>
        <v>240.00000000000011</v>
      </c>
      <c r="E23" s="49">
        <f t="shared" si="4"/>
        <v>280.00000000000006</v>
      </c>
    </row>
    <row r="24" spans="1:9" x14ac:dyDescent="0.25">
      <c r="A24" t="s">
        <v>43</v>
      </c>
      <c r="C24" s="3">
        <v>240</v>
      </c>
      <c r="D24" s="2">
        <v>240</v>
      </c>
      <c r="E24" s="4">
        <v>280</v>
      </c>
    </row>
    <row r="26" spans="1:9" x14ac:dyDescent="0.25">
      <c r="A26" t="s">
        <v>57</v>
      </c>
      <c r="B26" t="s">
        <v>40</v>
      </c>
      <c r="F26" t="s">
        <v>41</v>
      </c>
      <c r="G26" t="s">
        <v>60</v>
      </c>
      <c r="H26" t="s">
        <v>40</v>
      </c>
      <c r="I26" t="s">
        <v>41</v>
      </c>
    </row>
    <row r="27" spans="1:9" x14ac:dyDescent="0.25">
      <c r="A27" s="5" t="s">
        <v>33</v>
      </c>
      <c r="B27" s="8">
        <f>H27-G27*(I27-H27)</f>
        <v>11.090526315789464</v>
      </c>
      <c r="C27" s="8">
        <f>SUMPRODUCT(C$6:C$16,$H$6:$H$16)/C$21</f>
        <v>11.090526315789619</v>
      </c>
      <c r="D27" s="9">
        <f t="shared" ref="D27:E27" si="5">SUMPRODUCT(D$6:D$16,$H$6:$H$16)/D$21</f>
        <v>11.090526315789544</v>
      </c>
      <c r="E27" s="10">
        <f t="shared" si="5"/>
        <v>11.090526315789289</v>
      </c>
      <c r="F27" s="5">
        <f>I27+G27*(I27-H27)</f>
        <v>12.909473684210536</v>
      </c>
      <c r="G27" s="51">
        <v>0.40947368421053487</v>
      </c>
      <c r="H27" s="8">
        <v>11.5</v>
      </c>
      <c r="I27" s="5">
        <v>12.5</v>
      </c>
    </row>
    <row r="28" spans="1:9" x14ac:dyDescent="0.25">
      <c r="A28" s="6" t="s">
        <v>36</v>
      </c>
      <c r="B28" s="1">
        <f t="shared" ref="B28:B30" si="6">H28-G28*(I28-H28)</f>
        <v>6.1876555023924534E-3</v>
      </c>
      <c r="C28" s="1">
        <f>SUMPRODUCT(C$6:C$16,$I$6:$I$16)/C$21</f>
        <v>1.1312344497607678E-2</v>
      </c>
      <c r="D28">
        <f t="shared" ref="D28:E28" si="7">SUMPRODUCT(D$6:D$16,$I$6:$I$16)/D$21</f>
        <v>1.0648984341018002E-2</v>
      </c>
      <c r="E28" s="11">
        <f t="shared" si="7"/>
        <v>1.0553146709749417E-2</v>
      </c>
      <c r="F28" s="6">
        <f t="shared" ref="F28:F30" si="8">I28+G28*(I28-H28)</f>
        <v>1.1312344497607547E-2</v>
      </c>
      <c r="G28" s="52">
        <v>0.52493779904301852</v>
      </c>
      <c r="H28" s="1">
        <v>7.4999999999999997E-3</v>
      </c>
      <c r="I28" s="6">
        <v>0.01</v>
      </c>
    </row>
    <row r="29" spans="1:9" x14ac:dyDescent="0.25">
      <c r="A29" s="6" t="s">
        <v>58</v>
      </c>
      <c r="B29" s="1">
        <f t="shared" si="6"/>
        <v>-0.94095693779880407</v>
      </c>
      <c r="C29" s="1">
        <f>SUMPRODUCT(C$6:C$16,$J$6:$J$16)/C$21</f>
        <v>4.9409569377988287</v>
      </c>
      <c r="D29">
        <f t="shared" ref="D29:E29" si="9">SUMPRODUCT(D$6:D$16,$J$6:$J$16)/D$21</f>
        <v>4.2864245324053805</v>
      </c>
      <c r="E29" s="11">
        <f t="shared" si="9"/>
        <v>4.2536730255392472</v>
      </c>
      <c r="F29" s="6">
        <f t="shared" si="8"/>
        <v>4.9409569377988038</v>
      </c>
      <c r="G29" s="52">
        <v>0.23523923444970102</v>
      </c>
      <c r="H29" s="1">
        <v>0</v>
      </c>
      <c r="I29" s="6">
        <v>4</v>
      </c>
    </row>
    <row r="30" spans="1:9" x14ac:dyDescent="0.25">
      <c r="A30" s="7" t="s">
        <v>37</v>
      </c>
      <c r="B30" s="3">
        <f t="shared" si="6"/>
        <v>3.9126315789473152</v>
      </c>
      <c r="C30" s="3">
        <f>SUMPRODUCT(C$6:C$16,$K$6:$K$16)/C$21</f>
        <v>3.9126315789473893</v>
      </c>
      <c r="D30" s="2">
        <f t="shared" ref="D30:E30" si="10">SUMPRODUCT(D$6:D$16,$K$6:$K$16)/D$21</f>
        <v>3.912631578947356</v>
      </c>
      <c r="E30" s="4">
        <f t="shared" si="10"/>
        <v>3.912631578947364</v>
      </c>
      <c r="F30" s="7">
        <f t="shared" si="8"/>
        <v>6.0873684210526848</v>
      </c>
      <c r="G30" s="53">
        <v>0.58736842105268483</v>
      </c>
      <c r="H30" s="3">
        <v>4.5</v>
      </c>
      <c r="I30" s="7">
        <v>5.5</v>
      </c>
    </row>
  </sheetData>
  <conditionalFormatting sqref="C6:C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D0E1-6301-4A11-BC59-F20AF11999F0}">
  <sheetPr>
    <tabColor theme="8" tint="0.59999389629810485"/>
  </sheetPr>
  <dimension ref="A1:M46"/>
  <sheetViews>
    <sheetView tabSelected="1" zoomScale="110" zoomScaleNormal="110" workbookViewId="0">
      <pane ySplit="2" topLeftCell="A3" activePane="bottomLeft" state="frozen"/>
      <selection pane="bottomLeft" activeCell="D8" sqref="D8"/>
    </sheetView>
  </sheetViews>
  <sheetFormatPr defaultRowHeight="15.75" x14ac:dyDescent="0.25"/>
  <cols>
    <col min="1" max="1" width="20.375" style="60" customWidth="1"/>
    <col min="2" max="2" width="9" style="60"/>
    <col min="3" max="5" width="14" style="60" customWidth="1"/>
    <col min="6" max="6" width="13.375" style="60" customWidth="1"/>
    <col min="7" max="7" width="17.875" style="60" customWidth="1"/>
    <col min="8" max="8" width="16.625" style="60" customWidth="1"/>
    <col min="9" max="9" width="9" style="60"/>
    <col min="10" max="10" width="10.625" style="60" customWidth="1"/>
    <col min="11" max="11" width="10.875" style="60" customWidth="1"/>
    <col min="12" max="12" width="11.5" style="60" customWidth="1"/>
    <col min="13" max="16384" width="9" style="60"/>
  </cols>
  <sheetData>
    <row r="1" spans="1:13" ht="11.25" customHeight="1" x14ac:dyDescent="0.25">
      <c r="A1" s="60" t="s">
        <v>35</v>
      </c>
    </row>
    <row r="2" spans="1:13" ht="11.25" customHeight="1" x14ac:dyDescent="0.25">
      <c r="A2" s="61">
        <f>SUM(C17:E18)</f>
        <v>1243657.6923076934</v>
      </c>
    </row>
    <row r="3" spans="1:13" s="130" customFormat="1" ht="3.75" customHeight="1" x14ac:dyDescent="0.25"/>
    <row r="4" spans="1:13" ht="11.25" customHeight="1" x14ac:dyDescent="0.25">
      <c r="A4" s="60" t="s">
        <v>55</v>
      </c>
    </row>
    <row r="5" spans="1:13" s="65" customFormat="1" ht="24" customHeight="1" x14ac:dyDescent="0.25">
      <c r="A5" s="62" t="s">
        <v>26</v>
      </c>
      <c r="B5" s="63" t="s">
        <v>27</v>
      </c>
      <c r="C5" s="64" t="s">
        <v>28</v>
      </c>
      <c r="D5" s="64" t="s">
        <v>30</v>
      </c>
      <c r="E5" s="64" t="s">
        <v>29</v>
      </c>
      <c r="F5" s="64" t="s">
        <v>54</v>
      </c>
      <c r="G5" s="62" t="s">
        <v>21</v>
      </c>
      <c r="H5" s="64" t="s">
        <v>22</v>
      </c>
      <c r="I5" s="64" t="s">
        <v>23</v>
      </c>
      <c r="J5" s="64" t="s">
        <v>32</v>
      </c>
      <c r="K5" s="64" t="s">
        <v>31</v>
      </c>
      <c r="L5" s="64" t="s">
        <v>34</v>
      </c>
      <c r="M5" s="63" t="s">
        <v>25</v>
      </c>
    </row>
    <row r="6" spans="1:13" ht="13.5" customHeight="1" x14ac:dyDescent="0.25">
      <c r="A6" s="66" t="s">
        <v>8</v>
      </c>
      <c r="B6" s="67" t="s">
        <v>1</v>
      </c>
      <c r="C6" s="68">
        <v>0</v>
      </c>
      <c r="D6" s="69">
        <v>2.5312490305774144E-14</v>
      </c>
      <c r="E6" s="69">
        <v>0</v>
      </c>
      <c r="F6" s="70">
        <f t="shared" ref="F6:F16" si="0">SUM(C6:E6)</f>
        <v>2.5312490305774144E-14</v>
      </c>
      <c r="G6" s="66">
        <v>672</v>
      </c>
      <c r="H6" s="71">
        <v>10.5</v>
      </c>
      <c r="I6" s="72">
        <v>6.0000000000000001E-3</v>
      </c>
      <c r="J6" s="71">
        <v>3</v>
      </c>
      <c r="K6" s="71">
        <v>3</v>
      </c>
      <c r="L6" s="73">
        <v>500</v>
      </c>
      <c r="M6" s="74">
        <v>100</v>
      </c>
    </row>
    <row r="7" spans="1:13" ht="13.5" customHeight="1" x14ac:dyDescent="0.25">
      <c r="A7" s="66" t="s">
        <v>14</v>
      </c>
      <c r="B7" s="67" t="s">
        <v>2</v>
      </c>
      <c r="C7" s="75">
        <v>0</v>
      </c>
      <c r="D7" s="76">
        <v>0</v>
      </c>
      <c r="E7" s="76">
        <v>0</v>
      </c>
      <c r="F7" s="77">
        <f t="shared" si="0"/>
        <v>0</v>
      </c>
      <c r="G7" s="66">
        <v>400</v>
      </c>
      <c r="H7" s="71">
        <v>6.5</v>
      </c>
      <c r="I7" s="72">
        <v>1.4E-2</v>
      </c>
      <c r="J7" s="71">
        <v>7</v>
      </c>
      <c r="K7" s="71">
        <v>1</v>
      </c>
      <c r="L7" s="73">
        <v>310</v>
      </c>
      <c r="M7" s="74">
        <v>150</v>
      </c>
    </row>
    <row r="8" spans="1:13" ht="13.5" customHeight="1" x14ac:dyDescent="0.25">
      <c r="A8" s="66" t="s">
        <v>0</v>
      </c>
      <c r="B8" s="67" t="s">
        <v>17</v>
      </c>
      <c r="C8" s="75">
        <v>259.74358974358762</v>
      </c>
      <c r="D8" s="76">
        <v>253.30769230769675</v>
      </c>
      <c r="E8" s="76">
        <v>280</v>
      </c>
      <c r="F8" s="77">
        <f t="shared" si="0"/>
        <v>793.05128205128437</v>
      </c>
      <c r="G8" s="66">
        <v>1200</v>
      </c>
      <c r="H8" s="71">
        <v>12</v>
      </c>
      <c r="I8" s="72">
        <v>9.4999999999999998E-3</v>
      </c>
      <c r="J8" s="71">
        <v>3</v>
      </c>
      <c r="K8" s="71">
        <v>3</v>
      </c>
      <c r="L8" s="73">
        <v>750</v>
      </c>
      <c r="M8" s="74">
        <v>0</v>
      </c>
    </row>
    <row r="9" spans="1:13" ht="13.5" customHeight="1" x14ac:dyDescent="0.25">
      <c r="A9" s="66" t="s">
        <v>8</v>
      </c>
      <c r="B9" s="67" t="s">
        <v>20</v>
      </c>
      <c r="C9" s="75">
        <v>0</v>
      </c>
      <c r="D9" s="76">
        <v>0</v>
      </c>
      <c r="E9" s="76">
        <v>0</v>
      </c>
      <c r="F9" s="77">
        <f t="shared" si="0"/>
        <v>0</v>
      </c>
      <c r="G9" s="66">
        <v>168</v>
      </c>
      <c r="H9" s="71">
        <v>11</v>
      </c>
      <c r="I9" s="72">
        <v>0.01</v>
      </c>
      <c r="J9" s="71">
        <v>3</v>
      </c>
      <c r="K9" s="71">
        <v>5</v>
      </c>
      <c r="L9" s="73">
        <v>600</v>
      </c>
      <c r="M9" s="74">
        <v>60</v>
      </c>
    </row>
    <row r="10" spans="1:13" ht="13.5" customHeight="1" x14ac:dyDescent="0.25">
      <c r="A10" s="66" t="s">
        <v>12</v>
      </c>
      <c r="B10" s="67" t="s">
        <v>19</v>
      </c>
      <c r="C10" s="75">
        <v>0</v>
      </c>
      <c r="D10" s="76">
        <v>83.999999999999602</v>
      </c>
      <c r="E10" s="76">
        <v>0</v>
      </c>
      <c r="F10" s="77">
        <f t="shared" si="0"/>
        <v>83.999999999999602</v>
      </c>
      <c r="G10" s="66">
        <v>84</v>
      </c>
      <c r="H10" s="71">
        <v>12</v>
      </c>
      <c r="I10" s="72">
        <v>7.0000000000000001E-3</v>
      </c>
      <c r="J10" s="71">
        <v>1</v>
      </c>
      <c r="K10" s="71">
        <v>5</v>
      </c>
      <c r="L10" s="73">
        <v>600</v>
      </c>
      <c r="M10" s="74">
        <v>75</v>
      </c>
    </row>
    <row r="11" spans="1:13" ht="13.5" customHeight="1" x14ac:dyDescent="0.25">
      <c r="A11" s="66" t="s">
        <v>13</v>
      </c>
      <c r="B11" s="67" t="s">
        <v>18</v>
      </c>
      <c r="C11" s="75">
        <v>75.384615384620204</v>
      </c>
      <c r="D11" s="76">
        <v>0</v>
      </c>
      <c r="E11" s="76">
        <v>134.61538461537947</v>
      </c>
      <c r="F11" s="77">
        <f t="shared" si="0"/>
        <v>209.99999999999966</v>
      </c>
      <c r="G11" s="66">
        <v>210</v>
      </c>
      <c r="H11" s="71">
        <v>10</v>
      </c>
      <c r="I11" s="72">
        <v>7.0000000000000001E-3</v>
      </c>
      <c r="J11" s="71">
        <v>1</v>
      </c>
      <c r="K11" s="71">
        <v>5</v>
      </c>
      <c r="L11" s="73">
        <v>625</v>
      </c>
      <c r="M11" s="74">
        <v>50</v>
      </c>
    </row>
    <row r="12" spans="1:13" ht="13.5" customHeight="1" x14ac:dyDescent="0.25">
      <c r="A12" s="66" t="s">
        <v>16</v>
      </c>
      <c r="B12" s="67" t="s">
        <v>3</v>
      </c>
      <c r="C12" s="75">
        <v>0</v>
      </c>
      <c r="D12" s="76">
        <v>0</v>
      </c>
      <c r="E12" s="76">
        <v>0</v>
      </c>
      <c r="F12" s="77">
        <f t="shared" si="0"/>
        <v>0</v>
      </c>
      <c r="G12" s="66">
        <v>588</v>
      </c>
      <c r="H12" s="71">
        <v>9</v>
      </c>
      <c r="I12" s="72">
        <v>1.35E-2</v>
      </c>
      <c r="J12" s="71">
        <v>7</v>
      </c>
      <c r="K12" s="71">
        <v>3</v>
      </c>
      <c r="L12" s="73">
        <v>440</v>
      </c>
      <c r="M12" s="74">
        <v>120</v>
      </c>
    </row>
    <row r="13" spans="1:13" ht="13.5" customHeight="1" x14ac:dyDescent="0.25">
      <c r="A13" s="66" t="s">
        <v>10</v>
      </c>
      <c r="B13" s="67" t="s">
        <v>5</v>
      </c>
      <c r="C13" s="75">
        <v>5.0688319652342712E-13</v>
      </c>
      <c r="D13" s="76">
        <v>6.0342721812380165E-13</v>
      </c>
      <c r="E13" s="76">
        <v>156.15384615384284</v>
      </c>
      <c r="F13" s="77">
        <f t="shared" si="0"/>
        <v>156.15384615384394</v>
      </c>
      <c r="G13" s="66">
        <v>168</v>
      </c>
      <c r="H13" s="71">
        <v>15</v>
      </c>
      <c r="I13" s="72">
        <v>1.0999999999999999E-2</v>
      </c>
      <c r="J13" s="71">
        <v>4</v>
      </c>
      <c r="K13" s="71">
        <v>8</v>
      </c>
      <c r="L13" s="73">
        <v>600</v>
      </c>
      <c r="M13" s="74">
        <v>110</v>
      </c>
    </row>
    <row r="14" spans="1:13" ht="13.5" customHeight="1" x14ac:dyDescent="0.25">
      <c r="A14" s="66" t="s">
        <v>15</v>
      </c>
      <c r="B14" s="67" t="s">
        <v>4</v>
      </c>
      <c r="C14" s="75">
        <v>0</v>
      </c>
      <c r="D14" s="76">
        <v>137.5641025641012</v>
      </c>
      <c r="E14" s="76">
        <v>129.23076923077366</v>
      </c>
      <c r="F14" s="77">
        <f t="shared" si="0"/>
        <v>266.79487179487489</v>
      </c>
      <c r="G14" s="66">
        <v>300</v>
      </c>
      <c r="H14" s="71">
        <v>8</v>
      </c>
      <c r="I14" s="72">
        <v>1.2999999999999999E-2</v>
      </c>
      <c r="J14" s="71">
        <v>8</v>
      </c>
      <c r="K14" s="71">
        <v>3</v>
      </c>
      <c r="L14" s="73">
        <v>300</v>
      </c>
      <c r="M14" s="74">
        <v>90</v>
      </c>
    </row>
    <row r="15" spans="1:13" ht="13.5" customHeight="1" x14ac:dyDescent="0.25">
      <c r="A15" s="66" t="s">
        <v>11</v>
      </c>
      <c r="B15" s="67" t="s">
        <v>6</v>
      </c>
      <c r="C15" s="75">
        <v>210.00000000000045</v>
      </c>
      <c r="D15" s="76">
        <v>0</v>
      </c>
      <c r="E15" s="76">
        <v>0</v>
      </c>
      <c r="F15" s="77">
        <f t="shared" si="0"/>
        <v>210.00000000000045</v>
      </c>
      <c r="G15" s="66">
        <v>210</v>
      </c>
      <c r="H15" s="71">
        <v>13</v>
      </c>
      <c r="I15" s="72">
        <v>1.2999999999999999E-2</v>
      </c>
      <c r="J15" s="71">
        <v>3</v>
      </c>
      <c r="K15" s="71">
        <v>5</v>
      </c>
      <c r="L15" s="73">
        <v>460</v>
      </c>
      <c r="M15" s="74">
        <v>130</v>
      </c>
    </row>
    <row r="16" spans="1:13" ht="13.5" customHeight="1" x14ac:dyDescent="0.25">
      <c r="A16" s="78" t="s">
        <v>9</v>
      </c>
      <c r="B16" s="79" t="s">
        <v>7</v>
      </c>
      <c r="C16" s="80">
        <v>54.871794871793306</v>
      </c>
      <c r="D16" s="81">
        <v>125.1282051282023</v>
      </c>
      <c r="E16" s="81">
        <v>4.5839859258861332E-12</v>
      </c>
      <c r="F16" s="82">
        <f t="shared" si="0"/>
        <v>180.00000000000017</v>
      </c>
      <c r="G16" s="78">
        <v>180</v>
      </c>
      <c r="H16" s="83">
        <v>14</v>
      </c>
      <c r="I16" s="84">
        <v>5.0000000000000001E-3</v>
      </c>
      <c r="J16" s="83">
        <v>3</v>
      </c>
      <c r="K16" s="83">
        <v>9</v>
      </c>
      <c r="L16" s="85">
        <v>505</v>
      </c>
      <c r="M16" s="86">
        <v>115</v>
      </c>
    </row>
    <row r="17" spans="1:6" ht="13.5" customHeight="1" x14ac:dyDescent="0.25">
      <c r="A17" s="66" t="s">
        <v>56</v>
      </c>
      <c r="B17" s="87" t="s">
        <v>24</v>
      </c>
      <c r="C17" s="88">
        <f>SUMPRODUCT(C6:C16,$L6:$L16)</f>
        <v>366233.33333333448</v>
      </c>
      <c r="D17" s="88">
        <f t="shared" ref="D17:E17" si="1">SUMPRODUCT(D6:D16,$L6:$L16)</f>
        <v>344839.74358974519</v>
      </c>
      <c r="E17" s="89">
        <f t="shared" si="1"/>
        <v>426596.1538461523</v>
      </c>
    </row>
    <row r="18" spans="1:6" ht="13.5" customHeight="1" x14ac:dyDescent="0.25">
      <c r="B18" s="90" t="s">
        <v>25</v>
      </c>
      <c r="C18" s="91">
        <f>SUMPRODUCT(C6:C16,$M6:$M16)</f>
        <v>37379.487179487354</v>
      </c>
      <c r="D18" s="91">
        <f t="shared" ref="D18:E18" si="2">SUMPRODUCT(D6:D16,$M6:$M16)</f>
        <v>33070.512820512413</v>
      </c>
      <c r="E18" s="92">
        <f t="shared" si="2"/>
        <v>35538.461538461837</v>
      </c>
    </row>
    <row r="19" spans="1:6" s="130" customFormat="1" ht="3.75" customHeight="1" x14ac:dyDescent="0.25"/>
    <row r="20" spans="1:6" ht="13.5" customHeight="1" x14ac:dyDescent="0.25">
      <c r="A20" s="71" t="s">
        <v>38</v>
      </c>
      <c r="C20" s="93">
        <f>SUM(C6:C16)</f>
        <v>600.00000000000205</v>
      </c>
      <c r="D20" s="94">
        <f t="shared" ref="D20:E20" si="3">SUM(D6:D16)</f>
        <v>600.00000000000045</v>
      </c>
      <c r="E20" s="95">
        <f t="shared" si="3"/>
        <v>700.00000000000045</v>
      </c>
    </row>
    <row r="21" spans="1:6" ht="13.5" customHeight="1" x14ac:dyDescent="0.25">
      <c r="A21" s="71" t="s">
        <v>39</v>
      </c>
      <c r="C21" s="96">
        <v>600</v>
      </c>
      <c r="D21" s="97">
        <v>600</v>
      </c>
      <c r="E21" s="98">
        <v>700</v>
      </c>
    </row>
    <row r="22" spans="1:6" ht="6.75" customHeight="1" x14ac:dyDescent="0.25">
      <c r="C22" s="99"/>
      <c r="D22" s="99"/>
      <c r="E22" s="99"/>
    </row>
    <row r="23" spans="1:6" ht="14.25" customHeight="1" x14ac:dyDescent="0.25">
      <c r="A23" s="60" t="s">
        <v>42</v>
      </c>
      <c r="C23" s="93">
        <f>C8</f>
        <v>259.74358974358762</v>
      </c>
      <c r="D23" s="94">
        <f t="shared" ref="D23:E23" si="4">D8</f>
        <v>253.30769230769675</v>
      </c>
      <c r="E23" s="95">
        <f t="shared" si="4"/>
        <v>280</v>
      </c>
    </row>
    <row r="24" spans="1:6" ht="14.25" customHeight="1" x14ac:dyDescent="0.25">
      <c r="A24" s="60" t="s">
        <v>43</v>
      </c>
      <c r="C24" s="96">
        <v>240</v>
      </c>
      <c r="D24" s="97">
        <v>240</v>
      </c>
      <c r="E24" s="98">
        <v>280</v>
      </c>
    </row>
    <row r="25" spans="1:6" s="130" customFormat="1" ht="3.75" customHeight="1" x14ac:dyDescent="0.25"/>
    <row r="26" spans="1:6" ht="13.5" customHeight="1" x14ac:dyDescent="0.25">
      <c r="A26" s="60" t="s">
        <v>57</v>
      </c>
      <c r="B26" s="60" t="s">
        <v>40</v>
      </c>
      <c r="F26" s="60" t="s">
        <v>41</v>
      </c>
    </row>
    <row r="27" spans="1:6" ht="13.5" customHeight="1" x14ac:dyDescent="0.25">
      <c r="A27" s="100" t="s">
        <v>33</v>
      </c>
      <c r="B27" s="118">
        <v>11.5</v>
      </c>
      <c r="C27" s="118">
        <f>SUMPRODUCT(C$6:C$16,$H$6:$H$16)/C$21</f>
        <v>12.281623931623955</v>
      </c>
      <c r="D27" s="119">
        <f t="shared" ref="D27:E27" si="5">SUMPRODUCT(D$6:D$16,$H$6:$H$16)/D$21</f>
        <v>11.500000000000012</v>
      </c>
      <c r="E27" s="120">
        <f t="shared" si="5"/>
        <v>11.546153846153844</v>
      </c>
      <c r="F27" s="121">
        <v>12.5</v>
      </c>
    </row>
    <row r="28" spans="1:6" ht="13.5" customHeight="1" x14ac:dyDescent="0.25">
      <c r="A28" s="101" t="s">
        <v>36</v>
      </c>
      <c r="B28" s="122">
        <v>7.4999999999999997E-3</v>
      </c>
      <c r="C28" s="122">
        <f>SUMPRODUCT(C$6:C$16,$I$6:$I$16)/C$21</f>
        <v>9.9993589743590013E-3</v>
      </c>
      <c r="D28" s="123">
        <f t="shared" ref="D28:E28" si="6">SUMPRODUCT(D$6:D$16,$I$6:$I$16)/D$21</f>
        <v>9.0139957264957511E-3</v>
      </c>
      <c r="E28" s="124">
        <f t="shared" si="6"/>
        <v>1.0000000000000011E-2</v>
      </c>
      <c r="F28" s="125">
        <v>0.01</v>
      </c>
    </row>
    <row r="29" spans="1:6" ht="13.5" customHeight="1" x14ac:dyDescent="0.25">
      <c r="A29" s="101" t="s">
        <v>58</v>
      </c>
      <c r="B29" s="122">
        <v>0</v>
      </c>
      <c r="C29" s="122">
        <f>SUMPRODUCT(C$6:C$16,$J$6:$J$16)/C$21</f>
        <v>2.7487179487179443</v>
      </c>
      <c r="D29" s="123">
        <f t="shared" ref="D29:E29" si="7">SUMPRODUCT(D$6:D$16,$J$6:$J$16)/D$21</f>
        <v>3.8663675213675153</v>
      </c>
      <c r="E29" s="124">
        <f t="shared" si="7"/>
        <v>3.7615384615385055</v>
      </c>
      <c r="F29" s="125">
        <v>4</v>
      </c>
    </row>
    <row r="30" spans="1:6" ht="13.5" customHeight="1" x14ac:dyDescent="0.25">
      <c r="A30" s="102" t="s">
        <v>37</v>
      </c>
      <c r="B30" s="126">
        <v>4.5</v>
      </c>
      <c r="C30" s="126">
        <f>SUMPRODUCT(C$6:C$16,$K$6:$K$16)/C$21</f>
        <v>4.5000000000000169</v>
      </c>
      <c r="D30" s="127">
        <f t="shared" ref="D30:E30" si="8">SUMPRODUCT(D$6:D$16,$K$6:$K$16)/D$21</f>
        <v>4.5312820512820293</v>
      </c>
      <c r="E30" s="128">
        <f t="shared" si="8"/>
        <v>4.5000000000000036</v>
      </c>
      <c r="F30" s="129">
        <v>5.5</v>
      </c>
    </row>
    <row r="31" spans="1:6" s="130" customFormat="1" ht="3.75" customHeight="1" x14ac:dyDescent="0.25"/>
    <row r="32" spans="1:6" ht="14.25" customHeight="1" x14ac:dyDescent="0.25">
      <c r="A32" s="60" t="s">
        <v>64</v>
      </c>
      <c r="F32" s="60" t="s">
        <v>67</v>
      </c>
    </row>
    <row r="33" spans="1:8" ht="14.25" customHeight="1" x14ac:dyDescent="0.25">
      <c r="A33" s="62" t="s">
        <v>26</v>
      </c>
      <c r="B33" s="63" t="s">
        <v>27</v>
      </c>
      <c r="C33" s="62" t="s">
        <v>28</v>
      </c>
      <c r="D33" s="64" t="s">
        <v>30</v>
      </c>
      <c r="E33" s="63" t="s">
        <v>29</v>
      </c>
      <c r="F33" s="62" t="s">
        <v>28</v>
      </c>
      <c r="G33" s="64" t="s">
        <v>30</v>
      </c>
      <c r="H33" s="63" t="s">
        <v>29</v>
      </c>
    </row>
    <row r="34" spans="1:8" ht="14.25" customHeight="1" x14ac:dyDescent="0.25">
      <c r="A34" s="66" t="s">
        <v>8</v>
      </c>
      <c r="B34" s="67" t="s">
        <v>1</v>
      </c>
      <c r="C34" s="68">
        <v>0</v>
      </c>
      <c r="D34" s="69">
        <v>0</v>
      </c>
      <c r="E34" s="70">
        <v>0</v>
      </c>
      <c r="F34" s="109">
        <f>C34*$G6</f>
        <v>0</v>
      </c>
      <c r="G34" s="110">
        <f t="shared" ref="G34:H44" si="9">D34*$G6</f>
        <v>0</v>
      </c>
      <c r="H34" s="111">
        <f t="shared" si="9"/>
        <v>0</v>
      </c>
    </row>
    <row r="35" spans="1:8" ht="14.25" customHeight="1" x14ac:dyDescent="0.25">
      <c r="A35" s="66" t="s">
        <v>14</v>
      </c>
      <c r="B35" s="67" t="s">
        <v>2</v>
      </c>
      <c r="C35" s="75">
        <v>0</v>
      </c>
      <c r="D35" s="76">
        <v>0</v>
      </c>
      <c r="E35" s="77">
        <v>0</v>
      </c>
      <c r="F35" s="112">
        <f t="shared" ref="F35:F44" si="10">C35*$G7</f>
        <v>0</v>
      </c>
      <c r="G35" s="113">
        <f t="shared" si="9"/>
        <v>0</v>
      </c>
      <c r="H35" s="114">
        <f t="shared" si="9"/>
        <v>0</v>
      </c>
    </row>
    <row r="36" spans="1:8" ht="14.25" customHeight="1" x14ac:dyDescent="0.25">
      <c r="A36" s="66" t="s">
        <v>0</v>
      </c>
      <c r="B36" s="67" t="s">
        <v>17</v>
      </c>
      <c r="C36" s="75">
        <v>1</v>
      </c>
      <c r="D36" s="76">
        <v>1</v>
      </c>
      <c r="E36" s="77">
        <v>1</v>
      </c>
      <c r="F36" s="112">
        <f t="shared" si="10"/>
        <v>1200</v>
      </c>
      <c r="G36" s="113">
        <f t="shared" si="9"/>
        <v>1200</v>
      </c>
      <c r="H36" s="114">
        <f t="shared" si="9"/>
        <v>1200</v>
      </c>
    </row>
    <row r="37" spans="1:8" ht="14.25" customHeight="1" x14ac:dyDescent="0.25">
      <c r="A37" s="66" t="s">
        <v>8</v>
      </c>
      <c r="B37" s="67" t="s">
        <v>20</v>
      </c>
      <c r="C37" s="75">
        <v>0</v>
      </c>
      <c r="D37" s="76">
        <v>0</v>
      </c>
      <c r="E37" s="77">
        <v>0</v>
      </c>
      <c r="F37" s="112">
        <f t="shared" si="10"/>
        <v>0</v>
      </c>
      <c r="G37" s="113">
        <f t="shared" si="9"/>
        <v>0</v>
      </c>
      <c r="H37" s="114">
        <f t="shared" si="9"/>
        <v>0</v>
      </c>
    </row>
    <row r="38" spans="1:8" ht="14.25" customHeight="1" x14ac:dyDescent="0.25">
      <c r="A38" s="66" t="s">
        <v>12</v>
      </c>
      <c r="B38" s="67" t="s">
        <v>19</v>
      </c>
      <c r="C38" s="75">
        <v>0</v>
      </c>
      <c r="D38" s="76">
        <v>1</v>
      </c>
      <c r="E38" s="77">
        <v>0</v>
      </c>
      <c r="F38" s="112">
        <f t="shared" si="10"/>
        <v>0</v>
      </c>
      <c r="G38" s="113">
        <f t="shared" si="9"/>
        <v>84</v>
      </c>
      <c r="H38" s="114">
        <f t="shared" si="9"/>
        <v>0</v>
      </c>
    </row>
    <row r="39" spans="1:8" ht="14.25" customHeight="1" x14ac:dyDescent="0.25">
      <c r="A39" s="66" t="s">
        <v>13</v>
      </c>
      <c r="B39" s="67" t="s">
        <v>18</v>
      </c>
      <c r="C39" s="75">
        <v>1</v>
      </c>
      <c r="D39" s="76">
        <v>0</v>
      </c>
      <c r="E39" s="77">
        <v>1</v>
      </c>
      <c r="F39" s="112">
        <f t="shared" si="10"/>
        <v>210</v>
      </c>
      <c r="G39" s="113">
        <f t="shared" si="9"/>
        <v>0</v>
      </c>
      <c r="H39" s="114">
        <f t="shared" si="9"/>
        <v>210</v>
      </c>
    </row>
    <row r="40" spans="1:8" ht="14.25" customHeight="1" x14ac:dyDescent="0.25">
      <c r="A40" s="66" t="s">
        <v>16</v>
      </c>
      <c r="B40" s="67" t="s">
        <v>3</v>
      </c>
      <c r="C40" s="75">
        <v>0</v>
      </c>
      <c r="D40" s="76">
        <v>0</v>
      </c>
      <c r="E40" s="77">
        <v>0</v>
      </c>
      <c r="F40" s="112">
        <f t="shared" si="10"/>
        <v>0</v>
      </c>
      <c r="G40" s="113">
        <f t="shared" si="9"/>
        <v>0</v>
      </c>
      <c r="H40" s="114">
        <f t="shared" si="9"/>
        <v>0</v>
      </c>
    </row>
    <row r="41" spans="1:8" ht="14.25" customHeight="1" x14ac:dyDescent="0.25">
      <c r="A41" s="66" t="s">
        <v>10</v>
      </c>
      <c r="B41" s="67" t="s">
        <v>5</v>
      </c>
      <c r="C41" s="75">
        <v>0</v>
      </c>
      <c r="D41" s="76">
        <v>0</v>
      </c>
      <c r="E41" s="77">
        <v>1</v>
      </c>
      <c r="F41" s="112">
        <f t="shared" si="10"/>
        <v>0</v>
      </c>
      <c r="G41" s="113">
        <f t="shared" si="9"/>
        <v>0</v>
      </c>
      <c r="H41" s="114">
        <f t="shared" si="9"/>
        <v>168</v>
      </c>
    </row>
    <row r="42" spans="1:8" ht="14.25" customHeight="1" x14ac:dyDescent="0.25">
      <c r="A42" s="66" t="s">
        <v>15</v>
      </c>
      <c r="B42" s="67" t="s">
        <v>4</v>
      </c>
      <c r="C42" s="75">
        <v>0</v>
      </c>
      <c r="D42" s="76">
        <v>1</v>
      </c>
      <c r="E42" s="77">
        <v>1</v>
      </c>
      <c r="F42" s="112">
        <f t="shared" si="10"/>
        <v>0</v>
      </c>
      <c r="G42" s="113">
        <f t="shared" si="9"/>
        <v>300</v>
      </c>
      <c r="H42" s="114">
        <f t="shared" si="9"/>
        <v>300</v>
      </c>
    </row>
    <row r="43" spans="1:8" ht="14.25" customHeight="1" x14ac:dyDescent="0.25">
      <c r="A43" s="66" t="s">
        <v>11</v>
      </c>
      <c r="B43" s="67" t="s">
        <v>6</v>
      </c>
      <c r="C43" s="75">
        <v>1</v>
      </c>
      <c r="D43" s="76">
        <v>0</v>
      </c>
      <c r="E43" s="77">
        <v>0</v>
      </c>
      <c r="F43" s="112">
        <f t="shared" si="10"/>
        <v>210</v>
      </c>
      <c r="G43" s="113">
        <f t="shared" si="9"/>
        <v>0</v>
      </c>
      <c r="H43" s="114">
        <f t="shared" si="9"/>
        <v>0</v>
      </c>
    </row>
    <row r="44" spans="1:8" ht="14.25" customHeight="1" x14ac:dyDescent="0.25">
      <c r="A44" s="78" t="s">
        <v>9</v>
      </c>
      <c r="B44" s="79" t="s">
        <v>7</v>
      </c>
      <c r="C44" s="80">
        <v>1</v>
      </c>
      <c r="D44" s="81">
        <v>1</v>
      </c>
      <c r="E44" s="82">
        <v>0</v>
      </c>
      <c r="F44" s="115">
        <f t="shared" si="10"/>
        <v>180</v>
      </c>
      <c r="G44" s="116">
        <f t="shared" si="9"/>
        <v>180</v>
      </c>
      <c r="H44" s="117">
        <f t="shared" si="9"/>
        <v>0</v>
      </c>
    </row>
    <row r="45" spans="1:8" ht="14.25" customHeight="1" x14ac:dyDescent="0.25">
      <c r="A45" s="66" t="s">
        <v>65</v>
      </c>
      <c r="C45" s="103">
        <f>SUM(C34:C44)</f>
        <v>4</v>
      </c>
      <c r="D45" s="104">
        <f t="shared" ref="D45:E45" si="11">SUM(D34:D44)</f>
        <v>4</v>
      </c>
      <c r="E45" s="105">
        <f t="shared" si="11"/>
        <v>4</v>
      </c>
    </row>
    <row r="46" spans="1:8" ht="14.25" customHeight="1" x14ac:dyDescent="0.25">
      <c r="A46" s="66" t="s">
        <v>66</v>
      </c>
      <c r="C46" s="106">
        <v>4</v>
      </c>
      <c r="D46" s="107">
        <v>4</v>
      </c>
      <c r="E46" s="108">
        <v>4</v>
      </c>
    </row>
  </sheetData>
  <conditionalFormatting sqref="C6:C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C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6:D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4:D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4:E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Specs</vt:lpstr>
      <vt:lpstr>Optimization Model</vt:lpstr>
      <vt:lpstr>Relaxed Quality</vt:lpstr>
      <vt:lpstr>Frontier</vt:lpstr>
      <vt:lpstr>Minimax Relaxed Quality</vt:lpstr>
      <vt:lpstr>Optimization Model (Limit 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Rodolfo Lovera</cp:lastModifiedBy>
  <dcterms:created xsi:type="dcterms:W3CDTF">2013-01-23T14:05:39Z</dcterms:created>
  <dcterms:modified xsi:type="dcterms:W3CDTF">2024-09-25T12:03:12Z</dcterms:modified>
</cp:coreProperties>
</file>