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ABE5271-F9B0-4D41-B603-9DF5BFF3952B}" xr6:coauthVersionLast="36" xr6:coauthVersionMax="47" xr10:uidLastSave="{00000000-0000-0000-0000-000000000000}"/>
  <bookViews>
    <workbookView xWindow="-108" yWindow="-108" windowWidth="19416" windowHeight="10416" activeTab="4" xr2:uid="{00000000-000D-0000-FFFF-FFFF00000000}"/>
  </bookViews>
  <sheets>
    <sheet name="Plan1" sheetId="1" r:id="rId1"/>
    <sheet name="historico" sheetId="4" r:id="rId2"/>
    <sheet name="Planet" sheetId="3" r:id="rId3"/>
    <sheet name="Planilha1" sheetId="2" r:id="rId4"/>
    <sheet name="2022" sheetId="5" r:id="rId5"/>
    <sheet name="Planilha2" sheetId="6" r:id="rId6"/>
  </sheets>
  <definedNames>
    <definedName name="_xlnm._FilterDatabase" localSheetId="4" hidden="1">'2022'!$B$1:$B$20</definedName>
    <definedName name="_xlnm._FilterDatabase" localSheetId="0" hidden="1">Plan1!$C$2:$J$2</definedName>
    <definedName name="_xlnm._FilterDatabase" localSheetId="5" hidden="1">Planilha2!$B$1:$C$20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5" l="1"/>
  <c r="F21" i="5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E21" i="5"/>
  <c r="E3" i="4" l="1"/>
  <c r="D3" i="4"/>
  <c r="C3" i="4"/>
  <c r="D21" i="5"/>
  <c r="C21" i="5"/>
  <c r="Y1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" i="3"/>
  <c r="P23" i="3"/>
  <c r="S8" i="3" s="1"/>
  <c r="Y6" i="3" s="1"/>
  <c r="S22" i="3" l="1"/>
  <c r="S14" i="3"/>
  <c r="S6" i="3"/>
  <c r="S21" i="3"/>
  <c r="S19" i="3"/>
  <c r="Y3" i="3" s="1"/>
  <c r="S11" i="3"/>
  <c r="S3" i="3"/>
  <c r="S2" i="3"/>
  <c r="Y7" i="3" s="1"/>
  <c r="S15" i="3"/>
  <c r="S5" i="3"/>
  <c r="S20" i="3"/>
  <c r="S12" i="3"/>
  <c r="S18" i="3"/>
  <c r="S10" i="3"/>
  <c r="Y4" i="3" s="1"/>
  <c r="S17" i="3"/>
  <c r="S9" i="3"/>
  <c r="S7" i="3"/>
  <c r="S13" i="3"/>
  <c r="S4" i="3"/>
  <c r="Y8" i="3" s="1"/>
  <c r="Q23" i="3"/>
  <c r="S16" i="3"/>
  <c r="Y9" i="3" s="1"/>
  <c r="R8" i="3"/>
  <c r="R9" i="3"/>
  <c r="R10" i="3"/>
  <c r="R16" i="3"/>
  <c r="R17" i="3"/>
  <c r="R18" i="3"/>
  <c r="R2" i="3"/>
  <c r="O23" i="3"/>
  <c r="R6" i="3"/>
  <c r="R7" i="3"/>
  <c r="R12" i="3"/>
  <c r="R13" i="3"/>
  <c r="R14" i="3"/>
  <c r="N23" i="3"/>
  <c r="R3" i="3"/>
  <c r="R4" i="3"/>
  <c r="R11" i="3"/>
  <c r="R19" i="3"/>
  <c r="R20" i="3"/>
  <c r="R21" i="3"/>
  <c r="R22" i="3"/>
  <c r="M23" i="3"/>
  <c r="L23" i="3"/>
  <c r="K23" i="3"/>
  <c r="J23" i="3"/>
  <c r="I23" i="3"/>
  <c r="H23" i="3"/>
  <c r="C23" i="3"/>
  <c r="G23" i="3"/>
  <c r="V3" i="3"/>
  <c r="V4" i="3"/>
  <c r="V6" i="3"/>
  <c r="V7" i="3"/>
  <c r="V8" i="3"/>
  <c r="V9" i="3"/>
  <c r="V10" i="3"/>
  <c r="V11" i="3"/>
  <c r="V12" i="3"/>
  <c r="V13" i="3"/>
  <c r="V14" i="3"/>
  <c r="V16" i="3"/>
  <c r="V17" i="3"/>
  <c r="V18" i="3"/>
  <c r="V19" i="3"/>
  <c r="V20" i="3"/>
  <c r="V21" i="3"/>
  <c r="V22" i="3"/>
  <c r="V2" i="3"/>
  <c r="R27" i="3"/>
  <c r="F23" i="3"/>
  <c r="Y2" i="3" l="1"/>
  <c r="R23" i="3"/>
  <c r="Q25" i="3"/>
  <c r="S27" i="3"/>
  <c r="E23" i="3"/>
  <c r="S23" i="3" l="1"/>
  <c r="B23" i="3"/>
  <c r="U22" i="1" l="1"/>
  <c r="T23" i="1"/>
  <c r="V19" i="1" s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3" i="1"/>
  <c r="V16" i="1" l="1"/>
  <c r="V11" i="1"/>
  <c r="V18" i="1"/>
  <c r="V10" i="1"/>
  <c r="V17" i="1"/>
  <c r="V9" i="1"/>
  <c r="V8" i="1"/>
  <c r="V3" i="1"/>
  <c r="V14" i="1"/>
  <c r="V6" i="1"/>
  <c r="V15" i="1"/>
  <c r="V21" i="1"/>
  <c r="V13" i="1"/>
  <c r="V5" i="1"/>
  <c r="V7" i="1"/>
  <c r="V22" i="1"/>
  <c r="V20" i="1"/>
  <c r="V12" i="1"/>
  <c r="V4" i="1"/>
  <c r="E2" i="2"/>
  <c r="E4" i="2"/>
  <c r="E3" i="2"/>
  <c r="S10" i="1"/>
  <c r="U10" i="1" s="1"/>
  <c r="S23" i="1" l="1"/>
  <c r="R10" i="1"/>
  <c r="T24" i="1" l="1"/>
  <c r="U23" i="1"/>
  <c r="R23" i="1"/>
  <c r="Q23" i="1"/>
  <c r="S24" i="1" l="1"/>
  <c r="R24" i="1"/>
  <c r="Q24" i="1"/>
  <c r="O23" i="1" l="1"/>
  <c r="P24" i="1" s="1"/>
  <c r="N23" i="1" l="1"/>
  <c r="O24" i="1" s="1"/>
  <c r="M23" i="1" l="1"/>
  <c r="N24" i="1" l="1"/>
  <c r="L23" i="1"/>
  <c r="M24" i="1" s="1"/>
  <c r="K23" i="1" l="1"/>
  <c r="E23" i="1"/>
  <c r="D23" i="1"/>
  <c r="F23" i="1"/>
  <c r="F24" i="1" s="1"/>
  <c r="G23" i="1"/>
  <c r="H23" i="1"/>
  <c r="I23" i="1"/>
  <c r="J23" i="1"/>
  <c r="H24" i="1" l="1"/>
  <c r="E24" i="1"/>
  <c r="G24" i="1"/>
  <c r="J24" i="1"/>
  <c r="I24" i="1"/>
  <c r="K24" i="1"/>
  <c r="L24" i="1"/>
</calcChain>
</file>

<file path=xl/sharedStrings.xml><?xml version="1.0" encoding="utf-8"?>
<sst xmlns="http://schemas.openxmlformats.org/spreadsheetml/2006/main" count="179" uniqueCount="66">
  <si>
    <t>Região</t>
  </si>
  <si>
    <t>Oriak</t>
  </si>
  <si>
    <t>Uraricaá</t>
  </si>
  <si>
    <t>Waikás</t>
  </si>
  <si>
    <t>Aracaçá</t>
  </si>
  <si>
    <t>Homoxi</t>
  </si>
  <si>
    <t>Hakoma</t>
  </si>
  <si>
    <t>Alto Catrimani</t>
  </si>
  <si>
    <t>Serra da Estrtutura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</si>
  <si>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</si>
  <si>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</si>
  <si>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</si>
  <si>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</si>
  <si>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</si>
  <si>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</si>
  <si>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</si>
  <si>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</si>
  <si>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</si>
  <si>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Taxa</t>
  </si>
  <si>
    <t>Setembro</t>
  </si>
  <si>
    <t>Outubro</t>
  </si>
  <si>
    <t>Outros</t>
  </si>
  <si>
    <t>Uraricuera</t>
  </si>
  <si>
    <t>Parima (Arathau)</t>
  </si>
  <si>
    <t>Rio Novo (Apiaú)</t>
  </si>
  <si>
    <t>Uxiu (Alto Mucajaí)</t>
  </si>
  <si>
    <t>Watho u (Surucucus)</t>
  </si>
  <si>
    <t>Kayanau e Papiu</t>
  </si>
  <si>
    <t>Kataroa</t>
  </si>
  <si>
    <t>Lobo D’almada e Médio Catrimani</t>
  </si>
  <si>
    <t>Mucajaí</t>
  </si>
  <si>
    <t>Alto Mucajaí</t>
  </si>
  <si>
    <t>Demini-mapulau</t>
  </si>
  <si>
    <t>Papiu</t>
  </si>
  <si>
    <t>Kayanau</t>
  </si>
  <si>
    <t>Palimiu</t>
  </si>
  <si>
    <t>Xitei</t>
  </si>
  <si>
    <t>Surucucus</t>
  </si>
  <si>
    <t>Participação da regiao no Total (%)</t>
  </si>
  <si>
    <t>Maturacá</t>
  </si>
  <si>
    <t>Outros dados</t>
  </si>
  <si>
    <t>Venezuela</t>
  </si>
  <si>
    <t>Outras</t>
  </si>
  <si>
    <t>Parima</t>
  </si>
  <si>
    <t>Janeiro (20)</t>
  </si>
  <si>
    <t>Agosto (20)</t>
  </si>
  <si>
    <t>Abril (20)</t>
  </si>
  <si>
    <t>Auaris</t>
  </si>
  <si>
    <t>Médio Catrimani</t>
  </si>
  <si>
    <t>Parafuri</t>
  </si>
  <si>
    <t>Dezembro (2020)</t>
  </si>
  <si>
    <t>Aumento no ano (%)</t>
  </si>
  <si>
    <t xml:space="preserve">Área destruida </t>
  </si>
  <si>
    <t>Dezembro</t>
  </si>
  <si>
    <t>Aumento em relação a dezembro de 2020 (ha)</t>
  </si>
  <si>
    <t>Rio Uraricoera</t>
  </si>
  <si>
    <t>Demini</t>
  </si>
  <si>
    <t>Ericó</t>
  </si>
  <si>
    <t>Apiaú</t>
  </si>
  <si>
    <t>Dezembro de 2021</t>
  </si>
  <si>
    <t>Waputha</t>
  </si>
  <si>
    <t>Participação</t>
  </si>
  <si>
    <t>Abril de 2022</t>
  </si>
  <si>
    <t>Incremento</t>
  </si>
  <si>
    <t>Variação</t>
  </si>
  <si>
    <t>Dezembro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</si>
</sst>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0" fillId="0" borderId="0" xfId="0" applyFill="1" applyBorder="1"/>
    <xf numFmtId="0" fontId="0" fillId="0" borderId="0" xfId="0" applyBorder="1"/>
    <xf numFmtId="10" fontId="1" fillId="0" borderId="1" xfId="1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17" fontId="0" fillId="0" borderId="0" xfId="0" applyNumberFormat="1"/>
    <xf numFmtId="0" fontId="4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9" fontId="0" fillId="0" borderId="2" xfId="1" applyFont="1" applyBorder="1"/>
    <xf numFmtId="0" fontId="3" fillId="3" borderId="2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área degradada pelo garimpo na TIY em Hectares (2019-2020)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Plan1!$E$2:$T$2</c:f>
              <c:strCache>
                <c:ptCount val="16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Fevereiro</c:v>
                </c:pt>
                <c:pt idx="10">
                  <c:v>Março</c:v>
                </c:pt>
                <c:pt idx="11">
                  <c:v>Abril</c:v>
                </c:pt>
                <c:pt idx="12">
                  <c:v>Maio</c:v>
                </c:pt>
                <c:pt idx="13">
                  <c:v>Junho</c:v>
                </c:pt>
                <c:pt idx="14">
                  <c:v>Julho</c:v>
                </c:pt>
                <c:pt idx="15">
                  <c:v>Agosto</c:v>
                </c:pt>
              </c:strCache>
            </c:strRef>
          </c:cat>
          <c:val>
            <c:numRef>
              <c:f>Plan1!$E$23:$T$23</c:f>
              <c:numCache>
                <c:formatCode>General</c:formatCode>
                <c:ptCount val="16"/>
                <c:pt idx="0">
                  <c:v>1096.0600000000002</c:v>
                </c:pt>
                <c:pt idx="1">
                  <c:v>1282.6999999999998</c:v>
                </c:pt>
                <c:pt idx="2">
                  <c:v>1359.566</c:v>
                </c:pt>
                <c:pt idx="3">
                  <c:v>1385.4670000000001</c:v>
                </c:pt>
                <c:pt idx="4">
                  <c:v>1432.5392000000002</c:v>
                </c:pt>
                <c:pt idx="5">
                  <c:v>1446.6704000000002</c:v>
                </c:pt>
                <c:pt idx="6">
                  <c:v>1656.5451999999998</c:v>
                </c:pt>
                <c:pt idx="7">
                  <c:v>1690.1500000000003</c:v>
                </c:pt>
                <c:pt idx="8">
                  <c:v>1752.3099999999997</c:v>
                </c:pt>
                <c:pt idx="9">
                  <c:v>1866.8799999999999</c:v>
                </c:pt>
                <c:pt idx="10">
                  <c:v>1925.82</c:v>
                </c:pt>
                <c:pt idx="11">
                  <c:v>2019.21</c:v>
                </c:pt>
                <c:pt idx="12">
                  <c:v>2058.37</c:v>
                </c:pt>
                <c:pt idx="13">
                  <c:v>2167.5099999999998</c:v>
                </c:pt>
                <c:pt idx="14">
                  <c:v>2217.6800000000003</c:v>
                </c:pt>
                <c:pt idx="15">
                  <c:v>2062.1799999999998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43FE-B3E6-B353019F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44096"/>
        <c:axId val="391040160"/>
      </c:areaChart>
      <c:catAx>
        <c:axId val="3910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40160"/>
        <c:crosses val="autoZero"/>
        <c:auto val="1"/>
        <c:lblAlgn val="ctr"/>
        <c:lblOffset val="100"/>
        <c:noMultiLvlLbl val="0"/>
      </c:catAx>
      <c:valAx>
        <c:axId val="391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garimpo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'2022'!$B$2:$B$20</c:f>
              <c:strCache>
                <c:ptCount val="19"/>
                <c:pt idx="0">
                  <c:v>Alto Catrimani</c:v>
                </c:pt>
                <c:pt idx="1">
                  <c:v>Alto Mucajaí</c:v>
                </c:pt>
                <c:pt idx="2">
                  <c:v>Apiaú</c:v>
                </c:pt>
                <c:pt idx="3">
                  <c:v>Auaris</c:v>
                </c:pt>
                <c:pt idx="4">
                  <c:v>Demini</c:v>
                </c:pt>
                <c:pt idx="5">
                  <c:v>Ericó</c:v>
                </c:pt>
                <c:pt idx="6">
                  <c:v>Hakoma</c:v>
                </c:pt>
                <c:pt idx="7">
                  <c:v>Homoxi</c:v>
                </c:pt>
                <c:pt idx="8">
                  <c:v>Kayanau</c:v>
                </c:pt>
                <c:pt idx="9">
                  <c:v>Médio Catrimani</c:v>
                </c:pt>
                <c:pt idx="10">
                  <c:v>Palimiu</c:v>
                </c:pt>
                <c:pt idx="11">
                  <c:v>Papiu</c:v>
                </c:pt>
                <c:pt idx="12">
                  <c:v>Parafuri</c:v>
                </c:pt>
                <c:pt idx="13">
                  <c:v>Parima (Arathau)</c:v>
                </c:pt>
                <c:pt idx="14">
                  <c:v>Surucucus</c:v>
                </c:pt>
                <c:pt idx="15">
                  <c:v>Uraricuera</c:v>
                </c:pt>
                <c:pt idx="16">
                  <c:v>Waputha</c:v>
                </c:pt>
                <c:pt idx="17">
                  <c:v>Waikás</c:v>
                </c:pt>
                <c:pt idx="18">
                  <c:v>Xitei</c:v>
                </c:pt>
              </c:strCache>
            </c:strRef>
          </c:cat>
          <c:val>
            <c:numRef>
              <c:f>'2022'!$C$2:$C$20</c:f>
              <c:numCache>
                <c:formatCode>General</c:formatCode>
                <c:ptCount val="19"/>
                <c:pt idx="0">
                  <c:v>104.36</c:v>
                </c:pt>
                <c:pt idx="1">
                  <c:v>15.75</c:v>
                </c:pt>
                <c:pt idx="2">
                  <c:v>76.790000000000006</c:v>
                </c:pt>
                <c:pt idx="3">
                  <c:v>0</c:v>
                </c:pt>
                <c:pt idx="4">
                  <c:v>2.3199999999999998</c:v>
                </c:pt>
                <c:pt idx="5">
                  <c:v>19.04</c:v>
                </c:pt>
                <c:pt idx="6">
                  <c:v>24.98</c:v>
                </c:pt>
                <c:pt idx="7">
                  <c:v>145.97999999999999</c:v>
                </c:pt>
                <c:pt idx="8">
                  <c:v>510.17</c:v>
                </c:pt>
                <c:pt idx="9">
                  <c:v>12.8</c:v>
                </c:pt>
                <c:pt idx="10">
                  <c:v>4.76</c:v>
                </c:pt>
                <c:pt idx="11">
                  <c:v>17.440000000000001</c:v>
                </c:pt>
                <c:pt idx="12">
                  <c:v>0</c:v>
                </c:pt>
                <c:pt idx="13">
                  <c:v>77.760000000000005</c:v>
                </c:pt>
                <c:pt idx="14">
                  <c:v>35.18</c:v>
                </c:pt>
                <c:pt idx="15">
                  <c:v>5.4</c:v>
                </c:pt>
                <c:pt idx="16">
                  <c:v>0</c:v>
                </c:pt>
                <c:pt idx="17">
                  <c:v>1169.93</c:v>
                </c:pt>
                <c:pt idx="18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199-99C6-3170AC4C8A2C}"/>
            </c:ext>
          </c:extLst>
        </c:ser>
        <c:ser>
          <c:idx val="1"/>
          <c:order val="1"/>
          <c:tx>
            <c:v>Dez 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'2022'!$B$2:$B$20</c:f>
              <c:strCache>
                <c:ptCount val="19"/>
                <c:pt idx="0">
                  <c:v>Alto Catrimani</c:v>
                </c:pt>
                <c:pt idx="1">
                  <c:v>Alto Mucajaí</c:v>
                </c:pt>
                <c:pt idx="2">
                  <c:v>Apiaú</c:v>
                </c:pt>
                <c:pt idx="3">
                  <c:v>Auaris</c:v>
                </c:pt>
                <c:pt idx="4">
                  <c:v>Demini</c:v>
                </c:pt>
                <c:pt idx="5">
                  <c:v>Ericó</c:v>
                </c:pt>
                <c:pt idx="6">
                  <c:v>Hakoma</c:v>
                </c:pt>
                <c:pt idx="7">
                  <c:v>Homoxi</c:v>
                </c:pt>
                <c:pt idx="8">
                  <c:v>Kayanau</c:v>
                </c:pt>
                <c:pt idx="9">
                  <c:v>Médio Catrimani</c:v>
                </c:pt>
                <c:pt idx="10">
                  <c:v>Palimiu</c:v>
                </c:pt>
                <c:pt idx="11">
                  <c:v>Papiu</c:v>
                </c:pt>
                <c:pt idx="12">
                  <c:v>Parafuri</c:v>
                </c:pt>
                <c:pt idx="13">
                  <c:v>Parima (Arathau)</c:v>
                </c:pt>
                <c:pt idx="14">
                  <c:v>Surucucus</c:v>
                </c:pt>
                <c:pt idx="15">
                  <c:v>Uraricuera</c:v>
                </c:pt>
                <c:pt idx="16">
                  <c:v>Waputha</c:v>
                </c:pt>
                <c:pt idx="17">
                  <c:v>Waikás</c:v>
                </c:pt>
                <c:pt idx="18">
                  <c:v>Xitei</c:v>
                </c:pt>
              </c:strCache>
            </c:strRef>
          </c:cat>
          <c:val>
            <c:numRef>
              <c:f>'2022'!$D$2:$D$20</c:f>
              <c:numCache>
                <c:formatCode>0.00</c:formatCode>
                <c:ptCount val="19"/>
                <c:pt idx="0">
                  <c:v>175.429</c:v>
                </c:pt>
                <c:pt idx="1">
                  <c:v>17.11</c:v>
                </c:pt>
                <c:pt idx="2">
                  <c:v>106.649</c:v>
                </c:pt>
                <c:pt idx="3">
                  <c:v>4.05</c:v>
                </c:pt>
                <c:pt idx="4">
                  <c:v>1.86</c:v>
                </c:pt>
                <c:pt idx="5">
                  <c:v>23.364000000000001</c:v>
                </c:pt>
                <c:pt idx="6">
                  <c:v>42.21</c:v>
                </c:pt>
                <c:pt idx="7">
                  <c:v>399.29</c:v>
                </c:pt>
                <c:pt idx="8">
                  <c:v>688.81</c:v>
                </c:pt>
                <c:pt idx="9">
                  <c:v>4.3600000000000003</c:v>
                </c:pt>
                <c:pt idx="10">
                  <c:v>15.59</c:v>
                </c:pt>
                <c:pt idx="11">
                  <c:v>38.770000000000003</c:v>
                </c:pt>
                <c:pt idx="12">
                  <c:v>5.51</c:v>
                </c:pt>
                <c:pt idx="13">
                  <c:v>112.32</c:v>
                </c:pt>
                <c:pt idx="14">
                  <c:v>27.49</c:v>
                </c:pt>
                <c:pt idx="15">
                  <c:v>2.98</c:v>
                </c:pt>
                <c:pt idx="16">
                  <c:v>4.01</c:v>
                </c:pt>
                <c:pt idx="17">
                  <c:v>1466.11</c:v>
                </c:pt>
                <c:pt idx="18">
                  <c:v>136.18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4-4199-99C6-3170AC4C8A2C}"/>
            </c:ext>
          </c:extLst>
        </c:ser>
        <c:ser>
          <c:idx val="2"/>
          <c:order val="2"/>
          <c:tx>
            <c:v>Abr 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'2022'!$B$2:$B$20</c:f>
              <c:strCache>
                <c:ptCount val="19"/>
                <c:pt idx="0">
                  <c:v>Alto Catrimani</c:v>
                </c:pt>
                <c:pt idx="1">
                  <c:v>Alto Mucajaí</c:v>
                </c:pt>
                <c:pt idx="2">
                  <c:v>Apiaú</c:v>
                </c:pt>
                <c:pt idx="3">
                  <c:v>Auaris</c:v>
                </c:pt>
                <c:pt idx="4">
                  <c:v>Demini</c:v>
                </c:pt>
                <c:pt idx="5">
                  <c:v>Ericó</c:v>
                </c:pt>
                <c:pt idx="6">
                  <c:v>Hakoma</c:v>
                </c:pt>
                <c:pt idx="7">
                  <c:v>Homoxi</c:v>
                </c:pt>
                <c:pt idx="8">
                  <c:v>Kayanau</c:v>
                </c:pt>
                <c:pt idx="9">
                  <c:v>Médio Catrimani</c:v>
                </c:pt>
                <c:pt idx="10">
                  <c:v>Palimiu</c:v>
                </c:pt>
                <c:pt idx="11">
                  <c:v>Papiu</c:v>
                </c:pt>
                <c:pt idx="12">
                  <c:v>Parafuri</c:v>
                </c:pt>
                <c:pt idx="13">
                  <c:v>Parima (Arathau)</c:v>
                </c:pt>
                <c:pt idx="14">
                  <c:v>Surucucus</c:v>
                </c:pt>
                <c:pt idx="15">
                  <c:v>Uraricuera</c:v>
                </c:pt>
                <c:pt idx="16">
                  <c:v>Waputha</c:v>
                </c:pt>
                <c:pt idx="17">
                  <c:v>Waikás</c:v>
                </c:pt>
                <c:pt idx="18">
                  <c:v>Xitei</c:v>
                </c:pt>
              </c:strCache>
            </c:strRef>
          </c:cat>
          <c:val>
            <c:numRef>
              <c:f>'2022'!$E$2:$E$20</c:f>
              <c:numCache>
                <c:formatCode>0.00</c:formatCode>
                <c:ptCount val="19"/>
                <c:pt idx="0">
                  <c:v>177.816</c:v>
                </c:pt>
                <c:pt idx="1">
                  <c:v>27.258800000000001</c:v>
                </c:pt>
                <c:pt idx="2">
                  <c:v>130.93600000000001</c:v>
                </c:pt>
                <c:pt idx="3">
                  <c:v>6.6829999999999998</c:v>
                </c:pt>
                <c:pt idx="4">
                  <c:v>1.86</c:v>
                </c:pt>
                <c:pt idx="5">
                  <c:v>21.63</c:v>
                </c:pt>
                <c:pt idx="6">
                  <c:v>60.49</c:v>
                </c:pt>
                <c:pt idx="7">
                  <c:v>580.23800000000006</c:v>
                </c:pt>
                <c:pt idx="8">
                  <c:v>756.83600000000001</c:v>
                </c:pt>
                <c:pt idx="9">
                  <c:v>3.9977</c:v>
                </c:pt>
                <c:pt idx="10">
                  <c:v>30.13</c:v>
                </c:pt>
                <c:pt idx="11">
                  <c:v>65.48</c:v>
                </c:pt>
                <c:pt idx="12">
                  <c:v>9.7319999999999993</c:v>
                </c:pt>
                <c:pt idx="13">
                  <c:v>137.74</c:v>
                </c:pt>
                <c:pt idx="14">
                  <c:v>38.46</c:v>
                </c:pt>
                <c:pt idx="15">
                  <c:v>3.6190000000000002</c:v>
                </c:pt>
                <c:pt idx="16">
                  <c:v>7.3140000000000001</c:v>
                </c:pt>
                <c:pt idx="17">
                  <c:v>1747.42</c:v>
                </c:pt>
                <c:pt idx="18">
                  <c:v>248.93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4-4199-99C6-3170AC4C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380335"/>
        <c:axId val="1054484751"/>
      </c:barChart>
      <c:catAx>
        <c:axId val="10553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84751"/>
        <c:crosses val="autoZero"/>
        <c:auto val="1"/>
        <c:lblAlgn val="ctr"/>
        <c:lblOffset val="100"/>
        <c:noMultiLvlLbl val="0"/>
      </c:catAx>
      <c:valAx>
        <c:axId val="10544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Participação das regiões na área degradada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B5-440A-9EDE-A7538D0FEA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B5-440A-9EDE-A7538D0FEA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B5-440A-9EDE-A7538D0FEA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B5-440A-9EDE-A7538D0FEA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B5-440A-9EDE-A7538D0FEA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B5-440A-9EDE-A7538D0FEA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9B5-440A-9EDE-A7538D0FEA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Planilha2!$B$2:$B$8</c:f>
              <c:strCache>
                <c:ptCount val="7"/>
                <c:pt idx="0">
                  <c:v>Waikás</c:v>
                </c:pt>
                <c:pt idx="1">
                  <c:v>Kayanau</c:v>
                </c:pt>
                <c:pt idx="2">
                  <c:v>Homoxi</c:v>
                </c:pt>
                <c:pt idx="3">
                  <c:v>Xitei</c:v>
                </c:pt>
                <c:pt idx="4">
                  <c:v>Alto Catrimani</c:v>
                </c:pt>
                <c:pt idx="5">
                  <c:v>Parima (Arathau)</c:v>
                </c:pt>
                <c:pt idx="6">
                  <c:v>Apiaú</c:v>
                </c:pt>
              </c:strCache>
            </c:strRef>
          </c:cat>
          <c:val>
            <c:numRef>
              <c:f>Planilha2!$C$2:$C$8</c:f>
              <c:numCache>
                <c:formatCode>General</c:formatCode>
                <c:ptCount val="7"/>
                <c:pt idx="0">
                  <c:v>0.43076288209461666</c:v>
                </c:pt>
                <c:pt idx="1">
                  <c:v>0.1865704047298081</c:v>
                </c:pt>
                <c:pt idx="2">
                  <c:v>0.14303658718614654</c:v>
                </c:pt>
                <c:pt idx="3">
                  <c:v>6.1364642867663709E-2</c:v>
                </c:pt>
                <c:pt idx="4">
                  <c:v>4.3834071169230271E-2</c:v>
                </c:pt>
                <c:pt idx="5">
                  <c:v>3.3954790136150728E-2</c:v>
                </c:pt>
                <c:pt idx="6">
                  <c:v>3.2277511262284238E-2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5-4D4B-BBA2-7F2A5B47F3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degradada pelo garimpo por região da TIY (em hectares)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Plan1!$D$3:$D$20</c:f>
              <c:numCache>
                <c:formatCode>General</c:formatCode>
                <c:ptCount val="18"/>
                <c:pt idx="0">
                  <c:v>34.36</c:v>
                </c:pt>
                <c:pt idx="1">
                  <c:v>18.22</c:v>
                </c:pt>
                <c:pt idx="2">
                  <c:v>176.67</c:v>
                </c:pt>
                <c:pt idx="4">
                  <c:v>68.33</c:v>
                </c:pt>
                <c:pt idx="5">
                  <c:v>225.72</c:v>
                </c:pt>
                <c:pt idx="7">
                  <c:v>138.99</c:v>
                </c:pt>
                <c:pt idx="8">
                  <c:v>11.04</c:v>
                </c:pt>
                <c:pt idx="9">
                  <c:v>32.619999999999997</c:v>
                </c:pt>
                <c:pt idx="12">
                  <c:v>28.25</c:v>
                </c:pt>
                <c:pt idx="13">
                  <c:v>31.19</c:v>
                </c:pt>
                <c:pt idx="14">
                  <c:v>18.13</c:v>
                </c:pt>
                <c:pt idx="15">
                  <c:v>8.01</c:v>
                </c:pt>
                <c:pt idx="16">
                  <c:v>316.24</c:v>
                </c:pt>
                <c:pt idx="17">
                  <c:v>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0D9-B1CE-A26FB9A33023}"/>
            </c:ext>
          </c:extLst>
        </c:ser>
        <c:ser>
          <c:idx val="1"/>
          <c:order val="1"/>
          <c:tx>
            <c:strRef>
              <c:f>Plan1!$E$2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Plan1!$E$3:$E$20</c:f>
              <c:numCache>
                <c:formatCode>General</c:formatCode>
                <c:ptCount val="18"/>
                <c:pt idx="0">
                  <c:v>23.92</c:v>
                </c:pt>
                <c:pt idx="1">
                  <c:v>9.0500000000000007</c:v>
                </c:pt>
                <c:pt idx="2">
                  <c:v>140.44999999999999</c:v>
                </c:pt>
                <c:pt idx="4">
                  <c:v>41.66</c:v>
                </c:pt>
                <c:pt idx="5">
                  <c:v>274.77999999999997</c:v>
                </c:pt>
                <c:pt idx="7">
                  <c:v>157.35</c:v>
                </c:pt>
                <c:pt idx="8">
                  <c:v>11.04</c:v>
                </c:pt>
                <c:pt idx="9">
                  <c:v>33.200000000000003</c:v>
                </c:pt>
                <c:pt idx="12">
                  <c:v>14.77</c:v>
                </c:pt>
                <c:pt idx="13">
                  <c:v>31.19</c:v>
                </c:pt>
                <c:pt idx="14">
                  <c:v>21.84</c:v>
                </c:pt>
                <c:pt idx="15">
                  <c:v>8.01</c:v>
                </c:pt>
                <c:pt idx="16">
                  <c:v>326.62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0D9-B1CE-A26FB9A33023}"/>
            </c:ext>
          </c:extLst>
        </c:ser>
        <c:ser>
          <c:idx val="2"/>
          <c:order val="2"/>
          <c:tx>
            <c:strRef>
              <c:f>Plan1!$F$2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Plan1!$F$3:$F$20</c:f>
              <c:numCache>
                <c:formatCode>General</c:formatCode>
                <c:ptCount val="18"/>
                <c:pt idx="0">
                  <c:v>23.92</c:v>
                </c:pt>
                <c:pt idx="1">
                  <c:v>9.0500000000000007</c:v>
                </c:pt>
                <c:pt idx="2">
                  <c:v>150.83000000000001</c:v>
                </c:pt>
                <c:pt idx="4">
                  <c:v>41.66</c:v>
                </c:pt>
                <c:pt idx="5">
                  <c:v>281.44</c:v>
                </c:pt>
                <c:pt idx="7">
                  <c:v>157.35</c:v>
                </c:pt>
                <c:pt idx="8">
                  <c:v>11.04</c:v>
                </c:pt>
                <c:pt idx="9">
                  <c:v>33.86</c:v>
                </c:pt>
                <c:pt idx="12">
                  <c:v>24.04</c:v>
                </c:pt>
                <c:pt idx="13">
                  <c:v>31.19</c:v>
                </c:pt>
                <c:pt idx="14">
                  <c:v>21.84</c:v>
                </c:pt>
                <c:pt idx="15">
                  <c:v>5.92</c:v>
                </c:pt>
                <c:pt idx="16">
                  <c:v>482.7</c:v>
                </c:pt>
                <c:pt idx="17">
                  <c:v>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0D9-B1CE-A26FB9A33023}"/>
            </c:ext>
          </c:extLst>
        </c:ser>
        <c:ser>
          <c:idx val="3"/>
          <c:order val="3"/>
          <c:tx>
            <c:strRef>
              <c:f>Plan1!$G$2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Plan1!$G$3:$G$20</c:f>
              <c:numCache>
                <c:formatCode>General</c:formatCode>
                <c:ptCount val="18"/>
                <c:pt idx="0">
                  <c:v>24.51</c:v>
                </c:pt>
                <c:pt idx="1">
                  <c:v>9.0500000000000007</c:v>
                </c:pt>
                <c:pt idx="2">
                  <c:v>153.072</c:v>
                </c:pt>
                <c:pt idx="4">
                  <c:v>41.66</c:v>
                </c:pt>
                <c:pt idx="5">
                  <c:v>316.67700000000002</c:v>
                </c:pt>
                <c:pt idx="7">
                  <c:v>190.40700000000001</c:v>
                </c:pt>
                <c:pt idx="8">
                  <c:v>11.04</c:v>
                </c:pt>
                <c:pt idx="9">
                  <c:v>33.86</c:v>
                </c:pt>
                <c:pt idx="12">
                  <c:v>24.04</c:v>
                </c:pt>
                <c:pt idx="13">
                  <c:v>31.19</c:v>
                </c:pt>
                <c:pt idx="14">
                  <c:v>21.84</c:v>
                </c:pt>
                <c:pt idx="15">
                  <c:v>7.53</c:v>
                </c:pt>
                <c:pt idx="16">
                  <c:v>492.51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0D9-B1CE-A26FB9A33023}"/>
            </c:ext>
          </c:extLst>
        </c:ser>
        <c:ser>
          <c:idx val="4"/>
          <c:order val="4"/>
          <c:tx>
            <c:strRef>
              <c:f>Plan1!$H$2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Plan1!$H$3:$H$20</c:f>
              <c:numCache>
                <c:formatCode>General</c:formatCode>
                <c:ptCount val="18"/>
                <c:pt idx="0">
                  <c:v>24.51</c:v>
                </c:pt>
                <c:pt idx="1">
                  <c:v>17.12</c:v>
                </c:pt>
                <c:pt idx="2">
                  <c:v>158.23400000000001</c:v>
                </c:pt>
                <c:pt idx="4">
                  <c:v>41.66</c:v>
                </c:pt>
                <c:pt idx="5">
                  <c:v>316.67700000000002</c:v>
                </c:pt>
                <c:pt idx="7">
                  <c:v>199.01599999999999</c:v>
                </c:pt>
                <c:pt idx="8">
                  <c:v>14.57</c:v>
                </c:pt>
                <c:pt idx="9">
                  <c:v>33.86</c:v>
                </c:pt>
                <c:pt idx="12">
                  <c:v>23.15</c:v>
                </c:pt>
                <c:pt idx="13">
                  <c:v>31.19</c:v>
                </c:pt>
                <c:pt idx="14">
                  <c:v>23.26</c:v>
                </c:pt>
                <c:pt idx="15">
                  <c:v>7.53</c:v>
                </c:pt>
                <c:pt idx="16">
                  <c:v>492.51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E-40D9-B1CE-A26FB9A33023}"/>
            </c:ext>
          </c:extLst>
        </c:ser>
        <c:ser>
          <c:idx val="5"/>
          <c:order val="5"/>
          <c:tx>
            <c:strRef>
              <c:f>Plan1!$I$2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Plan1!$I$3:$I$20</c:f>
              <c:numCache>
                <c:formatCode>General</c:formatCode>
                <c:ptCount val="18"/>
                <c:pt idx="0">
                  <c:v>24.51</c:v>
                </c:pt>
                <c:pt idx="1">
                  <c:v>17.12</c:v>
                </c:pt>
                <c:pt idx="2">
                  <c:v>159.04599999999999</c:v>
                </c:pt>
                <c:pt idx="4">
                  <c:v>41.66</c:v>
                </c:pt>
                <c:pt idx="5">
                  <c:v>316.67700000000002</c:v>
                </c:pt>
                <c:pt idx="7">
                  <c:v>232.30699999999999</c:v>
                </c:pt>
                <c:pt idx="8">
                  <c:v>14.57</c:v>
                </c:pt>
                <c:pt idx="9">
                  <c:v>33.86</c:v>
                </c:pt>
                <c:pt idx="12">
                  <c:v>26.4407</c:v>
                </c:pt>
                <c:pt idx="13">
                  <c:v>31.19</c:v>
                </c:pt>
                <c:pt idx="14">
                  <c:v>23.5945</c:v>
                </c:pt>
                <c:pt idx="15">
                  <c:v>7.53</c:v>
                </c:pt>
                <c:pt idx="16">
                  <c:v>501.85399999999998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1-431E-BAE4-F3338DBF1064}"/>
            </c:ext>
          </c:extLst>
        </c:ser>
        <c:ser>
          <c:idx val="6"/>
          <c:order val="6"/>
          <c:tx>
            <c:strRef>
              <c:f>Plan1!$J$2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Plan1!$J$3:$J$20</c:f>
              <c:numCache>
                <c:formatCode>General</c:formatCode>
                <c:ptCount val="18"/>
                <c:pt idx="0">
                  <c:v>24.51</c:v>
                </c:pt>
                <c:pt idx="1">
                  <c:v>17.12</c:v>
                </c:pt>
                <c:pt idx="2">
                  <c:v>160.24100000000001</c:v>
                </c:pt>
                <c:pt idx="4">
                  <c:v>41.66</c:v>
                </c:pt>
                <c:pt idx="5">
                  <c:v>316.67700000000002</c:v>
                </c:pt>
                <c:pt idx="7">
                  <c:v>237.31700000000001</c:v>
                </c:pt>
                <c:pt idx="8">
                  <c:v>14.57</c:v>
                </c:pt>
                <c:pt idx="9">
                  <c:v>33.86</c:v>
                </c:pt>
                <c:pt idx="12">
                  <c:v>26.4407</c:v>
                </c:pt>
                <c:pt idx="13">
                  <c:v>31.19</c:v>
                </c:pt>
                <c:pt idx="14">
                  <c:v>23.261700000000001</c:v>
                </c:pt>
                <c:pt idx="15">
                  <c:v>7.53</c:v>
                </c:pt>
                <c:pt idx="16">
                  <c:v>510.113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1-431E-BAE4-F3338DBF1064}"/>
            </c:ext>
          </c:extLst>
        </c:ser>
        <c:ser>
          <c:idx val="7"/>
          <c:order val="7"/>
          <c:tx>
            <c:strRef>
              <c:f>Plan1!$K$2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Plan1!$K$3:$K$20</c:f>
              <c:numCache>
                <c:formatCode>General</c:formatCode>
                <c:ptCount val="18"/>
                <c:pt idx="0">
                  <c:v>22.346499999999999</c:v>
                </c:pt>
                <c:pt idx="1">
                  <c:v>12.8726</c:v>
                </c:pt>
                <c:pt idx="2">
                  <c:v>189.78700000000001</c:v>
                </c:pt>
                <c:pt idx="4">
                  <c:v>42.190899999999999</c:v>
                </c:pt>
                <c:pt idx="5">
                  <c:v>327.06599999999997</c:v>
                </c:pt>
                <c:pt idx="7">
                  <c:v>250.17599999999999</c:v>
                </c:pt>
                <c:pt idx="8">
                  <c:v>14.578200000000001</c:v>
                </c:pt>
                <c:pt idx="9">
                  <c:v>33.813600000000001</c:v>
                </c:pt>
                <c:pt idx="12">
                  <c:v>37.2515</c:v>
                </c:pt>
                <c:pt idx="13">
                  <c:v>37.808100000000003</c:v>
                </c:pt>
                <c:pt idx="14">
                  <c:v>27.389900000000001</c:v>
                </c:pt>
                <c:pt idx="15">
                  <c:v>7.7275999999999998</c:v>
                </c:pt>
                <c:pt idx="16">
                  <c:v>651.35500000000002</c:v>
                </c:pt>
                <c:pt idx="17">
                  <c:v>2.1823000000000001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DC6-83E4-9264902CBAFF}"/>
            </c:ext>
          </c:extLst>
        </c:ser>
        <c:ser>
          <c:idx val="8"/>
          <c:order val="8"/>
          <c:tx>
            <c:strRef>
              <c:f>Plan1!$L$2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Plan1!$L$3:$L$20</c:f>
              <c:numCache>
                <c:formatCode>General</c:formatCode>
                <c:ptCount val="18"/>
                <c:pt idx="0">
                  <c:v>32.97</c:v>
                </c:pt>
                <c:pt idx="1">
                  <c:v>12.87</c:v>
                </c:pt>
                <c:pt idx="2">
                  <c:v>182.63</c:v>
                </c:pt>
                <c:pt idx="4">
                  <c:v>43.47</c:v>
                </c:pt>
                <c:pt idx="5">
                  <c:v>331.76</c:v>
                </c:pt>
                <c:pt idx="7">
                  <c:v>286.69</c:v>
                </c:pt>
                <c:pt idx="8">
                  <c:v>4.83</c:v>
                </c:pt>
                <c:pt idx="9">
                  <c:v>33.82</c:v>
                </c:pt>
                <c:pt idx="12">
                  <c:v>33.200000000000003</c:v>
                </c:pt>
                <c:pt idx="13">
                  <c:v>38.729999999999997</c:v>
                </c:pt>
                <c:pt idx="14">
                  <c:v>27.48</c:v>
                </c:pt>
                <c:pt idx="15">
                  <c:v>10.66</c:v>
                </c:pt>
                <c:pt idx="16">
                  <c:v>648.28</c:v>
                </c:pt>
                <c:pt idx="17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7-43C6-A3E7-990C40FD4BA5}"/>
            </c:ext>
          </c:extLst>
        </c:ser>
        <c:ser>
          <c:idx val="9"/>
          <c:order val="9"/>
          <c:tx>
            <c:strRef>
              <c:f>Plan1!$M$2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Plan1!$C$3:$C$20</c:f>
              <c:strCache>
                <c:ptCount val="18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</c:strCache>
            </c:strRef>
          </c:cat>
          <c:val>
            <c:numRef>
              <c:f>Plan1!$M$3:$M$20</c:f>
              <c:numCache>
                <c:formatCode>General</c:formatCode>
                <c:ptCount val="18"/>
                <c:pt idx="0">
                  <c:v>32.97</c:v>
                </c:pt>
                <c:pt idx="1">
                  <c:v>12.87</c:v>
                </c:pt>
                <c:pt idx="2">
                  <c:v>193.87</c:v>
                </c:pt>
                <c:pt idx="4">
                  <c:v>43.47</c:v>
                </c:pt>
                <c:pt idx="5">
                  <c:v>358.09</c:v>
                </c:pt>
                <c:pt idx="7">
                  <c:v>300.3</c:v>
                </c:pt>
                <c:pt idx="8">
                  <c:v>4.83</c:v>
                </c:pt>
                <c:pt idx="9">
                  <c:v>33.82</c:v>
                </c:pt>
                <c:pt idx="12">
                  <c:v>33.159999999999997</c:v>
                </c:pt>
                <c:pt idx="13">
                  <c:v>38.729999999999997</c:v>
                </c:pt>
                <c:pt idx="14">
                  <c:v>27.48</c:v>
                </c:pt>
                <c:pt idx="15">
                  <c:v>10.79</c:v>
                </c:pt>
                <c:pt idx="16">
                  <c:v>659.17</c:v>
                </c:pt>
                <c:pt idx="17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07C-9C2F-F97DAE3647FC}"/>
            </c:ext>
          </c:extLst>
        </c:ser>
        <c:ser>
          <c:idx val="10"/>
          <c:order val="10"/>
          <c:tx>
            <c:v>Fevereiro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Plan1!$N$3:$N$20</c:f>
              <c:numCache>
                <c:formatCode>General</c:formatCode>
                <c:ptCount val="18"/>
                <c:pt idx="0">
                  <c:v>49.14</c:v>
                </c:pt>
                <c:pt idx="1">
                  <c:v>12.77</c:v>
                </c:pt>
                <c:pt idx="2">
                  <c:v>198.74</c:v>
                </c:pt>
                <c:pt idx="4">
                  <c:v>43.13</c:v>
                </c:pt>
                <c:pt idx="5">
                  <c:v>355.36</c:v>
                </c:pt>
                <c:pt idx="7">
                  <c:v>328.68</c:v>
                </c:pt>
                <c:pt idx="8">
                  <c:v>4.79</c:v>
                </c:pt>
                <c:pt idx="9">
                  <c:v>34.01</c:v>
                </c:pt>
                <c:pt idx="12">
                  <c:v>37.86</c:v>
                </c:pt>
                <c:pt idx="13">
                  <c:v>81.239999999999995</c:v>
                </c:pt>
                <c:pt idx="14">
                  <c:v>32.700000000000003</c:v>
                </c:pt>
                <c:pt idx="15">
                  <c:v>14.92</c:v>
                </c:pt>
                <c:pt idx="16">
                  <c:v>670.8</c:v>
                </c:pt>
                <c:pt idx="17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46FE-8322-64BDEE06D470}"/>
            </c:ext>
          </c:extLst>
        </c:ser>
        <c:ser>
          <c:idx val="11"/>
          <c:order val="11"/>
          <c:tx>
            <c:v>julho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Plan1!$S$3:$S$21</c:f>
              <c:numCache>
                <c:formatCode>General</c:formatCode>
                <c:ptCount val="19"/>
                <c:pt idx="0">
                  <c:v>65.09</c:v>
                </c:pt>
                <c:pt idx="1">
                  <c:v>22</c:v>
                </c:pt>
                <c:pt idx="2">
                  <c:v>271.63</c:v>
                </c:pt>
                <c:pt idx="4">
                  <c:v>57.4</c:v>
                </c:pt>
                <c:pt idx="5">
                  <c:v>376.34</c:v>
                </c:pt>
                <c:pt idx="6">
                  <c:v>1.3</c:v>
                </c:pt>
                <c:pt idx="7">
                  <c:v>414.39000000000004</c:v>
                </c:pt>
                <c:pt idx="8">
                  <c:v>12.26</c:v>
                </c:pt>
                <c:pt idx="9">
                  <c:v>36.79</c:v>
                </c:pt>
                <c:pt idx="12">
                  <c:v>63.68</c:v>
                </c:pt>
                <c:pt idx="13">
                  <c:v>95.63</c:v>
                </c:pt>
                <c:pt idx="14">
                  <c:v>32.700000000000003</c:v>
                </c:pt>
                <c:pt idx="15">
                  <c:v>15.48</c:v>
                </c:pt>
                <c:pt idx="16">
                  <c:v>745.79</c:v>
                </c:pt>
                <c:pt idx="17">
                  <c:v>2.74</c:v>
                </c:pt>
                <c:pt idx="18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B-4459-84B0-CC1BA926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32432"/>
        <c:axId val="397435384"/>
      </c:barChart>
      <c:catAx>
        <c:axId val="3974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35384"/>
        <c:crosses val="autoZero"/>
        <c:auto val="1"/>
        <c:lblAlgn val="ctr"/>
        <c:lblOffset val="100"/>
        <c:noMultiLvlLbl val="0"/>
      </c:catAx>
      <c:valAx>
        <c:axId val="3974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Incremento/ redução mensal</a:t>
            </a:r>
            <a:r>
              <a:rPr lang="pt-BR" baseline="0"/>
              <a:t> por região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Plan1!$C$3:$C$21</c:f>
              <c:strCache>
                <c:ptCount val="19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Demini-mapulau</c:v>
                </c:pt>
                <c:pt idx="4">
                  <c:v>Hakoma</c:v>
                </c:pt>
                <c:pt idx="5">
                  <c:v>Homoxi</c:v>
                </c:pt>
                <c:pt idx="6">
                  <c:v>Kataroa</c:v>
                </c:pt>
                <c:pt idx="7">
                  <c:v>Kayanau</c:v>
                </c:pt>
                <c:pt idx="8">
                  <c:v>Lobo D’almada e Médio Catrimani</c:v>
                </c:pt>
                <c:pt idx="9">
                  <c:v>Oriak</c:v>
                </c:pt>
                <c:pt idx="10">
                  <c:v>Palimiu</c:v>
                </c:pt>
                <c:pt idx="11">
                  <c:v>Papiu</c:v>
                </c:pt>
                <c:pt idx="12">
                  <c:v>Parima (Arathau)</c:v>
                </c:pt>
                <c:pt idx="13">
                  <c:v>Rio Novo (Apiaú)</c:v>
                </c:pt>
                <c:pt idx="14">
                  <c:v>Serra da Estrtutura</c:v>
                </c:pt>
                <c:pt idx="15">
                  <c:v>Uraricaá</c:v>
                </c:pt>
                <c:pt idx="16">
                  <c:v>Waikás</c:v>
                </c:pt>
                <c:pt idx="17">
                  <c:v>Watho u (Surucucus)</c:v>
                </c:pt>
                <c:pt idx="18">
                  <c:v>Uraricuera</c:v>
                </c:pt>
              </c:strCache>
            </c:strRef>
          </c:cat>
          <c:val>
            <c:numRef>
              <c:f>Plan1!$U$3:$U$21</c:f>
              <c:numCache>
                <c:formatCode>General</c:formatCode>
                <c:ptCount val="19"/>
                <c:pt idx="0">
                  <c:v>16.849999999999994</c:v>
                </c:pt>
                <c:pt idx="1">
                  <c:v>1.120000000000001</c:v>
                </c:pt>
                <c:pt idx="2">
                  <c:v>1.1800000000000068</c:v>
                </c:pt>
                <c:pt idx="3">
                  <c:v>2.46</c:v>
                </c:pt>
                <c:pt idx="4">
                  <c:v>-6.8799999999999955</c:v>
                </c:pt>
                <c:pt idx="5">
                  <c:v>-304.10999999999996</c:v>
                </c:pt>
                <c:pt idx="6">
                  <c:v>4.04</c:v>
                </c:pt>
                <c:pt idx="7">
                  <c:v>72.92999999999995</c:v>
                </c:pt>
                <c:pt idx="8">
                  <c:v>12.479999999999999</c:v>
                </c:pt>
                <c:pt idx="9">
                  <c:v>-19.93</c:v>
                </c:pt>
                <c:pt idx="10">
                  <c:v>5.39</c:v>
                </c:pt>
                <c:pt idx="11">
                  <c:v>12.66</c:v>
                </c:pt>
                <c:pt idx="12">
                  <c:v>12.32</c:v>
                </c:pt>
                <c:pt idx="13">
                  <c:v>-14.549999999999997</c:v>
                </c:pt>
                <c:pt idx="14">
                  <c:v>0</c:v>
                </c:pt>
                <c:pt idx="15">
                  <c:v>-2.2000000000000011</c:v>
                </c:pt>
                <c:pt idx="16">
                  <c:v>20.090000000000032</c:v>
                </c:pt>
                <c:pt idx="17">
                  <c:v>24.61</c:v>
                </c:pt>
                <c:pt idx="18">
                  <c:v>1.0200000000000005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4E9-98B8-D5AF3008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430792"/>
        <c:axId val="394428824"/>
      </c:barChart>
      <c:catAx>
        <c:axId val="39443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428824"/>
        <c:crosses val="autoZero"/>
        <c:auto val="1"/>
        <c:lblAlgn val="ctr"/>
        <c:lblOffset val="100"/>
        <c:noMultiLvlLbl val="0"/>
      </c:catAx>
      <c:valAx>
        <c:axId val="3944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43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degrada em Hectares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Plan1!$C$19</c:f>
              <c:strCache>
                <c:ptCount val="1"/>
                <c:pt idx="0">
                  <c:v>Waikás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Plan1!$D$2:$R$2</c:f>
              <c:strCache>
                <c:ptCount val="1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Fevereiro</c:v>
                </c:pt>
                <c:pt idx="11">
                  <c:v>Março</c:v>
                </c:pt>
                <c:pt idx="12">
                  <c:v>Abril</c:v>
                </c:pt>
                <c:pt idx="13">
                  <c:v>Maio</c:v>
                </c:pt>
                <c:pt idx="14">
                  <c:v>Junho</c:v>
                </c:pt>
              </c:strCache>
            </c:strRef>
          </c:cat>
          <c:val>
            <c:numRef>
              <c:f>Plan1!$D$19:$T$19</c:f>
              <c:numCache>
                <c:formatCode>General</c:formatCode>
                <c:ptCount val="17"/>
                <c:pt idx="0">
                  <c:v>316.24</c:v>
                </c:pt>
                <c:pt idx="1">
                  <c:v>326.62</c:v>
                </c:pt>
                <c:pt idx="2">
                  <c:v>482.7</c:v>
                </c:pt>
                <c:pt idx="3">
                  <c:v>492.51</c:v>
                </c:pt>
                <c:pt idx="4">
                  <c:v>492.51</c:v>
                </c:pt>
                <c:pt idx="5">
                  <c:v>501.85399999999998</c:v>
                </c:pt>
                <c:pt idx="6">
                  <c:v>510.113</c:v>
                </c:pt>
                <c:pt idx="7">
                  <c:v>651.35500000000002</c:v>
                </c:pt>
                <c:pt idx="8">
                  <c:v>648.28</c:v>
                </c:pt>
                <c:pt idx="9">
                  <c:v>659.17</c:v>
                </c:pt>
                <c:pt idx="10">
                  <c:v>670.8</c:v>
                </c:pt>
                <c:pt idx="11">
                  <c:v>672.36</c:v>
                </c:pt>
                <c:pt idx="12">
                  <c:v>674.72</c:v>
                </c:pt>
                <c:pt idx="13">
                  <c:v>681.8</c:v>
                </c:pt>
                <c:pt idx="14">
                  <c:v>723.4</c:v>
                </c:pt>
                <c:pt idx="15">
                  <c:v>745.79</c:v>
                </c:pt>
                <c:pt idx="16">
                  <c:v>765.88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A-4879-95C6-0AC54B7263B7}"/>
            </c:ext>
          </c:extLst>
        </c:ser>
        <c:ser>
          <c:idx val="1"/>
          <c:order val="1"/>
          <c:tx>
            <c:strRef>
              <c:f>Plan1!$C$5</c:f>
              <c:strCache>
                <c:ptCount val="1"/>
                <c:pt idx="0">
                  <c:v>Aracaçá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Plan1!$D$2:$R$2</c:f>
              <c:strCache>
                <c:ptCount val="1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Fevereiro</c:v>
                </c:pt>
                <c:pt idx="11">
                  <c:v>Março</c:v>
                </c:pt>
                <c:pt idx="12">
                  <c:v>Abril</c:v>
                </c:pt>
                <c:pt idx="13">
                  <c:v>Maio</c:v>
                </c:pt>
                <c:pt idx="14">
                  <c:v>Junho</c:v>
                </c:pt>
              </c:strCache>
            </c:strRef>
          </c:cat>
          <c:val>
            <c:numRef>
              <c:f>Plan1!$D$5:$T$5</c:f>
              <c:numCache>
                <c:formatCode>General</c:formatCode>
                <c:ptCount val="17"/>
                <c:pt idx="0">
                  <c:v>176.67</c:v>
                </c:pt>
                <c:pt idx="1">
                  <c:v>140.44999999999999</c:v>
                </c:pt>
                <c:pt idx="2">
                  <c:v>150.83000000000001</c:v>
                </c:pt>
                <c:pt idx="3">
                  <c:v>153.072</c:v>
                </c:pt>
                <c:pt idx="4">
                  <c:v>158.23400000000001</c:v>
                </c:pt>
                <c:pt idx="5">
                  <c:v>159.04599999999999</c:v>
                </c:pt>
                <c:pt idx="6">
                  <c:v>160.24100000000001</c:v>
                </c:pt>
                <c:pt idx="7">
                  <c:v>189.78700000000001</c:v>
                </c:pt>
                <c:pt idx="8">
                  <c:v>182.63</c:v>
                </c:pt>
                <c:pt idx="9">
                  <c:v>193.87</c:v>
                </c:pt>
                <c:pt idx="10">
                  <c:v>198.74</c:v>
                </c:pt>
                <c:pt idx="11">
                  <c:v>203.46</c:v>
                </c:pt>
                <c:pt idx="12">
                  <c:v>209.66</c:v>
                </c:pt>
                <c:pt idx="13">
                  <c:v>224.87</c:v>
                </c:pt>
                <c:pt idx="14">
                  <c:v>278.23</c:v>
                </c:pt>
                <c:pt idx="15">
                  <c:v>271.63</c:v>
                </c:pt>
                <c:pt idx="16">
                  <c:v>272.81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A-4879-95C6-0AC54B7263B7}"/>
            </c:ext>
          </c:extLst>
        </c:ser>
        <c:ser>
          <c:idx val="2"/>
          <c:order val="2"/>
          <c:tx>
            <c:strRef>
              <c:f>Plan1!$C$10</c:f>
              <c:strCache>
                <c:ptCount val="1"/>
                <c:pt idx="0">
                  <c:v>Kayanau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Plan1!$D$2:$R$2</c:f>
              <c:strCache>
                <c:ptCount val="1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Fevereiro</c:v>
                </c:pt>
                <c:pt idx="11">
                  <c:v>Março</c:v>
                </c:pt>
                <c:pt idx="12">
                  <c:v>Abril</c:v>
                </c:pt>
                <c:pt idx="13">
                  <c:v>Maio</c:v>
                </c:pt>
                <c:pt idx="14">
                  <c:v>Junho</c:v>
                </c:pt>
              </c:strCache>
            </c:strRef>
          </c:cat>
          <c:val>
            <c:numRef>
              <c:f>Plan1!$D$10:$T$10</c:f>
              <c:numCache>
                <c:formatCode>General</c:formatCode>
                <c:ptCount val="17"/>
                <c:pt idx="0">
                  <c:v>138.99</c:v>
                </c:pt>
                <c:pt idx="1">
                  <c:v>157.35</c:v>
                </c:pt>
                <c:pt idx="2">
                  <c:v>157.35</c:v>
                </c:pt>
                <c:pt idx="3">
                  <c:v>190.40700000000001</c:v>
                </c:pt>
                <c:pt idx="4">
                  <c:v>199.01599999999999</c:v>
                </c:pt>
                <c:pt idx="5">
                  <c:v>232.30699999999999</c:v>
                </c:pt>
                <c:pt idx="6">
                  <c:v>237.31700000000001</c:v>
                </c:pt>
                <c:pt idx="7">
                  <c:v>250.17599999999999</c:v>
                </c:pt>
                <c:pt idx="8">
                  <c:v>286.69</c:v>
                </c:pt>
                <c:pt idx="9">
                  <c:v>300.3</c:v>
                </c:pt>
                <c:pt idx="10">
                  <c:v>328.68</c:v>
                </c:pt>
                <c:pt idx="11">
                  <c:v>335.23</c:v>
                </c:pt>
                <c:pt idx="12">
                  <c:v>352.46</c:v>
                </c:pt>
                <c:pt idx="13">
                  <c:v>359.32</c:v>
                </c:pt>
                <c:pt idx="14">
                  <c:v>372.51000000000005</c:v>
                </c:pt>
                <c:pt idx="15">
                  <c:v>414.39000000000004</c:v>
                </c:pt>
                <c:pt idx="16">
                  <c:v>487.32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A-4879-95C6-0AC54B7263B7}"/>
            </c:ext>
          </c:extLst>
        </c:ser>
        <c:ser>
          <c:idx val="3"/>
          <c:order val="3"/>
          <c:tx>
            <c:strRef>
              <c:f>Plan1!$C$16</c:f>
              <c:strCache>
                <c:ptCount val="1"/>
                <c:pt idx="0">
                  <c:v>Rio Novo (Apiaú)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Plan1!$D$2:$R$2</c:f>
              <c:strCache>
                <c:ptCount val="1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Fevereiro</c:v>
                </c:pt>
                <c:pt idx="11">
                  <c:v>Março</c:v>
                </c:pt>
                <c:pt idx="12">
                  <c:v>Abril</c:v>
                </c:pt>
                <c:pt idx="13">
                  <c:v>Maio</c:v>
                </c:pt>
                <c:pt idx="14">
                  <c:v>Junho</c:v>
                </c:pt>
              </c:strCache>
            </c:strRef>
          </c:cat>
          <c:val>
            <c:numRef>
              <c:f>Plan1!$D$16:$T$16</c:f>
              <c:numCache>
                <c:formatCode>General</c:formatCode>
                <c:ptCount val="17"/>
                <c:pt idx="0">
                  <c:v>31.19</c:v>
                </c:pt>
                <c:pt idx="1">
                  <c:v>31.19</c:v>
                </c:pt>
                <c:pt idx="2">
                  <c:v>31.19</c:v>
                </c:pt>
                <c:pt idx="3">
                  <c:v>31.19</c:v>
                </c:pt>
                <c:pt idx="4">
                  <c:v>31.19</c:v>
                </c:pt>
                <c:pt idx="5">
                  <c:v>31.19</c:v>
                </c:pt>
                <c:pt idx="6">
                  <c:v>31.19</c:v>
                </c:pt>
                <c:pt idx="7">
                  <c:v>37.808100000000003</c:v>
                </c:pt>
                <c:pt idx="8">
                  <c:v>38.729999999999997</c:v>
                </c:pt>
                <c:pt idx="9">
                  <c:v>38.729999999999997</c:v>
                </c:pt>
                <c:pt idx="10">
                  <c:v>81.239999999999995</c:v>
                </c:pt>
                <c:pt idx="11">
                  <c:v>83.32</c:v>
                </c:pt>
                <c:pt idx="12">
                  <c:v>86.82</c:v>
                </c:pt>
                <c:pt idx="13">
                  <c:v>87.75</c:v>
                </c:pt>
                <c:pt idx="14">
                  <c:v>87.75</c:v>
                </c:pt>
                <c:pt idx="15">
                  <c:v>95.63</c:v>
                </c:pt>
                <c:pt idx="16">
                  <c:v>81.08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CC5-80C7-9ACEB1A4DE56}"/>
            </c:ext>
          </c:extLst>
        </c:ser>
        <c:ser>
          <c:idx val="4"/>
          <c:order val="4"/>
          <c:tx>
            <c:strRef>
              <c:f>Plan1!$C$3</c:f>
              <c:strCache>
                <c:ptCount val="1"/>
                <c:pt idx="0">
                  <c:v>Alto Catrimani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Plan1!$D$3:$T$3</c:f>
              <c:numCache>
                <c:formatCode>General</c:formatCode>
                <c:ptCount val="17"/>
                <c:pt idx="0">
                  <c:v>34.36</c:v>
                </c:pt>
                <c:pt idx="1">
                  <c:v>23.92</c:v>
                </c:pt>
                <c:pt idx="2">
                  <c:v>23.92</c:v>
                </c:pt>
                <c:pt idx="3">
                  <c:v>24.51</c:v>
                </c:pt>
                <c:pt idx="4">
                  <c:v>24.51</c:v>
                </c:pt>
                <c:pt idx="5">
                  <c:v>24.51</c:v>
                </c:pt>
                <c:pt idx="6">
                  <c:v>24.51</c:v>
                </c:pt>
                <c:pt idx="7">
                  <c:v>22.346499999999999</c:v>
                </c:pt>
                <c:pt idx="8">
                  <c:v>32.97</c:v>
                </c:pt>
                <c:pt idx="9">
                  <c:v>32.97</c:v>
                </c:pt>
                <c:pt idx="10">
                  <c:v>49.14</c:v>
                </c:pt>
                <c:pt idx="11">
                  <c:v>53.8</c:v>
                </c:pt>
                <c:pt idx="12">
                  <c:v>56.3</c:v>
                </c:pt>
                <c:pt idx="13">
                  <c:v>56.3</c:v>
                </c:pt>
                <c:pt idx="14">
                  <c:v>56.3</c:v>
                </c:pt>
                <c:pt idx="15">
                  <c:v>65.09</c:v>
                </c:pt>
                <c:pt idx="16">
                  <c:v>81.94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7-4ED5-984D-E520B60E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5575184"/>
        <c:axId val="415570592"/>
      </c:lineChart>
      <c:catAx>
        <c:axId val="4155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70592"/>
        <c:crosses val="autoZero"/>
        <c:auto val="1"/>
        <c:lblAlgn val="ctr"/>
        <c:lblOffset val="100"/>
        <c:noMultiLvlLbl val="0"/>
      </c:catAx>
      <c:valAx>
        <c:axId val="4155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75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destruida pelo garimpo na TI Yanomami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841919603858196E-2"/>
          <c:y val="8.6961579234580227E-2"/>
          <c:w val="0.92559424858738149"/>
          <c:h val="0.6735207873338109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historico!$B$1:$G$1</c:f>
              <c:numCache>
                <c:formatCode>mmm\-yy</c:formatCode>
                <c:ptCount val="6"/>
                <c:pt idx="0">
                  <c:v>43404</c:v>
                </c:pt>
                <c:pt idx="1">
                  <c:v>43769</c:v>
                </c:pt>
                <c:pt idx="2">
                  <c:v>44135</c:v>
                </c:pt>
                <c:pt idx="3">
                  <c:v>44500</c:v>
                </c:pt>
                <c:pt idx="4">
                  <c:v>44926</c:v>
                </c:pt>
                <c:pt idx="5">
                  <c:v>44652</c:v>
                </c:pt>
              </c:numCache>
            </c:numRef>
          </c:cat>
          <c:val>
            <c:numRef>
              <c:f>historico!$B$2:$G$2</c:f>
              <c:numCache>
                <c:formatCode>General</c:formatCode>
                <c:ptCount val="6"/>
                <c:pt idx="0">
                  <c:v>1236</c:v>
                </c:pt>
                <c:pt idx="1">
                  <c:v>1752.31</c:v>
                </c:pt>
                <c:pt idx="2">
                  <c:v>2126.64</c:v>
                </c:pt>
                <c:pt idx="3">
                  <c:v>3183.27</c:v>
                </c:pt>
                <c:pt idx="4">
                  <c:v>3269.8799999999987</c:v>
                </c:pt>
                <c:pt idx="5">
                  <c:v>4056.5704999999998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C-445F-B510-4DCB34B50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2711024"/>
        <c:axId val="1212730992"/>
      </c:lineChart>
      <c:dateAx>
        <c:axId val="1212711024"/>
        <c:scaling>
          <c:orientation val="minMax"/>
          <c:max val="44562"/>
          <c:min val="43374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730992"/>
        <c:crosses val="autoZero"/>
        <c:auto val="1"/>
        <c:lblOffset val="100"/>
        <c:baseTimeUnit val="months"/>
        <c:majorUnit val="1"/>
        <c:majorTimeUnit val="years"/>
      </c:dateAx>
      <c:valAx>
        <c:axId val="1212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7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</a:t>
            </a:r>
            <a:r>
              <a:rPr lang="pt-BR" baseline="0"/>
              <a:t> degradada pelo garimpo em 2021 (Hectares)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Planet!$B$1:$P$1</c15:sqref>
                  </c15:fullRef>
                </c:ext>
              </c:extLst>
              <c:f>(Planet!$B$1:$F$1,Planet!$H$1,Planet!$J$1,Planet!$L$1:$P$1)</c:f>
              <c:strCache>
                <c:ptCount val="7"/>
                <c:pt idx="0">
                  <c:v>Janeiro</c:v>
                </c:pt>
                <c:pt idx="1">
                  <c:v>Março</c:v>
                </c:pt>
                <c:pt idx="2">
                  <c:v>Junho</c:v>
                </c:pt>
                <c:pt idx="3">
                  <c:v>Agosto</c:v>
                </c:pt>
                <c:pt idx="4">
                  <c:v>Setembro</c:v>
                </c:pt>
                <c:pt idx="5">
                  <c:v>Outubro</c:v>
                </c:pt>
                <c:pt idx="6">
                  <c:v>Dezembro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Planet!$B$23:$P$23</c15:sqref>
                  </c15:fullRef>
                </c:ext>
              </c:extLst>
              <c:f>(Planet!$B$23:$F$23,Planet!$H$23,Planet!$J$23,Planet!$L$23:$P$23)</c:f>
              <c:numCache>
                <c:formatCode>General</c:formatCode>
                <c:ptCount val="7"/>
                <c:pt idx="0">
                  <c:v>2285.62</c:v>
                </c:pt>
                <c:pt idx="1">
                  <c:v>2431.4</c:v>
                </c:pt>
                <c:pt idx="2">
                  <c:v>2702.5600000000004</c:v>
                </c:pt>
                <c:pt idx="3">
                  <c:v>2933.9499999999994</c:v>
                </c:pt>
                <c:pt idx="4" formatCode="0.00">
                  <c:v>3224.7888320000002</c:v>
                </c:pt>
                <c:pt idx="5" formatCode="0.00">
                  <c:v>3183.27</c:v>
                </c:pt>
                <c:pt idx="6" formatCode="0.00">
                  <c:v>3269.8799999999987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E-40A6-B52A-2A8B1F16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253552"/>
        <c:axId val="1243251888"/>
      </c:barChart>
      <c:catAx>
        <c:axId val="1243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251888"/>
        <c:crosses val="autoZero"/>
        <c:auto val="1"/>
        <c:lblAlgn val="ctr"/>
        <c:lblOffset val="100"/>
        <c:noMultiLvlLbl val="0"/>
      </c:catAx>
      <c:valAx>
        <c:axId val="12432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2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5E-40C2-B35D-402B619E0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5E-40C2-B35D-402B619E04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5E-40C2-B35D-402B619E04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5E-40C2-B35D-402B619E04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5E-40C2-B35D-402B619E04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5E-40C2-B35D-402B619E04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F5E-40C2-B35D-402B619E04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8E-4953-ABB8-1A2308BE503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F5E-40C2-B35D-402B619E04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F5E-40C2-B35D-402B619E04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F5E-40C2-B35D-402B619E04E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F5E-40C2-B35D-402B619E04E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F5E-40C2-B35D-402B619E04E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F5E-40C2-B35D-402B619E04E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F5E-40C2-B35D-402B619E04E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F8E-4953-ABB8-1A2308BE503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Planet!$X$2:$X$9</c:f>
              <c:strCache>
                <c:ptCount val="8"/>
                <c:pt idx="0">
                  <c:v>Outras</c:v>
                </c:pt>
                <c:pt idx="1">
                  <c:v>Waikás</c:v>
                </c:pt>
                <c:pt idx="2">
                  <c:v>Kayanau</c:v>
                </c:pt>
                <c:pt idx="4">
                  <c:v>Homoxi</c:v>
                </c:pt>
                <c:pt idx="5">
                  <c:v>Alto Catrimani</c:v>
                </c:pt>
                <c:pt idx="6">
                  <c:v>Aracaçá</c:v>
                </c:pt>
                <c:pt idx="7">
                  <c:v>Parima</c:v>
                </c:pt>
              </c:strCache>
            </c:strRef>
          </c:cat>
          <c:val>
            <c:numRef>
              <c:f>Planet!$Y$2:$Y$9</c:f>
              <c:numCache>
                <c:formatCode>0.00</c:formatCode>
                <c:ptCount val="8"/>
                <c:pt idx="0" formatCode="0.00%">
                  <c:v>0.13917941942823553</c:v>
                </c:pt>
                <c:pt idx="1">
                  <c:v>0.28719402546882467</c:v>
                </c:pt>
                <c:pt idx="2">
                  <c:v>0.210652990323804</c:v>
                </c:pt>
                <c:pt idx="4">
                  <c:v>0.13688269905929273</c:v>
                </c:pt>
                <c:pt idx="5">
                  <c:v>3.423367218368871E-2</c:v>
                </c:pt>
                <c:pt idx="6">
                  <c:v>0.15750730913672678</c:v>
                </c:pt>
                <c:pt idx="7">
                  <c:v>3.4349884399427516E-2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0C2-B35D-402B619E04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por região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Planet!$B$1</c:f>
              <c:strCache>
                <c:ptCount val="1"/>
                <c:pt idx="0">
                  <c:v>Janeiro (20)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Planet!$B$2:$B$22</c:f>
            </c:numRef>
          </c:val>
          <c:extLst>
            <c:ext xmlns:c16="http://schemas.microsoft.com/office/drawing/2014/chart" uri="{C3380CC4-5D6E-409C-BE32-E72D297353CC}">
              <c16:uniqueId val="{00000000-6423-475E-BB61-9B733D464DDE}"/>
            </c:ext>
          </c:extLst>
        </c:ser>
        <c:ser>
          <c:idx val="1"/>
          <c:order val="1"/>
          <c:tx>
            <c:strRef>
              <c:f>Planet!$C$1</c:f>
              <c:strCache>
                <c:ptCount val="1"/>
                <c:pt idx="0">
                  <c:v>Abril (20)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Planet!$C$2:$C$22</c:f>
            </c:numRef>
          </c:val>
          <c:extLst>
            <c:ext xmlns:c16="http://schemas.microsoft.com/office/drawing/2014/chart" uri="{C3380CC4-5D6E-409C-BE32-E72D297353CC}">
              <c16:uniqueId val="{00000001-6423-475E-BB61-9B733D464DDE}"/>
            </c:ext>
          </c:extLst>
        </c:ser>
        <c:ser>
          <c:idx val="2"/>
          <c:order val="2"/>
          <c:tx>
            <c:strRef>
              <c:f>Planet!$D$1</c:f>
              <c:strCache>
                <c:ptCount val="1"/>
                <c:pt idx="0">
                  <c:v>Agosto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Planet!$D$2:$D$22</c:f>
            </c:numRef>
          </c:val>
          <c:extLst>
            <c:ext xmlns:c16="http://schemas.microsoft.com/office/drawing/2014/chart" uri="{C3380CC4-5D6E-409C-BE32-E72D297353CC}">
              <c16:uniqueId val="{00000002-6423-475E-BB61-9B733D464DDE}"/>
            </c:ext>
          </c:extLst>
        </c:ser>
        <c:ser>
          <c:idx val="3"/>
          <c:order val="3"/>
          <c:tx>
            <c:strRef>
              <c:f>Planet!$E$1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Planet!$E$2:$E$22</c:f>
            </c:numRef>
          </c:val>
          <c:extLst>
            <c:ext xmlns:c16="http://schemas.microsoft.com/office/drawing/2014/chart" uri="{C3380CC4-5D6E-409C-BE32-E72D297353CC}">
              <c16:uniqueId val="{00000003-6423-475E-BB61-9B733D464DDE}"/>
            </c:ext>
          </c:extLst>
        </c:ser>
        <c:ser>
          <c:idx val="4"/>
          <c:order val="4"/>
          <c:tx>
            <c:strRef>
              <c:f>Planet!$F$1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Planet!$F$2:$F$22</c:f>
            </c:numRef>
          </c:val>
          <c:extLst>
            <c:ext xmlns:c16="http://schemas.microsoft.com/office/drawing/2014/chart" uri="{C3380CC4-5D6E-409C-BE32-E72D297353CC}">
              <c16:uniqueId val="{00000004-6423-475E-BB61-9B733D464DDE}"/>
            </c:ext>
          </c:extLst>
        </c:ser>
        <c:ser>
          <c:idx val="6"/>
          <c:order val="6"/>
          <c:tx>
            <c:strRef>
              <c:f>Planet!$H$1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Planet!$H$2:$H$22</c:f>
              <c:numCache>
                <c:formatCode>General</c:formatCode>
                <c:ptCount val="21"/>
                <c:pt idx="0">
                  <c:v>103.37</c:v>
                </c:pt>
                <c:pt idx="1">
                  <c:v>15.75</c:v>
                </c:pt>
                <c:pt idx="2">
                  <c:v>393.31</c:v>
                </c:pt>
                <c:pt idx="4">
                  <c:v>2.3199999999999998</c:v>
                </c:pt>
                <c:pt idx="5">
                  <c:v>24.98</c:v>
                </c:pt>
                <c:pt idx="6">
                  <c:v>156.59</c:v>
                </c:pt>
                <c:pt idx="7">
                  <c:v>5.34</c:v>
                </c:pt>
                <c:pt idx="8">
                  <c:v>510.17</c:v>
                </c:pt>
                <c:pt idx="9">
                  <c:v>12.8</c:v>
                </c:pt>
                <c:pt idx="10">
                  <c:v>21.36</c:v>
                </c:pt>
                <c:pt idx="11">
                  <c:v>3.87</c:v>
                </c:pt>
                <c:pt idx="12">
                  <c:v>17.440000000000001</c:v>
                </c:pt>
                <c:pt idx="14">
                  <c:v>77.760000000000005</c:v>
                </c:pt>
                <c:pt idx="15">
                  <c:v>76.790000000000006</c:v>
                </c:pt>
                <c:pt idx="16">
                  <c:v>6.31</c:v>
                </c:pt>
                <c:pt idx="17">
                  <c:v>805.54</c:v>
                </c:pt>
                <c:pt idx="18">
                  <c:v>35.18</c:v>
                </c:pt>
                <c:pt idx="19">
                  <c:v>5.4</c:v>
                </c:pt>
                <c:pt idx="2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3-475E-BB61-9B733D464DDE}"/>
            </c:ext>
          </c:extLst>
        </c:ser>
        <c:ser>
          <c:idx val="7"/>
          <c:order val="7"/>
          <c:tx>
            <c:strRef>
              <c:f>Planet!$I$1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Planet!$I$2:$I$22</c:f>
              <c:numCache>
                <c:formatCode>General</c:formatCode>
                <c:ptCount val="21"/>
                <c:pt idx="0">
                  <c:v>110.28</c:v>
                </c:pt>
                <c:pt idx="1">
                  <c:v>16.47</c:v>
                </c:pt>
                <c:pt idx="2">
                  <c:v>372.21</c:v>
                </c:pt>
                <c:pt idx="4">
                  <c:v>2.3199999999999998</c:v>
                </c:pt>
                <c:pt idx="5">
                  <c:v>24.98</c:v>
                </c:pt>
                <c:pt idx="6">
                  <c:v>157.41</c:v>
                </c:pt>
                <c:pt idx="7">
                  <c:v>5.34</c:v>
                </c:pt>
                <c:pt idx="8">
                  <c:v>517.70000000000005</c:v>
                </c:pt>
                <c:pt idx="9">
                  <c:v>12.8</c:v>
                </c:pt>
                <c:pt idx="10">
                  <c:v>21.36</c:v>
                </c:pt>
                <c:pt idx="11">
                  <c:v>4.59</c:v>
                </c:pt>
                <c:pt idx="12">
                  <c:v>17.440000000000001</c:v>
                </c:pt>
                <c:pt idx="14">
                  <c:v>78.349999999999994</c:v>
                </c:pt>
                <c:pt idx="15">
                  <c:v>76.790000000000006</c:v>
                </c:pt>
                <c:pt idx="16">
                  <c:v>7.19</c:v>
                </c:pt>
                <c:pt idx="17">
                  <c:v>830.03</c:v>
                </c:pt>
                <c:pt idx="18">
                  <c:v>37.28</c:v>
                </c:pt>
                <c:pt idx="19">
                  <c:v>5.4</c:v>
                </c:pt>
                <c:pt idx="20">
                  <c:v>11.71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23-475E-BB61-9B733D464DDE}"/>
            </c:ext>
          </c:extLst>
        </c:ser>
        <c:ser>
          <c:idx val="8"/>
          <c:order val="8"/>
          <c:tx>
            <c:strRef>
              <c:f>Planet!$J$1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Planet!$A$2:$A$22</c:f>
              <c:strCache>
                <c:ptCount val="21"/>
                <c:pt idx="0">
                  <c:v>Alto Catrimani</c:v>
                </c:pt>
                <c:pt idx="1">
                  <c:v>Alto Mucajaí</c:v>
                </c:pt>
                <c:pt idx="2">
                  <c:v>Aracaçá</c:v>
                </c:pt>
                <c:pt idx="3">
                  <c:v>Auaris</c:v>
                </c:pt>
                <c:pt idx="4">
                  <c:v>Demini-mapulau</c:v>
                </c:pt>
                <c:pt idx="5">
                  <c:v>Hakoma</c:v>
                </c:pt>
                <c:pt idx="6">
                  <c:v>Homoxi</c:v>
                </c:pt>
                <c:pt idx="7">
                  <c:v>Kataroa</c:v>
                </c:pt>
                <c:pt idx="8">
                  <c:v>Kayanau</c:v>
                </c:pt>
                <c:pt idx="9">
                  <c:v>Médio Catrimani</c:v>
                </c:pt>
                <c:pt idx="10">
                  <c:v>Oriak</c:v>
                </c:pt>
                <c:pt idx="11">
                  <c:v>Palimiu</c:v>
                </c:pt>
                <c:pt idx="12">
                  <c:v>Papiu</c:v>
                </c:pt>
                <c:pt idx="13">
                  <c:v>Parafuri</c:v>
                </c:pt>
                <c:pt idx="14">
                  <c:v>Parima (Arathau)</c:v>
                </c:pt>
                <c:pt idx="15">
                  <c:v>Rio Novo (Apiaú)</c:v>
                </c:pt>
                <c:pt idx="16">
                  <c:v>Serra da Estrtutura</c:v>
                </c:pt>
                <c:pt idx="17">
                  <c:v>Waikás</c:v>
                </c:pt>
                <c:pt idx="18">
                  <c:v>Surucucus</c:v>
                </c:pt>
                <c:pt idx="19">
                  <c:v>Uraricuera</c:v>
                </c:pt>
                <c:pt idx="20">
                  <c:v>Xitei</c:v>
                </c:pt>
              </c:strCache>
            </c:strRef>
          </c:cat>
          <c:val>
            <c:numRef>
              <c:f>Planet!$J$2:$J$22</c:f>
              <c:numCache>
                <c:formatCode>General</c:formatCode>
                <c:ptCount val="21"/>
                <c:pt idx="0">
                  <c:v>120.82</c:v>
                </c:pt>
                <c:pt idx="1">
                  <c:v>16.47</c:v>
                </c:pt>
                <c:pt idx="2">
                  <c:v>372.21</c:v>
                </c:pt>
                <c:pt idx="4">
                  <c:v>2.3199999999999998</c:v>
                </c:pt>
                <c:pt idx="5">
                  <c:v>24.98</c:v>
                </c:pt>
                <c:pt idx="6">
                  <c:v>231.41</c:v>
                </c:pt>
                <c:pt idx="7">
                  <c:v>5.34</c:v>
                </c:pt>
                <c:pt idx="8">
                  <c:v>527.27</c:v>
                </c:pt>
                <c:pt idx="9">
                  <c:v>12.8</c:v>
                </c:pt>
                <c:pt idx="10">
                  <c:v>21.56</c:v>
                </c:pt>
                <c:pt idx="11">
                  <c:v>4.59</c:v>
                </c:pt>
                <c:pt idx="12">
                  <c:v>22.05</c:v>
                </c:pt>
                <c:pt idx="14">
                  <c:v>79.14</c:v>
                </c:pt>
                <c:pt idx="15">
                  <c:v>81.05</c:v>
                </c:pt>
                <c:pt idx="16">
                  <c:v>7.19</c:v>
                </c:pt>
                <c:pt idx="17">
                  <c:v>836.71</c:v>
                </c:pt>
                <c:pt idx="18">
                  <c:v>37.28</c:v>
                </c:pt>
                <c:pt idx="19">
                  <c:v>5.4</c:v>
                </c:pt>
                <c:pt idx="20">
                  <c:v>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23-475E-BB61-9B733D464DDE}"/>
            </c:ext>
          </c:extLst>
        </c:ser>
        <c:ser>
          <c:idx val="9"/>
          <c:order val="9"/>
          <c:tx>
            <c:strRef>
              <c:f>Planet!$K$1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Planet!$K$2:$K$22</c:f>
              <c:numCache>
                <c:formatCode>General</c:formatCode>
                <c:ptCount val="21"/>
                <c:pt idx="0">
                  <c:v>128.03</c:v>
                </c:pt>
                <c:pt idx="1">
                  <c:v>14.85</c:v>
                </c:pt>
                <c:pt idx="2">
                  <c:v>417.52</c:v>
                </c:pt>
                <c:pt idx="3">
                  <c:v>0.77</c:v>
                </c:pt>
                <c:pt idx="4">
                  <c:v>2.3199999999999998</c:v>
                </c:pt>
                <c:pt idx="5">
                  <c:v>30.67</c:v>
                </c:pt>
                <c:pt idx="6">
                  <c:v>233.02</c:v>
                </c:pt>
                <c:pt idx="7">
                  <c:v>5.34</c:v>
                </c:pt>
                <c:pt idx="8">
                  <c:v>565.24</c:v>
                </c:pt>
                <c:pt idx="9">
                  <c:v>9.0500000000000007</c:v>
                </c:pt>
                <c:pt idx="10">
                  <c:v>29.64</c:v>
                </c:pt>
                <c:pt idx="11">
                  <c:v>5.75</c:v>
                </c:pt>
                <c:pt idx="12">
                  <c:v>26.14</c:v>
                </c:pt>
                <c:pt idx="14">
                  <c:v>79.650000000000006</c:v>
                </c:pt>
                <c:pt idx="15">
                  <c:v>82.17</c:v>
                </c:pt>
                <c:pt idx="16">
                  <c:v>7.19</c:v>
                </c:pt>
                <c:pt idx="17">
                  <c:v>868.01</c:v>
                </c:pt>
                <c:pt idx="18">
                  <c:v>27.35</c:v>
                </c:pt>
                <c:pt idx="19">
                  <c:v>7.81</c:v>
                </c:pt>
                <c:pt idx="20">
                  <c:v>28.41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D-4D9D-99A3-FD08B2B0CFBC}"/>
            </c:ext>
          </c:extLst>
        </c:ser>
        <c:ser>
          <c:idx val="10"/>
          <c:order val="10"/>
          <c:tx>
            <c:v>Junho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Planet!$L$2:$L$22</c:f>
              <c:numCache>
                <c:formatCode>General</c:formatCode>
                <c:ptCount val="21"/>
                <c:pt idx="0">
                  <c:v>128.59</c:v>
                </c:pt>
                <c:pt idx="1">
                  <c:v>14.85</c:v>
                </c:pt>
                <c:pt idx="2">
                  <c:v>441.51</c:v>
                </c:pt>
                <c:pt idx="3">
                  <c:v>0.77</c:v>
                </c:pt>
                <c:pt idx="4">
                  <c:v>2.3199999999999998</c:v>
                </c:pt>
                <c:pt idx="5">
                  <c:v>30.67</c:v>
                </c:pt>
                <c:pt idx="6">
                  <c:v>252.29</c:v>
                </c:pt>
                <c:pt idx="7">
                  <c:v>5.34</c:v>
                </c:pt>
                <c:pt idx="8">
                  <c:v>584.19000000000005</c:v>
                </c:pt>
                <c:pt idx="9">
                  <c:v>6.72</c:v>
                </c:pt>
                <c:pt idx="10">
                  <c:v>29.64</c:v>
                </c:pt>
                <c:pt idx="11">
                  <c:v>5.75</c:v>
                </c:pt>
                <c:pt idx="12">
                  <c:v>26.14</c:v>
                </c:pt>
                <c:pt idx="13">
                  <c:v>4.3600000000000003</c:v>
                </c:pt>
                <c:pt idx="14">
                  <c:v>104.61</c:v>
                </c:pt>
                <c:pt idx="15">
                  <c:v>100.17</c:v>
                </c:pt>
                <c:pt idx="16">
                  <c:v>7.19</c:v>
                </c:pt>
                <c:pt idx="17">
                  <c:v>882.87</c:v>
                </c:pt>
                <c:pt idx="18">
                  <c:v>29.18</c:v>
                </c:pt>
                <c:pt idx="19">
                  <c:v>7.81</c:v>
                </c:pt>
                <c:pt idx="20">
                  <c:v>37.590000000000003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E-43FE-BC14-3B827080BDAF}"/>
            </c:ext>
          </c:extLst>
        </c:ser>
        <c:ser>
          <c:idx val="11"/>
          <c:order val="11"/>
          <c:tx>
            <c:strRef>
              <c:f>Planet!$M$1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Planet!$M$2:$M$22</c:f>
              <c:numCache>
                <c:formatCode>General</c:formatCode>
                <c:ptCount val="21"/>
                <c:pt idx="0">
                  <c:v>103.91</c:v>
                </c:pt>
                <c:pt idx="1">
                  <c:v>16.670000000000002</c:v>
                </c:pt>
                <c:pt idx="2">
                  <c:v>457.76</c:v>
                </c:pt>
                <c:pt idx="3">
                  <c:v>18.09</c:v>
                </c:pt>
                <c:pt idx="4">
                  <c:v>4.18</c:v>
                </c:pt>
                <c:pt idx="5">
                  <c:v>30.67</c:v>
                </c:pt>
                <c:pt idx="6">
                  <c:v>402.49</c:v>
                </c:pt>
                <c:pt idx="7">
                  <c:v>1.76</c:v>
                </c:pt>
                <c:pt idx="8">
                  <c:v>584.29999999999995</c:v>
                </c:pt>
                <c:pt idx="9">
                  <c:v>6.72</c:v>
                </c:pt>
                <c:pt idx="10">
                  <c:v>24.29</c:v>
                </c:pt>
                <c:pt idx="11">
                  <c:v>5.42</c:v>
                </c:pt>
                <c:pt idx="12">
                  <c:v>37.08</c:v>
                </c:pt>
                <c:pt idx="13">
                  <c:v>4.3600000000000003</c:v>
                </c:pt>
                <c:pt idx="14">
                  <c:v>100.79</c:v>
                </c:pt>
                <c:pt idx="15">
                  <c:v>105.5</c:v>
                </c:pt>
                <c:pt idx="16">
                  <c:v>8.1300000000000008</c:v>
                </c:pt>
                <c:pt idx="17">
                  <c:v>910.58</c:v>
                </c:pt>
                <c:pt idx="18">
                  <c:v>29.49</c:v>
                </c:pt>
                <c:pt idx="19">
                  <c:v>2.37</c:v>
                </c:pt>
                <c:pt idx="20">
                  <c:v>79.39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E8D-B514-5BD3A68A71BF}"/>
            </c:ext>
          </c:extLst>
        </c:ser>
        <c:ser>
          <c:idx val="12"/>
          <c:order val="12"/>
          <c:tx>
            <c:strRef>
              <c:f>Planet!$N$1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Planet!$N$2:$N$22</c:f>
              <c:numCache>
                <c:formatCode>0.00</c:formatCode>
                <c:ptCount val="21"/>
                <c:pt idx="0">
                  <c:v>107.098027</c:v>
                </c:pt>
                <c:pt idx="1">
                  <c:v>16.67089</c:v>
                </c:pt>
                <c:pt idx="2" formatCode="General">
                  <c:v>534.66999999999996</c:v>
                </c:pt>
                <c:pt idx="3">
                  <c:v>18.093845000000002</c:v>
                </c:pt>
                <c:pt idx="4">
                  <c:v>4.1885690000000002</c:v>
                </c:pt>
                <c:pt idx="5">
                  <c:v>42.941471</c:v>
                </c:pt>
                <c:pt idx="6">
                  <c:v>411.87763799999999</c:v>
                </c:pt>
                <c:pt idx="7">
                  <c:v>1.767509</c:v>
                </c:pt>
                <c:pt idx="8">
                  <c:v>678.62177199999996</c:v>
                </c:pt>
                <c:pt idx="9">
                  <c:v>6.7202960000000003</c:v>
                </c:pt>
                <c:pt idx="10">
                  <c:v>24.297212999999999</c:v>
                </c:pt>
                <c:pt idx="11">
                  <c:v>13.037625</c:v>
                </c:pt>
                <c:pt idx="12">
                  <c:v>38.774819000000001</c:v>
                </c:pt>
                <c:pt idx="13">
                  <c:v>7.7390920000000003</c:v>
                </c:pt>
                <c:pt idx="14">
                  <c:v>118.964045</c:v>
                </c:pt>
                <c:pt idx="15">
                  <c:v>105.508942</c:v>
                </c:pt>
                <c:pt idx="16" formatCode="General">
                  <c:v>10.4</c:v>
                </c:pt>
                <c:pt idx="17">
                  <c:v>923.17451900000003</c:v>
                </c:pt>
                <c:pt idx="18">
                  <c:v>28.755631999999999</c:v>
                </c:pt>
                <c:pt idx="19">
                  <c:v>6.2706720000000002</c:v>
                </c:pt>
                <c:pt idx="20">
                  <c:v>125.216256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8-472D-A790-F9DA75A2E50D}"/>
            </c:ext>
          </c:extLst>
        </c:ser>
        <c:ser>
          <c:idx val="13"/>
          <c:order val="13"/>
          <c:tx>
            <c:v>Outubro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Planet!$O$2:$O$22</c:f>
              <c:numCache>
                <c:formatCode>0.00</c:formatCode>
                <c:ptCount val="21"/>
                <c:pt idx="0">
                  <c:v>111.43</c:v>
                </c:pt>
                <c:pt idx="1">
                  <c:v>15.5</c:v>
                </c:pt>
                <c:pt idx="2" formatCode="General">
                  <c:v>497.81</c:v>
                </c:pt>
                <c:pt idx="3">
                  <c:v>18.09</c:v>
                </c:pt>
                <c:pt idx="4">
                  <c:v>4.18</c:v>
                </c:pt>
                <c:pt idx="5">
                  <c:v>42.2</c:v>
                </c:pt>
                <c:pt idx="6">
                  <c:v>414.59</c:v>
                </c:pt>
                <c:pt idx="7">
                  <c:v>1.76</c:v>
                </c:pt>
                <c:pt idx="8">
                  <c:v>679.2</c:v>
                </c:pt>
                <c:pt idx="9">
                  <c:v>4.3600000000000003</c:v>
                </c:pt>
                <c:pt idx="10">
                  <c:v>23.36</c:v>
                </c:pt>
                <c:pt idx="11">
                  <c:v>11.48</c:v>
                </c:pt>
                <c:pt idx="12">
                  <c:v>38.770000000000003</c:v>
                </c:pt>
                <c:pt idx="13">
                  <c:v>7.72</c:v>
                </c:pt>
                <c:pt idx="14">
                  <c:v>113.02</c:v>
                </c:pt>
                <c:pt idx="15">
                  <c:v>106.94</c:v>
                </c:pt>
                <c:pt idx="16" formatCode="General">
                  <c:v>10.4</c:v>
                </c:pt>
                <c:pt idx="17">
                  <c:v>924.83</c:v>
                </c:pt>
                <c:pt idx="18">
                  <c:v>26.15</c:v>
                </c:pt>
                <c:pt idx="19">
                  <c:v>6.27</c:v>
                </c:pt>
                <c:pt idx="20">
                  <c:v>125.21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64F-9475-3138A6F7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498496"/>
        <c:axId val="184603638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Planet!$G$1</c15:sqref>
                        </c15:formulaRef>
                      </c:ext>
                    </c:extLst>
                    <c:strCache>
                      <c:ptCount val="1"/>
                      <c:pt idx="0">
                        <c:v>Dezembro (2020)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Planet!$A$2:$A$22</c15:sqref>
                        </c15:formulaRef>
                      </c:ext>
                    </c:extLst>
                    <c:strCache>
                      <c:ptCount val="21"/>
                      <c:pt idx="0">
                        <c:v>Alto Catrimani</c:v>
                      </c:pt>
                      <c:pt idx="1">
                        <c:v>Alto Mucajaí</c:v>
                      </c:pt>
                      <c:pt idx="2">
                        <c:v>Aracaçá</c:v>
                      </c:pt>
                      <c:pt idx="3">
                        <c:v>Auaris</c:v>
                      </c:pt>
                      <c:pt idx="4">
                        <c:v>Demini-mapulau</c:v>
                      </c:pt>
                      <c:pt idx="5">
                        <c:v>Hakoma</c:v>
                      </c:pt>
                      <c:pt idx="6">
                        <c:v>Homoxi</c:v>
                      </c:pt>
                      <c:pt idx="7">
                        <c:v>Kataroa</c:v>
                      </c:pt>
                      <c:pt idx="8">
                        <c:v>Kayanau</c:v>
                      </c:pt>
                      <c:pt idx="9">
                        <c:v>Médio Catrimani</c:v>
                      </c:pt>
                      <c:pt idx="10">
                        <c:v>Oriak</c:v>
                      </c:pt>
                      <c:pt idx="11">
                        <c:v>Palimiu</c:v>
                      </c:pt>
                      <c:pt idx="12">
                        <c:v>Papiu</c:v>
                      </c:pt>
                      <c:pt idx="13">
                        <c:v>Parafuri</c:v>
                      </c:pt>
                      <c:pt idx="14">
                        <c:v>Parima (Arathau)</c:v>
                      </c:pt>
                      <c:pt idx="15">
                        <c:v>Rio Novo (Apiaú)</c:v>
                      </c:pt>
                      <c:pt idx="16">
                        <c:v>Serra da Estrtutura</c:v>
                      </c:pt>
                      <c:pt idx="17">
                        <c:v>Waikás</c:v>
                      </c:pt>
                      <c:pt idx="18">
                        <c:v>Surucucus</c:v>
                      </c:pt>
                      <c:pt idx="19">
                        <c:v>Uraricuera</c:v>
                      </c:pt>
                      <c:pt idx="20">
                        <c:v>Xitei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Planet!$G$2:$G$22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98.05</c:v>
                      </c:pt>
                      <c:pt idx="1">
                        <c:v>15.75</c:v>
                      </c:pt>
                      <c:pt idx="2">
                        <c:v>382.57</c:v>
                      </c:pt>
                      <c:pt idx="4">
                        <c:v>2.3199999999999998</c:v>
                      </c:pt>
                      <c:pt idx="5">
                        <c:v>24.98</c:v>
                      </c:pt>
                      <c:pt idx="6">
                        <c:v>145.97999999999999</c:v>
                      </c:pt>
                      <c:pt idx="7">
                        <c:v>5.34</c:v>
                      </c:pt>
                      <c:pt idx="8">
                        <c:v>510.17</c:v>
                      </c:pt>
                      <c:pt idx="9">
                        <c:v>12.8</c:v>
                      </c:pt>
                      <c:pt idx="10">
                        <c:v>19.04</c:v>
                      </c:pt>
                      <c:pt idx="11">
                        <c:v>4.76</c:v>
                      </c:pt>
                      <c:pt idx="12">
                        <c:v>17.440000000000001</c:v>
                      </c:pt>
                      <c:pt idx="14">
                        <c:v>77.760000000000005</c:v>
                      </c:pt>
                      <c:pt idx="15">
                        <c:v>76.790000000000006</c:v>
                      </c:pt>
                      <c:pt idx="16">
                        <c:v>6.31</c:v>
                      </c:pt>
                      <c:pt idx="17">
                        <c:v>787.36</c:v>
                      </c:pt>
                      <c:pt idx="18">
                        <c:v>35.18</c:v>
                      </c:pt>
                      <c:pt idx="19">
                        <c:v>5.4</c:v>
                      </c:pt>
                      <c:pt idx="20">
                        <c:v>11.34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423-475E-BB61-9B733D464DDE}"/>
                  </c:ext>
                </c:extLst>
              </c15:ser>
            </c15:filteredBarSeries>
          </c:ext>
        </c:extLst>
      </c:barChart>
      <c:catAx>
        <c:axId val="18414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036384"/>
        <c:crosses val="autoZero"/>
        <c:auto val="1"/>
        <c:lblAlgn val="ctr"/>
        <c:lblOffset val="100"/>
        <c:noMultiLvlLbl val="0"/>
      </c:catAx>
      <c:valAx>
        <c:axId val="1846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4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degradada pelo garimpo na TIY</a:t>
            </a:r>
          </a:p>
        </c:rich>
      </c:tx>
      <c:layout>
        <c:manualLayout>
          <c:xMode val="edge"/>
          <c:yMode val="edge"/>
          <c:x val="0.1056528871391075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A1-475F-BAC2-5AB390D90A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A1-475F-BAC2-5AB390D90A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A1-475F-BAC2-5AB390D90A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Planilha1!$D$2:$D$4</c:f>
              <c:strCache>
                <c:ptCount val="3"/>
                <c:pt idx="0">
                  <c:v>Outros</c:v>
                </c:pt>
                <c:pt idx="1">
                  <c:v>Uraricuera</c:v>
                </c:pt>
                <c:pt idx="2">
                  <c:v>Mucajaí</c:v>
                </c:pt>
              </c:strCache>
            </c:strRef>
          </c:cat>
          <c:val>
            <c:numRef>
              <c:f>Planilha1!$E$2:$E$4</c:f>
              <c:numCache>
                <c:formatCode>General</c:formatCode>
                <c:ptCount val="3"/>
                <c:pt idx="0">
                  <c:v>0.14685166480285702</c:v>
                </c:pt>
                <c:pt idx="1">
                  <c:v>0.46078785036614828</c:v>
                </c:pt>
                <c:pt idx="2">
                  <c:v>0.22266061830381298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B0-B15D-B25FAA721E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63500</xdr:colOff>
      <xdr:row>1</xdr:row>
      <xdr:rowOff>25929</xdr:rowOff>
    </xdr:from>
    <xdr:to>
      <xdr:col>34</xdr:col>
      <xdr:colOff>444500</xdr:colOff>
      <xdr:row>23</xdr:row>
      <xdr:rowOff>7055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D3491-4347-424B-9E39-3FAC11AD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135819</xdr:colOff>
      <xdr:row>27</xdr:row>
      <xdr:rowOff>156456</xdr:rowOff>
    </xdr:from>
    <xdr:to>
      <xdr:col>33</xdr:col>
      <xdr:colOff>437797</xdr:colOff>
      <xdr:row>43</xdr:row>
      <xdr:rowOff>49212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10CAB-7AEF-4DCB-BE90-9C2D29235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356306</xdr:colOff>
      <xdr:row>25</xdr:row>
      <xdr:rowOff>155929</xdr:rowOff>
    </xdr:from>
    <xdr:to>
      <xdr:col>26</xdr:col>
      <xdr:colOff>458612</xdr:colOff>
      <xdr:row>49</xdr:row>
      <xdr:rowOff>7056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4AD4F-B91B-4267-BADB-539EC1D09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714374</xdr:colOff>
      <xdr:row>25</xdr:row>
      <xdr:rowOff>67734</xdr:rowOff>
    </xdr:from>
    <xdr:to>
      <xdr:col>11</xdr:col>
      <xdr:colOff>52916</xdr:colOff>
      <xdr:row>42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F347F2-7185-4A44-99FE-C1AC444D2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429894</xdr:colOff>
      <xdr:row>7</xdr:row>
      <xdr:rowOff>33654</xdr:rowOff>
    </xdr:from>
    <xdr:to>
      <xdr:col>18</xdr:col>
      <xdr:colOff>30480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4AC23-0180-4E48-9540-6E24BC5C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29</xdr:row>
      <xdr:rowOff>82550</xdr:rowOff>
    </xdr:from>
    <xdr:to>
      <xdr:col>19</xdr:col>
      <xdr:colOff>85725</xdr:colOff>
      <xdr:row>44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B802D-3975-4AFE-9B65-FA1E3254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73025</xdr:colOff>
      <xdr:row>2</xdr:row>
      <xdr:rowOff>9525</xdr:rowOff>
    </xdr:from>
    <xdr:to>
      <xdr:col>33</xdr:col>
      <xdr:colOff>377825</xdr:colOff>
      <xdr:row>18</xdr:row>
      <xdr:rowOff>174625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60950-01D3-4E6D-A472-0DBF940B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447675</xdr:colOff>
      <xdr:row>28</xdr:row>
      <xdr:rowOff>85725</xdr:rowOff>
    </xdr:from>
    <xdr:to>
      <xdr:col>28</xdr:col>
      <xdr:colOff>142875</xdr:colOff>
      <xdr:row>43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38CBB9-9E6F-4775-83E4-070CF5A5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1168400</xdr:colOff>
      <xdr:row>4</xdr:row>
      <xdr:rowOff>125412</xdr:rowOff>
    </xdr:from>
    <xdr:to>
      <xdr:col>10</xdr:col>
      <xdr:colOff>473075</xdr:colOff>
      <xdr:row>19</xdr:row>
      <xdr:rowOff>17462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13CA4-C1C8-4E91-B62B-EE3441967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2</xdr:row>
      <xdr:rowOff>106680</xdr:rowOff>
    </xdr:from>
    <xdr:to>
      <xdr:col>19</xdr:col>
      <xdr:colOff>7620</xdr:colOff>
      <xdr:row>17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A2125-1B80-4EF2-A38D-F8D1D485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167640</xdr:rowOff>
    </xdr:from>
    <xdr:to>
      <xdr:col>14</xdr:col>
      <xdr:colOff>434340</xdr:colOff>
      <xdr:row>20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0104BF-913D-42D5-8F97-813A53DB5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24"/>
  <sheetViews>
    <sheetView topLeftCell="F1" zoomScale="90" zoomScaleNormal="90" workbookViewId="0">
      <selection activeCell="M15" sqref="M15"/>
    </sheetView>
  </sheetViews>
  <sheetFormatPr defaultRowHeight="14.4" x14ac:dyDescent="0.3"/>
  <cols>
    <col min="3" max="3" width="26.21875" customWidth="1"/>
    <col min="4" max="4" width="19.44140625" bestFit="1" customWidth="1"/>
    <col min="5" max="5" width="21.5546875" customWidth="1"/>
    <col min="6" max="6" width="18.5546875" customWidth="1"/>
    <col min="7" max="7" width="17" customWidth="1"/>
    <col min="8" max="8" width="17.5546875" customWidth="1"/>
    <col min="9" max="15" width="8.77734375" customWidth="1"/>
  </cols>
  <sheetData>
    <row r="2" spans="3:22" x14ac:dyDescent="0.3">
      <c r="C2" t="s">
        <v>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19</v>
      </c>
      <c r="M2" t="s">
        <v>20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3:22" x14ac:dyDescent="0.3">
      <c r="C3" t="s">
        <v>7</v>
      </c>
      <c r="D3">
        <v>34.36</v>
      </c>
      <c r="E3">
        <v>23.92</v>
      </c>
      <c r="F3">
        <v>23.92</v>
      </c>
      <c r="G3">
        <v>24.51</v>
      </c>
      <c r="H3">
        <v>24.51</v>
      </c>
      <c r="I3">
        <v>24.51</v>
      </c>
      <c r="J3">
        <v>24.51</v>
      </c>
      <c r="K3">
        <v>22.346499999999999</v>
      </c>
      <c r="L3">
        <v>32.97</v>
      </c>
      <c r="M3">
        <v>32.97</v>
      </c>
      <c r="N3">
        <v>49.14</v>
      </c>
      <c r="O3">
        <v>53.8</v>
      </c>
      <c r="P3">
        <v>56.3</v>
      </c>
      <c r="Q3">
        <v>56.3</v>
      </c>
      <c r="R3">
        <v>56.3</v>
      </c>
      <c r="S3">
        <v>65.09</v>
      </c>
      <c r="T3">
        <v>81.94</v>
      </c>
      <c r="U3">
        <f>T3-S3</f>
        <v>16.849999999999994</v>
      </c>
      <c r="V3" s="1">
        <f>T3/$T$23</f>
        <v>3.9734649739595965E-2</v>
      </c>
    </row>
    <row r="4" spans="3:22" x14ac:dyDescent="0.3">
      <c r="C4" t="s">
        <v>31</v>
      </c>
      <c r="D4">
        <v>18.22</v>
      </c>
      <c r="E4">
        <v>9.0500000000000007</v>
      </c>
      <c r="F4">
        <v>9.0500000000000007</v>
      </c>
      <c r="G4">
        <v>9.0500000000000007</v>
      </c>
      <c r="H4">
        <v>17.12</v>
      </c>
      <c r="I4">
        <v>17.12</v>
      </c>
      <c r="J4">
        <v>17.12</v>
      </c>
      <c r="K4">
        <v>12.8726</v>
      </c>
      <c r="L4">
        <v>12.87</v>
      </c>
      <c r="M4">
        <v>12.87</v>
      </c>
      <c r="N4">
        <v>12.77</v>
      </c>
      <c r="O4">
        <v>12.77</v>
      </c>
      <c r="P4">
        <v>15.72</v>
      </c>
      <c r="Q4">
        <v>15.72</v>
      </c>
      <c r="R4">
        <v>22</v>
      </c>
      <c r="S4">
        <v>22</v>
      </c>
      <c r="T4">
        <v>23.12</v>
      </c>
      <c r="U4">
        <f t="shared" ref="U4:U23" si="0">T4-S4</f>
        <v>1.120000000000001</v>
      </c>
      <c r="V4" s="1">
        <f t="shared" ref="V4:V22" si="1">T4/$T$23</f>
        <v>1.1211436441047825E-2</v>
      </c>
    </row>
    <row r="5" spans="3:22" x14ac:dyDescent="0.3">
      <c r="C5" t="s">
        <v>4</v>
      </c>
      <c r="D5">
        <v>176.67</v>
      </c>
      <c r="E5">
        <v>140.44999999999999</v>
      </c>
      <c r="F5">
        <v>150.83000000000001</v>
      </c>
      <c r="G5">
        <v>153.072</v>
      </c>
      <c r="H5">
        <v>158.23400000000001</v>
      </c>
      <c r="I5">
        <v>159.04599999999999</v>
      </c>
      <c r="J5">
        <v>160.24100000000001</v>
      </c>
      <c r="K5">
        <v>189.78700000000001</v>
      </c>
      <c r="L5">
        <v>182.63</v>
      </c>
      <c r="M5">
        <v>193.87</v>
      </c>
      <c r="N5">
        <v>198.74</v>
      </c>
      <c r="O5">
        <v>203.46</v>
      </c>
      <c r="P5">
        <v>209.66</v>
      </c>
      <c r="Q5">
        <v>224.87</v>
      </c>
      <c r="R5">
        <v>278.23</v>
      </c>
      <c r="S5">
        <v>271.63</v>
      </c>
      <c r="T5">
        <v>272.81</v>
      </c>
      <c r="U5">
        <f t="shared" si="0"/>
        <v>1.1800000000000068</v>
      </c>
      <c r="V5" s="1">
        <f t="shared" si="1"/>
        <v>0.13229204046203533</v>
      </c>
    </row>
    <row r="6" spans="3:22" x14ac:dyDescent="0.3">
      <c r="C6" t="s">
        <v>32</v>
      </c>
      <c r="T6">
        <v>2.46</v>
      </c>
      <c r="U6">
        <f t="shared" si="0"/>
        <v>2.46</v>
      </c>
      <c r="V6" s="1">
        <f t="shared" si="1"/>
        <v>1.1929123548865765E-3</v>
      </c>
    </row>
    <row r="7" spans="3:22" x14ac:dyDescent="0.3">
      <c r="C7" t="s">
        <v>6</v>
      </c>
      <c r="D7">
        <v>68.33</v>
      </c>
      <c r="E7">
        <v>41.66</v>
      </c>
      <c r="F7">
        <v>41.66</v>
      </c>
      <c r="G7">
        <v>41.66</v>
      </c>
      <c r="H7">
        <v>41.66</v>
      </c>
      <c r="I7">
        <v>41.66</v>
      </c>
      <c r="J7">
        <v>41.66</v>
      </c>
      <c r="K7">
        <v>42.190899999999999</v>
      </c>
      <c r="L7">
        <v>43.47</v>
      </c>
      <c r="M7">
        <v>43.47</v>
      </c>
      <c r="N7">
        <v>43.13</v>
      </c>
      <c r="O7">
        <v>71.61</v>
      </c>
      <c r="P7">
        <v>71.61</v>
      </c>
      <c r="Q7">
        <v>72.88</v>
      </c>
      <c r="R7">
        <v>57.4</v>
      </c>
      <c r="S7">
        <v>57.4</v>
      </c>
      <c r="T7">
        <v>50.52</v>
      </c>
      <c r="U7">
        <f t="shared" si="0"/>
        <v>-6.8799999999999955</v>
      </c>
      <c r="V7" s="1">
        <f t="shared" si="1"/>
        <v>2.4498346410109693E-2</v>
      </c>
    </row>
    <row r="8" spans="3:22" x14ac:dyDescent="0.3">
      <c r="C8" t="s">
        <v>5</v>
      </c>
      <c r="D8">
        <v>225.72</v>
      </c>
      <c r="E8">
        <v>274.77999999999997</v>
      </c>
      <c r="F8">
        <v>281.44</v>
      </c>
      <c r="G8">
        <v>316.67700000000002</v>
      </c>
      <c r="H8">
        <v>316.67700000000002</v>
      </c>
      <c r="I8">
        <v>316.67700000000002</v>
      </c>
      <c r="J8">
        <v>316.67700000000002</v>
      </c>
      <c r="K8">
        <v>327.06599999999997</v>
      </c>
      <c r="L8">
        <v>331.76</v>
      </c>
      <c r="M8">
        <v>358.09</v>
      </c>
      <c r="N8">
        <v>355.36</v>
      </c>
      <c r="O8">
        <v>355.36</v>
      </c>
      <c r="P8">
        <v>404.88</v>
      </c>
      <c r="Q8">
        <v>407.88</v>
      </c>
      <c r="R8">
        <v>409.97</v>
      </c>
      <c r="S8">
        <v>376.34</v>
      </c>
      <c r="T8">
        <v>72.23</v>
      </c>
      <c r="U8">
        <f t="shared" si="0"/>
        <v>-304.10999999999996</v>
      </c>
      <c r="V8" s="1">
        <f t="shared" si="1"/>
        <v>3.502604040384448E-2</v>
      </c>
    </row>
    <row r="9" spans="3:22" x14ac:dyDescent="0.3">
      <c r="C9" t="s">
        <v>28</v>
      </c>
      <c r="S9">
        <v>1.3</v>
      </c>
      <c r="T9">
        <v>5.34</v>
      </c>
      <c r="U9">
        <f t="shared" si="0"/>
        <v>4.04</v>
      </c>
      <c r="V9" s="1">
        <f t="shared" si="1"/>
        <v>2.5894926728025681E-3</v>
      </c>
    </row>
    <row r="10" spans="3:22" x14ac:dyDescent="0.3">
      <c r="C10" t="s">
        <v>34</v>
      </c>
      <c r="D10">
        <v>138.99</v>
      </c>
      <c r="E10">
        <v>157.35</v>
      </c>
      <c r="F10">
        <v>157.35</v>
      </c>
      <c r="G10">
        <v>190.40700000000001</v>
      </c>
      <c r="H10">
        <v>199.01599999999999</v>
      </c>
      <c r="I10">
        <v>232.30699999999999</v>
      </c>
      <c r="J10">
        <v>237.31700000000001</v>
      </c>
      <c r="K10">
        <v>250.17599999999999</v>
      </c>
      <c r="L10">
        <v>286.69</v>
      </c>
      <c r="M10">
        <v>300.3</v>
      </c>
      <c r="N10">
        <v>328.68</v>
      </c>
      <c r="O10">
        <v>335.23</v>
      </c>
      <c r="P10">
        <v>352.46</v>
      </c>
      <c r="Q10">
        <v>359.32</v>
      </c>
      <c r="R10">
        <f>360.97+11.54</f>
        <v>372.51000000000005</v>
      </c>
      <c r="S10">
        <f>402.85+11.54</f>
        <v>414.39000000000004</v>
      </c>
      <c r="T10">
        <v>487.32</v>
      </c>
      <c r="U10">
        <f t="shared" si="0"/>
        <v>72.92999999999995</v>
      </c>
      <c r="V10" s="1">
        <f t="shared" si="1"/>
        <v>0.2363130279607018</v>
      </c>
    </row>
    <row r="11" spans="3:22" x14ac:dyDescent="0.3">
      <c r="C11" t="s">
        <v>29</v>
      </c>
      <c r="D11">
        <v>11.04</v>
      </c>
      <c r="E11">
        <v>11.04</v>
      </c>
      <c r="F11">
        <v>11.04</v>
      </c>
      <c r="G11">
        <v>11.04</v>
      </c>
      <c r="H11">
        <v>14.57</v>
      </c>
      <c r="I11">
        <v>14.57</v>
      </c>
      <c r="J11">
        <v>14.57</v>
      </c>
      <c r="K11">
        <v>14.578200000000001</v>
      </c>
      <c r="L11">
        <v>4.83</v>
      </c>
      <c r="M11">
        <v>4.83</v>
      </c>
      <c r="N11">
        <v>4.79</v>
      </c>
      <c r="O11">
        <v>4.79</v>
      </c>
      <c r="P11">
        <v>4.79</v>
      </c>
      <c r="Q11">
        <v>4.79</v>
      </c>
      <c r="R11">
        <v>4.79</v>
      </c>
      <c r="S11">
        <v>12.26</v>
      </c>
      <c r="T11">
        <v>24.74</v>
      </c>
      <c r="U11">
        <f t="shared" si="0"/>
        <v>12.479999999999999</v>
      </c>
      <c r="V11" s="1">
        <f t="shared" si="1"/>
        <v>1.1997012869875569E-2</v>
      </c>
    </row>
    <row r="12" spans="3:22" x14ac:dyDescent="0.3">
      <c r="C12" t="s">
        <v>1</v>
      </c>
      <c r="D12">
        <v>32.619999999999997</v>
      </c>
      <c r="E12">
        <v>33.200000000000003</v>
      </c>
      <c r="F12">
        <v>33.86</v>
      </c>
      <c r="G12">
        <v>33.86</v>
      </c>
      <c r="H12">
        <v>33.86</v>
      </c>
      <c r="I12">
        <v>33.86</v>
      </c>
      <c r="J12">
        <v>33.86</v>
      </c>
      <c r="K12">
        <v>33.813600000000001</v>
      </c>
      <c r="L12">
        <v>33.82</v>
      </c>
      <c r="M12">
        <v>33.82</v>
      </c>
      <c r="N12">
        <v>34.01</v>
      </c>
      <c r="O12">
        <v>34.01</v>
      </c>
      <c r="P12">
        <v>36.1</v>
      </c>
      <c r="Q12">
        <v>36.1</v>
      </c>
      <c r="R12">
        <v>36.1</v>
      </c>
      <c r="S12">
        <v>36.79</v>
      </c>
      <c r="T12">
        <v>16.86</v>
      </c>
      <c r="U12">
        <f t="shared" si="0"/>
        <v>-19.93</v>
      </c>
      <c r="V12" s="1">
        <f t="shared" si="1"/>
        <v>8.175813944466535E-3</v>
      </c>
    </row>
    <row r="13" spans="3:22" x14ac:dyDescent="0.3">
      <c r="C13" t="s">
        <v>35</v>
      </c>
      <c r="T13">
        <v>5.39</v>
      </c>
      <c r="U13">
        <f t="shared" si="0"/>
        <v>5.39</v>
      </c>
      <c r="V13" s="1">
        <f t="shared" si="1"/>
        <v>2.6137388588774986E-3</v>
      </c>
    </row>
    <row r="14" spans="3:22" x14ac:dyDescent="0.3">
      <c r="C14" t="s">
        <v>33</v>
      </c>
      <c r="T14">
        <v>12.66</v>
      </c>
      <c r="U14">
        <f t="shared" si="0"/>
        <v>12.66</v>
      </c>
      <c r="V14" s="1">
        <f t="shared" si="1"/>
        <v>6.1391343141723809E-3</v>
      </c>
    </row>
    <row r="15" spans="3:22" x14ac:dyDescent="0.3">
      <c r="C15" t="s">
        <v>23</v>
      </c>
      <c r="D15">
        <v>28.25</v>
      </c>
      <c r="E15">
        <v>14.77</v>
      </c>
      <c r="F15">
        <v>24.04</v>
      </c>
      <c r="G15">
        <v>24.04</v>
      </c>
      <c r="H15">
        <v>23.15</v>
      </c>
      <c r="I15">
        <v>26.4407</v>
      </c>
      <c r="J15">
        <v>26.4407</v>
      </c>
      <c r="K15">
        <v>37.2515</v>
      </c>
      <c r="L15">
        <v>33.200000000000003</v>
      </c>
      <c r="M15">
        <v>33.159999999999997</v>
      </c>
      <c r="N15">
        <v>37.86</v>
      </c>
      <c r="O15">
        <v>48.75</v>
      </c>
      <c r="P15">
        <v>53.03</v>
      </c>
      <c r="Q15">
        <v>57.92</v>
      </c>
      <c r="R15">
        <v>63.68</v>
      </c>
      <c r="S15">
        <v>63.68</v>
      </c>
      <c r="T15">
        <v>76</v>
      </c>
      <c r="U15">
        <f t="shared" si="0"/>
        <v>12.32</v>
      </c>
      <c r="V15" s="1">
        <f t="shared" si="1"/>
        <v>3.6854202833894234E-2</v>
      </c>
    </row>
    <row r="16" spans="3:22" x14ac:dyDescent="0.3">
      <c r="C16" t="s">
        <v>24</v>
      </c>
      <c r="D16">
        <v>31.19</v>
      </c>
      <c r="E16">
        <v>31.19</v>
      </c>
      <c r="F16">
        <v>31.19</v>
      </c>
      <c r="G16">
        <v>31.19</v>
      </c>
      <c r="H16">
        <v>31.19</v>
      </c>
      <c r="I16">
        <v>31.19</v>
      </c>
      <c r="J16">
        <v>31.19</v>
      </c>
      <c r="K16">
        <v>37.808100000000003</v>
      </c>
      <c r="L16">
        <v>38.729999999999997</v>
      </c>
      <c r="M16">
        <v>38.729999999999997</v>
      </c>
      <c r="N16">
        <v>81.239999999999995</v>
      </c>
      <c r="O16">
        <v>83.32</v>
      </c>
      <c r="P16">
        <v>86.82</v>
      </c>
      <c r="Q16">
        <v>87.75</v>
      </c>
      <c r="R16">
        <v>87.75</v>
      </c>
      <c r="S16">
        <v>95.63</v>
      </c>
      <c r="T16">
        <v>81.08</v>
      </c>
      <c r="U16">
        <f t="shared" si="0"/>
        <v>-14.549999999999997</v>
      </c>
      <c r="V16" s="1">
        <f t="shared" si="1"/>
        <v>3.9317615339107159E-2</v>
      </c>
    </row>
    <row r="17" spans="3:22" x14ac:dyDescent="0.3">
      <c r="C17" t="s">
        <v>8</v>
      </c>
      <c r="D17">
        <v>18.13</v>
      </c>
      <c r="E17">
        <v>21.84</v>
      </c>
      <c r="F17">
        <v>21.84</v>
      </c>
      <c r="G17">
        <v>21.84</v>
      </c>
      <c r="H17">
        <v>23.26</v>
      </c>
      <c r="I17">
        <v>23.5945</v>
      </c>
      <c r="J17">
        <v>23.261700000000001</v>
      </c>
      <c r="K17">
        <v>27.389900000000001</v>
      </c>
      <c r="L17">
        <v>27.48</v>
      </c>
      <c r="M17">
        <v>27.48</v>
      </c>
      <c r="N17">
        <v>32.700000000000003</v>
      </c>
      <c r="O17">
        <v>32.700000000000003</v>
      </c>
      <c r="P17">
        <v>32.700000000000003</v>
      </c>
      <c r="Q17">
        <v>32.700000000000003</v>
      </c>
      <c r="R17">
        <v>32.700000000000003</v>
      </c>
      <c r="S17">
        <v>32.700000000000003</v>
      </c>
      <c r="T17">
        <v>32.700000000000003</v>
      </c>
      <c r="U17">
        <f t="shared" si="0"/>
        <v>0</v>
      </c>
      <c r="V17" s="1">
        <f t="shared" si="1"/>
        <v>1.5857005693004494E-2</v>
      </c>
    </row>
    <row r="18" spans="3:22" x14ac:dyDescent="0.3">
      <c r="C18" t="s">
        <v>2</v>
      </c>
      <c r="D18">
        <v>8.01</v>
      </c>
      <c r="E18">
        <v>8.01</v>
      </c>
      <c r="F18">
        <v>5.92</v>
      </c>
      <c r="G18">
        <v>7.53</v>
      </c>
      <c r="H18">
        <v>7.53</v>
      </c>
      <c r="I18">
        <v>7.53</v>
      </c>
      <c r="J18">
        <v>7.53</v>
      </c>
      <c r="K18">
        <v>7.7275999999999998</v>
      </c>
      <c r="L18">
        <v>10.66</v>
      </c>
      <c r="M18">
        <v>10.79</v>
      </c>
      <c r="N18">
        <v>14.92</v>
      </c>
      <c r="O18">
        <v>14.92</v>
      </c>
      <c r="P18">
        <v>15.48</v>
      </c>
      <c r="Q18">
        <v>15.48</v>
      </c>
      <c r="R18">
        <v>15.48</v>
      </c>
      <c r="S18">
        <v>15.48</v>
      </c>
      <c r="T18">
        <v>13.28</v>
      </c>
      <c r="U18">
        <f t="shared" si="0"/>
        <v>-2.2000000000000011</v>
      </c>
      <c r="V18" s="1">
        <f t="shared" si="1"/>
        <v>6.4397870215015182E-3</v>
      </c>
    </row>
    <row r="19" spans="3:22" x14ac:dyDescent="0.3">
      <c r="C19" t="s">
        <v>3</v>
      </c>
      <c r="D19">
        <v>316.24</v>
      </c>
      <c r="E19">
        <v>326.62</v>
      </c>
      <c r="F19">
        <v>482.7</v>
      </c>
      <c r="G19">
        <v>492.51</v>
      </c>
      <c r="H19">
        <v>492.51</v>
      </c>
      <c r="I19">
        <v>501.85399999999998</v>
      </c>
      <c r="J19">
        <v>510.113</v>
      </c>
      <c r="K19">
        <v>651.35500000000002</v>
      </c>
      <c r="L19">
        <v>648.28</v>
      </c>
      <c r="M19">
        <v>659.17</v>
      </c>
      <c r="N19">
        <v>670.8</v>
      </c>
      <c r="O19">
        <v>672.36</v>
      </c>
      <c r="P19">
        <v>674.72</v>
      </c>
      <c r="Q19">
        <v>681.8</v>
      </c>
      <c r="R19">
        <v>723.4</v>
      </c>
      <c r="S19">
        <v>745.79</v>
      </c>
      <c r="T19">
        <v>765.88</v>
      </c>
      <c r="U19">
        <f t="shared" si="0"/>
        <v>20.090000000000032</v>
      </c>
      <c r="V19" s="1">
        <f t="shared" si="1"/>
        <v>0.37139337982135412</v>
      </c>
    </row>
    <row r="20" spans="3:22" x14ac:dyDescent="0.3">
      <c r="C20" t="s">
        <v>26</v>
      </c>
      <c r="D20">
        <v>13.44</v>
      </c>
      <c r="E20">
        <v>2.1800000000000002</v>
      </c>
      <c r="F20">
        <v>7.86</v>
      </c>
      <c r="G20">
        <v>2.1800000000000002</v>
      </c>
      <c r="H20">
        <v>2.1800000000000002</v>
      </c>
      <c r="I20">
        <v>2.1800000000000002</v>
      </c>
      <c r="J20">
        <v>2.1800000000000002</v>
      </c>
      <c r="K20">
        <v>2.1823000000000001</v>
      </c>
      <c r="L20">
        <v>2.76</v>
      </c>
      <c r="M20">
        <v>2.76</v>
      </c>
      <c r="N20">
        <v>2.74</v>
      </c>
      <c r="O20">
        <v>2.74</v>
      </c>
      <c r="P20">
        <v>2.74</v>
      </c>
      <c r="Q20">
        <v>2.74</v>
      </c>
      <c r="R20">
        <v>2.74</v>
      </c>
      <c r="S20">
        <v>2.74</v>
      </c>
      <c r="T20">
        <v>27.35</v>
      </c>
      <c r="U20">
        <f t="shared" si="0"/>
        <v>24.61</v>
      </c>
      <c r="V20" s="1">
        <f t="shared" si="1"/>
        <v>1.3262663782986938E-2</v>
      </c>
    </row>
    <row r="21" spans="3:22" x14ac:dyDescent="0.3">
      <c r="C21" t="s">
        <v>22</v>
      </c>
      <c r="P21">
        <v>2.12</v>
      </c>
      <c r="Q21">
        <v>2.12</v>
      </c>
      <c r="R21">
        <v>4.46</v>
      </c>
      <c r="S21">
        <v>4.46</v>
      </c>
      <c r="T21">
        <v>5.48</v>
      </c>
      <c r="U21">
        <f t="shared" si="0"/>
        <v>1.0200000000000005</v>
      </c>
      <c r="V21" s="1">
        <f t="shared" si="1"/>
        <v>2.6573819938123739E-3</v>
      </c>
    </row>
    <row r="22" spans="3:22" x14ac:dyDescent="0.3">
      <c r="C22" t="s">
        <v>36</v>
      </c>
      <c r="T22">
        <v>5.0199999999999996</v>
      </c>
      <c r="U22">
        <f t="shared" si="0"/>
        <v>5.0199999999999996</v>
      </c>
      <c r="V22" s="1">
        <f t="shared" si="1"/>
        <v>2.4343170819230136E-3</v>
      </c>
    </row>
    <row r="23" spans="3:22" x14ac:dyDescent="0.3">
      <c r="C23" t="s">
        <v>9</v>
      </c>
      <c r="D23">
        <f t="shared" ref="D23:O23" si="2">SUM(D3:D20)</f>
        <v>1121.21</v>
      </c>
      <c r="E23">
        <f t="shared" si="2"/>
        <v>1096.0600000000002</v>
      </c>
      <c r="F23">
        <f t="shared" si="2"/>
        <v>1282.6999999999998</v>
      </c>
      <c r="G23">
        <f t="shared" si="2"/>
        <v>1359.566</v>
      </c>
      <c r="H23">
        <f t="shared" si="2"/>
        <v>1385.4670000000001</v>
      </c>
      <c r="I23">
        <f t="shared" si="2"/>
        <v>1432.5392000000002</v>
      </c>
      <c r="J23">
        <f t="shared" si="2"/>
        <v>1446.6704000000002</v>
      </c>
      <c r="K23">
        <f t="shared" si="2"/>
        <v>1656.5451999999998</v>
      </c>
      <c r="L23">
        <f t="shared" si="2"/>
        <v>1690.1500000000003</v>
      </c>
      <c r="M23">
        <f t="shared" si="2"/>
        <v>1752.3099999999997</v>
      </c>
      <c r="N23">
        <f t="shared" si="2"/>
        <v>1866.8799999999999</v>
      </c>
      <c r="O23">
        <f t="shared" si="2"/>
        <v>1925.82</v>
      </c>
      <c r="P23">
        <v>2019.21</v>
      </c>
      <c r="Q23">
        <f>SUM(Q3:Q21)</f>
        <v>2058.37</v>
      </c>
      <c r="R23">
        <f>SUM(R3:R21)</f>
        <v>2167.5099999999998</v>
      </c>
      <c r="S23">
        <f>SUM(S3:S21)</f>
        <v>2217.6800000000003</v>
      </c>
      <c r="T23">
        <f>SUM(T3:T22)</f>
        <v>2062.1799999999998</v>
      </c>
      <c r="U23">
        <f t="shared" si="0"/>
        <v>-155.50000000000045</v>
      </c>
    </row>
    <row r="24" spans="3:22" x14ac:dyDescent="0.3">
      <c r="C24" t="s">
        <v>18</v>
      </c>
      <c r="E24" s="1">
        <f>(E23-D23)/E23</f>
        <v>-2.2945824133715178E-2</v>
      </c>
      <c r="F24" s="1">
        <f t="shared" ref="F24:L24" si="3">(F23-E23)/F23</f>
        <v>0.14550557417946494</v>
      </c>
      <c r="G24" s="1">
        <f t="shared" si="3"/>
        <v>5.653715965241865E-2</v>
      </c>
      <c r="H24" s="1">
        <f t="shared" si="3"/>
        <v>1.8694779449817327E-2</v>
      </c>
      <c r="I24" s="1">
        <f t="shared" si="3"/>
        <v>3.2859275334315499E-2</v>
      </c>
      <c r="J24" s="1">
        <f t="shared" si="3"/>
        <v>9.7680853911160642E-3</v>
      </c>
      <c r="K24" s="1">
        <f t="shared" si="3"/>
        <v>0.12669427915398845</v>
      </c>
      <c r="L24" s="1">
        <f t="shared" si="3"/>
        <v>1.9882732301867004E-2</v>
      </c>
      <c r="M24" s="1">
        <f t="shared" ref="M24:T24" si="4">(M23-L23)/M23</f>
        <v>3.5473175408460497E-2</v>
      </c>
      <c r="N24" s="1">
        <f t="shared" si="4"/>
        <v>6.1369772026054259E-2</v>
      </c>
      <c r="O24" s="1">
        <f t="shared" si="4"/>
        <v>3.0605144821426747E-2</v>
      </c>
      <c r="P24" s="1">
        <f t="shared" si="4"/>
        <v>4.6250761436403394E-2</v>
      </c>
      <c r="Q24" s="1">
        <f t="shared" si="4"/>
        <v>1.9024762311926357E-2</v>
      </c>
      <c r="R24" s="1">
        <f t="shared" si="4"/>
        <v>5.0352708868701822E-2</v>
      </c>
      <c r="S24" s="1">
        <f t="shared" si="4"/>
        <v>2.2622740882363785E-2</v>
      </c>
      <c r="T24" s="1">
        <f t="shared" si="4"/>
        <v>-7.5405638693033808E-2</v>
      </c>
    </row>
  </sheetData>
  <autoFilter ref="C2:J2" xr:uid="{E9022A0F-C7E0-443C-AA8A-DC33EB40A047}">
    <sortState ref="C3:J18">
      <sortCondition ref="C2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450-5BE2-4DDF-9074-9603DDE43554}">
  <dimension ref="A1:G3"/>
  <sheetViews>
    <sheetView workbookViewId="0">
      <selection activeCell="J4" sqref="J4"/>
    </sheetView>
  </sheetViews>
  <sheetFormatPr defaultRowHeight="14.4" x14ac:dyDescent="0.3"/>
  <sheetData>
    <row r="1" spans="1:7" x14ac:dyDescent="0.3">
      <c r="B1" s="11">
        <v>43404</v>
      </c>
      <c r="C1" s="11">
        <v>43769</v>
      </c>
      <c r="D1" s="11">
        <v>44135</v>
      </c>
      <c r="E1" s="11">
        <v>44500</v>
      </c>
      <c r="F1" s="11">
        <v>44926</v>
      </c>
      <c r="G1" s="11">
        <v>44652</v>
      </c>
    </row>
    <row r="2" spans="1:7" x14ac:dyDescent="0.3">
      <c r="A2" t="s">
        <v>52</v>
      </c>
      <c r="B2">
        <v>1236</v>
      </c>
      <c r="C2">
        <v>1752.31</v>
      </c>
      <c r="D2">
        <v>2126.64</v>
      </c>
      <c r="E2" s="12">
        <v>3183.27</v>
      </c>
      <c r="F2">
        <v>3269.8799999999987</v>
      </c>
      <c r="G2">
        <v>4056.5704999999998</v>
      </c>
    </row>
    <row r="3" spans="1:7" x14ac:dyDescent="0.3">
      <c r="C3">
        <f>C2-B2</f>
        <v>516.30999999999995</v>
      </c>
      <c r="D3">
        <f>D2-C2</f>
        <v>374.32999999999993</v>
      </c>
      <c r="E3">
        <f>E2-D2</f>
        <v>1056.6300000000001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6D82-18D7-46EE-9E8C-A87DF80AE30A}">
  <dimension ref="A1:Y28"/>
  <sheetViews>
    <sheetView zoomScale="93" zoomScaleNormal="93" workbookViewId="0">
      <pane xSplit="6" topLeftCell="G1" activePane="topRight" state="frozen"/>
      <selection pane="topRight" activeCell="G16" sqref="G16"/>
    </sheetView>
  </sheetViews>
  <sheetFormatPr defaultRowHeight="14.4" x14ac:dyDescent="0.3"/>
  <cols>
    <col min="1" max="1" width="29.5546875" bestFit="1" customWidth="1"/>
    <col min="2" max="3" width="14.77734375" hidden="1" customWidth="1"/>
    <col min="4" max="4" width="0" hidden="1" customWidth="1"/>
    <col min="5" max="6" width="9.77734375" hidden="1" customWidth="1"/>
    <col min="7" max="16" width="9.77734375" customWidth="1"/>
    <col min="17" max="17" width="12.21875" customWidth="1"/>
    <col min="18" max="18" width="11.77734375" bestFit="1" customWidth="1"/>
    <col min="19" max="19" width="21.44140625" customWidth="1"/>
    <col min="25" max="25" width="10.5546875" bestFit="1" customWidth="1"/>
  </cols>
  <sheetData>
    <row r="1" spans="1:25" ht="46.05" customHeight="1" x14ac:dyDescent="0.3">
      <c r="A1" s="4" t="s">
        <v>0</v>
      </c>
      <c r="B1" s="4" t="s">
        <v>44</v>
      </c>
      <c r="C1" s="4" t="s">
        <v>46</v>
      </c>
      <c r="D1" s="4" t="s">
        <v>45</v>
      </c>
      <c r="E1" s="4" t="s">
        <v>19</v>
      </c>
      <c r="F1" s="4" t="s">
        <v>20</v>
      </c>
      <c r="G1" s="4" t="s">
        <v>50</v>
      </c>
      <c r="H1" s="4" t="s">
        <v>10</v>
      </c>
      <c r="I1" s="4" t="s">
        <v>11</v>
      </c>
      <c r="J1" s="4" t="s">
        <v>12</v>
      </c>
      <c r="K1" s="4" t="s">
        <v>14</v>
      </c>
      <c r="L1" s="4" t="s">
        <v>15</v>
      </c>
      <c r="M1" s="4" t="s">
        <v>17</v>
      </c>
      <c r="N1" s="4" t="s">
        <v>19</v>
      </c>
      <c r="O1" s="4" t="s">
        <v>20</v>
      </c>
      <c r="P1" s="4" t="s">
        <v>53</v>
      </c>
      <c r="Q1" s="4" t="s">
        <v>54</v>
      </c>
      <c r="R1" s="9" t="s">
        <v>51</v>
      </c>
      <c r="S1" s="4" t="s">
        <v>38</v>
      </c>
    </row>
    <row r="2" spans="1:25" x14ac:dyDescent="0.3">
      <c r="A2" s="2" t="s">
        <v>7</v>
      </c>
      <c r="B2" s="2">
        <v>57.1</v>
      </c>
      <c r="C2" s="2">
        <v>71.77</v>
      </c>
      <c r="D2" s="2">
        <v>81.94</v>
      </c>
      <c r="E2" s="2">
        <v>91.95</v>
      </c>
      <c r="F2" s="2">
        <v>94.42</v>
      </c>
      <c r="G2" s="2">
        <v>98.05</v>
      </c>
      <c r="H2" s="2">
        <v>103.37</v>
      </c>
      <c r="I2" s="2">
        <v>110.28</v>
      </c>
      <c r="J2" s="2">
        <v>120.82</v>
      </c>
      <c r="K2" s="2">
        <v>128.03</v>
      </c>
      <c r="L2" s="2">
        <v>128.59</v>
      </c>
      <c r="M2" s="2">
        <v>103.91</v>
      </c>
      <c r="N2" s="10">
        <v>107.098027</v>
      </c>
      <c r="O2" s="10">
        <v>111.43</v>
      </c>
      <c r="P2" s="10">
        <v>111.94</v>
      </c>
      <c r="Q2" s="10">
        <f>P2-G2</f>
        <v>13.89</v>
      </c>
      <c r="R2" s="3">
        <f>Q2/G2</f>
        <v>0.14166241713411526</v>
      </c>
      <c r="S2" s="8">
        <f>P2/$P$23</f>
        <v>3.423367218368871E-2</v>
      </c>
      <c r="V2">
        <f>F2-E2</f>
        <v>2.4699999999999989</v>
      </c>
      <c r="X2" t="s">
        <v>42</v>
      </c>
      <c r="Y2" s="13">
        <f>1-(Y3+Y4+Y6+Y7+Y8+Y9)</f>
        <v>0.13917941942823553</v>
      </c>
    </row>
    <row r="3" spans="1:25" x14ac:dyDescent="0.3">
      <c r="A3" s="2" t="s">
        <v>31</v>
      </c>
      <c r="B3" s="2">
        <v>20.05</v>
      </c>
      <c r="C3" s="2">
        <v>20.05</v>
      </c>
      <c r="D3" s="2">
        <v>23.12</v>
      </c>
      <c r="E3" s="2">
        <v>23.12</v>
      </c>
      <c r="F3" s="2">
        <v>24.18</v>
      </c>
      <c r="G3" s="2">
        <v>15.75</v>
      </c>
      <c r="H3" s="2">
        <v>15.75</v>
      </c>
      <c r="I3" s="2">
        <v>16.47</v>
      </c>
      <c r="J3" s="2">
        <v>16.47</v>
      </c>
      <c r="K3" s="2">
        <v>14.85</v>
      </c>
      <c r="L3" s="2">
        <v>14.85</v>
      </c>
      <c r="M3" s="2">
        <v>16.670000000000002</v>
      </c>
      <c r="N3" s="10">
        <v>16.67089</v>
      </c>
      <c r="O3" s="10">
        <v>15.5</v>
      </c>
      <c r="P3" s="10">
        <v>17.11</v>
      </c>
      <c r="Q3" s="10">
        <f t="shared" ref="Q3:Q22" si="0">P3-G3</f>
        <v>1.3599999999999994</v>
      </c>
      <c r="R3" s="3">
        <f t="shared" ref="R3:R23" si="1">Q3/G3</f>
        <v>8.6349206349206314E-2</v>
      </c>
      <c r="S3" s="8">
        <f t="shared" ref="S3:S22" si="2">P3/$P$23</f>
        <v>5.2326079244498286E-3</v>
      </c>
      <c r="V3">
        <f t="shared" ref="V3:V22" si="3">F3-E3</f>
        <v>1.0599999999999987</v>
      </c>
      <c r="X3" t="s">
        <v>3</v>
      </c>
      <c r="Y3" s="14">
        <f>S19</f>
        <v>0.28719402546882467</v>
      </c>
    </row>
    <row r="4" spans="1:25" x14ac:dyDescent="0.3">
      <c r="A4" s="2" t="s">
        <v>4</v>
      </c>
      <c r="B4" s="2">
        <v>189.83</v>
      </c>
      <c r="C4" s="2">
        <v>205.2</v>
      </c>
      <c r="D4" s="2">
        <v>272.81</v>
      </c>
      <c r="E4" s="2">
        <v>292.86</v>
      </c>
      <c r="F4" s="2">
        <v>297.23</v>
      </c>
      <c r="G4" s="2">
        <v>382.57</v>
      </c>
      <c r="H4" s="2">
        <v>393.31</v>
      </c>
      <c r="I4" s="2">
        <v>372.21</v>
      </c>
      <c r="J4" s="2">
        <v>372.21</v>
      </c>
      <c r="K4" s="2">
        <v>417.52</v>
      </c>
      <c r="L4" s="2">
        <v>441.51</v>
      </c>
      <c r="M4" s="2">
        <v>457.76</v>
      </c>
      <c r="N4" s="2">
        <v>534.66999999999996</v>
      </c>
      <c r="O4" s="2">
        <v>497.81</v>
      </c>
      <c r="P4" s="2">
        <v>515.03</v>
      </c>
      <c r="Q4" s="10">
        <f t="shared" si="0"/>
        <v>132.45999999999998</v>
      </c>
      <c r="R4" s="3">
        <f t="shared" si="1"/>
        <v>0.34623728990772928</v>
      </c>
      <c r="S4" s="8">
        <f t="shared" si="2"/>
        <v>0.15750730913672678</v>
      </c>
      <c r="V4">
        <f t="shared" si="3"/>
        <v>4.3700000000000045</v>
      </c>
      <c r="X4" t="s">
        <v>34</v>
      </c>
      <c r="Y4" s="14">
        <f>S10</f>
        <v>0.210652990323804</v>
      </c>
    </row>
    <row r="5" spans="1:25" x14ac:dyDescent="0.3">
      <c r="A5" s="2" t="s">
        <v>47</v>
      </c>
      <c r="B5" s="2"/>
      <c r="C5" s="2"/>
      <c r="D5" s="2"/>
      <c r="E5" s="2"/>
      <c r="F5" s="2"/>
      <c r="G5" s="2"/>
      <c r="H5" s="2"/>
      <c r="I5" s="2"/>
      <c r="J5" s="2"/>
      <c r="K5" s="2">
        <v>0.77</v>
      </c>
      <c r="L5" s="2">
        <v>0.77</v>
      </c>
      <c r="M5" s="2">
        <v>18.09</v>
      </c>
      <c r="N5" s="10">
        <v>18.093845000000002</v>
      </c>
      <c r="O5" s="10">
        <v>18.09</v>
      </c>
      <c r="P5" s="10">
        <v>10.42</v>
      </c>
      <c r="Q5" s="10">
        <f t="shared" si="0"/>
        <v>10.42</v>
      </c>
      <c r="R5" s="3"/>
      <c r="S5" s="8">
        <f t="shared" si="2"/>
        <v>3.1866612842061494E-3</v>
      </c>
    </row>
    <row r="6" spans="1:25" x14ac:dyDescent="0.3">
      <c r="A6" s="2" t="s">
        <v>32</v>
      </c>
      <c r="B6" s="2">
        <v>2.46</v>
      </c>
      <c r="C6" s="2">
        <v>2.46</v>
      </c>
      <c r="D6" s="2">
        <v>2.46</v>
      </c>
      <c r="E6" s="2">
        <v>2.3199999999999998</v>
      </c>
      <c r="F6" s="2">
        <v>2.3199999999999998</v>
      </c>
      <c r="G6" s="2">
        <v>2.3199999999999998</v>
      </c>
      <c r="H6" s="2">
        <v>2.3199999999999998</v>
      </c>
      <c r="I6" s="2">
        <v>2.3199999999999998</v>
      </c>
      <c r="J6" s="2">
        <v>2.3199999999999998</v>
      </c>
      <c r="K6" s="2">
        <v>2.3199999999999998</v>
      </c>
      <c r="L6" s="2">
        <v>2.3199999999999998</v>
      </c>
      <c r="M6" s="2">
        <v>4.18</v>
      </c>
      <c r="N6" s="10">
        <v>4.1885690000000002</v>
      </c>
      <c r="O6" s="10">
        <v>4.18</v>
      </c>
      <c r="P6" s="10">
        <v>4.18</v>
      </c>
      <c r="Q6" s="10">
        <f t="shared" si="0"/>
        <v>1.8599999999999999</v>
      </c>
      <c r="R6" s="3">
        <f t="shared" si="1"/>
        <v>0.80172413793103448</v>
      </c>
      <c r="S6" s="8">
        <f t="shared" si="2"/>
        <v>1.2783343731268429E-3</v>
      </c>
      <c r="V6">
        <f t="shared" si="3"/>
        <v>0</v>
      </c>
      <c r="X6" t="s">
        <v>5</v>
      </c>
      <c r="Y6" s="14">
        <f>S8</f>
        <v>0.13688269905929273</v>
      </c>
    </row>
    <row r="7" spans="1:25" x14ac:dyDescent="0.3">
      <c r="A7" s="2" t="s">
        <v>6</v>
      </c>
      <c r="B7" s="2">
        <v>25.13</v>
      </c>
      <c r="C7" s="2">
        <v>25.13</v>
      </c>
      <c r="D7" s="2">
        <v>25.13</v>
      </c>
      <c r="E7" s="2">
        <v>24.52</v>
      </c>
      <c r="F7" s="2">
        <v>24.52</v>
      </c>
      <c r="G7" s="2">
        <v>24.98</v>
      </c>
      <c r="H7" s="2">
        <v>24.98</v>
      </c>
      <c r="I7" s="2">
        <v>24.98</v>
      </c>
      <c r="J7" s="2">
        <v>24.98</v>
      </c>
      <c r="K7" s="2">
        <v>30.67</v>
      </c>
      <c r="L7" s="2">
        <v>30.67</v>
      </c>
      <c r="M7" s="2">
        <v>30.67</v>
      </c>
      <c r="N7" s="10">
        <v>42.941471</v>
      </c>
      <c r="O7" s="10">
        <v>42.2</v>
      </c>
      <c r="P7" s="10">
        <v>42.2</v>
      </c>
      <c r="Q7" s="10">
        <f t="shared" si="0"/>
        <v>17.220000000000002</v>
      </c>
      <c r="R7" s="3">
        <f t="shared" si="1"/>
        <v>0.68935148118494805</v>
      </c>
      <c r="S7" s="8">
        <f t="shared" si="2"/>
        <v>1.2905672379414541E-2</v>
      </c>
      <c r="V7">
        <f t="shared" si="3"/>
        <v>0</v>
      </c>
      <c r="X7" t="s">
        <v>7</v>
      </c>
      <c r="Y7" s="14">
        <f>S2</f>
        <v>3.423367218368871E-2</v>
      </c>
    </row>
    <row r="8" spans="1:25" x14ac:dyDescent="0.3">
      <c r="A8" s="2" t="s">
        <v>5</v>
      </c>
      <c r="B8" s="2">
        <v>69.09</v>
      </c>
      <c r="C8" s="2">
        <v>68.92</v>
      </c>
      <c r="D8" s="2">
        <v>72.23</v>
      </c>
      <c r="E8" s="2">
        <v>92.95</v>
      </c>
      <c r="F8" s="2">
        <v>101.95</v>
      </c>
      <c r="G8" s="2">
        <v>145.97999999999999</v>
      </c>
      <c r="H8" s="2">
        <v>156.59</v>
      </c>
      <c r="I8" s="2">
        <v>157.41</v>
      </c>
      <c r="J8" s="2">
        <v>231.41</v>
      </c>
      <c r="K8" s="2">
        <v>233.02</v>
      </c>
      <c r="L8" s="2">
        <v>252.29</v>
      </c>
      <c r="M8" s="2">
        <v>402.49</v>
      </c>
      <c r="N8" s="10">
        <v>411.87763799999999</v>
      </c>
      <c r="O8" s="10">
        <v>414.59</v>
      </c>
      <c r="P8" s="10">
        <v>447.59</v>
      </c>
      <c r="Q8" s="10">
        <f t="shared" si="0"/>
        <v>301.61</v>
      </c>
      <c r="R8" s="3">
        <f t="shared" si="1"/>
        <v>2.0661049458829979</v>
      </c>
      <c r="S8" s="8">
        <f t="shared" si="2"/>
        <v>0.13688269905929273</v>
      </c>
      <c r="V8">
        <f t="shared" si="3"/>
        <v>9</v>
      </c>
      <c r="X8" t="s">
        <v>4</v>
      </c>
      <c r="Y8" s="14">
        <f>S4</f>
        <v>0.15750730913672678</v>
      </c>
    </row>
    <row r="9" spans="1:25" x14ac:dyDescent="0.3">
      <c r="A9" s="2" t="s">
        <v>28</v>
      </c>
      <c r="B9" s="2">
        <v>5.34</v>
      </c>
      <c r="C9" s="2">
        <v>5.34</v>
      </c>
      <c r="D9" s="2">
        <v>5.34</v>
      </c>
      <c r="E9" s="2">
        <v>5.34</v>
      </c>
      <c r="F9" s="2">
        <v>5.34</v>
      </c>
      <c r="G9" s="2">
        <v>5.34</v>
      </c>
      <c r="H9" s="2">
        <v>5.34</v>
      </c>
      <c r="I9" s="2">
        <v>5.34</v>
      </c>
      <c r="J9" s="2">
        <v>5.34</v>
      </c>
      <c r="K9" s="2">
        <v>5.34</v>
      </c>
      <c r="L9" s="2">
        <v>5.34</v>
      </c>
      <c r="M9" s="2">
        <v>1.76</v>
      </c>
      <c r="N9" s="10">
        <v>1.767509</v>
      </c>
      <c r="O9" s="10">
        <v>1.76</v>
      </c>
      <c r="P9" s="10">
        <v>1.76</v>
      </c>
      <c r="Q9" s="10">
        <f t="shared" si="0"/>
        <v>-3.58</v>
      </c>
      <c r="R9" s="3">
        <f t="shared" si="1"/>
        <v>-0.67041198501872667</v>
      </c>
      <c r="S9" s="8">
        <f t="shared" si="2"/>
        <v>5.3824605184288126E-4</v>
      </c>
      <c r="V9">
        <f t="shared" si="3"/>
        <v>0</v>
      </c>
      <c r="X9" t="s">
        <v>43</v>
      </c>
      <c r="Y9" s="14">
        <f>S16</f>
        <v>3.4349884399427516E-2</v>
      </c>
    </row>
    <row r="10" spans="1:25" x14ac:dyDescent="0.3">
      <c r="A10" s="2" t="s">
        <v>34</v>
      </c>
      <c r="B10" s="2">
        <v>391.75</v>
      </c>
      <c r="C10" s="2">
        <v>441.21</v>
      </c>
      <c r="D10" s="2">
        <v>487.32</v>
      </c>
      <c r="E10" s="2">
        <v>497.52</v>
      </c>
      <c r="F10" s="2">
        <v>502.96</v>
      </c>
      <c r="G10" s="2">
        <v>510.17</v>
      </c>
      <c r="H10" s="2">
        <v>510.17</v>
      </c>
      <c r="I10" s="2">
        <v>517.70000000000005</v>
      </c>
      <c r="J10" s="2">
        <v>527.27</v>
      </c>
      <c r="K10" s="2">
        <v>565.24</v>
      </c>
      <c r="L10" s="2">
        <v>584.19000000000005</v>
      </c>
      <c r="M10" s="2">
        <v>584.29999999999995</v>
      </c>
      <c r="N10" s="10">
        <v>678.62177199999996</v>
      </c>
      <c r="O10" s="10">
        <v>679.2</v>
      </c>
      <c r="P10" s="10">
        <v>688.81</v>
      </c>
      <c r="Q10" s="10">
        <f t="shared" si="0"/>
        <v>178.63999999999993</v>
      </c>
      <c r="R10" s="3">
        <f t="shared" si="1"/>
        <v>0.35015779054040796</v>
      </c>
      <c r="S10" s="8">
        <f t="shared" si="2"/>
        <v>0.210652990323804</v>
      </c>
      <c r="V10">
        <f t="shared" si="3"/>
        <v>5.4399999999999977</v>
      </c>
    </row>
    <row r="11" spans="1:25" x14ac:dyDescent="0.3">
      <c r="A11" s="2" t="s">
        <v>48</v>
      </c>
      <c r="B11" s="2">
        <v>22.36</v>
      </c>
      <c r="C11" s="2">
        <v>24.74</v>
      </c>
      <c r="D11" s="2">
        <v>24.74</v>
      </c>
      <c r="E11" s="2">
        <v>8.73</v>
      </c>
      <c r="F11" s="2">
        <v>12.3</v>
      </c>
      <c r="G11" s="2">
        <v>12.8</v>
      </c>
      <c r="H11" s="2">
        <v>12.8</v>
      </c>
      <c r="I11" s="2">
        <v>12.8</v>
      </c>
      <c r="J11" s="2">
        <v>12.8</v>
      </c>
      <c r="K11" s="2">
        <v>9.0500000000000007</v>
      </c>
      <c r="L11" s="2">
        <v>6.72</v>
      </c>
      <c r="M11" s="2">
        <v>6.72</v>
      </c>
      <c r="N11" s="10">
        <v>6.7202960000000003</v>
      </c>
      <c r="O11" s="10">
        <v>4.3600000000000003</v>
      </c>
      <c r="P11" s="10">
        <v>4.3600000000000003</v>
      </c>
      <c r="Q11" s="10">
        <f t="shared" si="0"/>
        <v>-8.4400000000000013</v>
      </c>
      <c r="R11" s="3">
        <f t="shared" si="1"/>
        <v>-0.65937500000000004</v>
      </c>
      <c r="S11" s="8">
        <f t="shared" si="2"/>
        <v>1.3333822647925923E-3</v>
      </c>
      <c r="V11">
        <f t="shared" si="3"/>
        <v>3.5700000000000003</v>
      </c>
    </row>
    <row r="12" spans="1:25" x14ac:dyDescent="0.3">
      <c r="A12" s="2" t="s">
        <v>1</v>
      </c>
      <c r="B12" s="2">
        <v>16.420000000000002</v>
      </c>
      <c r="C12" s="2">
        <v>16.18</v>
      </c>
      <c r="D12" s="2">
        <v>16.86</v>
      </c>
      <c r="E12" s="2">
        <v>19.04</v>
      </c>
      <c r="F12" s="2">
        <v>19.04</v>
      </c>
      <c r="G12" s="2">
        <v>19.04</v>
      </c>
      <c r="H12" s="2">
        <v>21.36</v>
      </c>
      <c r="I12" s="2">
        <v>21.36</v>
      </c>
      <c r="J12" s="2">
        <v>21.56</v>
      </c>
      <c r="K12" s="2">
        <v>29.64</v>
      </c>
      <c r="L12" s="2">
        <v>29.64</v>
      </c>
      <c r="M12" s="2">
        <v>24.29</v>
      </c>
      <c r="N12" s="10">
        <v>24.297212999999999</v>
      </c>
      <c r="O12" s="10">
        <v>23.36</v>
      </c>
      <c r="P12" s="10">
        <v>23.36</v>
      </c>
      <c r="Q12" s="10">
        <f t="shared" si="0"/>
        <v>4.32</v>
      </c>
      <c r="R12" s="3">
        <f t="shared" si="1"/>
        <v>0.22689075630252103</v>
      </c>
      <c r="S12" s="8">
        <f t="shared" si="2"/>
        <v>7.1439930517327877E-3</v>
      </c>
      <c r="V12">
        <f t="shared" si="3"/>
        <v>0</v>
      </c>
      <c r="X12" t="s">
        <v>55</v>
      </c>
      <c r="Y12">
        <f>0.48+28.72+0.21+15.75</f>
        <v>45.16</v>
      </c>
    </row>
    <row r="13" spans="1:25" x14ac:dyDescent="0.3">
      <c r="A13" s="2" t="s">
        <v>35</v>
      </c>
      <c r="B13" s="2">
        <v>1.63</v>
      </c>
      <c r="C13" s="2">
        <v>0.88</v>
      </c>
      <c r="D13" s="2">
        <v>5.39</v>
      </c>
      <c r="E13" s="2">
        <v>5.53</v>
      </c>
      <c r="F13" s="2">
        <v>4.79</v>
      </c>
      <c r="G13" s="2">
        <v>4.76</v>
      </c>
      <c r="H13" s="2">
        <v>3.87</v>
      </c>
      <c r="I13" s="2">
        <v>4.59</v>
      </c>
      <c r="J13" s="2">
        <v>4.59</v>
      </c>
      <c r="K13" s="2">
        <v>5.75</v>
      </c>
      <c r="L13" s="2">
        <v>5.75</v>
      </c>
      <c r="M13" s="2">
        <v>5.42</v>
      </c>
      <c r="N13" s="10">
        <v>13.037625</v>
      </c>
      <c r="O13" s="10">
        <v>11.48</v>
      </c>
      <c r="P13" s="10">
        <v>15.59</v>
      </c>
      <c r="Q13" s="10">
        <f t="shared" si="0"/>
        <v>10.83</v>
      </c>
      <c r="R13" s="3">
        <f t="shared" si="1"/>
        <v>2.2752100840336134</v>
      </c>
      <c r="S13" s="8">
        <f t="shared" si="2"/>
        <v>4.7677590614946131E-3</v>
      </c>
      <c r="V13">
        <f t="shared" si="3"/>
        <v>-0.74000000000000021</v>
      </c>
    </row>
    <row r="14" spans="1:25" x14ac:dyDescent="0.3">
      <c r="A14" s="2" t="s">
        <v>33</v>
      </c>
      <c r="B14" s="2">
        <v>7.52</v>
      </c>
      <c r="C14" s="2">
        <v>12.66</v>
      </c>
      <c r="D14" s="2">
        <v>12.66</v>
      </c>
      <c r="E14" s="2">
        <v>13.54</v>
      </c>
      <c r="F14" s="2">
        <v>13.54</v>
      </c>
      <c r="G14" s="2">
        <v>17.440000000000001</v>
      </c>
      <c r="H14" s="2">
        <v>17.440000000000001</v>
      </c>
      <c r="I14" s="2">
        <v>17.440000000000001</v>
      </c>
      <c r="J14" s="2">
        <v>22.05</v>
      </c>
      <c r="K14" s="2">
        <v>26.14</v>
      </c>
      <c r="L14" s="2">
        <v>26.14</v>
      </c>
      <c r="M14" s="2">
        <v>37.08</v>
      </c>
      <c r="N14" s="10">
        <v>38.774819000000001</v>
      </c>
      <c r="O14" s="10">
        <v>38.770000000000003</v>
      </c>
      <c r="P14" s="10">
        <v>38.770000000000003</v>
      </c>
      <c r="Q14" s="10">
        <f t="shared" si="0"/>
        <v>21.330000000000002</v>
      </c>
      <c r="R14" s="3">
        <f t="shared" si="1"/>
        <v>1.2230504587155964</v>
      </c>
      <c r="S14" s="8">
        <f t="shared" si="2"/>
        <v>1.1856704221561654E-2</v>
      </c>
      <c r="V14">
        <f t="shared" si="3"/>
        <v>0</v>
      </c>
    </row>
    <row r="15" spans="1:25" x14ac:dyDescent="0.3">
      <c r="A15" s="2" t="s">
        <v>49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4.3600000000000003</v>
      </c>
      <c r="M15" s="2">
        <v>4.3600000000000003</v>
      </c>
      <c r="N15" s="10">
        <v>7.7390920000000003</v>
      </c>
      <c r="O15" s="10">
        <v>7.72</v>
      </c>
      <c r="P15" s="10">
        <v>8.27</v>
      </c>
      <c r="Q15" s="10">
        <f t="shared" si="0"/>
        <v>8.27</v>
      </c>
      <c r="R15" s="3"/>
      <c r="S15" s="8">
        <f t="shared" si="2"/>
        <v>2.5291448004208113E-3</v>
      </c>
    </row>
    <row r="16" spans="1:25" x14ac:dyDescent="0.3">
      <c r="A16" s="2" t="s">
        <v>23</v>
      </c>
      <c r="B16" s="2">
        <v>41.33</v>
      </c>
      <c r="C16" s="2">
        <v>65.540000000000006</v>
      </c>
      <c r="D16" s="2">
        <v>76</v>
      </c>
      <c r="E16" s="2">
        <v>76</v>
      </c>
      <c r="F16" s="2">
        <v>79.040000000000006</v>
      </c>
      <c r="G16" s="2">
        <v>77.760000000000005</v>
      </c>
      <c r="H16" s="2">
        <v>77.760000000000005</v>
      </c>
      <c r="I16" s="2">
        <v>78.349999999999994</v>
      </c>
      <c r="J16" s="2">
        <v>79.14</v>
      </c>
      <c r="K16" s="2">
        <v>79.650000000000006</v>
      </c>
      <c r="L16" s="2">
        <v>104.61</v>
      </c>
      <c r="M16" s="2">
        <v>100.79</v>
      </c>
      <c r="N16" s="10">
        <v>118.964045</v>
      </c>
      <c r="O16" s="10">
        <v>113.02</v>
      </c>
      <c r="P16" s="10">
        <v>112.32</v>
      </c>
      <c r="Q16" s="10">
        <f t="shared" si="0"/>
        <v>34.559999999999988</v>
      </c>
      <c r="R16" s="3">
        <f t="shared" si="1"/>
        <v>0.44444444444444425</v>
      </c>
      <c r="S16" s="8">
        <f t="shared" si="2"/>
        <v>3.4349884399427516E-2</v>
      </c>
      <c r="V16">
        <f t="shared" si="3"/>
        <v>3.0400000000000063</v>
      </c>
    </row>
    <row r="17" spans="1:22" x14ac:dyDescent="0.3">
      <c r="A17" s="2" t="s">
        <v>24</v>
      </c>
      <c r="B17" s="2">
        <v>71.05</v>
      </c>
      <c r="C17" s="2">
        <v>81.08</v>
      </c>
      <c r="D17" s="2">
        <v>81.08</v>
      </c>
      <c r="E17" s="2">
        <v>70.790000000000006</v>
      </c>
      <c r="F17" s="2">
        <v>69.5</v>
      </c>
      <c r="G17" s="2">
        <v>76.790000000000006</v>
      </c>
      <c r="H17" s="2">
        <v>76.790000000000006</v>
      </c>
      <c r="I17" s="2">
        <v>76.790000000000006</v>
      </c>
      <c r="J17" s="2">
        <v>81.05</v>
      </c>
      <c r="K17" s="2">
        <v>82.17</v>
      </c>
      <c r="L17" s="2">
        <v>100.17</v>
      </c>
      <c r="M17" s="2">
        <v>105.5</v>
      </c>
      <c r="N17" s="10">
        <v>105.508942</v>
      </c>
      <c r="O17" s="10">
        <v>106.94</v>
      </c>
      <c r="P17" s="10">
        <v>106.94</v>
      </c>
      <c r="Q17" s="10">
        <f t="shared" si="0"/>
        <v>30.149999999999991</v>
      </c>
      <c r="R17" s="3">
        <f t="shared" si="1"/>
        <v>0.39262924860007797</v>
      </c>
      <c r="S17" s="8">
        <f t="shared" si="2"/>
        <v>3.2704564081862342E-2</v>
      </c>
      <c r="V17">
        <f t="shared" si="3"/>
        <v>-1.2900000000000063</v>
      </c>
    </row>
    <row r="18" spans="1:22" x14ac:dyDescent="0.3">
      <c r="A18" s="2" t="s">
        <v>8</v>
      </c>
      <c r="B18" s="2">
        <v>32.700000000000003</v>
      </c>
      <c r="C18" s="2">
        <v>32.700000000000003</v>
      </c>
      <c r="D18" s="2">
        <v>32.700000000000003</v>
      </c>
      <c r="E18" s="2">
        <v>6.69</v>
      </c>
      <c r="F18" s="2">
        <v>6.31</v>
      </c>
      <c r="G18" s="2">
        <v>6.31</v>
      </c>
      <c r="H18" s="2">
        <v>6.31</v>
      </c>
      <c r="I18" s="2">
        <v>7.19</v>
      </c>
      <c r="J18" s="2">
        <v>7.19</v>
      </c>
      <c r="K18" s="2">
        <v>7.19</v>
      </c>
      <c r="L18" s="2">
        <v>7.19</v>
      </c>
      <c r="M18" s="2">
        <v>8.1300000000000008</v>
      </c>
      <c r="N18" s="2">
        <v>10.4</v>
      </c>
      <c r="O18" s="2">
        <v>10.4</v>
      </c>
      <c r="P18" s="2">
        <v>11.52</v>
      </c>
      <c r="Q18" s="10">
        <f t="shared" si="0"/>
        <v>5.21</v>
      </c>
      <c r="R18" s="3">
        <f t="shared" si="1"/>
        <v>0.82567353407290023</v>
      </c>
      <c r="S18" s="8">
        <f t="shared" si="2"/>
        <v>3.5230650666079502E-3</v>
      </c>
      <c r="V18">
        <f t="shared" si="3"/>
        <v>-0.38000000000000078</v>
      </c>
    </row>
    <row r="19" spans="1:22" x14ac:dyDescent="0.3">
      <c r="A19" s="2" t="s">
        <v>3</v>
      </c>
      <c r="B19" s="2">
        <v>737.39</v>
      </c>
      <c r="C19" s="2">
        <v>748.67</v>
      </c>
      <c r="D19" s="2">
        <v>765.88</v>
      </c>
      <c r="E19" s="2">
        <v>782.44</v>
      </c>
      <c r="F19" s="2">
        <v>794.75</v>
      </c>
      <c r="G19" s="2">
        <v>787.36</v>
      </c>
      <c r="H19" s="2">
        <v>805.54</v>
      </c>
      <c r="I19" s="2">
        <v>830.03</v>
      </c>
      <c r="J19" s="2">
        <v>836.71</v>
      </c>
      <c r="K19" s="2">
        <v>868.01</v>
      </c>
      <c r="L19" s="2">
        <v>882.87</v>
      </c>
      <c r="M19" s="2">
        <v>910.58</v>
      </c>
      <c r="N19" s="10">
        <v>923.17451900000003</v>
      </c>
      <c r="O19" s="10">
        <v>924.83</v>
      </c>
      <c r="P19" s="10">
        <v>939.09</v>
      </c>
      <c r="Q19" s="10">
        <f t="shared" si="0"/>
        <v>151.73000000000002</v>
      </c>
      <c r="R19" s="3">
        <f t="shared" si="1"/>
        <v>0.19270727494411707</v>
      </c>
      <c r="S19" s="8">
        <f t="shared" si="2"/>
        <v>0.28719402546882467</v>
      </c>
      <c r="V19">
        <f t="shared" si="3"/>
        <v>12.309999999999945</v>
      </c>
    </row>
    <row r="20" spans="1:22" x14ac:dyDescent="0.3">
      <c r="A20" s="2" t="s">
        <v>37</v>
      </c>
      <c r="B20" s="2">
        <v>12.33</v>
      </c>
      <c r="C20" s="2">
        <v>11.14</v>
      </c>
      <c r="D20" s="2">
        <v>27.35</v>
      </c>
      <c r="E20" s="2">
        <v>35.18</v>
      </c>
      <c r="F20" s="2">
        <v>35.18</v>
      </c>
      <c r="G20" s="2">
        <v>35.18</v>
      </c>
      <c r="H20" s="2">
        <v>35.18</v>
      </c>
      <c r="I20" s="2">
        <v>37.28</v>
      </c>
      <c r="J20" s="2">
        <v>37.28</v>
      </c>
      <c r="K20" s="2">
        <v>27.35</v>
      </c>
      <c r="L20" s="2">
        <v>29.18</v>
      </c>
      <c r="M20" s="2">
        <v>29.49</v>
      </c>
      <c r="N20" s="10">
        <v>28.755631999999999</v>
      </c>
      <c r="O20" s="10">
        <v>26.15</v>
      </c>
      <c r="P20" s="10">
        <v>27.49</v>
      </c>
      <c r="Q20" s="10">
        <f t="shared" si="0"/>
        <v>-7.6900000000000013</v>
      </c>
      <c r="R20" s="3">
        <f t="shared" si="1"/>
        <v>-0.21859010801591816</v>
      </c>
      <c r="S20" s="8">
        <f t="shared" si="2"/>
        <v>8.4070363438413665E-3</v>
      </c>
      <c r="V20">
        <f t="shared" si="3"/>
        <v>0</v>
      </c>
    </row>
    <row r="21" spans="1:22" x14ac:dyDescent="0.3">
      <c r="A21" s="2" t="s">
        <v>22</v>
      </c>
      <c r="B21" s="2">
        <v>0</v>
      </c>
      <c r="C21" s="2">
        <v>5.48</v>
      </c>
      <c r="D21" s="2">
        <v>5.48</v>
      </c>
      <c r="E21" s="2">
        <v>6.9</v>
      </c>
      <c r="F21" s="2">
        <v>6.9</v>
      </c>
      <c r="G21" s="2">
        <v>5.4</v>
      </c>
      <c r="H21" s="2">
        <v>5.4</v>
      </c>
      <c r="I21" s="2">
        <v>5.4</v>
      </c>
      <c r="J21" s="2">
        <v>5.4</v>
      </c>
      <c r="K21" s="2">
        <v>7.81</v>
      </c>
      <c r="L21" s="2">
        <v>7.81</v>
      </c>
      <c r="M21" s="2">
        <v>2.37</v>
      </c>
      <c r="N21" s="10">
        <v>6.2706720000000002</v>
      </c>
      <c r="O21" s="10">
        <v>6.27</v>
      </c>
      <c r="P21" s="10">
        <v>6.95</v>
      </c>
      <c r="Q21" s="10">
        <f t="shared" si="0"/>
        <v>1.5499999999999998</v>
      </c>
      <c r="R21" s="3">
        <f t="shared" si="1"/>
        <v>0.28703703703703698</v>
      </c>
      <c r="S21" s="8">
        <f t="shared" si="2"/>
        <v>2.1254602615386506E-3</v>
      </c>
      <c r="V21">
        <f t="shared" si="3"/>
        <v>0</v>
      </c>
    </row>
    <row r="22" spans="1:22" x14ac:dyDescent="0.3">
      <c r="A22" s="2" t="s">
        <v>36</v>
      </c>
      <c r="B22" s="2">
        <v>4.3499999999999996</v>
      </c>
      <c r="C22" s="2">
        <v>4.38</v>
      </c>
      <c r="D22" s="2">
        <v>5.0199999999999996</v>
      </c>
      <c r="E22" s="2">
        <v>10.36</v>
      </c>
      <c r="F22" s="2">
        <v>10.69</v>
      </c>
      <c r="G22" s="2">
        <v>11.34</v>
      </c>
      <c r="H22" s="2">
        <v>11.34</v>
      </c>
      <c r="I22" s="2">
        <v>11.71</v>
      </c>
      <c r="J22" s="2">
        <v>22.81</v>
      </c>
      <c r="K22" s="2">
        <v>28.41</v>
      </c>
      <c r="L22" s="2">
        <v>37.590000000000003</v>
      </c>
      <c r="M22" s="2">
        <v>79.39</v>
      </c>
      <c r="N22" s="10">
        <v>125.216256</v>
      </c>
      <c r="O22" s="10">
        <v>125.21</v>
      </c>
      <c r="P22" s="10">
        <v>136.18</v>
      </c>
      <c r="Q22" s="10">
        <f t="shared" si="0"/>
        <v>124.84</v>
      </c>
      <c r="R22" s="3">
        <f t="shared" si="1"/>
        <v>11.008818342151676</v>
      </c>
      <c r="S22" s="8">
        <f t="shared" si="2"/>
        <v>4.1646788261342944E-2</v>
      </c>
      <c r="V22">
        <f t="shared" si="3"/>
        <v>0.33000000000000007</v>
      </c>
    </row>
    <row r="23" spans="1:22" x14ac:dyDescent="0.3">
      <c r="A23" s="2" t="s">
        <v>9</v>
      </c>
      <c r="B23" s="2">
        <f>SUM(B2:B22)</f>
        <v>1707.83</v>
      </c>
      <c r="C23" s="2">
        <f>SUM(C2:C22)</f>
        <v>1843.53</v>
      </c>
      <c r="D23" s="2">
        <v>2062.1799999999998</v>
      </c>
      <c r="E23" s="2">
        <f t="shared" ref="E23:J23" si="4">SUM(E2:E22)</f>
        <v>2065.7800000000002</v>
      </c>
      <c r="F23" s="2">
        <f t="shared" si="4"/>
        <v>2104.9599999999996</v>
      </c>
      <c r="G23" s="2">
        <f t="shared" si="4"/>
        <v>2239.34</v>
      </c>
      <c r="H23" s="2">
        <f t="shared" si="4"/>
        <v>2285.62</v>
      </c>
      <c r="I23" s="2">
        <f t="shared" si="4"/>
        <v>2309.65</v>
      </c>
      <c r="J23" s="2">
        <f t="shared" si="4"/>
        <v>2431.4</v>
      </c>
      <c r="K23" s="2">
        <f t="shared" ref="K23:P23" si="5">SUM(K2:K22)</f>
        <v>2568.9300000000003</v>
      </c>
      <c r="L23" s="2">
        <f t="shared" si="5"/>
        <v>2702.5600000000004</v>
      </c>
      <c r="M23" s="2">
        <f t="shared" si="5"/>
        <v>2933.9499999999994</v>
      </c>
      <c r="N23" s="10">
        <f t="shared" si="5"/>
        <v>3224.7888320000002</v>
      </c>
      <c r="O23" s="10">
        <f t="shared" si="5"/>
        <v>3183.27</v>
      </c>
      <c r="P23" s="10">
        <f t="shared" si="5"/>
        <v>3269.8799999999987</v>
      </c>
      <c r="Q23" s="10">
        <f>P23-G23</f>
        <v>1030.5399999999986</v>
      </c>
      <c r="R23" s="3">
        <f t="shared" si="1"/>
        <v>0.46019809408129114</v>
      </c>
      <c r="S23" s="8">
        <f>SUM(S2:S22)</f>
        <v>1.0000000000000004</v>
      </c>
    </row>
    <row r="25" spans="1:22" x14ac:dyDescent="0.3">
      <c r="A25" s="5" t="s">
        <v>40</v>
      </c>
      <c r="Q25">
        <f>J23-G23</f>
        <v>192.05999999999995</v>
      </c>
    </row>
    <row r="26" spans="1:22" x14ac:dyDescent="0.3">
      <c r="A26" s="2" t="s">
        <v>39</v>
      </c>
      <c r="B26" s="2"/>
      <c r="C26" s="2"/>
      <c r="D26" s="2"/>
      <c r="E26" s="2"/>
      <c r="F26" s="2"/>
      <c r="G26" s="2">
        <v>11.56</v>
      </c>
      <c r="H26" s="2">
        <v>11.56</v>
      </c>
      <c r="I26" s="7"/>
      <c r="J26" s="7"/>
      <c r="K26" s="7"/>
      <c r="L26" s="7"/>
      <c r="M26" s="7"/>
      <c r="N26" s="7"/>
      <c r="O26" s="7"/>
      <c r="P26" s="7"/>
      <c r="Q26" s="7"/>
    </row>
    <row r="27" spans="1:22" x14ac:dyDescent="0.3">
      <c r="A27" s="2" t="s">
        <v>2</v>
      </c>
      <c r="B27" s="2">
        <v>9.85</v>
      </c>
      <c r="C27" s="2">
        <v>13.28</v>
      </c>
      <c r="D27" s="2">
        <v>13.28</v>
      </c>
      <c r="E27" s="2">
        <v>21.68</v>
      </c>
      <c r="F27" s="2">
        <v>21.68</v>
      </c>
      <c r="G27" s="2">
        <v>48.01</v>
      </c>
      <c r="H27" s="2">
        <v>48.01</v>
      </c>
      <c r="I27" s="2"/>
      <c r="J27" s="2"/>
      <c r="K27" s="2"/>
      <c r="L27" s="2"/>
      <c r="M27" s="2"/>
      <c r="N27" s="2"/>
      <c r="O27" s="2"/>
      <c r="P27" s="2"/>
      <c r="Q27" s="2"/>
      <c r="R27" s="3">
        <f>(F27-E27)/E27</f>
        <v>0</v>
      </c>
      <c r="S27" s="3">
        <f>F27/$F$23</f>
        <v>1.0299483125570084E-2</v>
      </c>
    </row>
    <row r="28" spans="1:22" x14ac:dyDescent="0.3">
      <c r="A28" s="6" t="s">
        <v>41</v>
      </c>
      <c r="G28">
        <v>28.68</v>
      </c>
      <c r="H28">
        <v>28.68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D30D-74F0-4F4C-8E1F-17F7BCF19A90}">
  <dimension ref="B2:E18"/>
  <sheetViews>
    <sheetView workbookViewId="0">
      <selection activeCell="E3" sqref="E3"/>
    </sheetView>
  </sheetViews>
  <sheetFormatPr defaultRowHeight="14.4" x14ac:dyDescent="0.3"/>
  <cols>
    <col min="2" max="2" width="29.5546875" bestFit="1" customWidth="1"/>
    <col min="4" max="4" width="24.21875" bestFit="1" customWidth="1"/>
  </cols>
  <sheetData>
    <row r="2" spans="2:5" x14ac:dyDescent="0.3">
      <c r="B2" t="s">
        <v>7</v>
      </c>
      <c r="C2">
        <v>65.09</v>
      </c>
      <c r="D2" t="s">
        <v>21</v>
      </c>
      <c r="E2">
        <f>(C2+C6+C8+C9+C10+C11+C12+C13+C16)/C18</f>
        <v>0.14685166480285702</v>
      </c>
    </row>
    <row r="3" spans="2:5" x14ac:dyDescent="0.3">
      <c r="B3" t="s">
        <v>4</v>
      </c>
      <c r="C3">
        <v>271.63</v>
      </c>
      <c r="D3" t="s">
        <v>22</v>
      </c>
      <c r="E3">
        <f>(C3+C17+C15)/C18</f>
        <v>0.46078785036614828</v>
      </c>
    </row>
    <row r="4" spans="2:5" x14ac:dyDescent="0.3">
      <c r="B4" t="s">
        <v>6</v>
      </c>
      <c r="C4">
        <v>57.4</v>
      </c>
      <c r="D4" t="s">
        <v>30</v>
      </c>
      <c r="E4">
        <f>(C4+C7+C14)/C18</f>
        <v>0.22266061830381298</v>
      </c>
    </row>
    <row r="5" spans="2:5" x14ac:dyDescent="0.3">
      <c r="B5" t="s">
        <v>5</v>
      </c>
      <c r="C5">
        <v>376.34</v>
      </c>
    </row>
    <row r="6" spans="2:5" x14ac:dyDescent="0.3">
      <c r="B6" t="s">
        <v>28</v>
      </c>
      <c r="C6">
        <v>1.3</v>
      </c>
    </row>
    <row r="7" spans="2:5" x14ac:dyDescent="0.3">
      <c r="B7" t="s">
        <v>27</v>
      </c>
      <c r="C7">
        <v>414.39000000000004</v>
      </c>
    </row>
    <row r="8" spans="2:5" x14ac:dyDescent="0.3">
      <c r="B8" t="s">
        <v>29</v>
      </c>
      <c r="C8">
        <v>12.26</v>
      </c>
    </row>
    <row r="9" spans="2:5" x14ac:dyDescent="0.3">
      <c r="B9" t="s">
        <v>1</v>
      </c>
      <c r="C9">
        <v>36.79</v>
      </c>
    </row>
    <row r="10" spans="2:5" x14ac:dyDescent="0.3">
      <c r="B10" t="s">
        <v>23</v>
      </c>
      <c r="C10">
        <v>63.68</v>
      </c>
    </row>
    <row r="11" spans="2:5" x14ac:dyDescent="0.3">
      <c r="B11" t="s">
        <v>24</v>
      </c>
      <c r="C11">
        <v>95.63</v>
      </c>
    </row>
    <row r="12" spans="2:5" x14ac:dyDescent="0.3">
      <c r="B12" t="s">
        <v>8</v>
      </c>
      <c r="C12">
        <v>32.700000000000003</v>
      </c>
    </row>
    <row r="13" spans="2:5" x14ac:dyDescent="0.3">
      <c r="B13" t="s">
        <v>2</v>
      </c>
      <c r="C13">
        <v>15.48</v>
      </c>
    </row>
    <row r="14" spans="2:5" x14ac:dyDescent="0.3">
      <c r="B14" t="s">
        <v>25</v>
      </c>
      <c r="C14">
        <v>22</v>
      </c>
    </row>
    <row r="15" spans="2:5" x14ac:dyDescent="0.3">
      <c r="B15" t="s">
        <v>3</v>
      </c>
      <c r="C15">
        <v>745.79</v>
      </c>
    </row>
    <row r="16" spans="2:5" x14ac:dyDescent="0.3">
      <c r="B16" t="s">
        <v>26</v>
      </c>
      <c r="C16">
        <v>2.74</v>
      </c>
    </row>
    <row r="17" spans="2:3" x14ac:dyDescent="0.3">
      <c r="B17" t="s">
        <v>22</v>
      </c>
      <c r="C17">
        <v>4.46</v>
      </c>
    </row>
    <row r="18" spans="2:3" x14ac:dyDescent="0.3">
      <c r="C18">
        <v>2217.6800000000003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7BE5-61A8-45B9-9B31-A67B8C998A34}">
  <dimension ref="B1:K21"/>
  <sheetViews>
    <sheetView tabSelected="1" workbookViewId="0">
      <selection activeCell="E1" sqref="E1:E1048576"/>
    </sheetView>
  </sheetViews>
  <sheetFormatPr defaultRowHeight="14.4" x14ac:dyDescent="0.3"/>
  <cols>
    <col min="2" max="2" width="14.77734375" bestFit="1" customWidth="1"/>
    <col min="3" max="3" width="16.33203125" customWidth="1"/>
    <col min="4" max="4" width="16.33203125" bestFit="1" customWidth="1"/>
    <col min="5" max="5" width="16.33203125" customWidth="1"/>
    <col min="6" max="6" width="15.44140625" bestFit="1" customWidth="1"/>
    <col min="7" max="7" width="17.5546875" bestFit="1" customWidth="1"/>
  </cols>
  <sheetData>
    <row r="1" spans="2:11" x14ac:dyDescent="0.3">
      <c r="B1" s="18" t="s">
        <v>0</v>
      </c>
      <c r="C1" s="18" t="s">
        <v>65</v>
      </c>
      <c r="D1" s="18" t="s">
        <v>59</v>
      </c>
      <c r="E1" s="18" t="s">
        <v>62</v>
      </c>
      <c r="F1" s="18" t="s">
        <v>63</v>
      </c>
      <c r="G1" s="18" t="s">
        <v>64</v>
      </c>
      <c r="K1" t="s">
        <v>61</v>
      </c>
    </row>
    <row r="2" spans="2:11" x14ac:dyDescent="0.3">
      <c r="B2" t="s">
        <v>7</v>
      </c>
      <c r="C2">
        <v>104.36</v>
      </c>
      <c r="D2" s="14">
        <v>175.429</v>
      </c>
      <c r="E2" s="14">
        <v>177.816</v>
      </c>
      <c r="F2" s="14">
        <f>E2-D2</f>
        <v>2.3870000000000005</v>
      </c>
      <c r="G2" s="1">
        <f>F2/D2</f>
        <v>1.3606644283442307E-2</v>
      </c>
      <c r="J2" t="s">
        <v>7</v>
      </c>
      <c r="K2" s="1">
        <f>E2/$E$21</f>
        <v>4.3834071169230271E-2</v>
      </c>
    </row>
    <row r="3" spans="2:11" x14ac:dyDescent="0.3">
      <c r="B3" t="s">
        <v>31</v>
      </c>
      <c r="C3">
        <v>15.75</v>
      </c>
      <c r="D3" s="14">
        <v>17.11</v>
      </c>
      <c r="E3" s="14">
        <v>27.258800000000001</v>
      </c>
      <c r="F3" s="14">
        <f t="shared" ref="F3:F20" si="0">E3-D3</f>
        <v>10.148800000000001</v>
      </c>
      <c r="G3" s="1">
        <f t="shared" ref="G3:G20" si="1">F3/D3</f>
        <v>0.59315020455873768</v>
      </c>
      <c r="J3" t="s">
        <v>31</v>
      </c>
      <c r="K3" s="1">
        <f t="shared" ref="K3:K20" si="2">E3/$E$21</f>
        <v>6.7196662796813224E-3</v>
      </c>
    </row>
    <row r="4" spans="2:11" x14ac:dyDescent="0.3">
      <c r="B4" t="s">
        <v>58</v>
      </c>
      <c r="C4">
        <v>76.790000000000006</v>
      </c>
      <c r="D4" s="14">
        <v>106.649</v>
      </c>
      <c r="E4" s="14">
        <v>130.93600000000001</v>
      </c>
      <c r="F4" s="14">
        <f t="shared" si="0"/>
        <v>24.287000000000006</v>
      </c>
      <c r="G4" s="1">
        <f t="shared" si="1"/>
        <v>0.22772834250672774</v>
      </c>
      <c r="J4" t="s">
        <v>58</v>
      </c>
      <c r="K4" s="1">
        <f t="shared" si="2"/>
        <v>3.2277511262284238E-2</v>
      </c>
    </row>
    <row r="5" spans="2:11" x14ac:dyDescent="0.3">
      <c r="B5" t="s">
        <v>47</v>
      </c>
      <c r="C5">
        <v>0</v>
      </c>
      <c r="D5" s="14">
        <v>4.05</v>
      </c>
      <c r="E5" s="14">
        <v>6.6829999999999998</v>
      </c>
      <c r="F5" s="14">
        <f t="shared" si="0"/>
        <v>2.633</v>
      </c>
      <c r="G5" s="1">
        <f t="shared" si="1"/>
        <v>0.65012345679012351</v>
      </c>
      <c r="J5" t="s">
        <v>47</v>
      </c>
      <c r="K5" s="1">
        <f t="shared" si="2"/>
        <v>1.6474507222295287E-3</v>
      </c>
    </row>
    <row r="6" spans="2:11" x14ac:dyDescent="0.3">
      <c r="B6" t="s">
        <v>56</v>
      </c>
      <c r="C6">
        <v>2.3199999999999998</v>
      </c>
      <c r="D6" s="14">
        <v>1.86</v>
      </c>
      <c r="E6" s="14">
        <v>1.86</v>
      </c>
      <c r="F6" s="14">
        <f t="shared" si="0"/>
        <v>0</v>
      </c>
      <c r="G6" s="1">
        <f t="shared" si="1"/>
        <v>0</v>
      </c>
      <c r="J6" t="s">
        <v>56</v>
      </c>
      <c r="K6" s="1">
        <f t="shared" si="2"/>
        <v>4.585153887994798E-4</v>
      </c>
    </row>
    <row r="7" spans="2:11" x14ac:dyDescent="0.3">
      <c r="B7" t="s">
        <v>57</v>
      </c>
      <c r="C7">
        <v>19.04</v>
      </c>
      <c r="D7" s="14">
        <v>23.364000000000001</v>
      </c>
      <c r="E7" s="14">
        <v>21.63</v>
      </c>
      <c r="F7" s="14">
        <f t="shared" si="0"/>
        <v>-1.7340000000000018</v>
      </c>
      <c r="G7" s="1">
        <f t="shared" si="1"/>
        <v>-7.4216743708269209E-2</v>
      </c>
      <c r="J7" t="s">
        <v>57</v>
      </c>
      <c r="K7" s="1">
        <f t="shared" si="2"/>
        <v>5.3320902471681439E-3</v>
      </c>
    </row>
    <row r="8" spans="2:11" x14ac:dyDescent="0.3">
      <c r="B8" t="s">
        <v>6</v>
      </c>
      <c r="C8">
        <v>24.98</v>
      </c>
      <c r="D8" s="14">
        <v>42.21</v>
      </c>
      <c r="E8" s="14">
        <v>60.49</v>
      </c>
      <c r="F8" s="14">
        <f t="shared" si="0"/>
        <v>18.28</v>
      </c>
      <c r="G8" s="1">
        <f t="shared" si="1"/>
        <v>0.43307273158019427</v>
      </c>
      <c r="J8" t="s">
        <v>6</v>
      </c>
      <c r="K8" s="1">
        <f t="shared" si="2"/>
        <v>1.4911610681978781E-2</v>
      </c>
    </row>
    <row r="9" spans="2:11" x14ac:dyDescent="0.3">
      <c r="B9" t="s">
        <v>5</v>
      </c>
      <c r="C9">
        <v>145.97999999999999</v>
      </c>
      <c r="D9" s="14">
        <v>399.29</v>
      </c>
      <c r="E9" s="14">
        <v>580.23800000000006</v>
      </c>
      <c r="F9" s="14">
        <f t="shared" si="0"/>
        <v>180.94800000000004</v>
      </c>
      <c r="G9" s="1">
        <f t="shared" si="1"/>
        <v>0.45317438453254533</v>
      </c>
      <c r="J9" t="s">
        <v>5</v>
      </c>
      <c r="K9" s="1">
        <f t="shared" si="2"/>
        <v>0.14303658718614654</v>
      </c>
    </row>
    <row r="10" spans="2:11" x14ac:dyDescent="0.3">
      <c r="B10" t="s">
        <v>34</v>
      </c>
      <c r="C10">
        <v>510.17</v>
      </c>
      <c r="D10" s="14">
        <v>688.81</v>
      </c>
      <c r="E10" s="14">
        <v>756.83600000000001</v>
      </c>
      <c r="F10" s="14">
        <f t="shared" si="0"/>
        <v>68.026000000000067</v>
      </c>
      <c r="G10" s="1">
        <f t="shared" si="1"/>
        <v>9.8758728822171682E-2</v>
      </c>
      <c r="J10" t="s">
        <v>34</v>
      </c>
      <c r="K10" s="1">
        <f t="shared" si="2"/>
        <v>0.1865704047298081</v>
      </c>
    </row>
    <row r="11" spans="2:11" x14ac:dyDescent="0.3">
      <c r="B11" t="s">
        <v>48</v>
      </c>
      <c r="C11">
        <v>12.8</v>
      </c>
      <c r="D11" s="14">
        <v>4.3600000000000003</v>
      </c>
      <c r="E11" s="14">
        <v>3.9977</v>
      </c>
      <c r="F11" s="14">
        <f t="shared" si="0"/>
        <v>-0.36230000000000029</v>
      </c>
      <c r="G11" s="1">
        <f t="shared" si="1"/>
        <v>-8.3096330275229419E-2</v>
      </c>
      <c r="J11" t="s">
        <v>48</v>
      </c>
      <c r="K11" s="1">
        <f t="shared" si="2"/>
        <v>9.8548761817402169E-4</v>
      </c>
    </row>
    <row r="12" spans="2:11" x14ac:dyDescent="0.3">
      <c r="B12" t="s">
        <v>35</v>
      </c>
      <c r="C12">
        <v>4.76</v>
      </c>
      <c r="D12" s="14">
        <v>15.59</v>
      </c>
      <c r="E12" s="14">
        <v>30.13</v>
      </c>
      <c r="F12" s="14">
        <f t="shared" si="0"/>
        <v>14.54</v>
      </c>
      <c r="G12" s="1">
        <f t="shared" si="1"/>
        <v>0.93264913406029504</v>
      </c>
      <c r="J12" t="s">
        <v>35</v>
      </c>
      <c r="K12" s="1">
        <f t="shared" si="2"/>
        <v>7.4274562712517882E-3</v>
      </c>
    </row>
    <row r="13" spans="2:11" x14ac:dyDescent="0.3">
      <c r="B13" t="s">
        <v>33</v>
      </c>
      <c r="C13">
        <v>17.440000000000001</v>
      </c>
      <c r="D13" s="14">
        <v>38.770000000000003</v>
      </c>
      <c r="E13" s="14">
        <v>65.48</v>
      </c>
      <c r="F13" s="14">
        <f t="shared" si="0"/>
        <v>26.71</v>
      </c>
      <c r="G13" s="1">
        <f t="shared" si="1"/>
        <v>0.68893474335826665</v>
      </c>
      <c r="J13" t="s">
        <v>33</v>
      </c>
      <c r="K13" s="1">
        <f t="shared" si="2"/>
        <v>1.6141713794940827E-2</v>
      </c>
    </row>
    <row r="14" spans="2:11" x14ac:dyDescent="0.3">
      <c r="B14" t="s">
        <v>49</v>
      </c>
      <c r="C14">
        <v>0</v>
      </c>
      <c r="D14" s="14">
        <v>5.51</v>
      </c>
      <c r="E14" s="14">
        <v>9.7319999999999993</v>
      </c>
      <c r="F14" s="14">
        <f t="shared" si="0"/>
        <v>4.2219999999999995</v>
      </c>
      <c r="G14" s="1">
        <f t="shared" si="1"/>
        <v>0.76624319419237741</v>
      </c>
      <c r="J14" t="s">
        <v>49</v>
      </c>
      <c r="K14" s="1">
        <f t="shared" si="2"/>
        <v>2.3990708407508263E-3</v>
      </c>
    </row>
    <row r="15" spans="2:11" x14ac:dyDescent="0.3">
      <c r="B15" t="s">
        <v>23</v>
      </c>
      <c r="C15">
        <v>77.760000000000005</v>
      </c>
      <c r="D15" s="14">
        <v>112.32</v>
      </c>
      <c r="E15" s="14">
        <v>137.74</v>
      </c>
      <c r="F15" s="14">
        <f t="shared" si="0"/>
        <v>25.420000000000016</v>
      </c>
      <c r="G15" s="1">
        <f t="shared" si="1"/>
        <v>0.22631766381766397</v>
      </c>
      <c r="J15" t="s">
        <v>23</v>
      </c>
      <c r="K15" s="1">
        <f t="shared" si="2"/>
        <v>3.3954790136150728E-2</v>
      </c>
    </row>
    <row r="16" spans="2:11" x14ac:dyDescent="0.3">
      <c r="B16" t="s">
        <v>37</v>
      </c>
      <c r="C16">
        <v>35.18</v>
      </c>
      <c r="D16" s="14">
        <v>27.49</v>
      </c>
      <c r="E16" s="14">
        <v>38.46</v>
      </c>
      <c r="F16" s="14">
        <f t="shared" si="0"/>
        <v>10.970000000000002</v>
      </c>
      <c r="G16" s="1">
        <f t="shared" si="1"/>
        <v>0.39905420152782839</v>
      </c>
      <c r="J16" t="s">
        <v>37</v>
      </c>
      <c r="K16" s="1">
        <f t="shared" si="2"/>
        <v>9.4809149748537602E-3</v>
      </c>
    </row>
    <row r="17" spans="2:11" x14ac:dyDescent="0.3">
      <c r="B17" t="s">
        <v>22</v>
      </c>
      <c r="C17">
        <v>5.4</v>
      </c>
      <c r="D17" s="14">
        <v>2.98</v>
      </c>
      <c r="E17" s="14">
        <v>3.6190000000000002</v>
      </c>
      <c r="F17" s="14">
        <f t="shared" si="0"/>
        <v>0.63900000000000023</v>
      </c>
      <c r="G17" s="1">
        <f t="shared" si="1"/>
        <v>0.21442953020134237</v>
      </c>
      <c r="J17" t="s">
        <v>22</v>
      </c>
      <c r="K17" s="1">
        <f t="shared" si="2"/>
        <v>8.9213289895984809E-4</v>
      </c>
    </row>
    <row r="18" spans="2:11" x14ac:dyDescent="0.3">
      <c r="B18" t="s">
        <v>60</v>
      </c>
      <c r="C18">
        <v>0</v>
      </c>
      <c r="D18" s="14">
        <v>4.01</v>
      </c>
      <c r="E18" s="14">
        <v>7.3140000000000001</v>
      </c>
      <c r="F18" s="14">
        <f t="shared" si="0"/>
        <v>3.3040000000000003</v>
      </c>
      <c r="G18" s="1">
        <f t="shared" si="1"/>
        <v>0.82394014962593531</v>
      </c>
      <c r="J18" t="s">
        <v>60</v>
      </c>
      <c r="K18" s="1">
        <f t="shared" si="2"/>
        <v>1.8030008353115028E-3</v>
      </c>
    </row>
    <row r="19" spans="2:11" x14ac:dyDescent="0.3">
      <c r="B19" t="s">
        <v>3</v>
      </c>
      <c r="C19">
        <v>1169.93</v>
      </c>
      <c r="D19" s="14">
        <v>1466.11</v>
      </c>
      <c r="E19" s="14">
        <v>1747.42</v>
      </c>
      <c r="F19" s="14">
        <f t="shared" si="0"/>
        <v>281.31000000000017</v>
      </c>
      <c r="G19" s="1">
        <f t="shared" si="1"/>
        <v>0.19187509804857766</v>
      </c>
      <c r="J19" t="s">
        <v>3</v>
      </c>
      <c r="K19" s="1">
        <f t="shared" si="2"/>
        <v>0.43076288209461666</v>
      </c>
    </row>
    <row r="20" spans="2:11" x14ac:dyDescent="0.3">
      <c r="B20" t="s">
        <v>36</v>
      </c>
      <c r="C20">
        <v>11.34</v>
      </c>
      <c r="D20" s="14">
        <v>136.18</v>
      </c>
      <c r="E20" s="14">
        <v>248.93</v>
      </c>
      <c r="F20" s="14">
        <f t="shared" si="0"/>
        <v>112.75</v>
      </c>
      <c r="G20" s="1">
        <f t="shared" si="1"/>
        <v>0.82794830371567041</v>
      </c>
      <c r="J20" t="s">
        <v>36</v>
      </c>
      <c r="K20" s="1">
        <f t="shared" si="2"/>
        <v>6.1364642867663709E-2</v>
      </c>
    </row>
    <row r="21" spans="2:11" x14ac:dyDescent="0.3">
      <c r="B21" s="15" t="s">
        <v>9</v>
      </c>
      <c r="C21" s="15">
        <f>SUM(C2:C20)</f>
        <v>2234</v>
      </c>
      <c r="D21" s="16">
        <f>SUM(D2:D20)</f>
        <v>3272.0919999999992</v>
      </c>
      <c r="E21" s="16">
        <f>SUM(E2:E20)</f>
        <v>4056.5704999999998</v>
      </c>
      <c r="F21" s="16">
        <f>E21-D21</f>
        <v>784.47850000000062</v>
      </c>
      <c r="G21" s="17">
        <f>F21/D21</f>
        <v>0.23974830169811875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E8EB-79C8-4B95-B77C-CFAF1E09DD14}">
  <dimension ref="B1:C20"/>
  <sheetViews>
    <sheetView workbookViewId="0">
      <selection activeCell="Q16" sqref="Q16"/>
    </sheetView>
  </sheetViews>
  <sheetFormatPr defaultRowHeight="14.4" x14ac:dyDescent="0.3"/>
  <cols>
    <col min="2" max="2" width="14.77734375" bestFit="1" customWidth="1"/>
  </cols>
  <sheetData>
    <row r="1" spans="2:3" x14ac:dyDescent="0.3">
      <c r="C1" t="s">
        <v>61</v>
      </c>
    </row>
    <row r="2" spans="2:3" x14ac:dyDescent="0.3">
      <c r="B2" t="s">
        <v>3</v>
      </c>
      <c r="C2">
        <v>0.43076288209461666</v>
      </c>
    </row>
    <row r="3" spans="2:3" x14ac:dyDescent="0.3">
      <c r="B3" t="s">
        <v>34</v>
      </c>
      <c r="C3">
        <v>0.1865704047298081</v>
      </c>
    </row>
    <row r="4" spans="2:3" x14ac:dyDescent="0.3">
      <c r="B4" t="s">
        <v>5</v>
      </c>
      <c r="C4">
        <v>0.14303658718614654</v>
      </c>
    </row>
    <row r="5" spans="2:3" x14ac:dyDescent="0.3">
      <c r="B5" t="s">
        <v>36</v>
      </c>
      <c r="C5">
        <v>6.1364642867663709E-2</v>
      </c>
    </row>
    <row r="6" spans="2:3" x14ac:dyDescent="0.3">
      <c r="B6" t="s">
        <v>7</v>
      </c>
      <c r="C6">
        <v>4.3834071169230271E-2</v>
      </c>
    </row>
    <row r="7" spans="2:3" x14ac:dyDescent="0.3">
      <c r="B7" t="s">
        <v>23</v>
      </c>
      <c r="C7">
        <v>3.3954790136150728E-2</v>
      </c>
    </row>
    <row r="8" spans="2:3" x14ac:dyDescent="0.3">
      <c r="B8" t="s">
        <v>58</v>
      </c>
      <c r="C8">
        <v>3.2277511262284238E-2</v>
      </c>
    </row>
    <row r="9" spans="2:3" x14ac:dyDescent="0.3">
      <c r="B9" t="s">
        <v>33</v>
      </c>
      <c r="C9">
        <v>1.6141713794940827E-2</v>
      </c>
    </row>
    <row r="10" spans="2:3" x14ac:dyDescent="0.3">
      <c r="B10" t="s">
        <v>6</v>
      </c>
      <c r="C10">
        <v>1.4911610681978781E-2</v>
      </c>
    </row>
    <row r="11" spans="2:3" x14ac:dyDescent="0.3">
      <c r="B11" t="s">
        <v>37</v>
      </c>
      <c r="C11">
        <v>9.4809149748537602E-3</v>
      </c>
    </row>
    <row r="12" spans="2:3" x14ac:dyDescent="0.3">
      <c r="B12" t="s">
        <v>35</v>
      </c>
      <c r="C12">
        <v>7.4274562712517882E-3</v>
      </c>
    </row>
    <row r="13" spans="2:3" x14ac:dyDescent="0.3">
      <c r="B13" t="s">
        <v>31</v>
      </c>
      <c r="C13">
        <v>6.7196662796813224E-3</v>
      </c>
    </row>
    <row r="14" spans="2:3" x14ac:dyDescent="0.3">
      <c r="B14" t="s">
        <v>57</v>
      </c>
      <c r="C14">
        <v>5.3320902471681439E-3</v>
      </c>
    </row>
    <row r="15" spans="2:3" x14ac:dyDescent="0.3">
      <c r="B15" t="s">
        <v>49</v>
      </c>
      <c r="C15">
        <v>2.3990708407508263E-3</v>
      </c>
    </row>
    <row r="16" spans="2:3" x14ac:dyDescent="0.3">
      <c r="B16" t="s">
        <v>60</v>
      </c>
      <c r="C16">
        <v>1.8030008353115028E-3</v>
      </c>
    </row>
    <row r="17" spans="2:3" x14ac:dyDescent="0.3">
      <c r="B17" t="s">
        <v>47</v>
      </c>
      <c r="C17">
        <v>1.6474507222295287E-3</v>
      </c>
    </row>
    <row r="18" spans="2:3" x14ac:dyDescent="0.3">
      <c r="B18" t="s">
        <v>48</v>
      </c>
      <c r="C18">
        <v>9.8548761817402169E-4</v>
      </c>
    </row>
    <row r="19" spans="2:3" x14ac:dyDescent="0.3">
      <c r="B19" t="s">
        <v>22</v>
      </c>
      <c r="C19">
        <v>8.9213289895984809E-4</v>
      </c>
    </row>
    <row r="20" spans="2:3" x14ac:dyDescent="0.3">
      <c r="B20" t="s">
        <v>56</v>
      </c>
      <c r="C20">
        <v>4.585153887994798E-4</v>
      </c>
    </row>
  </sheetData>
  <autoFilter ref="B1:C20" xr:uid="{A13835CC-2C1E-43EC-A214-34962FA347EC}">
    <sortState ref="B2:C20">
      <sortCondition descending="1" ref="C1:C20"/>
    </sortState>
  </autoFilter>
  <sortState ref="B2:C20">
    <sortCondition ref="C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historico</vt:lpstr>
      <vt:lpstr>Planet</vt:lpstr>
      <vt:lpstr>Planilha1</vt:lpstr>
      <vt:lpstr>2022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2022-06-13T19:04:42Z</dcterms:modified>
</cp:coreProperties>
</file>