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ropbox\Patrik - IC\Rolamento\"/>
    </mc:Choice>
  </mc:AlternateContent>
  <xr:revisionPtr revIDLastSave="0" documentId="13_ncr:1_{D344582D-D520-4F2A-9542-D6908AE0AE74}" xr6:coauthVersionLast="40" xr6:coauthVersionMax="40" xr10:uidLastSave="{00000000-0000-0000-0000-000000000000}"/>
  <bookViews>
    <workbookView xWindow="0" yWindow="0" windowWidth="6495" windowHeight="3825" xr2:uid="{FD1714C5-A53B-42C2-A6BE-790B2A65908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4" i="1" l="1"/>
  <c r="F92" i="1"/>
  <c r="F88" i="1"/>
  <c r="F76" i="1"/>
  <c r="F79" i="1"/>
  <c r="F81" i="1"/>
  <c r="E95" i="1"/>
  <c r="E94" i="1"/>
  <c r="E93" i="1"/>
  <c r="F93" i="1" s="1"/>
  <c r="E90" i="1"/>
  <c r="F90" i="1" s="1"/>
  <c r="E92" i="1"/>
  <c r="E91" i="1"/>
  <c r="F91" i="1" s="1"/>
  <c r="E89" i="1"/>
  <c r="E88" i="1"/>
  <c r="E87" i="1"/>
  <c r="F87" i="1" s="1"/>
  <c r="E86" i="1"/>
  <c r="E85" i="1"/>
  <c r="F85" i="1" s="1"/>
  <c r="E84" i="1"/>
  <c r="F84" i="1" s="1"/>
  <c r="E83" i="1"/>
  <c r="F83" i="1" s="1"/>
  <c r="E82" i="1"/>
  <c r="F82" i="1" s="1"/>
  <c r="E81" i="1"/>
  <c r="E80" i="1"/>
  <c r="E79" i="1"/>
  <c r="E78" i="1"/>
  <c r="F95" i="1"/>
  <c r="F89" i="1"/>
  <c r="F86" i="1"/>
  <c r="F80" i="1"/>
  <c r="F78" i="1"/>
  <c r="E77" i="1"/>
  <c r="E76" i="1"/>
  <c r="E75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E72" i="1"/>
  <c r="F72" i="1" s="1"/>
  <c r="E71" i="1"/>
  <c r="F71" i="1" s="1"/>
  <c r="E70" i="1"/>
  <c r="F70" i="1" s="1"/>
  <c r="E69" i="1"/>
  <c r="E68" i="1"/>
  <c r="F68" i="1" s="1"/>
  <c r="E67" i="1"/>
  <c r="F67" i="1" s="1"/>
  <c r="E66" i="1"/>
  <c r="F66" i="1" s="1"/>
  <c r="E65" i="1"/>
  <c r="E64" i="1"/>
  <c r="F64" i="1" s="1"/>
  <c r="K61" i="1"/>
  <c r="E63" i="1"/>
  <c r="E62" i="1"/>
  <c r="E61" i="1"/>
  <c r="F61" i="1" s="1"/>
  <c r="E60" i="1"/>
  <c r="E59" i="1"/>
  <c r="F59" i="1" s="1"/>
  <c r="E58" i="1"/>
  <c r="E57" i="1"/>
  <c r="E56" i="1"/>
  <c r="F56" i="1" s="1"/>
  <c r="E55" i="1"/>
  <c r="E54" i="1"/>
  <c r="E53" i="1"/>
  <c r="F53" i="1" s="1"/>
  <c r="E52" i="1"/>
  <c r="F52" i="1" s="1"/>
  <c r="N72" i="1"/>
  <c r="N71" i="1"/>
  <c r="N70" i="1"/>
  <c r="F65" i="1"/>
  <c r="F69" i="1"/>
  <c r="F63" i="1"/>
  <c r="F62" i="1"/>
  <c r="F60" i="1"/>
  <c r="F58" i="1"/>
  <c r="F57" i="1"/>
  <c r="F55" i="1"/>
  <c r="F54" i="1"/>
  <c r="Q63" i="1"/>
  <c r="Q62" i="1"/>
  <c r="Q61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F75" i="1" l="1"/>
  <c r="F77" i="1"/>
  <c r="H78" i="1"/>
  <c r="K78" i="1"/>
  <c r="G78" i="1"/>
  <c r="J78" i="1" s="1"/>
  <c r="H87" i="1"/>
  <c r="K87" i="1"/>
  <c r="G87" i="1"/>
  <c r="J87" i="1" s="1"/>
  <c r="H84" i="1"/>
  <c r="K84" i="1"/>
  <c r="G84" i="1"/>
  <c r="J84" i="1" s="1"/>
  <c r="K81" i="1"/>
  <c r="G81" i="1"/>
  <c r="J81" i="1" s="1"/>
  <c r="H81" i="1"/>
  <c r="H90" i="1"/>
  <c r="K90" i="1"/>
  <c r="G90" i="1"/>
  <c r="J90" i="1" s="1"/>
  <c r="N39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Q30" i="1"/>
  <c r="Q29" i="1"/>
  <c r="Q28" i="1"/>
  <c r="N46" i="1"/>
  <c r="N45" i="1"/>
  <c r="N44" i="1"/>
  <c r="N43" i="1"/>
  <c r="N42" i="1"/>
  <c r="N41" i="1"/>
  <c r="N38" i="1"/>
  <c r="N37" i="1"/>
  <c r="N36" i="1"/>
  <c r="N35" i="1"/>
  <c r="N34" i="1"/>
  <c r="N33" i="1"/>
  <c r="N32" i="1"/>
  <c r="N31" i="1"/>
  <c r="N30" i="1"/>
  <c r="N29" i="1"/>
  <c r="N28" i="1"/>
  <c r="Q20" i="1"/>
  <c r="Q19" i="1"/>
  <c r="Q18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I87" i="1" l="1"/>
  <c r="K75" i="1"/>
  <c r="H75" i="1"/>
  <c r="G75" i="1"/>
  <c r="J75" i="1" s="1"/>
  <c r="H93" i="1"/>
  <c r="K93" i="1"/>
  <c r="G93" i="1"/>
  <c r="J93" i="1" s="1"/>
  <c r="I81" i="1"/>
  <c r="I90" i="1"/>
  <c r="I84" i="1"/>
  <c r="I78" i="1"/>
  <c r="F35" i="1"/>
  <c r="F39" i="1"/>
  <c r="F32" i="1"/>
  <c r="F29" i="1"/>
  <c r="F37" i="1"/>
  <c r="F40" i="1"/>
  <c r="F30" i="1"/>
  <c r="F38" i="1"/>
  <c r="F42" i="1"/>
  <c r="F45" i="1"/>
  <c r="H67" i="1"/>
  <c r="F44" i="1"/>
  <c r="F33" i="1"/>
  <c r="F46" i="1"/>
  <c r="F28" i="1"/>
  <c r="F31" i="1"/>
  <c r="F34" i="1"/>
  <c r="F36" i="1"/>
  <c r="F41" i="1"/>
  <c r="F43" i="1"/>
  <c r="N4" i="1"/>
  <c r="N5" i="1"/>
  <c r="N3" i="1"/>
  <c r="I75" i="1" l="1"/>
  <c r="I93" i="1"/>
  <c r="G61" i="1"/>
  <c r="J61" i="1" s="1"/>
  <c r="H61" i="1"/>
  <c r="I61" i="1" s="1"/>
  <c r="K64" i="1"/>
  <c r="H64" i="1"/>
  <c r="G64" i="1"/>
  <c r="J64" i="1" s="1"/>
  <c r="K67" i="1"/>
  <c r="G67" i="1"/>
  <c r="K55" i="1"/>
  <c r="H55" i="1"/>
  <c r="G55" i="1"/>
  <c r="J55" i="1" s="1"/>
  <c r="H52" i="1"/>
  <c r="I52" i="1" s="1"/>
  <c r="K52" i="1"/>
  <c r="G52" i="1"/>
  <c r="J52" i="1" s="1"/>
  <c r="K58" i="1"/>
  <c r="H58" i="1"/>
  <c r="G58" i="1"/>
  <c r="J58" i="1" s="1"/>
  <c r="K44" i="1"/>
  <c r="K34" i="1"/>
  <c r="K37" i="1"/>
  <c r="K41" i="1"/>
  <c r="G34" i="1"/>
  <c r="J34" i="1" s="1"/>
  <c r="G37" i="1"/>
  <c r="J37" i="1" s="1"/>
  <c r="G31" i="1"/>
  <c r="J31" i="1" s="1"/>
  <c r="G41" i="1"/>
  <c r="J41" i="1" s="1"/>
  <c r="G44" i="1"/>
  <c r="J44" i="1" s="1"/>
  <c r="K31" i="1"/>
  <c r="H37" i="1"/>
  <c r="I37" i="1" s="1"/>
  <c r="H41" i="1"/>
  <c r="H31" i="1"/>
  <c r="F49" i="1"/>
  <c r="F48" i="1"/>
  <c r="H34" i="1"/>
  <c r="F47" i="1"/>
  <c r="H44" i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I55" i="1" l="1"/>
  <c r="I64" i="1"/>
  <c r="G70" i="1"/>
  <c r="J70" i="1" s="1"/>
  <c r="H70" i="1"/>
  <c r="K70" i="1"/>
  <c r="J67" i="1"/>
  <c r="I67" i="1"/>
  <c r="I58" i="1"/>
  <c r="I31" i="1"/>
  <c r="K47" i="1"/>
  <c r="I34" i="1"/>
  <c r="I44" i="1"/>
  <c r="I41" i="1"/>
  <c r="H47" i="1"/>
  <c r="G47" i="1"/>
  <c r="J47" i="1" s="1"/>
  <c r="H28" i="1"/>
  <c r="G28" i="1"/>
  <c r="J28" i="1" s="1"/>
  <c r="K28" i="1"/>
  <c r="K9" i="1"/>
  <c r="G9" i="1"/>
  <c r="J9" i="1" s="1"/>
  <c r="H9" i="1"/>
  <c r="G6" i="1"/>
  <c r="J6" i="1" s="1"/>
  <c r="K6" i="1"/>
  <c r="H6" i="1"/>
  <c r="G22" i="1"/>
  <c r="J22" i="1" s="1"/>
  <c r="K22" i="1"/>
  <c r="H22" i="1"/>
  <c r="H15" i="1"/>
  <c r="K15" i="1"/>
  <c r="G15" i="1"/>
  <c r="J15" i="1" s="1"/>
  <c r="K18" i="1"/>
  <c r="G18" i="1"/>
  <c r="J18" i="1" s="1"/>
  <c r="H18" i="1"/>
  <c r="H3" i="1"/>
  <c r="K3" i="1"/>
  <c r="G3" i="1"/>
  <c r="J3" i="1" s="1"/>
  <c r="G12" i="1"/>
  <c r="J12" i="1" s="1"/>
  <c r="K12" i="1"/>
  <c r="H12" i="1"/>
  <c r="I70" i="1" l="1"/>
  <c r="I28" i="1"/>
  <c r="I3" i="1"/>
  <c r="I18" i="1"/>
  <c r="I9" i="1"/>
  <c r="I47" i="1"/>
  <c r="I15" i="1"/>
  <c r="I6" i="1"/>
  <c r="I12" i="1"/>
  <c r="I22" i="1"/>
</calcChain>
</file>

<file path=xl/sharedStrings.xml><?xml version="1.0" encoding="utf-8"?>
<sst xmlns="http://schemas.openxmlformats.org/spreadsheetml/2006/main" count="138" uniqueCount="17">
  <si>
    <t>n</t>
  </si>
  <si>
    <t>esfera</t>
  </si>
  <si>
    <t>aço 4</t>
  </si>
  <si>
    <t>Lixa</t>
  </si>
  <si>
    <t>Distância (pxl)</t>
  </si>
  <si>
    <t>Distancia (mm)</t>
  </si>
  <si>
    <t>Distância média (mm)</t>
  </si>
  <si>
    <t>D (mm)</t>
  </si>
  <si>
    <t>D (pxl)</t>
  </si>
  <si>
    <t>D (mm/px)</t>
  </si>
  <si>
    <t>Desvio medio (mm)</t>
  </si>
  <si>
    <t>Rolamento</t>
  </si>
  <si>
    <t>Desvio rolamento</t>
  </si>
  <si>
    <t>% erro</t>
  </si>
  <si>
    <t>aço 6</t>
  </si>
  <si>
    <t>plastico 6</t>
  </si>
  <si>
    <t>vidro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</si>
</sst>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0" borderId="15" xfId="0" applyBorder="1" applyAlignment="1">
      <alignment horizontal="center"/>
    </xf>
    <xf numFmtId="0" fontId="0" fillId="0" borderId="3" xfId="0" applyBorder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165" fontId="0" fillId="0" borderId="5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3" xfId="0" applyFill="1" applyBorder="1"/>
    <xf numFmtId="165" fontId="0" fillId="0" borderId="3" xfId="0" applyNumberFormat="1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165" fontId="0" fillId="0" borderId="5" xfId="0" applyNumberFormat="1" applyFill="1" applyBorder="1" applyAlignment="1">
      <alignment horizontal="center"/>
    </xf>
    <xf numFmtId="165" fontId="0" fillId="0" borderId="8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15" xfId="0" applyBorder="1"/>
    <xf numFmtId="164" fontId="0" fillId="0" borderId="1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7440-FDB2-4416-B65B-D9BD9EA58319}">
  <dimension ref="B1:Q96"/>
  <sheetViews>
    <sheetView tabSelected="1" workbookViewId="0">
      <selection activeCell="J84" sqref="J84:J86"/>
    </sheetView>
  </sheetViews>
  <sheetFormatPr defaultRowHeight="15" x14ac:dyDescent="0.25"/>
  <cols>
    <col min="3" max="3" width="9.28515625" bestFit="1" customWidth="1"/>
    <col min="5" max="5" width="13.7109375" bestFit="1" customWidth="1"/>
    <col min="6" max="6" width="14.42578125" bestFit="1" customWidth="1"/>
    <col min="7" max="7" width="20.5703125" bestFit="1" customWidth="1"/>
    <col min="8" max="8" width="18.7109375" bestFit="1" customWidth="1"/>
    <col min="9" max="9" width="11" customWidth="1"/>
    <col min="10" max="10" width="12.85546875" customWidth="1"/>
    <col min="11" max="11" width="16.85546875" bestFit="1" customWidth="1"/>
    <col min="14" max="14" width="13.7109375" bestFit="1" customWidth="1"/>
  </cols>
  <sheetData>
    <row r="1" spans="2:14" ht="14.25" customHeight="1" x14ac:dyDescent="0.25"/>
    <row r="2" spans="2:14" x14ac:dyDescent="0.25">
      <c r="B2" s="5" t="s">
        <v>0</v>
      </c>
      <c r="C2" s="6" t="s">
        <v>1</v>
      </c>
      <c r="D2" s="6" t="s">
        <v>3</v>
      </c>
      <c r="E2" s="6" t="s">
        <v>4</v>
      </c>
      <c r="F2" s="7" t="s">
        <v>5</v>
      </c>
      <c r="G2" s="10" t="s">
        <v>6</v>
      </c>
      <c r="H2" s="5" t="s">
        <v>10</v>
      </c>
      <c r="I2" s="5" t="s">
        <v>13</v>
      </c>
      <c r="J2" s="5" t="s">
        <v>11</v>
      </c>
      <c r="K2" s="5" t="s">
        <v>12</v>
      </c>
      <c r="L2" s="5" t="s">
        <v>7</v>
      </c>
      <c r="M2" s="6" t="s">
        <v>8</v>
      </c>
      <c r="N2" s="7" t="s">
        <v>9</v>
      </c>
    </row>
    <row r="3" spans="2:14" x14ac:dyDescent="0.25">
      <c r="B3" s="1">
        <v>1</v>
      </c>
      <c r="C3" s="2" t="s">
        <v>2</v>
      </c>
      <c r="D3" s="45">
        <v>40</v>
      </c>
      <c r="E3" s="2">
        <f>108+26.3+10.4</f>
        <v>144.70000000000002</v>
      </c>
      <c r="F3" s="9">
        <f>E3*AVERAGE($N$3:$N$5)</f>
        <v>32.792383598916885</v>
      </c>
      <c r="G3" s="47">
        <f>AVERAGE(F3:F5)</f>
        <v>32.890587005225548</v>
      </c>
      <c r="H3" s="47">
        <f>STDEV(F3:F5)</f>
        <v>9.158869418619478E-2</v>
      </c>
      <c r="I3" s="47">
        <f>H3/G3*100</f>
        <v>0.27846476005929438</v>
      </c>
      <c r="J3" s="54">
        <f>5/G3</f>
        <v>0.15201917798565337</v>
      </c>
      <c r="K3" s="57">
        <f>STDEV(5/F3,5/F4,5/F5)</f>
        <v>4.2360731687890766E-4</v>
      </c>
      <c r="L3" s="1">
        <v>10</v>
      </c>
      <c r="M3" s="2">
        <v>45.4</v>
      </c>
      <c r="N3" s="22">
        <f>L3/M3</f>
        <v>0.22026431718061676</v>
      </c>
    </row>
    <row r="4" spans="2:14" x14ac:dyDescent="0.25">
      <c r="B4" s="1">
        <v>2</v>
      </c>
      <c r="C4" s="2" t="s">
        <v>2</v>
      </c>
      <c r="D4" s="45"/>
      <c r="E4" s="2">
        <f>30+43.4+36.2+24.8+10.8</f>
        <v>145.20000000000002</v>
      </c>
      <c r="F4" s="9">
        <f t="shared" ref="F4:F24" si="0">E4*AVERAGE($N$3:$N$5)</f>
        <v>32.905695221580729</v>
      </c>
      <c r="G4" s="48"/>
      <c r="H4" s="48"/>
      <c r="I4" s="48"/>
      <c r="J4" s="55"/>
      <c r="K4" s="58"/>
      <c r="L4" s="1">
        <v>15</v>
      </c>
      <c r="M4" s="2">
        <v>65.599999999999994</v>
      </c>
      <c r="N4" s="22">
        <f t="shared" ref="N4:N5" si="1">L4/M4</f>
        <v>0.22865853658536586</v>
      </c>
    </row>
    <row r="5" spans="2:14" x14ac:dyDescent="0.25">
      <c r="B5" s="3">
        <v>3</v>
      </c>
      <c r="C5" s="4" t="s">
        <v>2</v>
      </c>
      <c r="D5" s="46"/>
      <c r="E5" s="4">
        <f>111+12+14.3+8.2</f>
        <v>145.5</v>
      </c>
      <c r="F5" s="11">
        <f t="shared" si="0"/>
        <v>32.97368219517903</v>
      </c>
      <c r="G5" s="49"/>
      <c r="H5" s="49"/>
      <c r="I5" s="49"/>
      <c r="J5" s="56"/>
      <c r="K5" s="59"/>
      <c r="L5" s="3">
        <v>20</v>
      </c>
      <c r="M5" s="4">
        <v>86.6</v>
      </c>
      <c r="N5" s="23">
        <f t="shared" si="1"/>
        <v>0.23094688221709009</v>
      </c>
    </row>
    <row r="6" spans="2:14" x14ac:dyDescent="0.25">
      <c r="B6" s="1">
        <v>1</v>
      </c>
      <c r="C6" s="2" t="s">
        <v>2</v>
      </c>
      <c r="D6" s="45">
        <v>60</v>
      </c>
      <c r="E6" s="2">
        <f>71.6+98+14.2+12.7+12+12</f>
        <v>220.49999999999997</v>
      </c>
      <c r="F6" s="9">
        <f>E6*AVERAGE($N$6:$N$8)</f>
        <v>50.032822586917625</v>
      </c>
      <c r="G6" s="47">
        <f>AVERAGE(F6:F8)</f>
        <v>48.17975508369846</v>
      </c>
      <c r="H6" s="50">
        <f>STDEV(F6:F8)</f>
        <v>1.6337773429094333</v>
      </c>
      <c r="I6" s="53">
        <f>H6/G6*100</f>
        <v>3.3910038356799768</v>
      </c>
      <c r="J6" s="43">
        <f>5/G6</f>
        <v>0.10377802857889043</v>
      </c>
      <c r="K6" s="43">
        <f>STDEV(5/F6,5/F7,5/F8)</f>
        <v>3.4650955146521469E-3</v>
      </c>
      <c r="L6" s="1">
        <v>5</v>
      </c>
      <c r="M6" s="2">
        <v>23</v>
      </c>
      <c r="N6" s="22">
        <f>L6/M6</f>
        <v>0.21739130434782608</v>
      </c>
    </row>
    <row r="7" spans="2:14" x14ac:dyDescent="0.25">
      <c r="B7" s="1">
        <v>2</v>
      </c>
      <c r="C7" s="2" t="s">
        <v>2</v>
      </c>
      <c r="D7" s="45"/>
      <c r="E7" s="2">
        <f>61+59.1+49.2+9.4+9.4+12.8+3+3</f>
        <v>206.90000000000003</v>
      </c>
      <c r="F7" s="9">
        <f t="shared" ref="F7:F8" si="2">E7*AVERAGE($N$6:$N$8)</f>
        <v>46.94689792849551</v>
      </c>
      <c r="G7" s="48"/>
      <c r="H7" s="51"/>
      <c r="I7" s="53"/>
      <c r="J7" s="43"/>
      <c r="K7" s="43"/>
      <c r="L7" s="1">
        <v>10</v>
      </c>
      <c r="M7" s="2">
        <v>43</v>
      </c>
      <c r="N7" s="22">
        <f t="shared" ref="N7:N8" si="3">L7/M7</f>
        <v>0.23255813953488372</v>
      </c>
    </row>
    <row r="8" spans="2:14" x14ac:dyDescent="0.25">
      <c r="B8" s="3">
        <v>3</v>
      </c>
      <c r="C8" s="4" t="s">
        <v>2</v>
      </c>
      <c r="D8" s="46"/>
      <c r="E8" s="4">
        <f>58.9+67.9+50+25.6+7.2</f>
        <v>209.6</v>
      </c>
      <c r="F8" s="11">
        <f t="shared" si="2"/>
        <v>47.559544735682245</v>
      </c>
      <c r="G8" s="49"/>
      <c r="H8" s="52"/>
      <c r="I8" s="53"/>
      <c r="J8" s="43"/>
      <c r="K8" s="43"/>
      <c r="L8" s="3">
        <v>15</v>
      </c>
      <c r="M8" s="4">
        <v>65</v>
      </c>
      <c r="N8" s="23">
        <f t="shared" si="3"/>
        <v>0.23076923076923078</v>
      </c>
    </row>
    <row r="9" spans="2:14" x14ac:dyDescent="0.25">
      <c r="B9" s="1">
        <v>1</v>
      </c>
      <c r="C9" s="2" t="s">
        <v>2</v>
      </c>
      <c r="D9" s="45">
        <v>80</v>
      </c>
      <c r="E9" s="2">
        <f>124.1+68.2+12.5+6.5+19.2</f>
        <v>230.5</v>
      </c>
      <c r="F9" s="9">
        <f>E9*AVERAGE($N$9:$N$11)</f>
        <v>52.105763792007863</v>
      </c>
      <c r="G9" s="47">
        <f>AVERAGE(F9:F11)</f>
        <v>62.428959221516287</v>
      </c>
      <c r="H9" s="50">
        <f>STDEV(F9:F11)</f>
        <v>11.08612831673905</v>
      </c>
      <c r="I9" s="53">
        <f>H9/G9*100</f>
        <v>17.757989969690524</v>
      </c>
      <c r="J9" s="43">
        <f>5/G9</f>
        <v>8.0091035672379726E-2</v>
      </c>
      <c r="K9" s="43">
        <f>STDEV(5/F9,5/F10,5/F11)</f>
        <v>1.4262735520206675E-2</v>
      </c>
      <c r="L9" s="1">
        <v>10</v>
      </c>
      <c r="M9" s="2">
        <v>45</v>
      </c>
      <c r="N9" s="22">
        <f>L9/M9</f>
        <v>0.22222222222222221</v>
      </c>
    </row>
    <row r="10" spans="2:14" x14ac:dyDescent="0.25">
      <c r="B10" s="1">
        <v>2</v>
      </c>
      <c r="C10" s="2" t="s">
        <v>2</v>
      </c>
      <c r="D10" s="45"/>
      <c r="E10" s="2">
        <f>124+39.1+42.1+22.2+20.6+9.4+12.6</f>
        <v>270</v>
      </c>
      <c r="F10" s="9">
        <f t="shared" ref="F10:F11" si="4">E10*AVERAGE($N$9:$N$11)</f>
        <v>61.034951079575372</v>
      </c>
      <c r="G10" s="48"/>
      <c r="H10" s="51"/>
      <c r="I10" s="53"/>
      <c r="J10" s="43"/>
      <c r="K10" s="43"/>
      <c r="L10" s="1">
        <v>15</v>
      </c>
      <c r="M10" s="2">
        <v>66.2</v>
      </c>
      <c r="N10" s="22">
        <f t="shared" ref="N10:N11" si="5">L10/M10</f>
        <v>0.22658610271903323</v>
      </c>
    </row>
    <row r="11" spans="2:14" x14ac:dyDescent="0.25">
      <c r="B11" s="3">
        <v>3</v>
      </c>
      <c r="C11" s="4" t="s">
        <v>2</v>
      </c>
      <c r="D11" s="46"/>
      <c r="E11" s="4">
        <f>76.2+65.3+38.6+46.3+63.6+17.9+14.4+5.7</f>
        <v>327.99999999999994</v>
      </c>
      <c r="F11" s="11">
        <f t="shared" si="4"/>
        <v>74.146162792965626</v>
      </c>
      <c r="G11" s="49"/>
      <c r="H11" s="52"/>
      <c r="I11" s="53"/>
      <c r="J11" s="43"/>
      <c r="K11" s="43"/>
      <c r="L11" s="3">
        <v>20</v>
      </c>
      <c r="M11" s="4">
        <v>87.2</v>
      </c>
      <c r="N11" s="23">
        <f t="shared" si="5"/>
        <v>0.2293577981651376</v>
      </c>
    </row>
    <row r="12" spans="2:14" x14ac:dyDescent="0.25">
      <c r="B12" s="1">
        <v>1</v>
      </c>
      <c r="C12" s="2" t="s">
        <v>2</v>
      </c>
      <c r="D12" s="45">
        <v>100</v>
      </c>
      <c r="E12" s="2">
        <f>81+74.7+61.7+38.1+22.5+9.4+5.1</f>
        <v>292.5</v>
      </c>
      <c r="F12" s="9">
        <f>E12*AVERAGE($N$12:$N$14)</f>
        <v>68.138414864849992</v>
      </c>
      <c r="G12" s="47">
        <f>AVERAGE(F12:F14)</f>
        <v>56.770364795090408</v>
      </c>
      <c r="H12" s="50">
        <f>STDEV(F12:F14)</f>
        <v>10.543535385752724</v>
      </c>
      <c r="I12" s="53">
        <f>H12/G12*100</f>
        <v>18.572252307712045</v>
      </c>
      <c r="J12" s="43">
        <f>5/G12</f>
        <v>8.8074121384409496E-2</v>
      </c>
      <c r="K12" s="43">
        <f>STDEV(5/F12,5/F13,5/F14)</f>
        <v>1.6176863383393546E-2</v>
      </c>
      <c r="L12" s="1">
        <v>10</v>
      </c>
      <c r="M12" s="2">
        <v>43</v>
      </c>
      <c r="N12" s="22">
        <f>L12/M12</f>
        <v>0.23255813953488372</v>
      </c>
    </row>
    <row r="13" spans="2:14" x14ac:dyDescent="0.25">
      <c r="B13" s="1">
        <v>2</v>
      </c>
      <c r="C13" s="2" t="s">
        <v>2</v>
      </c>
      <c r="D13" s="45"/>
      <c r="E13" s="2">
        <f>92.3+69.6+38.6+26.9+4.1+4</f>
        <v>235.49999999999997</v>
      </c>
      <c r="F13" s="9">
        <f t="shared" ref="F13:F14" si="6">E13*AVERAGE($N$12:$N$14)</f>
        <v>54.860159660417686</v>
      </c>
      <c r="G13" s="48"/>
      <c r="H13" s="51"/>
      <c r="I13" s="53"/>
      <c r="J13" s="43"/>
      <c r="K13" s="43"/>
      <c r="L13" s="1">
        <v>15</v>
      </c>
      <c r="M13" s="2">
        <v>64.099999999999994</v>
      </c>
      <c r="N13" s="22">
        <f t="shared" ref="N13:N14" si="7">L13/M13</f>
        <v>0.234009360374415</v>
      </c>
    </row>
    <row r="14" spans="2:14" x14ac:dyDescent="0.25">
      <c r="B14" s="3">
        <v>3</v>
      </c>
      <c r="C14" s="4" t="s">
        <v>2</v>
      </c>
      <c r="D14" s="46"/>
      <c r="E14" s="4">
        <f>132+61.3+5.8+4</f>
        <v>203.10000000000002</v>
      </c>
      <c r="F14" s="11">
        <f t="shared" si="6"/>
        <v>47.31251986000354</v>
      </c>
      <c r="G14" s="49"/>
      <c r="H14" s="52"/>
      <c r="I14" s="53"/>
      <c r="J14" s="43"/>
      <c r="K14" s="43"/>
      <c r="L14" s="3">
        <v>20</v>
      </c>
      <c r="M14" s="4">
        <v>86.1</v>
      </c>
      <c r="N14" s="23">
        <f t="shared" si="7"/>
        <v>0.23228803716608595</v>
      </c>
    </row>
    <row r="15" spans="2:14" x14ac:dyDescent="0.25">
      <c r="B15" s="1">
        <v>1</v>
      </c>
      <c r="C15" s="2" t="s">
        <v>2</v>
      </c>
      <c r="D15" s="45">
        <v>120</v>
      </c>
      <c r="E15" s="2">
        <f>50.1+93.9+50+18</f>
        <v>212</v>
      </c>
      <c r="F15" s="9">
        <f>E15*AVERAGE($N$15:$N$17)</f>
        <v>49.043859878265714</v>
      </c>
      <c r="G15" s="47">
        <f>AVERAGE(F15:F17)</f>
        <v>60.541406274255365</v>
      </c>
      <c r="H15" s="50">
        <f>STDEV(F15:F17)</f>
        <v>10.199320039399408</v>
      </c>
      <c r="I15" s="53">
        <f>H15/G15*100</f>
        <v>16.846850225440779</v>
      </c>
      <c r="J15" s="43">
        <f>5/G15</f>
        <v>8.2588104698952142E-2</v>
      </c>
      <c r="K15" s="43">
        <f>STDEV(5/F15,5/F16,5/F17)</f>
        <v>1.5471035840996383E-2</v>
      </c>
      <c r="L15" s="1">
        <v>10</v>
      </c>
      <c r="M15" s="2">
        <v>43</v>
      </c>
      <c r="N15" s="22">
        <f>L15/M15</f>
        <v>0.23255813953488372</v>
      </c>
    </row>
    <row r="16" spans="2:14" x14ac:dyDescent="0.25">
      <c r="B16" s="1">
        <v>2</v>
      </c>
      <c r="C16" s="2" t="s">
        <v>2</v>
      </c>
      <c r="D16" s="45"/>
      <c r="E16" s="2">
        <f>159.6+70.6+22.4+24.4</f>
        <v>277</v>
      </c>
      <c r="F16" s="9">
        <f t="shared" ref="F16:F17" si="8">E16*AVERAGE($N$15:$N$17)</f>
        <v>64.080892388111337</v>
      </c>
      <c r="G16" s="48"/>
      <c r="H16" s="51"/>
      <c r="I16" s="53"/>
      <c r="J16" s="43"/>
      <c r="K16" s="43"/>
      <c r="L16" s="1">
        <v>15</v>
      </c>
      <c r="M16" s="2">
        <v>65.3</v>
      </c>
      <c r="N16" s="22">
        <f t="shared" ref="N16:N17" si="9">L16/M16</f>
        <v>0.22970903522205208</v>
      </c>
    </row>
    <row r="17" spans="2:17" x14ac:dyDescent="0.25">
      <c r="B17" s="3">
        <v>3</v>
      </c>
      <c r="C17" s="4" t="s">
        <v>2</v>
      </c>
      <c r="D17" s="46"/>
      <c r="E17" s="4">
        <f>106.5+84.9+60.8+12.5+25.6+5.8</f>
        <v>296.10000000000002</v>
      </c>
      <c r="F17" s="11">
        <f t="shared" si="8"/>
        <v>68.499466556389052</v>
      </c>
      <c r="G17" s="49"/>
      <c r="H17" s="52"/>
      <c r="I17" s="53"/>
      <c r="J17" s="43"/>
      <c r="K17" s="43"/>
      <c r="L17" s="3">
        <v>20</v>
      </c>
      <c r="M17" s="4">
        <v>86.3</v>
      </c>
      <c r="N17" s="23">
        <f t="shared" si="9"/>
        <v>0.23174971031286212</v>
      </c>
    </row>
    <row r="18" spans="2:17" x14ac:dyDescent="0.25">
      <c r="B18" s="1">
        <v>1</v>
      </c>
      <c r="C18" s="2" t="s">
        <v>2</v>
      </c>
      <c r="D18" s="45">
        <v>150</v>
      </c>
      <c r="E18" s="2">
        <f>64.3+69.5+97+48.3+9.4</f>
        <v>288.5</v>
      </c>
      <c r="F18" s="9">
        <f>E18*AVERAGE($N$18:$N$20)</f>
        <v>67.814322497268051</v>
      </c>
      <c r="G18" s="47">
        <f>AVERAGE(F18:F21)</f>
        <v>61.309453146288455</v>
      </c>
      <c r="H18" s="50">
        <f>STDEV(F18:F21)</f>
        <v>9.452494663599774</v>
      </c>
      <c r="I18" s="53">
        <f>H18/G18*100</f>
        <v>15.417678968764392</v>
      </c>
      <c r="J18" s="43">
        <f>5/G18</f>
        <v>8.1553492053984974E-2</v>
      </c>
      <c r="K18" s="43">
        <f>STDEV(5/F18,5/F19,5/F20,5/F21)</f>
        <v>1.292863187778393E-2</v>
      </c>
      <c r="L18" s="1">
        <v>5</v>
      </c>
      <c r="M18" s="2">
        <v>21.2</v>
      </c>
      <c r="N18" s="22">
        <f>L18/M18</f>
        <v>0.23584905660377359</v>
      </c>
      <c r="O18" s="8">
        <v>5</v>
      </c>
      <c r="P18" s="17">
        <v>22.4</v>
      </c>
      <c r="Q18" s="18">
        <f>O18/P18</f>
        <v>0.22321428571428573</v>
      </c>
    </row>
    <row r="19" spans="2:17" x14ac:dyDescent="0.25">
      <c r="B19" s="1">
        <v>2</v>
      </c>
      <c r="C19" s="2" t="s">
        <v>2</v>
      </c>
      <c r="D19" s="45"/>
      <c r="E19" s="2">
        <f>70+49+60.3+67.9+25.7+12.1+13.5+11.2</f>
        <v>309.70000000000005</v>
      </c>
      <c r="F19" s="9">
        <f>E19*AVERAGE($Q$18:$Q$20)</f>
        <v>70.800225332068322</v>
      </c>
      <c r="G19" s="48"/>
      <c r="H19" s="51"/>
      <c r="I19" s="53"/>
      <c r="J19" s="43"/>
      <c r="K19" s="43"/>
      <c r="L19" s="1">
        <v>10</v>
      </c>
      <c r="M19" s="2">
        <v>42.3</v>
      </c>
      <c r="N19" s="22">
        <f t="shared" ref="N19:N20" si="10">L19/M19</f>
        <v>0.2364066193853428</v>
      </c>
      <c r="O19" s="1">
        <v>10</v>
      </c>
      <c r="P19" s="2">
        <v>43.4</v>
      </c>
      <c r="Q19" s="12">
        <f>O19/P19</f>
        <v>0.2304147465437788</v>
      </c>
    </row>
    <row r="20" spans="2:17" x14ac:dyDescent="0.25">
      <c r="B20" s="1">
        <v>3</v>
      </c>
      <c r="C20" s="2" t="s">
        <v>2</v>
      </c>
      <c r="D20" s="45"/>
      <c r="E20" s="2">
        <f>172.4+30.4+21.8</f>
        <v>224.60000000000002</v>
      </c>
      <c r="F20" s="9">
        <f>E20*AVERAGE($Q$18:$Q$20)</f>
        <v>51.345594477179674</v>
      </c>
      <c r="G20" s="48"/>
      <c r="H20" s="51"/>
      <c r="I20" s="53"/>
      <c r="J20" s="43"/>
      <c r="K20" s="43"/>
      <c r="L20" s="1">
        <v>15</v>
      </c>
      <c r="M20" s="2">
        <v>64.400000000000006</v>
      </c>
      <c r="N20" s="22">
        <f t="shared" si="10"/>
        <v>0.23291925465838506</v>
      </c>
      <c r="O20" s="1">
        <v>15</v>
      </c>
      <c r="P20" s="2">
        <v>64.599999999999994</v>
      </c>
      <c r="Q20" s="12">
        <f>O20/P20</f>
        <v>0.2321981424148607</v>
      </c>
    </row>
    <row r="21" spans="2:17" x14ac:dyDescent="0.25">
      <c r="B21" s="3">
        <v>4</v>
      </c>
      <c r="C21" s="4" t="s">
        <v>2</v>
      </c>
      <c r="D21" s="46"/>
      <c r="E21" s="4">
        <f>132+71.6+22.4+5+10.8</f>
        <v>241.8</v>
      </c>
      <c r="F21" s="11">
        <f>E21*AVERAGE($Q$18:$Q$20)</f>
        <v>55.277670278637778</v>
      </c>
      <c r="G21" s="49"/>
      <c r="H21" s="52"/>
      <c r="I21" s="53"/>
      <c r="J21" s="43"/>
      <c r="K21" s="43"/>
      <c r="L21" s="14"/>
      <c r="M21" s="15"/>
      <c r="N21" s="16"/>
      <c r="O21" s="14"/>
      <c r="P21" s="15"/>
      <c r="Q21" s="16"/>
    </row>
    <row r="22" spans="2:17" x14ac:dyDescent="0.25">
      <c r="B22" s="1">
        <v>1</v>
      </c>
      <c r="C22" s="2" t="s">
        <v>2</v>
      </c>
      <c r="D22" s="45">
        <v>180</v>
      </c>
      <c r="E22" s="2">
        <f>174.5+62.9+28.3+16.4+18.9+16.4</f>
        <v>317.39999999999992</v>
      </c>
      <c r="F22" s="9">
        <f t="shared" si="0"/>
        <v>71.930218067009079</v>
      </c>
      <c r="G22" s="47">
        <f>AVERAGE(F22:F24)</f>
        <v>78.71380721048466</v>
      </c>
      <c r="H22" s="50">
        <f>STDEV(F22:F24)</f>
        <v>14.459368169546856</v>
      </c>
      <c r="I22" s="53">
        <f>H22/G22*100</f>
        <v>18.369544914632044</v>
      </c>
      <c r="J22" s="43">
        <f>5/G22</f>
        <v>6.3521257288822908E-2</v>
      </c>
      <c r="K22" s="43">
        <f>STDEV(5/F22,5/F23,5/F24)</f>
        <v>1.0840404693025009E-2</v>
      </c>
      <c r="L22" s="19"/>
      <c r="M22" s="20"/>
      <c r="N22" s="21"/>
    </row>
    <row r="23" spans="2:17" x14ac:dyDescent="0.25">
      <c r="B23" s="1">
        <v>2</v>
      </c>
      <c r="C23" s="2" t="s">
        <v>2</v>
      </c>
      <c r="D23" s="45"/>
      <c r="E23" s="2">
        <f>159.7+51+26.4+26.9+12.1+6.3+10.8+10.8</f>
        <v>304.00000000000006</v>
      </c>
      <c r="F23" s="9">
        <f t="shared" si="0"/>
        <v>68.89346657961805</v>
      </c>
      <c r="G23" s="48"/>
      <c r="H23" s="51"/>
      <c r="I23" s="53"/>
      <c r="J23" s="43"/>
      <c r="K23" s="43"/>
      <c r="L23" s="19"/>
      <c r="M23" s="20"/>
      <c r="N23" s="21"/>
    </row>
    <row r="24" spans="2:17" x14ac:dyDescent="0.25">
      <c r="B24" s="3">
        <v>3</v>
      </c>
      <c r="C24" s="4" t="s">
        <v>2</v>
      </c>
      <c r="D24" s="46"/>
      <c r="E24" s="4">
        <f>216+44.3+44.8+28.3+24.3+24.3+38.6</f>
        <v>420.60000000000008</v>
      </c>
      <c r="F24" s="11">
        <f t="shared" si="0"/>
        <v>95.317736984826823</v>
      </c>
      <c r="G24" s="49"/>
      <c r="H24" s="52"/>
      <c r="I24" s="53"/>
      <c r="J24" s="43"/>
      <c r="K24" s="43"/>
      <c r="L24" s="14"/>
      <c r="M24" s="15"/>
      <c r="N24" s="16"/>
    </row>
    <row r="27" spans="2:17" x14ac:dyDescent="0.25">
      <c r="B27" s="5" t="s">
        <v>0</v>
      </c>
      <c r="C27" s="6" t="s">
        <v>1</v>
      </c>
      <c r="D27" s="6" t="s">
        <v>3</v>
      </c>
      <c r="E27" s="6" t="s">
        <v>4</v>
      </c>
      <c r="F27" s="7" t="s">
        <v>5</v>
      </c>
      <c r="G27" s="10" t="s">
        <v>6</v>
      </c>
      <c r="H27" s="5" t="s">
        <v>10</v>
      </c>
      <c r="I27" s="5" t="s">
        <v>13</v>
      </c>
      <c r="J27" s="5" t="s">
        <v>11</v>
      </c>
      <c r="K27" s="5" t="s">
        <v>12</v>
      </c>
      <c r="L27" s="5" t="s">
        <v>7</v>
      </c>
      <c r="M27" s="6" t="s">
        <v>8</v>
      </c>
      <c r="N27" s="7" t="s">
        <v>9</v>
      </c>
    </row>
    <row r="28" spans="2:17" x14ac:dyDescent="0.25">
      <c r="B28" s="1">
        <v>1</v>
      </c>
      <c r="C28" s="2" t="s">
        <v>14</v>
      </c>
      <c r="D28" s="45">
        <v>40</v>
      </c>
      <c r="E28" s="2">
        <f>102.2+28.2+33.1+12.7</f>
        <v>176.2</v>
      </c>
      <c r="F28" s="9">
        <f>E28*AVERAGE($N$28:$N$30)</f>
        <v>40.227245047948173</v>
      </c>
      <c r="G28" s="47">
        <f>AVERAGE(F28:F30)</f>
        <v>42.938759654040034</v>
      </c>
      <c r="H28" s="47">
        <f>STDEV(F28:F30)</f>
        <v>3.1514551826531427</v>
      </c>
      <c r="I28" s="47">
        <f>H28/G28*100</f>
        <v>7.3394182972321325</v>
      </c>
      <c r="J28" s="54">
        <f>5/G28</f>
        <v>0.11644490992020443</v>
      </c>
      <c r="K28" s="57">
        <f>STDEV(5/F28,5/F29,5/F30)</f>
        <v>8.3857785260523527E-3</v>
      </c>
      <c r="L28" s="1">
        <v>10</v>
      </c>
      <c r="M28" s="2">
        <v>44.4</v>
      </c>
      <c r="N28" s="22">
        <f>L28/M28</f>
        <v>0.22522522522522523</v>
      </c>
      <c r="O28" s="8">
        <v>10</v>
      </c>
      <c r="P28" s="17">
        <v>45.3</v>
      </c>
      <c r="Q28" s="18">
        <f>O28/P28</f>
        <v>0.22075055187637971</v>
      </c>
    </row>
    <row r="29" spans="2:17" x14ac:dyDescent="0.25">
      <c r="B29" s="1">
        <v>2</v>
      </c>
      <c r="C29" s="2" t="s">
        <v>14</v>
      </c>
      <c r="D29" s="45"/>
      <c r="E29" s="2">
        <f>120.1+30.7+31.1+24.5</f>
        <v>206.39999999999998</v>
      </c>
      <c r="F29" s="9">
        <f>E29*AVERAGE($Q$28:$Q$30)</f>
        <v>46.396286728964945</v>
      </c>
      <c r="G29" s="48"/>
      <c r="H29" s="48"/>
      <c r="I29" s="48"/>
      <c r="J29" s="55"/>
      <c r="K29" s="58"/>
      <c r="L29" s="1">
        <v>15</v>
      </c>
      <c r="M29" s="2">
        <v>65.5</v>
      </c>
      <c r="N29" s="22">
        <f t="shared" ref="N29:N30" si="11">L29/M29</f>
        <v>0.22900763358778625</v>
      </c>
      <c r="O29" s="1">
        <v>15</v>
      </c>
      <c r="P29" s="2">
        <v>66.5</v>
      </c>
      <c r="Q29" s="12">
        <f>O29/P29</f>
        <v>0.22556390977443608</v>
      </c>
    </row>
    <row r="30" spans="2:17" x14ac:dyDescent="0.25">
      <c r="B30" s="3">
        <v>3</v>
      </c>
      <c r="C30" s="4" t="s">
        <v>14</v>
      </c>
      <c r="D30" s="46"/>
      <c r="E30" s="4">
        <f>111.5+41+28.2+7</f>
        <v>187.7</v>
      </c>
      <c r="F30" s="11">
        <f>E30*AVERAGE($Q$28:$Q$30)</f>
        <v>42.192747185206976</v>
      </c>
      <c r="G30" s="49"/>
      <c r="H30" s="49"/>
      <c r="I30" s="49"/>
      <c r="J30" s="56"/>
      <c r="K30" s="59"/>
      <c r="L30" s="3">
        <v>20</v>
      </c>
      <c r="M30" s="4">
        <v>86.7</v>
      </c>
      <c r="N30" s="23">
        <f t="shared" si="11"/>
        <v>0.23068050749711649</v>
      </c>
      <c r="O30" s="3">
        <v>20</v>
      </c>
      <c r="P30" s="4">
        <v>87.7</v>
      </c>
      <c r="Q30" s="13">
        <f>O30/P30</f>
        <v>0.22805017103762826</v>
      </c>
    </row>
    <row r="31" spans="2:17" x14ac:dyDescent="0.25">
      <c r="B31" s="1">
        <v>1</v>
      </c>
      <c r="C31" s="2" t="s">
        <v>14</v>
      </c>
      <c r="D31" s="45">
        <v>60</v>
      </c>
      <c r="E31" s="2">
        <f>94.8+97.2+38.3+16.3</f>
        <v>246.60000000000002</v>
      </c>
      <c r="F31" s="9">
        <f>E31*AVERAGE($N$31:$N$33)</f>
        <v>57.824675324675319</v>
      </c>
      <c r="G31" s="47">
        <f>AVERAGE(F31:F33)</f>
        <v>61.271645021645014</v>
      </c>
      <c r="H31" s="50">
        <f>STDEV(F31:F33)</f>
        <v>3.1546226755640938</v>
      </c>
      <c r="I31" s="53">
        <f>H31/G31*100</f>
        <v>5.1485849195817774</v>
      </c>
      <c r="J31" s="43">
        <f>5/G31</f>
        <v>8.1603815243310091E-2</v>
      </c>
      <c r="K31" s="43">
        <f>STDEV(5/F31,5/F32,5/F33)</f>
        <v>4.2829488557522355E-3</v>
      </c>
      <c r="L31" s="1">
        <v>5</v>
      </c>
      <c r="M31" s="2">
        <v>22</v>
      </c>
      <c r="N31" s="22">
        <f>L31/M31</f>
        <v>0.22727272727272727</v>
      </c>
    </row>
    <row r="32" spans="2:17" x14ac:dyDescent="0.25">
      <c r="B32" s="1">
        <v>2</v>
      </c>
      <c r="C32" s="2" t="s">
        <v>14</v>
      </c>
      <c r="D32" s="45"/>
      <c r="E32" s="2">
        <f>112.4+60.7+69.9+10+20</f>
        <v>273</v>
      </c>
      <c r="F32" s="9">
        <f>E32*AVERAGE($N$31:$N$33)</f>
        <v>64.015151515151501</v>
      </c>
      <c r="G32" s="48"/>
      <c r="H32" s="51"/>
      <c r="I32" s="53"/>
      <c r="J32" s="43"/>
      <c r="K32" s="43"/>
      <c r="L32" s="1">
        <v>10</v>
      </c>
      <c r="M32" s="2">
        <v>42</v>
      </c>
      <c r="N32" s="22">
        <f t="shared" ref="N32:N33" si="12">L32/M32</f>
        <v>0.23809523809523808</v>
      </c>
    </row>
    <row r="33" spans="2:14" x14ac:dyDescent="0.25">
      <c r="B33" s="3">
        <v>3</v>
      </c>
      <c r="C33" s="4" t="s">
        <v>14</v>
      </c>
      <c r="D33" s="46"/>
      <c r="E33" s="4">
        <f>204+25.2+35.1</f>
        <v>264.3</v>
      </c>
      <c r="F33" s="11">
        <f>E33*AVERAGE($N$31:$N$33)</f>
        <v>61.975108225108215</v>
      </c>
      <c r="G33" s="49"/>
      <c r="H33" s="52"/>
      <c r="I33" s="53"/>
      <c r="J33" s="43"/>
      <c r="K33" s="43"/>
      <c r="L33" s="3">
        <v>15</v>
      </c>
      <c r="M33" s="4">
        <v>63</v>
      </c>
      <c r="N33" s="23">
        <f t="shared" si="12"/>
        <v>0.23809523809523808</v>
      </c>
    </row>
    <row r="34" spans="2:14" x14ac:dyDescent="0.25">
      <c r="B34" s="1">
        <v>1</v>
      </c>
      <c r="C34" s="2" t="s">
        <v>14</v>
      </c>
      <c r="D34" s="45">
        <v>80</v>
      </c>
      <c r="E34" s="2">
        <f>198.3+119.6</f>
        <v>317.89999999999998</v>
      </c>
      <c r="F34" s="9">
        <f>E34*AVERAGE($N$34:$N$36)</f>
        <v>71.707055510859661</v>
      </c>
      <c r="G34" s="47">
        <f>AVERAGE(F34:F36)</f>
        <v>74.083004922774492</v>
      </c>
      <c r="H34" s="50">
        <f>STDEV(F34:F36)</f>
        <v>7.6575961168345597</v>
      </c>
      <c r="I34" s="53">
        <f>H34/G34*100</f>
        <v>10.336508521511757</v>
      </c>
      <c r="J34" s="43">
        <f>5/G34</f>
        <v>6.7491862745201733E-2</v>
      </c>
      <c r="K34" s="43">
        <f>STDEV(5/F34,5/F35,5/F36)</f>
        <v>6.749112737658115E-3</v>
      </c>
      <c r="L34" s="1">
        <v>10</v>
      </c>
      <c r="M34" s="2">
        <v>45.3</v>
      </c>
      <c r="N34" s="22">
        <f>L34/M34</f>
        <v>0.22075055187637971</v>
      </c>
    </row>
    <row r="35" spans="2:14" x14ac:dyDescent="0.25">
      <c r="B35" s="1">
        <v>2</v>
      </c>
      <c r="C35" s="2" t="s">
        <v>14</v>
      </c>
      <c r="D35" s="45"/>
      <c r="E35" s="2">
        <f>235.2+40.3+25.5</f>
        <v>301</v>
      </c>
      <c r="F35" s="9">
        <f>E35*AVERAGE($N$34:$N$36)</f>
        <v>67.895010093641901</v>
      </c>
      <c r="G35" s="48"/>
      <c r="H35" s="51"/>
      <c r="I35" s="53"/>
      <c r="J35" s="43"/>
      <c r="K35" s="43"/>
      <c r="L35" s="1">
        <v>15</v>
      </c>
      <c r="M35" s="2">
        <v>66.2</v>
      </c>
      <c r="N35" s="22">
        <f t="shared" ref="N35:N36" si="13">L35/M35</f>
        <v>0.22658610271903323</v>
      </c>
    </row>
    <row r="36" spans="2:14" x14ac:dyDescent="0.25">
      <c r="B36" s="3">
        <v>3</v>
      </c>
      <c r="C36" s="4" t="s">
        <v>14</v>
      </c>
      <c r="D36" s="46"/>
      <c r="E36" s="4">
        <f>127.1+64.4+86.6+51.2+27.1+10</f>
        <v>366.40000000000003</v>
      </c>
      <c r="F36" s="11">
        <f>E36*AVERAGE($N$34:$N$36)</f>
        <v>82.646949163821915</v>
      </c>
      <c r="G36" s="49"/>
      <c r="H36" s="52"/>
      <c r="I36" s="53"/>
      <c r="J36" s="43"/>
      <c r="K36" s="43"/>
      <c r="L36" s="3">
        <v>20</v>
      </c>
      <c r="M36" s="4">
        <v>87.2</v>
      </c>
      <c r="N36" s="23">
        <f t="shared" si="13"/>
        <v>0.2293577981651376</v>
      </c>
    </row>
    <row r="37" spans="2:14" x14ac:dyDescent="0.25">
      <c r="B37" s="1">
        <v>1</v>
      </c>
      <c r="C37" s="2" t="s">
        <v>14</v>
      </c>
      <c r="D37" s="45">
        <v>100</v>
      </c>
      <c r="E37" s="2">
        <f>161+100.8+55.8+37.1+11+5</f>
        <v>370.70000000000005</v>
      </c>
      <c r="F37" s="9">
        <f>E37*AVERAGE($N$37:$N$39)</f>
        <v>85.657948992110988</v>
      </c>
      <c r="G37" s="47">
        <f>AVERAGE(F37:F40)</f>
        <v>88.748521065942867</v>
      </c>
      <c r="H37" s="50">
        <f>STDEV(F37:F40)</f>
        <v>10.222132718411236</v>
      </c>
      <c r="I37" s="53">
        <f>H37/G37*100</f>
        <v>11.518087958689339</v>
      </c>
      <c r="J37" s="43">
        <f>5/G37</f>
        <v>5.633896700413573E-2</v>
      </c>
      <c r="K37" s="43">
        <f>STDEV(5/F37,5/F38,5/F40)</f>
        <v>7.2073481282308709E-3</v>
      </c>
      <c r="L37" s="1">
        <v>10</v>
      </c>
      <c r="M37" s="2">
        <v>43</v>
      </c>
      <c r="N37" s="22">
        <f>L37/M37</f>
        <v>0.23255813953488372</v>
      </c>
    </row>
    <row r="38" spans="2:14" x14ac:dyDescent="0.25">
      <c r="B38" s="1">
        <v>2</v>
      </c>
      <c r="C38" s="2" t="s">
        <v>14</v>
      </c>
      <c r="D38" s="45"/>
      <c r="E38" s="2">
        <f>199.1+115.6+45+88.9</f>
        <v>448.6</v>
      </c>
      <c r="F38" s="9">
        <f>E38*AVERAGE($N$37:$N$39)</f>
        <v>103.65836503334498</v>
      </c>
      <c r="G38" s="48"/>
      <c r="H38" s="51"/>
      <c r="I38" s="53"/>
      <c r="J38" s="43"/>
      <c r="K38" s="43"/>
      <c r="L38" s="1">
        <v>15</v>
      </c>
      <c r="M38" s="2">
        <v>65</v>
      </c>
      <c r="N38" s="22">
        <f t="shared" ref="N38:N39" si="14">L38/M38</f>
        <v>0.23076923076923078</v>
      </c>
    </row>
    <row r="39" spans="2:14" x14ac:dyDescent="0.25">
      <c r="B39" s="1">
        <v>3</v>
      </c>
      <c r="C39" s="2" t="s">
        <v>14</v>
      </c>
      <c r="D39" s="45"/>
      <c r="E39" s="2">
        <f>244.7+64.3+43.9+16.1</f>
        <v>369</v>
      </c>
      <c r="F39" s="9">
        <f>E39*AVERAGE($N$37:$N$39)</f>
        <v>85.265128616371598</v>
      </c>
      <c r="G39" s="48"/>
      <c r="H39" s="51"/>
      <c r="I39" s="53"/>
      <c r="J39" s="43"/>
      <c r="K39" s="43"/>
      <c r="L39" s="1">
        <v>20</v>
      </c>
      <c r="M39" s="2">
        <v>87</v>
      </c>
      <c r="N39" s="22">
        <f t="shared" si="14"/>
        <v>0.22988505747126436</v>
      </c>
    </row>
    <row r="40" spans="2:14" x14ac:dyDescent="0.25">
      <c r="B40" s="3">
        <v>4</v>
      </c>
      <c r="C40" s="4" t="s">
        <v>14</v>
      </c>
      <c r="D40" s="46"/>
      <c r="E40" s="4">
        <f>126.4+137.9+45.3+33.4+5</f>
        <v>348</v>
      </c>
      <c r="F40" s="11">
        <f>E40*AVERAGE($N$37:$N$39)</f>
        <v>80.412641621943948</v>
      </c>
      <c r="G40" s="49"/>
      <c r="H40" s="52"/>
      <c r="I40" s="53"/>
      <c r="J40" s="43"/>
      <c r="K40" s="43"/>
      <c r="L40" s="3"/>
      <c r="M40" s="4"/>
      <c r="N40" s="23"/>
    </row>
    <row r="41" spans="2:14" x14ac:dyDescent="0.25">
      <c r="B41" s="1">
        <v>1</v>
      </c>
      <c r="C41" s="2" t="s">
        <v>14</v>
      </c>
      <c r="D41" s="45">
        <v>120</v>
      </c>
      <c r="E41" s="2">
        <f>219+98.8+58+60.7+9</f>
        <v>445.5</v>
      </c>
      <c r="F41" s="9">
        <f>E41*AVERAGE($N$41:$N$43)</f>
        <v>104.70412353586249</v>
      </c>
      <c r="G41" s="47">
        <f>AVERAGE(F41:F43)</f>
        <v>84.209848401570213</v>
      </c>
      <c r="H41" s="50">
        <f>STDEV(F41:F43)</f>
        <v>20.942618319943026</v>
      </c>
      <c r="I41" s="53">
        <f>H41/G41*100</f>
        <v>24.869559460639667</v>
      </c>
      <c r="J41" s="43">
        <f>5/G41</f>
        <v>5.9375477986334531E-2</v>
      </c>
      <c r="K41" s="43">
        <f>STDEV(5/F41,5/F42,5/F43)</f>
        <v>1.6151446108037947E-2</v>
      </c>
      <c r="L41" s="1">
        <v>10</v>
      </c>
      <c r="M41" s="2">
        <v>42.2</v>
      </c>
      <c r="N41" s="22">
        <f>L41/M41</f>
        <v>0.23696682464454974</v>
      </c>
    </row>
    <row r="42" spans="2:14" x14ac:dyDescent="0.25">
      <c r="B42" s="1">
        <v>2</v>
      </c>
      <c r="C42" s="2" t="s">
        <v>14</v>
      </c>
      <c r="D42" s="45"/>
      <c r="E42" s="2">
        <f>293.9+41.1+27</f>
        <v>362</v>
      </c>
      <c r="F42" s="9">
        <f>E42*AVERAGE($N$41:$N$43)</f>
        <v>85.079444938231703</v>
      </c>
      <c r="G42" s="48"/>
      <c r="H42" s="51"/>
      <c r="I42" s="53"/>
      <c r="J42" s="43"/>
      <c r="K42" s="43"/>
      <c r="L42" s="1">
        <v>15</v>
      </c>
      <c r="M42" s="2">
        <v>64.2</v>
      </c>
      <c r="N42" s="22">
        <f t="shared" ref="N42:N43" si="15">L42/M42</f>
        <v>0.23364485981308411</v>
      </c>
    </row>
    <row r="43" spans="2:14" x14ac:dyDescent="0.25">
      <c r="B43" s="3">
        <v>3</v>
      </c>
      <c r="C43" s="4" t="s">
        <v>14</v>
      </c>
      <c r="D43" s="46"/>
      <c r="E43" s="4">
        <f>219+48.4</f>
        <v>267.39999999999998</v>
      </c>
      <c r="F43" s="11">
        <f t="shared" ref="F43" si="16">E43*AVERAGE($N$41:$N$43)</f>
        <v>62.845976730616457</v>
      </c>
      <c r="G43" s="49"/>
      <c r="H43" s="52"/>
      <c r="I43" s="53"/>
      <c r="J43" s="43"/>
      <c r="K43" s="43"/>
      <c r="L43" s="3">
        <v>20</v>
      </c>
      <c r="M43" s="4">
        <v>85.3</v>
      </c>
      <c r="N43" s="23">
        <f t="shared" si="15"/>
        <v>0.23446658851113716</v>
      </c>
    </row>
    <row r="44" spans="2:14" x14ac:dyDescent="0.25">
      <c r="B44" s="8">
        <v>1</v>
      </c>
      <c r="C44" s="17" t="s">
        <v>14</v>
      </c>
      <c r="D44" s="44">
        <v>150</v>
      </c>
      <c r="E44" s="17">
        <f>162.5+131.1+140.1</f>
        <v>433.70000000000005</v>
      </c>
      <c r="F44" s="24">
        <f>E44*AVERAGE($N$44:$N$46)</f>
        <v>99.482188680085599</v>
      </c>
      <c r="G44" s="47">
        <f>AVERAGE(F44:F46)</f>
        <v>124.82869974568267</v>
      </c>
      <c r="H44" s="47">
        <f>STDEV(F44:F46)</f>
        <v>22.986996790516873</v>
      </c>
      <c r="I44" s="47">
        <f>H44/G44*100</f>
        <v>18.414833157237869</v>
      </c>
      <c r="J44" s="54">
        <f>5/G44</f>
        <v>4.005489130453696E-2</v>
      </c>
      <c r="K44" s="54">
        <f>STDEV(5/F44,5/F45,5/F46)</f>
        <v>8.1743826838440465E-3</v>
      </c>
      <c r="L44" s="1">
        <v>5</v>
      </c>
      <c r="M44" s="2">
        <v>22.1</v>
      </c>
      <c r="N44" s="22">
        <f>L44/M44</f>
        <v>0.22624434389140269</v>
      </c>
    </row>
    <row r="45" spans="2:14" x14ac:dyDescent="0.25">
      <c r="B45" s="1">
        <v>2</v>
      </c>
      <c r="C45" s="2" t="s">
        <v>14</v>
      </c>
      <c r="D45" s="45"/>
      <c r="E45" s="2">
        <f>126.2+179+158.2+106.3</f>
        <v>569.69999999999993</v>
      </c>
      <c r="F45" s="9">
        <f t="shared" ref="F45:F46" si="17">E45*AVERAGE($N$44:$N$46)</f>
        <v>130.67789460697429</v>
      </c>
      <c r="G45" s="48"/>
      <c r="H45" s="48"/>
      <c r="I45" s="48"/>
      <c r="J45" s="55"/>
      <c r="K45" s="55"/>
      <c r="L45" s="1">
        <v>10</v>
      </c>
      <c r="M45" s="2">
        <v>43.2</v>
      </c>
      <c r="N45" s="22">
        <f t="shared" ref="N45:N46" si="18">L45/M45</f>
        <v>0.23148148148148145</v>
      </c>
    </row>
    <row r="46" spans="2:14" x14ac:dyDescent="0.25">
      <c r="B46" s="3">
        <v>3</v>
      </c>
      <c r="C46" s="4" t="s">
        <v>14</v>
      </c>
      <c r="D46" s="46"/>
      <c r="E46" s="4">
        <f>286+120.3+76+131.6+15.3</f>
        <v>629.19999999999993</v>
      </c>
      <c r="F46" s="11">
        <f t="shared" si="17"/>
        <v>144.32601594998812</v>
      </c>
      <c r="G46" s="49"/>
      <c r="H46" s="49"/>
      <c r="I46" s="49"/>
      <c r="J46" s="56"/>
      <c r="K46" s="56"/>
      <c r="L46" s="1">
        <v>15</v>
      </c>
      <c r="M46" s="2">
        <v>65.099999999999994</v>
      </c>
      <c r="N46" s="22">
        <f t="shared" si="18"/>
        <v>0.23041474654377883</v>
      </c>
    </row>
    <row r="47" spans="2:14" x14ac:dyDescent="0.25">
      <c r="B47" s="1">
        <v>1</v>
      </c>
      <c r="C47" s="17" t="s">
        <v>14</v>
      </c>
      <c r="D47" s="44">
        <v>180</v>
      </c>
      <c r="E47" s="17">
        <f>210+164.1+121+27</f>
        <v>522.1</v>
      </c>
      <c r="F47" s="24">
        <f>E47*AVERAGE($N$3:$N$5)</f>
        <v>118.31999638558744</v>
      </c>
      <c r="G47" s="47">
        <f>AVERAGE(F47:F49)</f>
        <v>115.04906754469111</v>
      </c>
      <c r="H47" s="50">
        <f>STDEV(F47:F49)</f>
        <v>2.9105283774948432</v>
      </c>
      <c r="I47" s="53">
        <f>H47/G47*100</f>
        <v>2.5298148343220954</v>
      </c>
      <c r="J47" s="43">
        <f>5/G47</f>
        <v>4.3459717724854546E-2</v>
      </c>
      <c r="K47" s="43">
        <f>STDEV(5/F47,5/F48,5/F49)</f>
        <v>1.0878593876707404E-3</v>
      </c>
      <c r="L47" s="25"/>
      <c r="M47" s="26"/>
      <c r="N47" s="27"/>
    </row>
    <row r="48" spans="2:14" x14ac:dyDescent="0.25">
      <c r="B48" s="1">
        <v>2</v>
      </c>
      <c r="C48" s="2" t="s">
        <v>14</v>
      </c>
      <c r="D48" s="45"/>
      <c r="E48" s="2">
        <f>276+108.1+84.1+35.2</f>
        <v>503.40000000000003</v>
      </c>
      <c r="F48" s="9">
        <f>E48*AVERAGE($N$3:$N$5)</f>
        <v>114.08214169795963</v>
      </c>
      <c r="G48" s="48"/>
      <c r="H48" s="51"/>
      <c r="I48" s="53"/>
      <c r="J48" s="43"/>
      <c r="K48" s="43"/>
      <c r="L48" s="19"/>
      <c r="M48" s="20"/>
      <c r="N48" s="21"/>
    </row>
    <row r="49" spans="2:17" x14ac:dyDescent="0.25">
      <c r="B49" s="3">
        <v>3</v>
      </c>
      <c r="C49" s="4" t="s">
        <v>14</v>
      </c>
      <c r="D49" s="46"/>
      <c r="E49" s="4">
        <f>229+168.5+75+25</f>
        <v>497.5</v>
      </c>
      <c r="F49" s="11">
        <f>E49*AVERAGE($N$3:$N$5)</f>
        <v>112.74506455052624</v>
      </c>
      <c r="G49" s="49"/>
      <c r="H49" s="52"/>
      <c r="I49" s="53"/>
      <c r="J49" s="43"/>
      <c r="K49" s="43"/>
      <c r="L49" s="14"/>
      <c r="M49" s="15"/>
      <c r="N49" s="16"/>
    </row>
    <row r="51" spans="2:17" x14ac:dyDescent="0.25">
      <c r="B51" s="5" t="s">
        <v>0</v>
      </c>
      <c r="C51" s="6" t="s">
        <v>1</v>
      </c>
      <c r="D51" s="6" t="s">
        <v>3</v>
      </c>
      <c r="E51" s="6" t="s">
        <v>4</v>
      </c>
      <c r="F51" s="7" t="s">
        <v>5</v>
      </c>
      <c r="G51" s="10" t="s">
        <v>6</v>
      </c>
      <c r="H51" s="5" t="s">
        <v>10</v>
      </c>
      <c r="I51" s="5" t="s">
        <v>13</v>
      </c>
      <c r="J51" s="5" t="s">
        <v>11</v>
      </c>
      <c r="K51" s="5" t="s">
        <v>12</v>
      </c>
      <c r="L51" s="5" t="s">
        <v>7</v>
      </c>
      <c r="M51" s="6" t="s">
        <v>8</v>
      </c>
      <c r="N51" s="7" t="s">
        <v>9</v>
      </c>
    </row>
    <row r="52" spans="2:17" x14ac:dyDescent="0.25">
      <c r="B52" s="1">
        <v>1</v>
      </c>
      <c r="C52" s="2" t="s">
        <v>15</v>
      </c>
      <c r="D52" s="45">
        <v>40</v>
      </c>
      <c r="E52" s="2">
        <f>102.4+43.9+19.3</f>
        <v>165.60000000000002</v>
      </c>
      <c r="F52" s="24">
        <f>E52*AVERAGE($N$52:$N$54)</f>
        <v>37.514105541723083</v>
      </c>
      <c r="G52" s="47">
        <f>AVERAGE(F52:F54)</f>
        <v>36.321024085283419</v>
      </c>
      <c r="H52" s="47">
        <f>STDEV(F52:F54)</f>
        <v>2.2856791286259037</v>
      </c>
      <c r="I52" s="47">
        <f>H52/G52*100</f>
        <v>6.2929919686708855</v>
      </c>
      <c r="J52" s="54">
        <f>5/G52</f>
        <v>0.13766131671452247</v>
      </c>
      <c r="K52" s="57">
        <f>STDEV(5/F52,5/F53,5/F54)</f>
        <v>9.0102434452228302E-3</v>
      </c>
      <c r="L52" s="8">
        <v>10</v>
      </c>
      <c r="M52" s="17">
        <v>45.4</v>
      </c>
      <c r="N52" s="28">
        <f>L52/M52</f>
        <v>0.22026431718061676</v>
      </c>
      <c r="O52" s="2"/>
      <c r="P52" s="2"/>
      <c r="Q52" s="29"/>
    </row>
    <row r="53" spans="2:17" x14ac:dyDescent="0.25">
      <c r="B53" s="1">
        <v>2</v>
      </c>
      <c r="C53" s="2" t="s">
        <v>15</v>
      </c>
      <c r="D53" s="45"/>
      <c r="E53" s="2">
        <f>82.2+39+45.5</f>
        <v>166.7</v>
      </c>
      <c r="F53" s="9">
        <f t="shared" ref="F53" si="19">E53*AVERAGE($N$52:$N$54)</f>
        <v>37.763293440852877</v>
      </c>
      <c r="G53" s="48"/>
      <c r="H53" s="48"/>
      <c r="I53" s="48"/>
      <c r="J53" s="55"/>
      <c r="K53" s="58"/>
      <c r="L53" s="1">
        <v>15</v>
      </c>
      <c r="M53" s="2">
        <v>65.599999999999994</v>
      </c>
      <c r="N53" s="22">
        <f t="shared" ref="N53:N54" si="20">L53/M53</f>
        <v>0.22865853658536586</v>
      </c>
      <c r="O53" s="2"/>
      <c r="P53" s="2"/>
      <c r="Q53" s="29"/>
    </row>
    <row r="54" spans="2:17" x14ac:dyDescent="0.25">
      <c r="B54" s="3">
        <v>3</v>
      </c>
      <c r="C54" s="4" t="s">
        <v>15</v>
      </c>
      <c r="D54" s="46"/>
      <c r="E54" s="4">
        <f>63.3+70.2+15.2</f>
        <v>148.69999999999999</v>
      </c>
      <c r="F54" s="11">
        <f>E54*AVERAGE($N$52:$N$54)</f>
        <v>33.685673273274283</v>
      </c>
      <c r="G54" s="49"/>
      <c r="H54" s="49"/>
      <c r="I54" s="49"/>
      <c r="J54" s="56"/>
      <c r="K54" s="59"/>
      <c r="L54" s="3">
        <v>20</v>
      </c>
      <c r="M54" s="4">
        <v>86.7</v>
      </c>
      <c r="N54" s="23">
        <f t="shared" si="20"/>
        <v>0.23068050749711649</v>
      </c>
      <c r="O54" s="2"/>
      <c r="P54" s="2"/>
      <c r="Q54" s="29"/>
    </row>
    <row r="55" spans="2:17" x14ac:dyDescent="0.25">
      <c r="B55" s="1">
        <v>1</v>
      </c>
      <c r="C55" s="2" t="s">
        <v>15</v>
      </c>
      <c r="D55" s="45">
        <v>60</v>
      </c>
      <c r="E55" s="2">
        <f>144.1+55.1+16</f>
        <v>215.2</v>
      </c>
      <c r="F55" s="9">
        <f>E55*AVERAGE($N$55:$N$57)</f>
        <v>50.06456592503104</v>
      </c>
      <c r="G55" s="47">
        <f>AVERAGE(F55:F57)</f>
        <v>47.893240265333283</v>
      </c>
      <c r="H55" s="50">
        <f>STDEV(F55:F57)</f>
        <v>2.7626996708340021</v>
      </c>
      <c r="I55" s="53">
        <f>H55/G55*100</f>
        <v>5.7684542860920933</v>
      </c>
      <c r="J55" s="43">
        <f>5/G55</f>
        <v>0.10439886656863277</v>
      </c>
      <c r="K55" s="43">
        <f>STDEV(5/F55,5/F56,5/F57)</f>
        <v>6.2010285102856062E-3</v>
      </c>
      <c r="L55" s="1">
        <v>5</v>
      </c>
      <c r="M55" s="2">
        <v>22</v>
      </c>
      <c r="N55" s="22">
        <f>L55/M55</f>
        <v>0.22727272727272727</v>
      </c>
    </row>
    <row r="56" spans="2:17" x14ac:dyDescent="0.25">
      <c r="B56" s="1">
        <v>2</v>
      </c>
      <c r="C56" s="2" t="s">
        <v>15</v>
      </c>
      <c r="D56" s="45"/>
      <c r="E56" s="2">
        <f>157.2+39.1+13.6</f>
        <v>209.89999999999998</v>
      </c>
      <c r="F56" s="9">
        <f t="shared" ref="F56:F57" si="21">E56*AVERAGE($N$55:$N$57)</f>
        <v>48.831563139702673</v>
      </c>
      <c r="G56" s="48"/>
      <c r="H56" s="51"/>
      <c r="I56" s="53"/>
      <c r="J56" s="43"/>
      <c r="K56" s="43"/>
      <c r="L56" s="1">
        <v>10</v>
      </c>
      <c r="M56" s="2">
        <v>43</v>
      </c>
      <c r="N56" s="22">
        <f t="shared" ref="N56:N57" si="22">L56/M56</f>
        <v>0.23255813953488372</v>
      </c>
    </row>
    <row r="57" spans="2:17" x14ac:dyDescent="0.25">
      <c r="B57" s="3">
        <v>3</v>
      </c>
      <c r="C57" s="4" t="s">
        <v>15</v>
      </c>
      <c r="D57" s="46"/>
      <c r="E57" s="4">
        <f>96.3+61.3+26.9+8</f>
        <v>192.5</v>
      </c>
      <c r="F57" s="11">
        <f t="shared" si="21"/>
        <v>44.783591731266149</v>
      </c>
      <c r="G57" s="49"/>
      <c r="H57" s="52"/>
      <c r="I57" s="53"/>
      <c r="J57" s="43"/>
      <c r="K57" s="43"/>
      <c r="L57" s="3">
        <v>15</v>
      </c>
      <c r="M57" s="4">
        <v>63</v>
      </c>
      <c r="N57" s="23">
        <f t="shared" si="22"/>
        <v>0.23809523809523808</v>
      </c>
    </row>
    <row r="58" spans="2:17" x14ac:dyDescent="0.25">
      <c r="B58" s="1">
        <v>1</v>
      </c>
      <c r="C58" s="2" t="s">
        <v>15</v>
      </c>
      <c r="D58" s="45">
        <v>80</v>
      </c>
      <c r="E58" s="2">
        <f>130+64+29.2+26.6+15</f>
        <v>264.79999999999995</v>
      </c>
      <c r="F58" s="9">
        <f>E58*AVERAGE($N$58:$N$60)</f>
        <v>60.566513942274767</v>
      </c>
      <c r="G58" s="47">
        <f>AVERAGE(F58:F60)</f>
        <v>62.564050026473666</v>
      </c>
      <c r="H58" s="50">
        <f>STDEV(F58:F60)</f>
        <v>10.346797976421612</v>
      </c>
      <c r="I58" s="53">
        <f>H58/G58*100</f>
        <v>16.537928685952103</v>
      </c>
      <c r="J58" s="43">
        <f>5/G58</f>
        <v>7.9918099897373571E-2</v>
      </c>
      <c r="K58" s="43">
        <f>STDEV(5/F58,5/F59,5/F60)</f>
        <v>1.3000388877339706E-2</v>
      </c>
      <c r="L58" s="1">
        <v>10</v>
      </c>
      <c r="M58" s="2">
        <v>44.1</v>
      </c>
      <c r="N58" s="22">
        <f>L58/M58</f>
        <v>0.22675736961451246</v>
      </c>
    </row>
    <row r="59" spans="2:17" x14ac:dyDescent="0.25">
      <c r="B59" s="1">
        <v>2</v>
      </c>
      <c r="C59" s="2" t="s">
        <v>15</v>
      </c>
      <c r="D59" s="45"/>
      <c r="E59" s="2">
        <f>163.9+44.9+56.7+48.4+8.6</f>
        <v>322.5</v>
      </c>
      <c r="F59" s="9">
        <f t="shared" ref="F59" si="23">E59*AVERAGE($N$58:$N$60)</f>
        <v>73.763975628336908</v>
      </c>
      <c r="G59" s="48"/>
      <c r="H59" s="51"/>
      <c r="I59" s="53"/>
      <c r="J59" s="43"/>
      <c r="K59" s="43"/>
      <c r="L59" s="1">
        <v>15</v>
      </c>
      <c r="M59" s="2">
        <v>65.2</v>
      </c>
      <c r="N59" s="22">
        <f t="shared" ref="N59:N60" si="24">L59/M59</f>
        <v>0.23006134969325151</v>
      </c>
    </row>
    <row r="60" spans="2:17" x14ac:dyDescent="0.25">
      <c r="B60" s="3">
        <v>3</v>
      </c>
      <c r="C60" s="4" t="s">
        <v>15</v>
      </c>
      <c r="D60" s="46"/>
      <c r="E60" s="4">
        <f>130.3+67.1+35.9</f>
        <v>233.3</v>
      </c>
      <c r="F60" s="9">
        <f>E60*AVERAGE($N$58:$N$60)</f>
        <v>53.361660508809315</v>
      </c>
      <c r="G60" s="49"/>
      <c r="H60" s="52"/>
      <c r="I60" s="53"/>
      <c r="J60" s="43"/>
      <c r="K60" s="43"/>
      <c r="L60" s="3">
        <v>20</v>
      </c>
      <c r="M60" s="4">
        <v>87.2</v>
      </c>
      <c r="N60" s="23">
        <f t="shared" si="24"/>
        <v>0.2293577981651376</v>
      </c>
    </row>
    <row r="61" spans="2:17" x14ac:dyDescent="0.25">
      <c r="B61" s="8">
        <v>1</v>
      </c>
      <c r="C61" s="17" t="s">
        <v>15</v>
      </c>
      <c r="D61" s="44">
        <v>100</v>
      </c>
      <c r="E61" s="17">
        <f>151+34.2+15.8</f>
        <v>201</v>
      </c>
      <c r="F61" s="24">
        <f>E61*AVERAGE($N$61:$N$63)</f>
        <v>46.445232660950381</v>
      </c>
      <c r="G61" s="47">
        <f>AVERAGE(F61:F63)</f>
        <v>47.572958987269146</v>
      </c>
      <c r="H61" s="47">
        <f>STDEV(F61:F63)</f>
        <v>1.9286389180457684</v>
      </c>
      <c r="I61" s="47">
        <f>H61/G61*100</f>
        <v>4.0540655008696973</v>
      </c>
      <c r="J61" s="54">
        <f>5/G61</f>
        <v>0.10510172388768238</v>
      </c>
      <c r="K61" s="43">
        <f>STDEV(5/F61,5/F62,5/F63)</f>
        <v>4.167930024771528E-3</v>
      </c>
      <c r="L61" s="8">
        <v>10</v>
      </c>
      <c r="M61" s="17">
        <v>43</v>
      </c>
      <c r="N61" s="28">
        <f>L61/M61</f>
        <v>0.23255813953488372</v>
      </c>
      <c r="O61" s="8">
        <v>10</v>
      </c>
      <c r="P61" s="17">
        <v>43</v>
      </c>
      <c r="Q61" s="18">
        <f>O61/P61</f>
        <v>0.23255813953488372</v>
      </c>
    </row>
    <row r="62" spans="2:17" x14ac:dyDescent="0.25">
      <c r="B62" s="1">
        <v>2</v>
      </c>
      <c r="C62" s="2" t="s">
        <v>15</v>
      </c>
      <c r="D62" s="45"/>
      <c r="E62" s="2">
        <f>94.5+78.1+29+14</f>
        <v>215.6</v>
      </c>
      <c r="F62" s="9">
        <f>E62*AVERAGE($Q$61:$Q$63)</f>
        <v>49.799898539502841</v>
      </c>
      <c r="G62" s="48"/>
      <c r="H62" s="48"/>
      <c r="I62" s="48"/>
      <c r="J62" s="55"/>
      <c r="K62" s="43"/>
      <c r="L62" s="1">
        <v>15</v>
      </c>
      <c r="M62" s="2">
        <v>65</v>
      </c>
      <c r="N62" s="22">
        <f t="shared" ref="N62:N63" si="25">L62/M62</f>
        <v>0.23076923076923078</v>
      </c>
      <c r="O62" s="1">
        <v>15</v>
      </c>
      <c r="P62" s="2">
        <v>65</v>
      </c>
      <c r="Q62" s="12">
        <f>O62/P62</f>
        <v>0.23076923076923078</v>
      </c>
    </row>
    <row r="63" spans="2:17" x14ac:dyDescent="0.25">
      <c r="B63" s="3">
        <v>3</v>
      </c>
      <c r="C63" s="4" t="s">
        <v>15</v>
      </c>
      <c r="D63" s="46"/>
      <c r="E63" s="4">
        <f>176.2+25</f>
        <v>201.2</v>
      </c>
      <c r="F63" s="11">
        <f>E63*AVERAGE($Q$61:$Q$63)</f>
        <v>46.47374576135423</v>
      </c>
      <c r="G63" s="49"/>
      <c r="H63" s="49"/>
      <c r="I63" s="49"/>
      <c r="J63" s="56"/>
      <c r="K63" s="43"/>
      <c r="L63" s="3">
        <v>20</v>
      </c>
      <c r="M63" s="4">
        <v>87</v>
      </c>
      <c r="N63" s="23">
        <f t="shared" si="25"/>
        <v>0.22988505747126436</v>
      </c>
      <c r="O63" s="3">
        <v>20</v>
      </c>
      <c r="P63" s="4">
        <v>87.1</v>
      </c>
      <c r="Q63" s="13">
        <f>O63/P63</f>
        <v>0.22962112514351321</v>
      </c>
    </row>
    <row r="64" spans="2:17" x14ac:dyDescent="0.25">
      <c r="B64" s="1">
        <v>1</v>
      </c>
      <c r="C64" s="2" t="s">
        <v>15</v>
      </c>
      <c r="D64" s="45">
        <v>120</v>
      </c>
      <c r="E64" s="2">
        <f>163.4+64.3+29.8+34.4+43+16.3</f>
        <v>351.2</v>
      </c>
      <c r="F64" s="9">
        <f>E64*AVERAGE($N$64:$N$66)</f>
        <v>82.930054505147709</v>
      </c>
      <c r="G64" s="47">
        <f>AVERAGE(F64:F66)</f>
        <v>68.588885246569589</v>
      </c>
      <c r="H64" s="50">
        <f>STDEV(F64:F66)</f>
        <v>12.448874980051308</v>
      </c>
      <c r="I64" s="53">
        <f>H64/G64*100</f>
        <v>18.149988785061829</v>
      </c>
      <c r="J64" s="43">
        <f>5/G64</f>
        <v>7.2898108520433644E-2</v>
      </c>
      <c r="K64" s="43">
        <f>STDEV(5/F64,5/F65,5/F66)</f>
        <v>1.2252957731294528E-2</v>
      </c>
      <c r="L64" s="1">
        <v>10</v>
      </c>
      <c r="M64" s="2">
        <v>42.2</v>
      </c>
      <c r="N64" s="22">
        <f>L64/M64</f>
        <v>0.23696682464454974</v>
      </c>
    </row>
    <row r="65" spans="2:14" x14ac:dyDescent="0.25">
      <c r="B65" s="1">
        <v>2</v>
      </c>
      <c r="C65" s="2" t="s">
        <v>15</v>
      </c>
      <c r="D65" s="45"/>
      <c r="E65" s="2">
        <f>96.1+114.1+46.3</f>
        <v>256.5</v>
      </c>
      <c r="F65" s="9">
        <f t="shared" ref="F65" si="26">E65*AVERAGE($N$64:$N$66)</f>
        <v>60.568220331920244</v>
      </c>
      <c r="G65" s="48"/>
      <c r="H65" s="51"/>
      <c r="I65" s="53"/>
      <c r="J65" s="43"/>
      <c r="K65" s="43"/>
      <c r="L65" s="1">
        <v>15</v>
      </c>
      <c r="M65" s="2">
        <v>63.3</v>
      </c>
      <c r="N65" s="22">
        <f t="shared" ref="N65:N66" si="27">L65/M65</f>
        <v>0.23696682464454977</v>
      </c>
    </row>
    <row r="66" spans="2:14" x14ac:dyDescent="0.25">
      <c r="B66" s="3">
        <v>3</v>
      </c>
      <c r="C66" s="4" t="s">
        <v>15</v>
      </c>
      <c r="D66" s="46"/>
      <c r="E66" s="4">
        <f>153.1+79.1+21.5+10</f>
        <v>263.7</v>
      </c>
      <c r="F66" s="9">
        <f>E66*AVERAGE($N$64:$N$66)</f>
        <v>62.268380902640807</v>
      </c>
      <c r="G66" s="49"/>
      <c r="H66" s="52"/>
      <c r="I66" s="53"/>
      <c r="J66" s="43"/>
      <c r="K66" s="43"/>
      <c r="L66" s="3">
        <v>20</v>
      </c>
      <c r="M66" s="4">
        <v>85.3</v>
      </c>
      <c r="N66" s="23">
        <f t="shared" si="27"/>
        <v>0.23446658851113716</v>
      </c>
    </row>
    <row r="67" spans="2:14" x14ac:dyDescent="0.25">
      <c r="B67" s="8">
        <v>1</v>
      </c>
      <c r="C67" s="2" t="s">
        <v>15</v>
      </c>
      <c r="D67" s="44">
        <v>150</v>
      </c>
      <c r="E67" s="17">
        <f>179+42.6+45+7.6</f>
        <v>274.20000000000005</v>
      </c>
      <c r="F67" s="40">
        <f>E67*AVERAGE($N$67:$N$69)</f>
        <v>62.01495680401041</v>
      </c>
      <c r="G67" s="47">
        <f>AVERAGE(F67:F69)</f>
        <v>72.290471771657636</v>
      </c>
      <c r="H67" s="47">
        <f>STDEV(F67:F69)</f>
        <v>8.9391819100592986</v>
      </c>
      <c r="I67" s="47">
        <f>H67/G67*100</f>
        <v>12.365643342728902</v>
      </c>
      <c r="J67" s="54">
        <f>5/G67</f>
        <v>6.9165408351371568E-2</v>
      </c>
      <c r="K67" s="54">
        <f>STDEV(5/F67,5/F68,5/F69)</f>
        <v>9.2888488003260994E-3</v>
      </c>
      <c r="L67" s="1">
        <v>10</v>
      </c>
      <c r="M67" s="2">
        <v>44.4</v>
      </c>
      <c r="N67" s="22">
        <f>L67/M67</f>
        <v>0.22522522522522523</v>
      </c>
    </row>
    <row r="68" spans="2:14" x14ac:dyDescent="0.25">
      <c r="B68" s="1">
        <v>2</v>
      </c>
      <c r="C68" s="2" t="s">
        <v>15</v>
      </c>
      <c r="D68" s="45"/>
      <c r="E68" s="2">
        <f>81.2+81.1+89.6+72.2+22</f>
        <v>346.1</v>
      </c>
      <c r="F68" s="39">
        <f>E68*AVERAGE($N$67:$N$69)</f>
        <v>78.276355032341357</v>
      </c>
      <c r="G68" s="48"/>
      <c r="H68" s="48"/>
      <c r="I68" s="48"/>
      <c r="J68" s="55"/>
      <c r="K68" s="55"/>
      <c r="L68" s="1">
        <v>15</v>
      </c>
      <c r="M68" s="2">
        <v>66.599999999999994</v>
      </c>
      <c r="N68" s="22">
        <f t="shared" ref="N68:N72" si="28">L68/M68</f>
        <v>0.22522522522522526</v>
      </c>
    </row>
    <row r="69" spans="2:14" x14ac:dyDescent="0.25">
      <c r="B69" s="3">
        <v>3</v>
      </c>
      <c r="C69" s="4" t="s">
        <v>15</v>
      </c>
      <c r="D69" s="46"/>
      <c r="E69" s="4">
        <f>114.1+96.1+78.2+50.2</f>
        <v>338.59999999999997</v>
      </c>
      <c r="F69" s="41">
        <f t="shared" ref="F69" si="29">E69*AVERAGE($N$67:$N$69)</f>
        <v>76.580103478621155</v>
      </c>
      <c r="G69" s="49"/>
      <c r="H69" s="49"/>
      <c r="I69" s="49"/>
      <c r="J69" s="56"/>
      <c r="K69" s="56"/>
      <c r="L69" s="1">
        <v>20</v>
      </c>
      <c r="M69" s="2">
        <v>87.7</v>
      </c>
      <c r="N69" s="22">
        <f t="shared" si="28"/>
        <v>0.22805017103762826</v>
      </c>
    </row>
    <row r="70" spans="2:14" x14ac:dyDescent="0.25">
      <c r="B70" s="1">
        <v>1</v>
      </c>
      <c r="C70" s="2" t="s">
        <v>15</v>
      </c>
      <c r="D70" s="44">
        <v>180</v>
      </c>
      <c r="E70" s="17">
        <f>200+48.4+55.8+16.6</f>
        <v>320.8</v>
      </c>
      <c r="F70" s="40">
        <f>E70*AVERAGE($N70:$N$72)</f>
        <v>74.346568058971769</v>
      </c>
      <c r="G70" s="47">
        <f>AVERAGE(F70:F72)</f>
        <v>75.783440633677586</v>
      </c>
      <c r="H70" s="50">
        <f>STDEV(F70:F72)</f>
        <v>10.479878124581019</v>
      </c>
      <c r="I70" s="53">
        <f>H70/G70*100</f>
        <v>13.828717773898275</v>
      </c>
      <c r="J70" s="43">
        <f>5/G70</f>
        <v>6.5977474210613202E-2</v>
      </c>
      <c r="K70" s="43">
        <f>STDEV(5/F70,5/F71,5/F72)</f>
        <v>9.0655917705580388E-3</v>
      </c>
      <c r="L70" s="30">
        <v>10</v>
      </c>
      <c r="M70" s="31">
        <v>43</v>
      </c>
      <c r="N70" s="36">
        <f t="shared" si="28"/>
        <v>0.23255813953488372</v>
      </c>
    </row>
    <row r="71" spans="2:14" x14ac:dyDescent="0.25">
      <c r="B71" s="1">
        <v>2</v>
      </c>
      <c r="C71" s="2" t="s">
        <v>15</v>
      </c>
      <c r="D71" s="45"/>
      <c r="E71" s="2">
        <f>184+110+45+29+7</f>
        <v>375</v>
      </c>
      <c r="F71" s="39">
        <f>E71*AVERAGE($N70:$N$72)</f>
        <v>86.90761540559356</v>
      </c>
      <c r="G71" s="48"/>
      <c r="H71" s="51"/>
      <c r="I71" s="53"/>
      <c r="J71" s="43"/>
      <c r="K71" s="43"/>
      <c r="L71" s="32">
        <v>15</v>
      </c>
      <c r="M71" s="33">
        <v>65.099999999999994</v>
      </c>
      <c r="N71" s="37">
        <f t="shared" si="28"/>
        <v>0.23041474654377883</v>
      </c>
    </row>
    <row r="72" spans="2:14" x14ac:dyDescent="0.25">
      <c r="B72" s="3">
        <v>3</v>
      </c>
      <c r="C72" s="4" t="s">
        <v>15</v>
      </c>
      <c r="D72" s="46"/>
      <c r="E72" s="4">
        <f>137+85+37+16+10.2</f>
        <v>285.2</v>
      </c>
      <c r="F72" s="41">
        <f>E72*AVERAGE($N70:$N$72)</f>
        <v>66.096138436467427</v>
      </c>
      <c r="G72" s="49"/>
      <c r="H72" s="52"/>
      <c r="I72" s="53"/>
      <c r="J72" s="43"/>
      <c r="K72" s="43"/>
      <c r="L72" s="34">
        <v>20</v>
      </c>
      <c r="M72" s="35">
        <v>86.1</v>
      </c>
      <c r="N72" s="38">
        <f t="shared" si="28"/>
        <v>0.23228803716608595</v>
      </c>
    </row>
    <row r="74" spans="2:14" x14ac:dyDescent="0.25">
      <c r="B74" s="5" t="s">
        <v>0</v>
      </c>
      <c r="C74" s="6" t="s">
        <v>1</v>
      </c>
      <c r="D74" s="6" t="s">
        <v>3</v>
      </c>
      <c r="E74" s="6" t="s">
        <v>4</v>
      </c>
      <c r="F74" s="7" t="s">
        <v>5</v>
      </c>
      <c r="G74" s="10" t="s">
        <v>6</v>
      </c>
      <c r="H74" s="5" t="s">
        <v>10</v>
      </c>
      <c r="I74" s="5" t="s">
        <v>13</v>
      </c>
      <c r="J74" s="5" t="s">
        <v>11</v>
      </c>
      <c r="K74" s="5" t="s">
        <v>12</v>
      </c>
      <c r="L74" s="5" t="s">
        <v>7</v>
      </c>
      <c r="M74" s="6" t="s">
        <v>8</v>
      </c>
      <c r="N74" s="7" t="s">
        <v>9</v>
      </c>
    </row>
    <row r="75" spans="2:14" x14ac:dyDescent="0.25">
      <c r="B75" s="1">
        <v>1</v>
      </c>
      <c r="C75" s="2" t="s">
        <v>16</v>
      </c>
      <c r="D75" s="45">
        <v>40</v>
      </c>
      <c r="E75" s="2">
        <f>83.2+56.4+26.4</f>
        <v>166</v>
      </c>
      <c r="F75" s="24">
        <f>E75*AVERAGE($N$75:$N$77)</f>
        <v>37.788063518842286</v>
      </c>
      <c r="G75" s="47">
        <f>AVERAGE(F75:F77)</f>
        <v>36.240118748190916</v>
      </c>
      <c r="H75" s="47">
        <f>STDEV(F75:F77)</f>
        <v>2.4865842070612096</v>
      </c>
      <c r="I75" s="47">
        <f>H75/G75*100</f>
        <v>6.8614129670459159</v>
      </c>
      <c r="J75" s="54">
        <f>5/G75</f>
        <v>0.13796864283866611</v>
      </c>
      <c r="K75" s="57">
        <f>STDEV(5/F75,5/F76,5/F77)</f>
        <v>9.8859729008923362E-3</v>
      </c>
      <c r="L75" s="8">
        <v>10</v>
      </c>
      <c r="M75" s="17">
        <v>45.4</v>
      </c>
      <c r="N75" s="28">
        <f>L75/M75</f>
        <v>0.22026431718061676</v>
      </c>
    </row>
    <row r="76" spans="2:14" x14ac:dyDescent="0.25">
      <c r="B76" s="1">
        <v>2</v>
      </c>
      <c r="C76" s="2" t="s">
        <v>16</v>
      </c>
      <c r="D76" s="45"/>
      <c r="E76" s="33">
        <f>87.3+42.3+35.4</f>
        <v>165</v>
      </c>
      <c r="F76" s="9">
        <f>E76*AVERAGE($N$75:$N$77)</f>
        <v>37.560424581981792</v>
      </c>
      <c r="G76" s="48"/>
      <c r="H76" s="48"/>
      <c r="I76" s="48"/>
      <c r="J76" s="55"/>
      <c r="K76" s="58"/>
      <c r="L76" s="1">
        <v>15</v>
      </c>
      <c r="M76" s="2">
        <v>65.5</v>
      </c>
      <c r="N76" s="22">
        <f t="shared" ref="N76:N77" si="30">L76/M76</f>
        <v>0.22900763358778625</v>
      </c>
    </row>
    <row r="77" spans="2:14" x14ac:dyDescent="0.25">
      <c r="B77" s="3">
        <v>3</v>
      </c>
      <c r="C77" s="4" t="s">
        <v>16</v>
      </c>
      <c r="D77" s="46"/>
      <c r="E77" s="4">
        <f>66.6+80</f>
        <v>146.6</v>
      </c>
      <c r="F77" s="11">
        <f t="shared" ref="F77" si="31">E77*AVERAGE($N$75:$N$77)</f>
        <v>33.371868143748671</v>
      </c>
      <c r="G77" s="49"/>
      <c r="H77" s="49"/>
      <c r="I77" s="49"/>
      <c r="J77" s="56"/>
      <c r="K77" s="59"/>
      <c r="L77" s="3">
        <v>20</v>
      </c>
      <c r="M77" s="4">
        <v>85.6</v>
      </c>
      <c r="N77" s="23">
        <f t="shared" si="30"/>
        <v>0.23364485981308414</v>
      </c>
    </row>
    <row r="78" spans="2:14" x14ac:dyDescent="0.25">
      <c r="B78" s="1">
        <v>1</v>
      </c>
      <c r="C78" s="2" t="s">
        <v>16</v>
      </c>
      <c r="D78" s="45">
        <v>60</v>
      </c>
      <c r="E78" s="2">
        <f>110.2+84.1+10</f>
        <v>204.3</v>
      </c>
      <c r="F78" s="9">
        <f>E78*AVERAGE($N$78:$N$80)</f>
        <v>47.528767743884025</v>
      </c>
      <c r="G78" s="47">
        <f>AVERAGE(F78:F80)</f>
        <v>47.994051813819254</v>
      </c>
      <c r="H78" s="50">
        <f>STDEV(F78:F80)</f>
        <v>1.972524607813847</v>
      </c>
      <c r="I78" s="53">
        <f>H78/G78*100</f>
        <v>4.1099355717365889</v>
      </c>
      <c r="J78" s="43">
        <f>5/G78</f>
        <v>0.10417957665662886</v>
      </c>
      <c r="K78" s="43">
        <f>STDEV(5/F78,5/F79,5/F80)</f>
        <v>4.2308073547124648E-3</v>
      </c>
      <c r="L78" s="1">
        <v>5</v>
      </c>
      <c r="M78" s="2">
        <v>22</v>
      </c>
      <c r="N78" s="22">
        <f>L78/M78</f>
        <v>0.22727272727272727</v>
      </c>
    </row>
    <row r="79" spans="2:14" x14ac:dyDescent="0.25">
      <c r="B79" s="1">
        <v>2</v>
      </c>
      <c r="C79" s="2" t="s">
        <v>16</v>
      </c>
      <c r="D79" s="45"/>
      <c r="E79" s="2">
        <f>100+99.2+16.4</f>
        <v>215.6</v>
      </c>
      <c r="F79" s="9">
        <f>E79*AVERAGE($N$78:$N$80)</f>
        <v>50.157622739018088</v>
      </c>
      <c r="G79" s="48"/>
      <c r="H79" s="51"/>
      <c r="I79" s="53"/>
      <c r="J79" s="43"/>
      <c r="K79" s="43"/>
      <c r="L79" s="1">
        <v>10</v>
      </c>
      <c r="M79" s="2">
        <v>43</v>
      </c>
      <c r="N79" s="22">
        <f t="shared" ref="N79:N80" si="32">L79/M79</f>
        <v>0.23255813953488372</v>
      </c>
    </row>
    <row r="80" spans="2:14" x14ac:dyDescent="0.25">
      <c r="B80" s="3">
        <v>3</v>
      </c>
      <c r="C80" s="4" t="s">
        <v>16</v>
      </c>
      <c r="D80" s="46"/>
      <c r="E80" s="4">
        <f>95.5+67+23+13.5</f>
        <v>199</v>
      </c>
      <c r="F80" s="11">
        <f t="shared" ref="F80" si="33">E80*AVERAGE($N$78:$N$80)</f>
        <v>46.295764958555658</v>
      </c>
      <c r="G80" s="49"/>
      <c r="H80" s="52"/>
      <c r="I80" s="53"/>
      <c r="J80" s="43"/>
      <c r="K80" s="43"/>
      <c r="L80" s="3">
        <v>15</v>
      </c>
      <c r="M80" s="4">
        <v>63</v>
      </c>
      <c r="N80" s="23">
        <f t="shared" si="32"/>
        <v>0.23809523809523808</v>
      </c>
    </row>
    <row r="81" spans="2:14" x14ac:dyDescent="0.25">
      <c r="B81" s="1">
        <v>1</v>
      </c>
      <c r="C81" s="2" t="s">
        <v>16</v>
      </c>
      <c r="D81" s="45">
        <v>80</v>
      </c>
      <c r="E81" s="2">
        <f>127+54.6+47.4+20</f>
        <v>249</v>
      </c>
      <c r="F81" s="9">
        <f>E81*AVERAGE($N$81:$N$83)</f>
        <v>57.043946635358367</v>
      </c>
      <c r="G81" s="47">
        <f>AVERAGE(F81:F83)</f>
        <v>62.015246402375539</v>
      </c>
      <c r="H81" s="50">
        <f>STDEV(F81:F83)</f>
        <v>10.197277585245303</v>
      </c>
      <c r="I81" s="53">
        <f>H81/G81*100</f>
        <v>16.443178374366159</v>
      </c>
      <c r="J81" s="43">
        <f>5/G81</f>
        <v>8.0625334737176368E-2</v>
      </c>
      <c r="K81" s="43">
        <f>STDEV(5/F81,5/F82,5/F83)</f>
        <v>1.2360346891030516E-2</v>
      </c>
      <c r="L81" s="1">
        <v>10</v>
      </c>
      <c r="M81" s="2">
        <v>44.3</v>
      </c>
      <c r="N81" s="22">
        <f>L81/M81</f>
        <v>0.22573363431151244</v>
      </c>
    </row>
    <row r="82" spans="2:14" x14ac:dyDescent="0.25">
      <c r="B82" s="1">
        <v>2</v>
      </c>
      <c r="C82" s="2" t="s">
        <v>16</v>
      </c>
      <c r="D82" s="45"/>
      <c r="E82" s="2">
        <f>119.2+88.1+72.6+42</f>
        <v>321.89999999999998</v>
      </c>
      <c r="F82" s="9">
        <f t="shared" ref="F82:F83" si="34">E82*AVERAGE($N$81:$N$83)</f>
        <v>73.744764746674122</v>
      </c>
      <c r="G82" s="48"/>
      <c r="H82" s="51"/>
      <c r="I82" s="53"/>
      <c r="J82" s="43"/>
      <c r="K82" s="43"/>
      <c r="L82" s="1">
        <v>15</v>
      </c>
      <c r="M82" s="2">
        <v>65.2</v>
      </c>
      <c r="N82" s="22">
        <f t="shared" ref="N82:N83" si="35">L82/M82</f>
        <v>0.23006134969325151</v>
      </c>
    </row>
    <row r="83" spans="2:14" x14ac:dyDescent="0.25">
      <c r="B83" s="3">
        <v>3</v>
      </c>
      <c r="C83" s="4" t="s">
        <v>16</v>
      </c>
      <c r="D83" s="46"/>
      <c r="E83" s="4">
        <f>85.5+84.6+42.9+28.2</f>
        <v>241.2</v>
      </c>
      <c r="F83" s="9">
        <f t="shared" si="34"/>
        <v>55.257027825094127</v>
      </c>
      <c r="G83" s="49"/>
      <c r="H83" s="52"/>
      <c r="I83" s="53"/>
      <c r="J83" s="43"/>
      <c r="K83" s="43"/>
      <c r="L83" s="3">
        <v>20</v>
      </c>
      <c r="M83" s="4">
        <v>86.4</v>
      </c>
      <c r="N83" s="23">
        <f t="shared" si="35"/>
        <v>0.23148148148148145</v>
      </c>
    </row>
    <row r="84" spans="2:14" x14ac:dyDescent="0.25">
      <c r="B84" s="8">
        <v>1</v>
      </c>
      <c r="C84" s="2" t="s">
        <v>16</v>
      </c>
      <c r="D84" s="44">
        <v>100</v>
      </c>
      <c r="E84" s="17">
        <f>143+44.1</f>
        <v>187.1</v>
      </c>
      <c r="F84" s="24">
        <f>E84*AVERAGE($N$84:$N$86)</f>
        <v>43.570693465221517</v>
      </c>
      <c r="G84" s="47">
        <f>AVERAGE(F84:F86)</f>
        <v>47.925434073450496</v>
      </c>
      <c r="H84" s="47">
        <f>STDEV(F84:F86)</f>
        <v>3.8559434023078212</v>
      </c>
      <c r="I84" s="47">
        <f>H84/G84*100</f>
        <v>8.0457140907648412</v>
      </c>
      <c r="J84" s="54">
        <f>5/G84</f>
        <v>0.10432873685269084</v>
      </c>
      <c r="K84" s="43">
        <f>STDEV(5/F84,5/F85,5/F86)</f>
        <v>8.7703489106459535E-3</v>
      </c>
      <c r="L84" s="8">
        <v>10</v>
      </c>
      <c r="M84" s="17">
        <v>43</v>
      </c>
      <c r="N84" s="28">
        <f>L84/M84</f>
        <v>0.23255813953488372</v>
      </c>
    </row>
    <row r="85" spans="2:14" x14ac:dyDescent="0.25">
      <c r="B85" s="1">
        <v>2</v>
      </c>
      <c r="C85" s="2" t="s">
        <v>16</v>
      </c>
      <c r="D85" s="45"/>
      <c r="E85" s="2">
        <f>104.6+98+16</f>
        <v>218.6</v>
      </c>
      <c r="F85" s="9">
        <f t="shared" ref="F85:F86" si="36">E85*AVERAGE($N$84:$N$86)</f>
        <v>50.906219088708831</v>
      </c>
      <c r="G85" s="48"/>
      <c r="H85" s="48"/>
      <c r="I85" s="48"/>
      <c r="J85" s="55"/>
      <c r="K85" s="43"/>
      <c r="L85" s="1">
        <v>15</v>
      </c>
      <c r="M85" s="2">
        <v>65</v>
      </c>
      <c r="N85" s="22">
        <f t="shared" ref="N85:N86" si="37">L85/M85</f>
        <v>0.23076923076923078</v>
      </c>
    </row>
    <row r="86" spans="2:14" x14ac:dyDescent="0.25">
      <c r="B86" s="3">
        <v>3</v>
      </c>
      <c r="C86" s="4" t="s">
        <v>16</v>
      </c>
      <c r="D86" s="46"/>
      <c r="E86" s="4">
        <f>180+31.7</f>
        <v>211.7</v>
      </c>
      <c r="F86" s="9">
        <f t="shared" si="36"/>
        <v>49.299389666421135</v>
      </c>
      <c r="G86" s="49"/>
      <c r="H86" s="49"/>
      <c r="I86" s="49"/>
      <c r="J86" s="56"/>
      <c r="K86" s="43"/>
      <c r="L86" s="3">
        <v>20</v>
      </c>
      <c r="M86" s="4">
        <v>85</v>
      </c>
      <c r="N86" s="23">
        <f t="shared" si="37"/>
        <v>0.23529411764705882</v>
      </c>
    </row>
    <row r="87" spans="2:14" x14ac:dyDescent="0.25">
      <c r="B87" s="1">
        <v>1</v>
      </c>
      <c r="C87" s="2" t="s">
        <v>16</v>
      </c>
      <c r="D87" s="45">
        <v>120</v>
      </c>
      <c r="E87" s="2">
        <f>207.3+78.3+43.3+10.2</f>
        <v>339.1</v>
      </c>
      <c r="F87" s="24">
        <f>E87*AVERAGE($N$87:$N$89)</f>
        <v>78.738766867642838</v>
      </c>
      <c r="G87" s="47">
        <f>AVERAGE(F87:F89)</f>
        <v>67.407443296009191</v>
      </c>
      <c r="H87" s="50">
        <f>STDEV(F87:F89)</f>
        <v>10.337640113064413</v>
      </c>
      <c r="I87" s="53">
        <f>H87/G87*100</f>
        <v>15.336051343274201</v>
      </c>
      <c r="J87" s="43">
        <f>5/G87</f>
        <v>7.417578468364816E-2</v>
      </c>
      <c r="K87" s="43">
        <f>STDEV(5/F87,5/F88,5/F89)</f>
        <v>1.1080952000452216E-2</v>
      </c>
      <c r="L87" s="1">
        <v>10</v>
      </c>
      <c r="M87" s="2">
        <v>43</v>
      </c>
      <c r="N87" s="22">
        <f>L87/M87</f>
        <v>0.23255813953488372</v>
      </c>
    </row>
    <row r="88" spans="2:14" x14ac:dyDescent="0.25">
      <c r="B88" s="1">
        <v>2</v>
      </c>
      <c r="C88" s="2" t="s">
        <v>16</v>
      </c>
      <c r="D88" s="45"/>
      <c r="E88" s="2">
        <f>163+74+14.9</f>
        <v>251.9</v>
      </c>
      <c r="F88" s="9">
        <f>E88*AVERAGE($N$87:$N$89)</f>
        <v>58.490991960953195</v>
      </c>
      <c r="G88" s="48"/>
      <c r="H88" s="51"/>
      <c r="I88" s="53"/>
      <c r="J88" s="43"/>
      <c r="K88" s="43"/>
      <c r="L88" s="1">
        <v>15</v>
      </c>
      <c r="M88" s="2">
        <v>64.5</v>
      </c>
      <c r="N88" s="22">
        <f t="shared" ref="N88:N89" si="38">L88/M88</f>
        <v>0.23255813953488372</v>
      </c>
    </row>
    <row r="89" spans="2:14" x14ac:dyDescent="0.25">
      <c r="B89" s="3">
        <v>3</v>
      </c>
      <c r="C89" s="4" t="s">
        <v>16</v>
      </c>
      <c r="D89" s="46"/>
      <c r="E89" s="4">
        <f>189.8+45.9+34.2+10</f>
        <v>279.90000000000003</v>
      </c>
      <c r="F89" s="9">
        <f t="shared" ref="F89" si="39">E89*AVERAGE($N$87:$N$89)</f>
        <v>64.992571059431526</v>
      </c>
      <c r="G89" s="49"/>
      <c r="H89" s="52"/>
      <c r="I89" s="53"/>
      <c r="J89" s="43"/>
      <c r="K89" s="43"/>
      <c r="L89" s="3">
        <v>20</v>
      </c>
      <c r="M89" s="4">
        <v>86.4</v>
      </c>
      <c r="N89" s="23">
        <f t="shared" si="38"/>
        <v>0.23148148148148145</v>
      </c>
    </row>
    <row r="90" spans="2:14" x14ac:dyDescent="0.25">
      <c r="B90" s="8">
        <v>1</v>
      </c>
      <c r="C90" s="2" t="s">
        <v>16</v>
      </c>
      <c r="D90" s="44">
        <v>150</v>
      </c>
      <c r="E90" s="17">
        <f>187.6+53.8+17+20</f>
        <v>278.39999999999998</v>
      </c>
      <c r="F90" s="40">
        <f>E90*AVERAGE($N$90:$N$92)</f>
        <v>64.750762413574336</v>
      </c>
      <c r="G90" s="47">
        <f>AVERAGE(F90:F92)</f>
        <v>73.239996709894243</v>
      </c>
      <c r="H90" s="47">
        <f>STDEV(F90:F92)</f>
        <v>7.395551454834135</v>
      </c>
      <c r="I90" s="47">
        <f>H90/G90*100</f>
        <v>10.09769495775393</v>
      </c>
      <c r="J90" s="54">
        <f>5/G90</f>
        <v>6.8268708692125493E-2</v>
      </c>
      <c r="K90" s="54">
        <f>STDEV(5/F90,5/F91,5/F92)</f>
        <v>7.3531446576289928E-3</v>
      </c>
      <c r="L90" s="1">
        <v>10</v>
      </c>
      <c r="M90" s="2">
        <v>42.4</v>
      </c>
      <c r="N90" s="22">
        <f>L90/M90</f>
        <v>0.23584905660377359</v>
      </c>
    </row>
    <row r="91" spans="2:14" x14ac:dyDescent="0.25">
      <c r="B91" s="1">
        <v>2</v>
      </c>
      <c r="C91" s="2" t="s">
        <v>16</v>
      </c>
      <c r="D91" s="45"/>
      <c r="E91" s="2">
        <f>167+91.8+70.8+7</f>
        <v>336.6</v>
      </c>
      <c r="F91" s="9">
        <f t="shared" ref="F91" si="40">E91*AVERAGE($N$90:$N$92)</f>
        <v>78.287020935377598</v>
      </c>
      <c r="G91" s="48"/>
      <c r="H91" s="48"/>
      <c r="I91" s="48"/>
      <c r="J91" s="55"/>
      <c r="K91" s="55"/>
      <c r="L91" s="1">
        <v>15</v>
      </c>
      <c r="M91" s="2">
        <v>64.8</v>
      </c>
      <c r="N91" s="22">
        <f t="shared" ref="N91:N95" si="41">L91/M91</f>
        <v>0.23148148148148148</v>
      </c>
    </row>
    <row r="92" spans="2:14" x14ac:dyDescent="0.25">
      <c r="B92" s="3">
        <v>3</v>
      </c>
      <c r="C92" s="4" t="s">
        <v>16</v>
      </c>
      <c r="D92" s="46"/>
      <c r="E92" s="4">
        <f>168.5+111.4+26.4+23.4</f>
        <v>329.69999999999993</v>
      </c>
      <c r="F92" s="11">
        <f>E92*AVERAGE($N$90:$N$92)</f>
        <v>76.682206780730795</v>
      </c>
      <c r="G92" s="49"/>
      <c r="H92" s="49"/>
      <c r="I92" s="49"/>
      <c r="J92" s="56"/>
      <c r="K92" s="56"/>
      <c r="L92" s="1">
        <v>20</v>
      </c>
      <c r="M92" s="2">
        <v>86.8</v>
      </c>
      <c r="N92" s="22">
        <f t="shared" si="41"/>
        <v>0.2304147465437788</v>
      </c>
    </row>
    <row r="93" spans="2:14" x14ac:dyDescent="0.25">
      <c r="B93" s="1">
        <v>1</v>
      </c>
      <c r="C93" s="2" t="s">
        <v>16</v>
      </c>
      <c r="D93" s="44">
        <v>180</v>
      </c>
      <c r="E93" s="17">
        <f>149+107.4+52+18.4</f>
        <v>326.79999999999995</v>
      </c>
      <c r="F93" s="24">
        <f>E93*AVERAGE($N$93:$N95)</f>
        <v>76.871094697181647</v>
      </c>
      <c r="G93" s="47">
        <f>AVERAGE(F93:F95)</f>
        <v>77.372905188880935</v>
      </c>
      <c r="H93" s="50">
        <f>STDEV(F93:F95)</f>
        <v>10.100448793071598</v>
      </c>
      <c r="I93" s="53">
        <f>H93/G93*100</f>
        <v>13.054245240520073</v>
      </c>
      <c r="J93" s="43">
        <f>5/G93</f>
        <v>6.4622104957725399E-2</v>
      </c>
      <c r="K93" s="43">
        <f>STDEV(5/F93,5/F94,5/F95)</f>
        <v>8.5221107644671348E-3</v>
      </c>
      <c r="L93" s="30">
        <v>10</v>
      </c>
      <c r="M93" s="31">
        <v>43</v>
      </c>
      <c r="N93" s="36">
        <f t="shared" si="41"/>
        <v>0.23255813953488372</v>
      </c>
    </row>
    <row r="94" spans="2:14" x14ac:dyDescent="0.25">
      <c r="B94" s="1">
        <v>2</v>
      </c>
      <c r="C94" s="2" t="s">
        <v>16</v>
      </c>
      <c r="D94" s="45"/>
      <c r="E94" s="2">
        <f>128+79.5+88.2+50.2+27</f>
        <v>372.9</v>
      </c>
      <c r="F94" s="39">
        <f>E94*AVERAGE($N$93:$N95)</f>
        <v>87.714905791245542</v>
      </c>
      <c r="G94" s="48"/>
      <c r="H94" s="51"/>
      <c r="I94" s="53"/>
      <c r="J94" s="43"/>
      <c r="K94" s="43"/>
      <c r="L94" s="32">
        <v>15</v>
      </c>
      <c r="M94" s="33">
        <v>63</v>
      </c>
      <c r="N94" s="37">
        <f t="shared" si="41"/>
        <v>0.23809523809523808</v>
      </c>
    </row>
    <row r="95" spans="2:14" x14ac:dyDescent="0.25">
      <c r="B95" s="3">
        <v>3</v>
      </c>
      <c r="C95" s="4" t="s">
        <v>16</v>
      </c>
      <c r="D95" s="46"/>
      <c r="E95" s="4">
        <f>202+28.8+24.8+19.8+11.7</f>
        <v>287.10000000000002</v>
      </c>
      <c r="F95" s="9">
        <f>E95*AVERAGE($N$93:$N95)</f>
        <v>67.532715078215602</v>
      </c>
      <c r="G95" s="49"/>
      <c r="H95" s="52"/>
      <c r="I95" s="53"/>
      <c r="J95" s="43"/>
      <c r="K95" s="43"/>
      <c r="L95" s="34">
        <v>20</v>
      </c>
      <c r="M95" s="35">
        <v>85.1</v>
      </c>
      <c r="N95" s="38">
        <f t="shared" si="41"/>
        <v>0.23501762632197418</v>
      </c>
    </row>
    <row r="96" spans="2:14" x14ac:dyDescent="0.25">
      <c r="F96" s="42"/>
    </row>
  </sheetData>
  <mergeCells count="168">
    <mergeCell ref="K41:K43"/>
    <mergeCell ref="D41:D43"/>
    <mergeCell ref="G41:G43"/>
    <mergeCell ref="H41:H43"/>
    <mergeCell ref="I41:I43"/>
    <mergeCell ref="J41:J43"/>
    <mergeCell ref="K47:K49"/>
    <mergeCell ref="D44:D46"/>
    <mergeCell ref="G44:G46"/>
    <mergeCell ref="H44:H46"/>
    <mergeCell ref="I44:I46"/>
    <mergeCell ref="J44:J46"/>
    <mergeCell ref="K44:K46"/>
    <mergeCell ref="D47:D49"/>
    <mergeCell ref="G47:G49"/>
    <mergeCell ref="H47:H49"/>
    <mergeCell ref="I47:I49"/>
    <mergeCell ref="J47:J49"/>
    <mergeCell ref="J28:J30"/>
    <mergeCell ref="K34:K36"/>
    <mergeCell ref="D37:D40"/>
    <mergeCell ref="G37:G40"/>
    <mergeCell ref="H37:H40"/>
    <mergeCell ref="I37:I40"/>
    <mergeCell ref="J37:J40"/>
    <mergeCell ref="K37:K40"/>
    <mergeCell ref="D34:D36"/>
    <mergeCell ref="G34:G36"/>
    <mergeCell ref="H34:H36"/>
    <mergeCell ref="I34:I36"/>
    <mergeCell ref="J34:J36"/>
    <mergeCell ref="G3:G5"/>
    <mergeCell ref="G6:G8"/>
    <mergeCell ref="G9:G11"/>
    <mergeCell ref="G12:G14"/>
    <mergeCell ref="G15:G17"/>
    <mergeCell ref="G18:G21"/>
    <mergeCell ref="G22:G24"/>
    <mergeCell ref="D3:D5"/>
    <mergeCell ref="D6:D8"/>
    <mergeCell ref="D9:D11"/>
    <mergeCell ref="D12:D14"/>
    <mergeCell ref="D15:D17"/>
    <mergeCell ref="I3:I5"/>
    <mergeCell ref="I6:I8"/>
    <mergeCell ref="I9:I11"/>
    <mergeCell ref="I12:I14"/>
    <mergeCell ref="I15:I17"/>
    <mergeCell ref="I18:I21"/>
    <mergeCell ref="I22:I24"/>
    <mergeCell ref="H3:H5"/>
    <mergeCell ref="H6:H8"/>
    <mergeCell ref="H9:H11"/>
    <mergeCell ref="H12:H14"/>
    <mergeCell ref="H15:H17"/>
    <mergeCell ref="J3:J5"/>
    <mergeCell ref="K3:K5"/>
    <mergeCell ref="K6:K8"/>
    <mergeCell ref="K9:K11"/>
    <mergeCell ref="J18:J21"/>
    <mergeCell ref="J15:J17"/>
    <mergeCell ref="J12:J14"/>
    <mergeCell ref="J9:J11"/>
    <mergeCell ref="K12:K14"/>
    <mergeCell ref="K15:K17"/>
    <mergeCell ref="K18:K21"/>
    <mergeCell ref="K22:K24"/>
    <mergeCell ref="J6:J8"/>
    <mergeCell ref="J22:J24"/>
    <mergeCell ref="D52:D54"/>
    <mergeCell ref="G52:G54"/>
    <mergeCell ref="H52:H54"/>
    <mergeCell ref="I52:I54"/>
    <mergeCell ref="J52:J54"/>
    <mergeCell ref="K52:K54"/>
    <mergeCell ref="H22:H24"/>
    <mergeCell ref="H18:H21"/>
    <mergeCell ref="D18:D21"/>
    <mergeCell ref="D22:D24"/>
    <mergeCell ref="K28:K30"/>
    <mergeCell ref="D31:D33"/>
    <mergeCell ref="G31:G33"/>
    <mergeCell ref="H31:H33"/>
    <mergeCell ref="I31:I33"/>
    <mergeCell ref="J31:J33"/>
    <mergeCell ref="K31:K33"/>
    <mergeCell ref="D28:D30"/>
    <mergeCell ref="G28:G30"/>
    <mergeCell ref="H28:H30"/>
    <mergeCell ref="I28:I30"/>
    <mergeCell ref="K55:K57"/>
    <mergeCell ref="D58:D60"/>
    <mergeCell ref="G58:G60"/>
    <mergeCell ref="H58:H60"/>
    <mergeCell ref="I58:I60"/>
    <mergeCell ref="J58:J60"/>
    <mergeCell ref="K58:K60"/>
    <mergeCell ref="D55:D57"/>
    <mergeCell ref="G55:G57"/>
    <mergeCell ref="H55:H57"/>
    <mergeCell ref="I55:I57"/>
    <mergeCell ref="J55:J57"/>
    <mergeCell ref="D64:D66"/>
    <mergeCell ref="G64:G66"/>
    <mergeCell ref="H64:H66"/>
    <mergeCell ref="I64:I66"/>
    <mergeCell ref="J64:J66"/>
    <mergeCell ref="K64:K66"/>
    <mergeCell ref="K61:K63"/>
    <mergeCell ref="J61:J63"/>
    <mergeCell ref="I61:I63"/>
    <mergeCell ref="H61:H63"/>
    <mergeCell ref="G61:G63"/>
    <mergeCell ref="D61:D63"/>
    <mergeCell ref="K67:K69"/>
    <mergeCell ref="D70:D72"/>
    <mergeCell ref="G70:G72"/>
    <mergeCell ref="H70:H72"/>
    <mergeCell ref="I70:I72"/>
    <mergeCell ref="J70:J72"/>
    <mergeCell ref="K70:K72"/>
    <mergeCell ref="D67:D69"/>
    <mergeCell ref="G67:G69"/>
    <mergeCell ref="H67:H69"/>
    <mergeCell ref="I67:I69"/>
    <mergeCell ref="J67:J69"/>
    <mergeCell ref="K75:K77"/>
    <mergeCell ref="D78:D80"/>
    <mergeCell ref="G78:G80"/>
    <mergeCell ref="H78:H80"/>
    <mergeCell ref="I78:I80"/>
    <mergeCell ref="J78:J80"/>
    <mergeCell ref="K78:K80"/>
    <mergeCell ref="D75:D77"/>
    <mergeCell ref="G75:G77"/>
    <mergeCell ref="H75:H77"/>
    <mergeCell ref="I75:I77"/>
    <mergeCell ref="J75:J77"/>
    <mergeCell ref="K81:K83"/>
    <mergeCell ref="D84:D86"/>
    <mergeCell ref="G84:G86"/>
    <mergeCell ref="H84:H86"/>
    <mergeCell ref="I84:I86"/>
    <mergeCell ref="J84:J86"/>
    <mergeCell ref="K84:K86"/>
    <mergeCell ref="D81:D83"/>
    <mergeCell ref="G81:G83"/>
    <mergeCell ref="H81:H83"/>
    <mergeCell ref="I81:I83"/>
    <mergeCell ref="J81:J83"/>
    <mergeCell ref="K93:K95"/>
    <mergeCell ref="D93:D95"/>
    <mergeCell ref="G93:G95"/>
    <mergeCell ref="H93:H95"/>
    <mergeCell ref="I93:I95"/>
    <mergeCell ref="J93:J95"/>
    <mergeCell ref="K87:K89"/>
    <mergeCell ref="D90:D92"/>
    <mergeCell ref="G90:G92"/>
    <mergeCell ref="H90:H92"/>
    <mergeCell ref="I90:I92"/>
    <mergeCell ref="J90:J92"/>
    <mergeCell ref="K90:K92"/>
    <mergeCell ref="D87:D89"/>
    <mergeCell ref="G87:G89"/>
    <mergeCell ref="H87:H89"/>
    <mergeCell ref="I87:I89"/>
    <mergeCell ref="J87:J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Ferreira</dc:creator>
  <cp:lastModifiedBy>rodolfo brandao</cp:lastModifiedBy>
  <dcterms:created xsi:type="dcterms:W3CDTF">2018-11-24T16:25:01Z</dcterms:created>
  <dcterms:modified xsi:type="dcterms:W3CDTF">2018-12-06T01:52:39Z</dcterms:modified>
</cp:coreProperties>
</file>