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สูตรคำนวน\"/>
    </mc:Choice>
  </mc:AlternateContent>
  <xr:revisionPtr revIDLastSave="0" documentId="13_ncr:1_{D1885820-48A0-4F1B-A7D9-738B2670F632}" xr6:coauthVersionLast="47" xr6:coauthVersionMax="47" xr10:uidLastSave="{00000000-0000-0000-0000-000000000000}"/>
  <bookViews>
    <workbookView xWindow="-108" yWindow="-108" windowWidth="23256" windowHeight="12456" tabRatio="843" activeTab="4" xr2:uid="{5D0D4F63-D4D4-4C8C-977D-010A277C868F}"/>
  </bookViews>
  <sheets>
    <sheet name="ข้อกำหนดและการพิจารณา" sheetId="23" r:id="rId1"/>
    <sheet name="180องศา" sheetId="9" r:id="rId2"/>
    <sheet name="90องศา" sheetId="21" r:id="rId3"/>
    <sheet name="135องศา " sheetId="25" r:id="rId4"/>
    <sheet name="เสาสามเหลี่ยม" sheetId="28" r:id="rId5"/>
    <sheet name="ความยาวสายอากาศ" sheetId="20" r:id="rId6"/>
    <sheet name="ตารางเทียบมุมและรัศมีป้องกัน" sheetId="26" r:id="rId7"/>
    <sheet name="ตารางค่า tan" sheetId="27" r:id="rId8"/>
  </sheets>
  <definedNames>
    <definedName name="_xlnm.Print_Area" localSheetId="3">'135องศา '!$A$1:$U$34</definedName>
    <definedName name="_xlnm.Print_Area" localSheetId="2">'90องศา'!$A$1:$U$34</definedName>
    <definedName name="_xlnm.Print_Area" localSheetId="4">เสาสามเหลี่ยม!$A$1:$U$34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8" l="1"/>
  <c r="G9" i="28"/>
  <c r="G11" i="28"/>
  <c r="G8" i="28"/>
  <c r="G6" i="28"/>
  <c r="G5" i="28"/>
  <c r="G21" i="28"/>
  <c r="G22" i="28" s="1"/>
  <c r="N9" i="25"/>
  <c r="J28" i="25"/>
  <c r="J29" i="25" s="1"/>
  <c r="J30" i="25" s="1"/>
  <c r="J31" i="25" s="1"/>
  <c r="J22" i="25"/>
  <c r="J23" i="25" s="1"/>
  <c r="J24" i="25" s="1"/>
  <c r="G21" i="25"/>
  <c r="G22" i="25" s="1"/>
  <c r="G23" i="25" s="1"/>
  <c r="J29" i="21"/>
  <c r="J30" i="21" s="1"/>
  <c r="J31" i="21" s="1"/>
  <c r="J22" i="21"/>
  <c r="J23" i="21" s="1"/>
  <c r="J24" i="21" s="1"/>
  <c r="G21" i="21"/>
  <c r="G22" i="21" s="1"/>
  <c r="G23" i="21" s="1"/>
  <c r="G11" i="9"/>
  <c r="G12" i="9" s="1"/>
  <c r="G13" i="9" s="1"/>
  <c r="J11" i="9"/>
  <c r="J12" i="9" s="1"/>
  <c r="J13" i="9" s="1"/>
  <c r="J4" i="9"/>
  <c r="J5" i="9" s="1"/>
  <c r="J6" i="9" s="1"/>
  <c r="G3" i="9"/>
  <c r="G4" i="9" s="1"/>
  <c r="G5" i="9" s="1"/>
  <c r="G10" i="9"/>
  <c r="J3" i="9"/>
  <c r="J10" i="9"/>
  <c r="J21" i="21"/>
  <c r="J21" i="25"/>
  <c r="J8" i="28" l="1"/>
  <c r="G13" i="28" s="1"/>
  <c r="G16" i="28" s="1"/>
  <c r="G23" i="28"/>
  <c r="C29" i="28"/>
  <c r="C22" i="25"/>
  <c r="N6" i="25"/>
  <c r="N7" i="25"/>
  <c r="C16" i="25"/>
  <c r="G9" i="25" s="1"/>
  <c r="G7" i="25"/>
  <c r="G6" i="25"/>
  <c r="J6" i="25" s="1"/>
  <c r="J21" i="28" l="1"/>
  <c r="G28" i="28"/>
  <c r="G29" i="28" s="1"/>
  <c r="G30" i="28" s="1"/>
  <c r="G31" i="28" s="1"/>
  <c r="C31" i="28" s="1"/>
  <c r="C32" i="28"/>
  <c r="Q6" i="25"/>
  <c r="N11" i="25" s="1"/>
  <c r="N14" i="25" s="1"/>
  <c r="C23" i="25" s="1"/>
  <c r="G28" i="25" s="1"/>
  <c r="G29" i="25" s="1"/>
  <c r="G30" i="25" s="1"/>
  <c r="G11" i="25"/>
  <c r="G14" i="25" s="1"/>
  <c r="J23" i="28" l="1"/>
  <c r="C30" i="28" s="1"/>
  <c r="J22" i="28"/>
  <c r="G31" i="25"/>
  <c r="C31" i="25"/>
  <c r="C29" i="25"/>
  <c r="C13" i="9"/>
  <c r="G8" i="21"/>
  <c r="J24" i="28" l="1"/>
  <c r="C32" i="25"/>
  <c r="C30" i="25" l="1"/>
  <c r="G11" i="21" l="1"/>
  <c r="G9" i="21"/>
  <c r="C29" i="21" l="1"/>
  <c r="J8" i="21"/>
  <c r="G13" i="21" s="1"/>
  <c r="G16" i="21" s="1"/>
  <c r="C22" i="21" s="1"/>
  <c r="J28" i="21" l="1"/>
  <c r="C14" i="9"/>
  <c r="C12" i="9" l="1"/>
  <c r="C11" i="9"/>
  <c r="C31" i="21"/>
  <c r="C32" i="21" l="1"/>
  <c r="C30" i="21" l="1"/>
</calcChain>
</file>

<file path=xl/sharedStrings.xml><?xml version="1.0" encoding="utf-8"?>
<sst xmlns="http://schemas.openxmlformats.org/spreadsheetml/2006/main" count="280" uniqueCount="110">
  <si>
    <t>ความยาวเม้าติ้ง</t>
  </si>
  <si>
    <t>ระยะ(m.)</t>
  </si>
  <si>
    <t>เติมตัวเลขความยาวล่อฟ้า</t>
  </si>
  <si>
    <t>ระยะห่างแท่งล่อฟ้ากับขาเม้าส์</t>
  </si>
  <si>
    <t>ความยาวเม้ายึด Omni</t>
  </si>
  <si>
    <t>ความสูงเสา</t>
  </si>
  <si>
    <t>ค่ารูท2 ใช้กับด้านตรงข้ามล่อฟ้า</t>
  </si>
  <si>
    <t>รายการคำนวณ</t>
  </si>
  <si>
    <t>เสาที่ตรงข้ามล่อฟ้า</t>
  </si>
  <si>
    <t>C</t>
  </si>
  <si>
    <t>ค่าสูตร</t>
  </si>
  <si>
    <t>เสาต้นที่ A</t>
  </si>
  <si>
    <t>เสาต้นที่ C</t>
  </si>
  <si>
    <t>เสาต้นที่ B</t>
  </si>
  <si>
    <t>เสาต้นที่ D</t>
  </si>
  <si>
    <t>?</t>
  </si>
  <si>
    <t>A</t>
  </si>
  <si>
    <t>B</t>
  </si>
  <si>
    <t>(ล่อฟ้า)-(B)</t>
  </si>
  <si>
    <t>D</t>
  </si>
  <si>
    <t>(D)+ความสูงเสา</t>
  </si>
  <si>
    <t>เสาที่มีล่อฟ้า</t>
  </si>
  <si>
    <t>ระยะห่างแท่งล่อฟ้ากับสายอากาศ</t>
  </si>
  <si>
    <t>90 องศา ขา B และ D</t>
  </si>
  <si>
    <t>ระยะล่อฟ้าไปหาสายอากาศขา C (ค่า C )</t>
  </si>
  <si>
    <t>ระยะ(m)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</si>
  <si>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theme="1"/>
        <rFont val="TH Sarabun New"/>
        <family val="2"/>
      </rPr>
      <t>=</t>
    </r>
  </si>
  <si>
    <t>รายการคำนวณระดับความสูงในการติดตั้ง ANT เมื่อขาจับยึดทำมุม 90 องศา กับแนวอ้างอิง</t>
  </si>
  <si>
    <t xml:space="preserve">cos A = </t>
  </si>
  <si>
    <t xml:space="preserve"> ; A = 90 องศา</t>
  </si>
  <si>
    <t>ความยาวสายอากาศตามการใช้งาน</t>
  </si>
  <si>
    <t>มุม 45 = 1 , มุม 30 = 0.578</t>
  </si>
  <si>
    <t>ค่า tan (มุมป้องกัน) = TAN(P)</t>
  </si>
  <si>
    <t>รายการคำนวณระดับความสูงในการติดตั้ง ANT เมื่อขาจับยึดทำมุม 180 องศา กับแนวอ้างอิง</t>
  </si>
  <si>
    <t>(หน้ากว้างเสา) + (mounting)</t>
  </si>
  <si>
    <t>ค่ารูท2 = Root(2)</t>
  </si>
  <si>
    <t>[ (หน้าเสา) x Root(2) ] + (mounting)</t>
  </si>
  <si>
    <t>ระยะล่อฟ้าไปหาสายอากาศขา B, D (ค่า C )</t>
  </si>
  <si>
    <t>ความยาวสายอากาศ Omni</t>
  </si>
  <si>
    <t>ความยาวล่อฟ้า</t>
  </si>
  <si>
    <t>ระยะหน้ากว้างเสา</t>
  </si>
  <si>
    <t>ไม่ใช้ เพราะระยะ Ant เข้าใกล้โครงสร้างเสา</t>
  </si>
  <si>
    <t>ระยะล่อฟ้าไปหาสายอากาศขา B</t>
  </si>
  <si>
    <t>ระยะล่อฟ้าไปหาสายอากาศขา D</t>
  </si>
  <si>
    <t xml:space="preserve"> ; A = 135 องศา</t>
  </si>
  <si>
    <t>**ใช้กับขา B และ D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</si>
  <si>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rgb="FFFF00FF"/>
        <rFont val="TH Sarabun New"/>
        <family val="2"/>
      </rPr>
      <t>=</t>
    </r>
  </si>
  <si>
    <t>**ใช้กับขา C เท่านั้น</t>
  </si>
  <si>
    <t>ระยะห่างแท่งล่อฟ้ากับสายอากาศขา B,D</t>
  </si>
  <si>
    <t>ระยะห่างแท่งล่อฟ้ากับสายอากาศขา C</t>
  </si>
  <si>
    <t>ความสูงสายอากาศที่ติดบนเสา</t>
  </si>
  <si>
    <t>การพิจารณาการติดตั้งตัวนำล่อฟ้า โดยวิธีมุมป้องกัน</t>
  </si>
  <si>
    <t>วิธีพิจารณา</t>
  </si>
  <si>
    <t>1. พิจารณารูปสามเหลี่ยมมุมฉาก ที่เกิดจากการมองกรวยป้องกันใน 2 มิติ ดังรูปคือ สามเหลี่ยม AOB</t>
  </si>
  <si>
    <t>จะได้ว่า</t>
  </si>
  <si>
    <t>3. พิจารณาความยาวด้านต่างๆ ของรูปสามเหลี่ยมมุมฉาก เปรียบเทียบกับข้อมูลที่จะใช้สำหรับการออกแบบการติดตั้งสายอากาศให้อยู่ในปริมาตรของกรวยป้องกัน ดังนี้</t>
  </si>
  <si>
    <t>ความสูงเสา - (C)</t>
  </si>
  <si>
    <t>ความสูงเสา - (B)</t>
  </si>
  <si>
    <t>ระดับความสูงจากยอดเสา A</t>
  </si>
  <si>
    <t>ระดับความสูงจากยอดเสา B</t>
  </si>
  <si>
    <t>ระดับความสูงจากยอดเสา C</t>
  </si>
  <si>
    <t>ระดับความสูงจากยอดเสา D</t>
  </si>
  <si>
    <t>หมายเหตุ :</t>
  </si>
  <si>
    <t>ข้อสังเกตุจากกราฟ</t>
  </si>
  <si>
    <t>2. ที่มุมป้องกัน 45 องศา สามารถพิจารณาได้ดังนี้คือ</t>
  </si>
  <si>
    <t>หรืออีกความหมายหนึ่งคือ หากลดระดับสายอากาศลงต่ำกว่า 30 เมตร นับจากปลายสายล่อฟ้า จะไม่สามารถใช้วิธีมุมป้องกันพิจารณาการติดตั้งได้</t>
  </si>
  <si>
    <t xml:space="preserve">หรือ                                                                                                                                                                                                             </t>
  </si>
  <si>
    <r>
      <t xml:space="preserve">2. พิจารณาความสัมพันธ์ของรูปสามเหลี่ยมมุมฉาก ตามหลักการของ </t>
    </r>
    <r>
      <rPr>
        <u/>
        <sz val="20"/>
        <color rgb="FF002060"/>
        <rFont val="Angsana New"/>
        <family val="1"/>
      </rPr>
      <t>"อัตราส่วนตรีโกณมิติ"</t>
    </r>
  </si>
  <si>
    <r>
      <t xml:space="preserve">          ค่าที่เกินเลย </t>
    </r>
    <r>
      <rPr>
        <sz val="72"/>
        <color rgb="FFFF0000"/>
        <rFont val="Angsana New"/>
        <family val="1"/>
      </rPr>
      <t xml:space="preserve">. </t>
    </r>
    <r>
      <rPr>
        <sz val="24"/>
        <color rgb="FFFF0000"/>
        <rFont val="Angsana New"/>
        <family val="1"/>
      </rPr>
      <t>ในกราฟ ใช้วิธีมุมป้องกันไม่ได้ ให้ใช้วิธีทรงกลมกลิ้งหรือตาข่ายเท่านั้น</t>
    </r>
  </si>
  <si>
    <t xml:space="preserve">          2.1 มุม 45 องศา ป้องกันอุปกรณ์เหนือระนาบอ้างอิงได้ 10 เมตร ที่ระดับการป้องกันระดับ 1 ( ป้องกันได้ 98%)</t>
  </si>
  <si>
    <t xml:space="preserve">          2.2 มุม 45 องศา ป้องกันอุปกรณ์เหนือระนาบอ้างอิงได้ 15 เมตร ที่ระดับการป้องกันระดับ 2 ( ป้องกันได้ 95%)</t>
  </si>
  <si>
    <t xml:space="preserve">          2.3 มุม 45 องศา ป้องกันอุปกรณ์เหนือระนาบอ้างอิงได้ 23 เมตร ที่ระดับการป้องกันระดับ 3 ( ป้องกันได้ 90%)</t>
  </si>
  <si>
    <t xml:space="preserve">          2.4 มุม 45 องศา ป้องกันอุปกรณ์เหนือระนาบอ้างอิงได้ 30 เมตร ที่ระดับการป้องกันระดับ 4 ( ป้องกันได้ 80%)</t>
  </si>
  <si>
    <t>ดังนั้น หากความสูงของพื้นที่ที่จะป้องกันนับจากระดับอ้างอิงขึ้นไปจนถึงปลายตัวนำล่อฟ้า มีความสูงเกิน 30 เมตร จะไม่สามารถพิจารณาการติดตั้งด้วยวิธีมุมป้องกันได้</t>
  </si>
  <si>
    <t xml:space="preserve">         1.1 สามเหลี่ยม AOB มีมุม 𝛼 เป็นมุมป้องกัน (พิจารณาตามมาตรฐานที่ต้องการติดตั้ง) และมุม O เป็นมุมฉาก (90 องศา)</t>
  </si>
  <si>
    <t xml:space="preserve">         3.1 ระยะ H คือ ระยะที่ลดลงมาจากยอดเสา จนถึงระยะที่จะติดตั้งสายอากาศ ซึ่งเป็นระยะที่ต้องการหา</t>
  </si>
  <si>
    <t xml:space="preserve">         3.2 ระยะ h คือ ความยาวของแท่งตัวนำล่อฟ้า ซึ่งจะแตกต่างกันไปตามหน้างาน</t>
  </si>
  <si>
    <t xml:space="preserve">         3.3 มุม 𝛼 คือ มุมป้องกันที่ต้องการพิจารณา (สามารถตรวจสอบตารางค่า tan(𝛼) ได้ตามตารางในเอกสาร)</t>
  </si>
  <si>
    <t xml:space="preserve">         3.4 ระยะ R คือ รัศมีป้องกัน หรือระยะจากจุดติดตั้งตัวนำล่อฟ้า ไปยังรอบๆ อาณาบริเวณที่จะป้องกันฟ้าผ่าจากอุปกรณ์</t>
  </si>
  <si>
    <t xml:space="preserve">         1.2 สามเหลี่ยม AOB มีความสูง H + h  และมีฐานยาว R </t>
  </si>
  <si>
    <t xml:space="preserve">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</si>
  <si>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หรือ    </t>
  </si>
  <si>
    <t>เมื่อ</t>
  </si>
  <si>
    <t xml:space="preserve">         4.1 ระยะ H คือ ระยะที่ลดลงมาจากยอดเสา จนถึงระยะที่จะติดตั้งสายอากาศ ซึ่งเป็นระยะที่ต้องการหา</t>
  </si>
  <si>
    <t xml:space="preserve">         4.2 ระยะ h คือ ความยาวของแท่งตัวนำล่อฟ้า ซึ่งจะแตกต่างกันไปตามหน้างาน</t>
  </si>
  <si>
    <t xml:space="preserve">         4.3 มุม 𝛼 คือ มุมป้องกันที่ต้องการพิจารณา (สามารถตรวจสอบตารางค่า tan(𝛼) ได้ตามตารางในเอกสาร)</t>
  </si>
  <si>
    <t xml:space="preserve">         4.5 ระยะ L คือ ความยาวสายอากาศ เลือกตามขนาดที่ใช้งาน </t>
  </si>
  <si>
    <r>
      <rPr>
        <b/>
        <sz val="24"/>
        <rFont val="Angsana New"/>
        <family val="1"/>
      </rPr>
      <t>หลักการพิจารณา</t>
    </r>
    <r>
      <rPr>
        <sz val="24"/>
        <rFont val="Angsana New"/>
        <family val="1"/>
      </rPr>
      <t xml:space="preserve"> : พิจารณาให้อุปกรณ์ที่ต้องการจะป้องกันอันตรายจากการเกิดฟ้าผ่า ให้อยู่ภายในปริมาตรของกรวยป้องกัน (ใต้ร่มของกรวย) </t>
    </r>
  </si>
  <si>
    <t>[ mounting + (Omni * TAN(P)) ] / TAN(P)</t>
  </si>
  <si>
    <t xml:space="preserve">(A) - (ล่อฟ้า) </t>
  </si>
  <si>
    <t>ระดับความสูงที่ต้องลดลงจากยอดเสา A</t>
  </si>
  <si>
    <t>[ (A) + (Omni * TAN(P)) ] / TAN(P)</t>
  </si>
  <si>
    <t xml:space="preserve">(B) - (ล่อฟ้า) </t>
  </si>
  <si>
    <t>ระดับความสูงที่ต้องลดลงจากยอดเสา B</t>
  </si>
  <si>
    <t>ระดับความสูงที่ต้องลดลงจากยอดเสา C</t>
  </si>
  <si>
    <t>ระดับความสูงที่ต้องลดลงจากยอดเสา D</t>
  </si>
  <si>
    <t>ค่าเป็นลบ คือ สามารถเพิ่มระยะขึ้นจากยอดเสาตามค่าที่คำนวนได้</t>
  </si>
  <si>
    <t>ค่าเป็นบวก คือ ต้องลดระยะลงจากยอดเสาตามค่าที่คำนวนได้</t>
  </si>
  <si>
    <r>
      <t xml:space="preserve">         4.4 ระยะ M คือ ระยะจากตัวนำล่อฟ้าไปยังสายอากาศ ซึ่งพิจารณาจากระยะขาจับยึด (Mounting) หน้ากว้างเสาในแนวปกติหรือแนวทะแยงตามแต่ละตำแหน่งเสา และมุมที่ขาจับยึดทำกับหน้ากว้างเสา ตามความสัมพันธ์ของรูปสามเหลี่ยมใน</t>
    </r>
    <r>
      <rPr>
        <u/>
        <sz val="20"/>
        <color rgb="FF002060"/>
        <rFont val="Angsana New"/>
        <family val="1"/>
      </rPr>
      <t>ทฤษฎีบทพีทากอรัสและกฎของโคไซน์</t>
    </r>
    <r>
      <rPr>
        <sz val="20"/>
        <color theme="1"/>
        <rFont val="Angsana New"/>
        <family val="1"/>
      </rPr>
      <t xml:space="preserve">  สำหรับวิธีพิจารณา จะใส่รายละเอียดไว้ใน Template</t>
    </r>
  </si>
  <si>
    <r>
      <t>1. ความสูงของแท่งตัวนำล่อฟ้า เหนือระนาบอ้างอิงของบริเวณที่จะป้องกัน คือ</t>
    </r>
    <r>
      <rPr>
        <b/>
        <u/>
        <sz val="20"/>
        <color rgb="FFFF0000"/>
        <rFont val="Angsana New"/>
        <family val="1"/>
      </rPr>
      <t>ตำแหน่งที่นับจากจุดที่จะติดตั้งสายอากาศขึ้นไปจนถึงปลายของตัวนำล่อฟ้า</t>
    </r>
  </si>
  <si>
    <r>
      <t>4. เมื่อนำข้อมูลจากข้อ (2) และข้อ (3) มาพิจารณา จะได้</t>
    </r>
    <r>
      <rPr>
        <b/>
        <u/>
        <sz val="20"/>
        <rFont val="Angsana New"/>
        <family val="1"/>
      </rPr>
      <t>สูตรสำหรับการคำนวนหาระยะที่ต้องปรับลดสายอากาศจากยอดเสา</t>
    </r>
    <r>
      <rPr>
        <sz val="20"/>
        <color theme="1"/>
        <rFont val="Angsana New"/>
        <family val="1"/>
      </rPr>
      <t xml:space="preserve"> ดังนี้</t>
    </r>
  </si>
  <si>
    <t>ระยะล่อฟ้าไปหาสายอากาศขา B, C (ค่า C )</t>
  </si>
  <si>
    <t>ระยะล่อฟ้าไปหาสายอากาศขา C</t>
  </si>
  <si>
    <t xml:space="preserve"> ; A = 120 องศา</t>
  </si>
  <si>
    <r>
      <t xml:space="preserve">      </t>
    </r>
    <r>
      <rPr>
        <b/>
        <sz val="16"/>
        <color theme="1"/>
        <rFont val="Tahoma"/>
        <family val="2"/>
      </rPr>
      <t xml:space="preserve">ค่า </t>
    </r>
    <r>
      <rPr>
        <b/>
        <i/>
        <sz val="16"/>
        <color theme="1"/>
        <rFont val="Tahoma"/>
        <family val="2"/>
      </rPr>
      <t>a</t>
    </r>
  </si>
  <si>
    <r>
      <t xml:space="preserve">      </t>
    </r>
    <r>
      <rPr>
        <b/>
        <sz val="16"/>
        <color theme="1"/>
        <rFont val="Tahoma"/>
        <family val="2"/>
      </rPr>
      <t>ค่า</t>
    </r>
    <r>
      <rPr>
        <b/>
        <i/>
        <sz val="16"/>
        <color theme="1"/>
        <rFont val="Tahoma"/>
        <family val="2"/>
      </rPr>
      <t xml:space="preserve"> b</t>
    </r>
  </si>
  <si>
    <t>รายการคำนวณระดับความสูงในการติดตั้ง ANT เมื่อขาจับยึดทำมุม 135 องศา กับแนวอ้างอิง</t>
  </si>
  <si>
    <t>รายการคำนวณระดับความสูงในการติดตั้ง ANT เมื่อขาจับยึดทำมุมเดียวกันกับมุมเสาที่มีหน้าตัดสามเหลี่ยม</t>
  </si>
  <si>
    <t>ระยะจากศูนย์กลางสามเหลี่ยมไปยังมุมของเสาแต่ละมุม</t>
  </si>
  <si>
    <t>ระยะจากศูนย์กลางสามเหลี่ยมไปยังตำแหน่งที่ติดตั้งสายอากาศ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</si>
</sst>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00"/>
    <numFmt numFmtId="188" formatCode="0.0"/>
    <numFmt numFmtId="189" formatCode="0.0000"/>
  </numFmts>
  <fonts count="37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6"/>
      <color theme="1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  <font>
      <b/>
      <i/>
      <u/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8"/>
      <name val="TH Sarabun New"/>
      <family val="2"/>
    </font>
    <font>
      <b/>
      <sz val="18"/>
      <color rgb="FFFF00FF"/>
      <name val="TH Sarabun New"/>
      <family val="2"/>
    </font>
    <font>
      <b/>
      <sz val="18"/>
      <color rgb="FFFF0000"/>
      <name val="TH Sarabun New"/>
      <family val="2"/>
    </font>
    <font>
      <b/>
      <u/>
      <sz val="22"/>
      <color theme="1"/>
      <name val="TH Sarabun New"/>
      <family val="2"/>
    </font>
    <font>
      <b/>
      <sz val="26"/>
      <name val="TH Sarabun New"/>
      <family val="2"/>
    </font>
    <font>
      <b/>
      <sz val="14"/>
      <color theme="1"/>
      <name val="TH Sarabun New"/>
      <family val="2"/>
    </font>
    <font>
      <b/>
      <sz val="28"/>
      <color theme="1"/>
      <name val="TH Sarabun New"/>
      <family val="2"/>
    </font>
    <font>
      <b/>
      <sz val="20"/>
      <color theme="1"/>
      <name val="TH Sarabun New"/>
      <family val="2"/>
    </font>
    <font>
      <b/>
      <i/>
      <sz val="20"/>
      <name val="TH Sarabun New"/>
      <family val="2"/>
    </font>
    <font>
      <sz val="18"/>
      <color rgb="FFFF00FF"/>
      <name val="TH Sarabun New"/>
      <family val="2"/>
    </font>
    <font>
      <sz val="20"/>
      <color theme="1"/>
      <name val="Angsana New"/>
      <family val="1"/>
    </font>
    <font>
      <b/>
      <sz val="24"/>
      <color theme="1"/>
      <name val="Angsana New"/>
      <family val="1"/>
    </font>
    <font>
      <b/>
      <sz val="22"/>
      <color theme="1"/>
      <name val="Angsana New"/>
      <family val="1"/>
    </font>
    <font>
      <sz val="20"/>
      <color rgb="FFFF0000"/>
      <name val="Angsana New"/>
      <family val="1"/>
    </font>
    <font>
      <u/>
      <sz val="20"/>
      <name val="Angsana New"/>
      <family val="1"/>
    </font>
    <font>
      <u/>
      <sz val="20"/>
      <color rgb="FF002060"/>
      <name val="Angsana New"/>
      <family val="1"/>
    </font>
    <font>
      <sz val="72"/>
      <color rgb="FFFF0000"/>
      <name val="Angsana New"/>
      <family val="1"/>
    </font>
    <font>
      <sz val="24"/>
      <color rgb="FFFF0000"/>
      <name val="Angsana New"/>
      <family val="1"/>
    </font>
    <font>
      <sz val="24"/>
      <name val="Angsana New"/>
      <family val="1"/>
    </font>
    <font>
      <b/>
      <sz val="24"/>
      <name val="Angsana New"/>
      <family val="1"/>
    </font>
    <font>
      <b/>
      <u/>
      <sz val="20"/>
      <color rgb="FFFF0000"/>
      <name val="Angsana New"/>
      <family val="1"/>
    </font>
    <font>
      <b/>
      <sz val="28"/>
      <color theme="1"/>
      <name val="Angsana New"/>
      <family val="1"/>
    </font>
    <font>
      <b/>
      <u/>
      <sz val="20"/>
      <name val="Angsana New"/>
      <family val="1"/>
    </font>
    <font>
      <b/>
      <sz val="20"/>
      <color rgb="FFFF0000"/>
      <name val="TH Sarabun New"/>
      <family val="2"/>
    </font>
    <font>
      <sz val="18"/>
      <color theme="1"/>
      <name val="Tahoma"/>
      <family val="2"/>
      <charset val="222"/>
      <scheme val="minor"/>
    </font>
    <font>
      <b/>
      <sz val="16"/>
      <color theme="1"/>
      <name val="Tahoma"/>
      <family val="2"/>
    </font>
    <font>
      <b/>
      <i/>
      <sz val="16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2F92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/>
    <xf numFmtId="2" fontId="10" fillId="3" borderId="1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/>
    <xf numFmtId="2" fontId="10" fillId="3" borderId="6" xfId="0" applyNumberFormat="1" applyFont="1" applyFill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87" fontId="4" fillId="0" borderId="0" xfId="0" applyNumberFormat="1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4" fillId="0" borderId="11" xfId="0" applyFont="1" applyBorder="1" applyAlignment="1">
      <alignment horizontal="center"/>
    </xf>
    <xf numFmtId="2" fontId="4" fillId="0" borderId="15" xfId="0" applyNumberFormat="1" applyFont="1" applyBorder="1"/>
    <xf numFmtId="2" fontId="4" fillId="4" borderId="16" xfId="0" applyNumberFormat="1" applyFont="1" applyFill="1" applyBorder="1"/>
    <xf numFmtId="0" fontId="7" fillId="0" borderId="0" xfId="0" applyFont="1"/>
    <xf numFmtId="0" fontId="10" fillId="0" borderId="0" xfId="0" applyFont="1"/>
    <xf numFmtId="2" fontId="4" fillId="0" borderId="0" xfId="0" applyNumberFormat="1" applyFont="1"/>
    <xf numFmtId="2" fontId="10" fillId="0" borderId="0" xfId="0" applyNumberFormat="1" applyFont="1"/>
    <xf numFmtId="188" fontId="4" fillId="0" borderId="0" xfId="0" applyNumberFormat="1" applyFont="1"/>
    <xf numFmtId="0" fontId="8" fillId="5" borderId="3" xfId="0" applyFont="1" applyFill="1" applyBorder="1"/>
    <xf numFmtId="0" fontId="8" fillId="5" borderId="5" xfId="0" applyFont="1" applyFill="1" applyBorder="1"/>
    <xf numFmtId="0" fontId="4" fillId="0" borderId="7" xfId="0" applyFont="1" applyBorder="1" applyAlignment="1">
      <alignment horizontal="center"/>
    </xf>
    <xf numFmtId="0" fontId="4" fillId="5" borderId="17" xfId="0" applyFont="1" applyFill="1" applyBorder="1"/>
    <xf numFmtId="0" fontId="4" fillId="0" borderId="13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5" fillId="0" borderId="0" xfId="0" applyFont="1"/>
    <xf numFmtId="2" fontId="4" fillId="4" borderId="20" xfId="0" applyNumberFormat="1" applyFont="1" applyFill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5" borderId="25" xfId="0" applyFont="1" applyFill="1" applyBorder="1"/>
    <xf numFmtId="0" fontId="4" fillId="5" borderId="26" xfId="0" applyFont="1" applyFill="1" applyBorder="1"/>
    <xf numFmtId="0" fontId="8" fillId="5" borderId="26" xfId="0" applyFont="1" applyFill="1" applyBorder="1"/>
    <xf numFmtId="0" fontId="8" fillId="5" borderId="27" xfId="0" applyFont="1" applyFill="1" applyBorder="1"/>
    <xf numFmtId="2" fontId="4" fillId="0" borderId="20" xfId="0" applyNumberFormat="1" applyFont="1" applyBorder="1"/>
    <xf numFmtId="2" fontId="4" fillId="0" borderId="7" xfId="0" applyNumberFormat="1" applyFont="1" applyBorder="1"/>
    <xf numFmtId="0" fontId="10" fillId="0" borderId="3" xfId="0" applyFont="1" applyBorder="1" applyAlignment="1">
      <alignment horizontal="center"/>
    </xf>
    <xf numFmtId="2" fontId="4" fillId="10" borderId="10" xfId="0" applyNumberFormat="1" applyFont="1" applyFill="1" applyBorder="1"/>
    <xf numFmtId="0" fontId="12" fillId="8" borderId="26" xfId="0" applyFont="1" applyFill="1" applyBorder="1" applyAlignment="1">
      <alignment horizontal="center"/>
    </xf>
    <xf numFmtId="0" fontId="2" fillId="8" borderId="26" xfId="0" applyFont="1" applyFill="1" applyBorder="1"/>
    <xf numFmtId="0" fontId="2" fillId="8" borderId="27" xfId="0" applyFont="1" applyFill="1" applyBorder="1"/>
    <xf numFmtId="2" fontId="4" fillId="10" borderId="19" xfId="0" applyNumberFormat="1" applyFont="1" applyFill="1" applyBorder="1"/>
    <xf numFmtId="0" fontId="4" fillId="8" borderId="26" xfId="0" applyFont="1" applyFill="1" applyBorder="1"/>
    <xf numFmtId="0" fontId="8" fillId="8" borderId="27" xfId="0" applyFont="1" applyFill="1" applyBorder="1"/>
    <xf numFmtId="0" fontId="4" fillId="0" borderId="3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8" borderId="3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8" fillId="5" borderId="10" xfId="0" applyFont="1" applyFill="1" applyBorder="1"/>
    <xf numFmtId="0" fontId="8" fillId="8" borderId="10" xfId="0" applyFont="1" applyFill="1" applyBorder="1"/>
    <xf numFmtId="0" fontId="2" fillId="8" borderId="10" xfId="0" applyFont="1" applyFill="1" applyBorder="1"/>
    <xf numFmtId="0" fontId="4" fillId="0" borderId="19" xfId="0" applyFont="1" applyBorder="1" applyAlignment="1">
      <alignment vertical="center"/>
    </xf>
    <xf numFmtId="0" fontId="4" fillId="0" borderId="21" xfId="0" applyFont="1" applyBorder="1"/>
    <xf numFmtId="0" fontId="4" fillId="0" borderId="11" xfId="0" applyFont="1" applyBorder="1"/>
    <xf numFmtId="0" fontId="4" fillId="3" borderId="11" xfId="0" applyFont="1" applyFill="1" applyBorder="1"/>
    <xf numFmtId="0" fontId="4" fillId="3" borderId="22" xfId="0" applyFont="1" applyFill="1" applyBorder="1"/>
    <xf numFmtId="0" fontId="4" fillId="0" borderId="3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8" xfId="0" applyFont="1" applyBorder="1"/>
    <xf numFmtId="0" fontId="4" fillId="5" borderId="38" xfId="0" applyFont="1" applyFill="1" applyBorder="1"/>
    <xf numFmtId="0" fontId="4" fillId="8" borderId="38" xfId="0" applyFont="1" applyFill="1" applyBorder="1"/>
    <xf numFmtId="0" fontId="2" fillId="8" borderId="38" xfId="0" applyFont="1" applyFill="1" applyBorder="1"/>
    <xf numFmtId="0" fontId="4" fillId="3" borderId="30" xfId="0" applyFont="1" applyFill="1" applyBorder="1" applyAlignment="1">
      <alignment horizontal="center"/>
    </xf>
    <xf numFmtId="0" fontId="4" fillId="3" borderId="21" xfId="0" applyFont="1" applyFill="1" applyBorder="1"/>
    <xf numFmtId="0" fontId="8" fillId="5" borderId="31" xfId="0" applyFont="1" applyFill="1" applyBorder="1"/>
    <xf numFmtId="0" fontId="8" fillId="5" borderId="30" xfId="0" applyFont="1" applyFill="1" applyBorder="1"/>
    <xf numFmtId="2" fontId="4" fillId="0" borderId="21" xfId="0" applyNumberFormat="1" applyFont="1" applyBorder="1"/>
    <xf numFmtId="2" fontId="4" fillId="0" borderId="16" xfId="0" applyNumberFormat="1" applyFont="1" applyBorder="1"/>
    <xf numFmtId="0" fontId="8" fillId="5" borderId="43" xfId="0" applyFont="1" applyFill="1" applyBorder="1"/>
    <xf numFmtId="0" fontId="4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12" fillId="8" borderId="28" xfId="0" applyFont="1" applyFill="1" applyBorder="1" applyAlignment="1">
      <alignment horizontal="center"/>
    </xf>
    <xf numFmtId="0" fontId="2" fillId="8" borderId="10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187" fontId="4" fillId="0" borderId="16" xfId="0" applyNumberFormat="1" applyFont="1" applyBorder="1"/>
    <xf numFmtId="187" fontId="12" fillId="8" borderId="9" xfId="0" applyNumberFormat="1" applyFont="1" applyFill="1" applyBorder="1" applyAlignment="1">
      <alignment horizontal="center"/>
    </xf>
    <xf numFmtId="0" fontId="18" fillId="0" borderId="5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10" fillId="0" borderId="11" xfId="0" applyFont="1" applyBorder="1"/>
    <xf numFmtId="0" fontId="4" fillId="0" borderId="45" xfId="0" applyFont="1" applyBorder="1"/>
    <xf numFmtId="0" fontId="4" fillId="0" borderId="23" xfId="0" applyFont="1" applyBorder="1"/>
    <xf numFmtId="0" fontId="4" fillId="0" borderId="46" xfId="0" applyFont="1" applyBorder="1"/>
    <xf numFmtId="0" fontId="10" fillId="2" borderId="25" xfId="0" applyFont="1" applyFill="1" applyBorder="1"/>
    <xf numFmtId="0" fontId="10" fillId="2" borderId="26" xfId="0" applyFont="1" applyFill="1" applyBorder="1"/>
    <xf numFmtId="0" fontId="4" fillId="2" borderId="27" xfId="0" applyFont="1" applyFill="1" applyBorder="1"/>
    <xf numFmtId="0" fontId="4" fillId="3" borderId="45" xfId="0" applyFont="1" applyFill="1" applyBorder="1"/>
    <xf numFmtId="2" fontId="10" fillId="3" borderId="14" xfId="0" applyNumberFormat="1" applyFont="1" applyFill="1" applyBorder="1"/>
    <xf numFmtId="0" fontId="10" fillId="2" borderId="10" xfId="0" applyFont="1" applyFill="1" applyBorder="1"/>
    <xf numFmtId="0" fontId="4" fillId="0" borderId="47" xfId="0" applyFont="1" applyBorder="1"/>
    <xf numFmtId="0" fontId="4" fillId="0" borderId="28" xfId="0" applyFont="1" applyBorder="1"/>
    <xf numFmtId="0" fontId="10" fillId="2" borderId="27" xfId="0" applyFont="1" applyFill="1" applyBorder="1"/>
    <xf numFmtId="0" fontId="4" fillId="3" borderId="47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48" xfId="0" applyFont="1" applyFill="1" applyBorder="1"/>
    <xf numFmtId="0" fontId="10" fillId="2" borderId="31" xfId="0" applyFont="1" applyFill="1" applyBorder="1"/>
    <xf numFmtId="187" fontId="12" fillId="9" borderId="25" xfId="0" applyNumberFormat="1" applyFont="1" applyFill="1" applyBorder="1"/>
    <xf numFmtId="187" fontId="12" fillId="9" borderId="27" xfId="0" applyNumberFormat="1" applyFont="1" applyFill="1" applyBorder="1"/>
    <xf numFmtId="0" fontId="12" fillId="11" borderId="1" xfId="0" applyFont="1" applyFill="1" applyBorder="1" applyAlignment="1">
      <alignment horizontal="left"/>
    </xf>
    <xf numFmtId="0" fontId="12" fillId="11" borderId="12" xfId="0" applyFont="1" applyFill="1" applyBorder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4" fillId="0" borderId="0" xfId="1" applyFont="1" applyAlignment="1">
      <alignment vertical="center"/>
    </xf>
    <xf numFmtId="0" fontId="27" fillId="2" borderId="1" xfId="0" applyFont="1" applyFill="1" applyBorder="1" applyAlignment="1">
      <alignment horizontal="left"/>
    </xf>
    <xf numFmtId="0" fontId="23" fillId="2" borderId="13" xfId="0" applyFont="1" applyFill="1" applyBorder="1" applyAlignment="1">
      <alignment vertical="center"/>
    </xf>
    <xf numFmtId="0" fontId="23" fillId="2" borderId="14" xfId="0" applyFont="1" applyFill="1" applyBorder="1" applyAlignment="1">
      <alignment vertical="center"/>
    </xf>
    <xf numFmtId="0" fontId="28" fillId="12" borderId="1" xfId="0" applyFont="1" applyFill="1" applyBorder="1" applyAlignment="1">
      <alignment horizontal="center" vertical="center"/>
    </xf>
    <xf numFmtId="0" fontId="7" fillId="0" borderId="11" xfId="0" applyFont="1" applyBorder="1"/>
    <xf numFmtId="1" fontId="7" fillId="0" borderId="13" xfId="0" applyNumberFormat="1" applyFont="1" applyBorder="1" applyAlignment="1">
      <alignment horizontal="center"/>
    </xf>
    <xf numFmtId="187" fontId="7" fillId="0" borderId="14" xfId="0" applyNumberFormat="1" applyFont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4" fillId="0" borderId="49" xfId="0" applyFont="1" applyBorder="1"/>
    <xf numFmtId="2" fontId="10" fillId="2" borderId="25" xfId="0" applyNumberFormat="1" applyFont="1" applyFill="1" applyBorder="1"/>
    <xf numFmtId="187" fontId="12" fillId="9" borderId="50" xfId="0" applyNumberFormat="1" applyFont="1" applyFill="1" applyBorder="1"/>
    <xf numFmtId="0" fontId="31" fillId="0" borderId="0" xfId="0" applyFont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33" fillId="2" borderId="0" xfId="0" applyFont="1" applyFill="1"/>
    <xf numFmtId="2" fontId="4" fillId="5" borderId="15" xfId="0" applyNumberFormat="1" applyFont="1" applyFill="1" applyBorder="1"/>
    <xf numFmtId="2" fontId="4" fillId="5" borderId="16" xfId="0" applyNumberFormat="1" applyFont="1" applyFill="1" applyBorder="1"/>
    <xf numFmtId="0" fontId="4" fillId="5" borderId="7" xfId="0" applyFont="1" applyFill="1" applyBorder="1" applyAlignment="1">
      <alignment horizontal="center"/>
    </xf>
    <xf numFmtId="0" fontId="12" fillId="8" borderId="51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2" fillId="8" borderId="17" xfId="0" applyFont="1" applyFill="1" applyBorder="1"/>
    <xf numFmtId="0" fontId="2" fillId="8" borderId="52" xfId="0" applyFont="1" applyFill="1" applyBorder="1"/>
    <xf numFmtId="0" fontId="12" fillId="8" borderId="47" xfId="0" applyFont="1" applyFill="1" applyBorder="1" applyAlignment="1">
      <alignment horizontal="center"/>
    </xf>
    <xf numFmtId="0" fontId="2" fillId="8" borderId="28" xfId="0" applyFont="1" applyFill="1" applyBorder="1"/>
    <xf numFmtId="0" fontId="2" fillId="8" borderId="53" xfId="0" applyFont="1" applyFill="1" applyBorder="1"/>
    <xf numFmtId="0" fontId="4" fillId="5" borderId="2" xfId="0" applyFont="1" applyFill="1" applyBorder="1" applyAlignment="1">
      <alignment horizontal="center"/>
    </xf>
    <xf numFmtId="187" fontId="4" fillId="5" borderId="56" xfId="0" applyNumberFormat="1" applyFont="1" applyFill="1" applyBorder="1"/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4" xfId="0" applyNumberFormat="1" applyFont="1" applyFill="1" applyBorder="1"/>
    <xf numFmtId="189" fontId="7" fillId="0" borderId="13" xfId="0" applyNumberFormat="1" applyFont="1" applyBorder="1" applyAlignment="1">
      <alignment horizontal="center"/>
    </xf>
    <xf numFmtId="0" fontId="34" fillId="0" borderId="0" xfId="0" applyFont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/>
    </xf>
    <xf numFmtId="0" fontId="14" fillId="6" borderId="39" xfId="0" applyFont="1" applyFill="1" applyBorder="1" applyAlignment="1">
      <alignment horizontal="center"/>
    </xf>
    <xf numFmtId="0" fontId="14" fillId="6" borderId="33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/>
    </xf>
    <xf numFmtId="0" fontId="7" fillId="5" borderId="40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  <color rgb="FF72F927"/>
      <color rgb="FFFFCCFF"/>
      <color rgb="FFFBFCD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11207750</xdr:colOff>
      <xdr:row>22</xdr:row>
      <xdr:rowOff>123802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420A1-FEBD-B299-D383-D99BC80E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7800"/>
          <a:ext cx="11207750" cy="7931127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2349500</xdr:colOff>
      <xdr:row>40</xdr:row>
      <xdr:rowOff>47625</xdr:rowOff>
    </xdr:from>
    <xdr:to>
      <xdr:col>1</xdr:col>
      <xdr:colOff>9501881</xdr:colOff>
      <xdr:row>49</xdr:row>
      <xdr:rowOff>47214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9D7EEE-E905-D311-DC9B-DD268B87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0313" y="9525000"/>
          <a:ext cx="7152381" cy="3285714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/>
      </xdr:spPr>
    </xdr:pic>
    <xdr:clientData/>
  </xdr:twoCellAnchor>
  <xdr:oneCellAnchor>
    <xdr:from>
      <xdr:col>1</xdr:col>
      <xdr:colOff>3813174</xdr:colOff>
      <xdr:row>55</xdr:row>
      <xdr:rowOff>42862</xdr:rowOff>
    </xdr:from>
    <xdr:ext cx="3638753" cy="5335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F4D641-3085-EC7D-4B4D-B852AF1E1321}"/>
                </a:ext>
              </a:extLst>
            </xdr:cNvPr>
            <xdr:cNvSpPr txBox="1"/>
          </xdr:nvSpPr>
          <xdr:spPr>
            <a:xfrm>
              <a:off x="3963987" y="20942300"/>
              <a:ext cx="3638753" cy="533544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en-US" sz="18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18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1800" i="0">
                          <a:latin typeface="Cambria Math" panose="02040503050406030204" pitchFamily="18" charset="0"/>
                        </a:rPr>
                        <m:t>tan</m:t>
                      </m:r>
                    </m:fName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)=  </m:t>
                      </m:r>
                      <m:f>
                        <m:fPr>
                          <m:ctrlP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ด้านตรงข้ามมุม 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𝐴</m:t>
                          </m:r>
                        </m:num>
                        <m:den>
                          <m: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ด้านประชิดมุม 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𝐴</m:t>
                          </m:r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𝐻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ℎ</m:t>
                          </m:r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</m:e>
                  </m:func>
                </m:oMath>
              </a14:m>
              <a:r>
                <a:rPr lang="th-TH" sz="1800"/>
                <a:t>  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F4D641-3085-EC7D-4B4D-B852AF1E1321}"/>
                </a:ext>
              </a:extLst>
            </xdr:cNvPr>
            <xdr:cNvSpPr txBox="1"/>
          </xdr:nvSpPr>
          <xdr:spPr>
            <a:xfrm>
              <a:off x="3963987" y="20942300"/>
              <a:ext cx="3638753" cy="533544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〖</a:t>
              </a:r>
              <a:r>
                <a:rPr lang="en-US" sz="1800" b="0" i="0">
                  <a:latin typeface="Cambria Math" panose="02040503050406030204" pitchFamily="18" charset="0"/>
                </a:rPr>
                <a:t>  </a:t>
              </a:r>
              <a:r>
                <a:rPr lang="en-US" sz="1800" i="0">
                  <a:latin typeface="Cambria Math" panose="02040503050406030204" pitchFamily="18" charset="0"/>
                </a:rPr>
                <a:t>tan〗⁡〖</a:t>
              </a:r>
              <a:r>
                <a:rPr lang="en-US" sz="1800" b="0" i="0"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)=  (</a:t>
              </a:r>
              <a:r>
                <a:rPr lang="th-TH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ด้านตรงข้ามมุม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𝐴)/(</a:t>
              </a:r>
              <a:r>
                <a:rPr lang="th-TH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ด้านประชิดมุม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𝐴)= 𝑅/(𝐻+ℎ)  〗</a:t>
              </a:r>
              <a:r>
                <a:rPr lang="th-TH" sz="1800"/>
                <a:t>  </a:t>
              </a:r>
            </a:p>
          </xdr:txBody>
        </xdr:sp>
      </mc:Fallback>
    </mc:AlternateContent>
    <xdr:clientData/>
  </xdr:oneCellAnchor>
  <xdr:oneCellAnchor>
    <xdr:from>
      <xdr:col>1</xdr:col>
      <xdr:colOff>4016375</xdr:colOff>
      <xdr:row>57</xdr:row>
      <xdr:rowOff>63499</xdr:rowOff>
    </xdr:from>
    <xdr:ext cx="3222625" cy="4048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8EBA4A7-D1D0-47C8-946F-01318FDEE985}"/>
                </a:ext>
              </a:extLst>
            </xdr:cNvPr>
            <xdr:cNvSpPr txBox="1"/>
          </xdr:nvSpPr>
          <xdr:spPr>
            <a:xfrm>
              <a:off x="4167188" y="21883687"/>
              <a:ext cx="3222625" cy="404813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 xmlns:m="http://schemas.openxmlformats.org/officeDocument/2006/math">
                  <m:func>
                    <m:funcPr>
                      <m:ctrlPr>
                        <a:rPr lang="en-US" sz="24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400" b="0" i="0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+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)</m:t>
                      </m:r>
                      <m:r>
                        <m:rPr>
                          <m:sty m:val="p"/>
                        </m:rPr>
                        <a:rPr lang="en-US" sz="2400" i="0">
                          <a:latin typeface="Cambria Math" panose="02040503050406030204" pitchFamily="18" charset="0"/>
                        </a:rPr>
                        <m:t>tan</m:t>
                      </m:r>
                    </m:fName>
                    <m:e>
                      <m:r>
                        <a:rPr lang="en-US" sz="24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)=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</m:func>
                </m:oMath>
              </a14:m>
              <a:r>
                <a:rPr lang="th-TH" sz="1100"/>
                <a:t>  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8EBA4A7-D1D0-47C8-946F-01318FDEE985}"/>
                </a:ext>
              </a:extLst>
            </xdr:cNvPr>
            <xdr:cNvSpPr txBox="1"/>
          </xdr:nvSpPr>
          <xdr:spPr>
            <a:xfrm>
              <a:off x="4167188" y="21883687"/>
              <a:ext cx="3222625" cy="404813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2400" i="0">
                  <a:latin typeface="Cambria Math" panose="02040503050406030204" pitchFamily="18" charset="0"/>
                </a:rPr>
                <a:t>〖</a:t>
              </a:r>
              <a:r>
                <a:rPr lang="en-US" sz="2400" b="0" i="0">
                  <a:latin typeface="Cambria Math" panose="02040503050406030204" pitchFamily="18" charset="0"/>
                </a:rPr>
                <a:t>(H+h)</a:t>
              </a:r>
              <a:r>
                <a:rPr lang="en-US" sz="2400" i="0">
                  <a:latin typeface="Cambria Math" panose="02040503050406030204" pitchFamily="18" charset="0"/>
                </a:rPr>
                <a:t>tan〗⁡〖</a:t>
              </a:r>
              <a:r>
                <a:rPr lang="en-US" sz="2400" b="0" i="0">
                  <a:latin typeface="Cambria Math" panose="02040503050406030204" pitchFamily="18" charset="0"/>
                </a:rPr>
                <a:t>(</a:t>
              </a:r>
              <a:r>
                <a:rPr lang="en-US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)=𝑅〗</a:t>
              </a:r>
              <a:r>
                <a:rPr lang="th-TH" sz="1100"/>
                <a:t>  </a:t>
              </a:r>
            </a:p>
          </xdr:txBody>
        </xdr:sp>
      </mc:Fallback>
    </mc:AlternateContent>
    <xdr:clientData/>
  </xdr:oneCellAnchor>
  <xdr:oneCellAnchor>
    <xdr:from>
      <xdr:col>1</xdr:col>
      <xdr:colOff>1881188</xdr:colOff>
      <xdr:row>66</xdr:row>
      <xdr:rowOff>87312</xdr:rowOff>
    </xdr:from>
    <xdr:ext cx="7223124" cy="6508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6FC447-3D3D-474D-AE9C-102584303CEB}"/>
                </a:ext>
              </a:extLst>
            </xdr:cNvPr>
            <xdr:cNvSpPr txBox="1"/>
          </xdr:nvSpPr>
          <xdr:spPr>
            <a:xfrm>
              <a:off x="2032001" y="29233812"/>
              <a:ext cx="7223124" cy="650876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en-US" sz="24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4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</m:fName>
                    <m:e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 = </m:t>
                      </m:r>
                      <m:f>
                        <m:fPr>
                          <m:ctrlPr>
                            <a:rPr lang="en-US" sz="2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−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ℎ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= </m:t>
                      </m:r>
                      <m:f>
                        <m:fPr>
                          <m:ctrlP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𝑁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= </m:t>
                      </m:r>
                      <m:f>
                        <m:fPr>
                          <m:ctrlP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𝑡𝑎𝑛</m:t>
                          </m:r>
                          <m:d>
                            <m:dPr>
                              <m:ctrlP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</m:e>
                          </m:d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</m:t>
                      </m:r>
                    </m:e>
                  </m:func>
                </m:oMath>
              </a14:m>
              <a:r>
                <a:rPr lang="th-TH" sz="2400"/>
                <a:t> 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6FC447-3D3D-474D-AE9C-102584303CEB}"/>
                </a:ext>
              </a:extLst>
            </xdr:cNvPr>
            <xdr:cNvSpPr txBox="1"/>
          </xdr:nvSpPr>
          <xdr:spPr>
            <a:xfrm>
              <a:off x="2032001" y="29233812"/>
              <a:ext cx="7223124" cy="650876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400" i="0">
                  <a:latin typeface="Cambria Math" panose="02040503050406030204" pitchFamily="18" charset="0"/>
                </a:rPr>
                <a:t>〖</a:t>
              </a:r>
              <a:r>
                <a:rPr lang="en-US" sz="2400" b="0" i="0">
                  <a:latin typeface="Cambria Math" panose="02040503050406030204" pitchFamily="18" charset="0"/>
                </a:rPr>
                <a:t>  H〗⁡〖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= 𝑅/</a:t>
              </a:r>
              <a:r>
                <a:rPr lang="en-US" sz="2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〗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−ℎ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(𝑀+𝑁)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(𝑀+𝐿∗𝑡𝑎𝑛(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〗</a:t>
              </a:r>
              <a:r>
                <a:rPr lang="th-TH" sz="2400"/>
                <a:t> 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2158999</xdr:colOff>
      <xdr:row>64</xdr:row>
      <xdr:rowOff>246062</xdr:rowOff>
    </xdr:from>
    <xdr:to>
      <xdr:col>1</xdr:col>
      <xdr:colOff>8532812</xdr:colOff>
      <xdr:row>65</xdr:row>
      <xdr:rowOff>4259982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9AECAA-A5E4-05D0-2FB0-FCE07763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9812" y="24518937"/>
          <a:ext cx="6373813" cy="4379045"/>
        </a:xfrm>
        <a:prstGeom prst="rect">
          <a:avLst/>
        </a:prstGeom>
      </xdr:spPr>
    </xdr:pic>
    <xdr:clientData/>
  </xdr:twoCellAnchor>
  <xdr:oneCellAnchor>
    <xdr:from>
      <xdr:col>1</xdr:col>
      <xdr:colOff>3786188</xdr:colOff>
      <xdr:row>67</xdr:row>
      <xdr:rowOff>119064</xdr:rowOff>
    </xdr:from>
    <xdr:ext cx="3722687" cy="7858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90E4B0B-54EF-42BA-BF66-E031897646DE}"/>
                </a:ext>
              </a:extLst>
            </xdr:cNvPr>
            <xdr:cNvSpPr txBox="1"/>
          </xdr:nvSpPr>
          <xdr:spPr>
            <a:xfrm>
              <a:off x="3937001" y="30067252"/>
              <a:ext cx="3722687" cy="785812"/>
            </a:xfrm>
            <a:prstGeom prst="rect">
              <a:avLst/>
            </a:prstGeom>
            <a:solidFill>
              <a:srgbClr val="72F927"/>
            </a:solidFill>
            <a:ln>
              <a:solidFill>
                <a:srgbClr val="0070C0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func>
                    <m:funcPr>
                      <m:ctrlPr>
                        <a:rPr lang="en-US" sz="28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8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2800" b="0" i="0">
                          <a:latin typeface="Cambria Math" panose="02040503050406030204" pitchFamily="18" charset="0"/>
                        </a:rPr>
                        <m:t>H</m:t>
                      </m:r>
                    </m:fName>
                    <m:e>
                      <m:r>
                        <a:rPr lang="en-US" sz="2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 = 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f>
                        <m:fPr>
                          <m:ctrlP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𝑡𝑎𝑛</m:t>
                          </m:r>
                          <m:d>
                            <m:dPr>
                              <m:ctrlP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</m:e>
                          </m:d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8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8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8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8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</m:t>
                      </m:r>
                    </m:e>
                  </m:func>
                </m:oMath>
              </a14:m>
              <a:r>
                <a:rPr lang="th-TH" sz="2800"/>
                <a:t> 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90E4B0B-54EF-42BA-BF66-E031897646DE}"/>
                </a:ext>
              </a:extLst>
            </xdr:cNvPr>
            <xdr:cNvSpPr txBox="1"/>
          </xdr:nvSpPr>
          <xdr:spPr>
            <a:xfrm>
              <a:off x="3937001" y="30067252"/>
              <a:ext cx="3722687" cy="785812"/>
            </a:xfrm>
            <a:prstGeom prst="rect">
              <a:avLst/>
            </a:prstGeom>
            <a:solidFill>
              <a:srgbClr val="72F927"/>
            </a:solidFill>
            <a:ln>
              <a:solidFill>
                <a:srgbClr val="0070C0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2800" i="0">
                  <a:latin typeface="Cambria Math" panose="02040503050406030204" pitchFamily="18" charset="0"/>
                </a:rPr>
                <a:t>〖</a:t>
              </a:r>
              <a:r>
                <a:rPr lang="en-US" sz="2800" b="0" i="0">
                  <a:latin typeface="Cambria Math" panose="02040503050406030204" pitchFamily="18" charset="0"/>
                </a:rPr>
                <a:t>  H〗⁡〖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= 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(𝑀+𝐿∗𝑡𝑎𝑛(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〗</a:t>
              </a:r>
              <a:r>
                <a:rPr lang="th-TH" sz="2800"/>
                <a:t>  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578037</xdr:colOff>
      <xdr:row>0</xdr:row>
      <xdr:rowOff>0</xdr:rowOff>
    </xdr:from>
    <xdr:to>
      <xdr:col>26</xdr:col>
      <xdr:colOff>141528</xdr:colOff>
      <xdr:row>17</xdr:row>
      <xdr:rowOff>37602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5969D-C5FC-6148-7CB7-97DA2A882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937" y="0"/>
          <a:ext cx="10167991" cy="6425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339271</xdr:colOff>
      <xdr:row>7</xdr:row>
      <xdr:rowOff>52777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330202</xdr:colOff>
      <xdr:row>8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4</xdr:col>
      <xdr:colOff>496869</xdr:colOff>
      <xdr:row>15</xdr:row>
      <xdr:rowOff>71387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th-TH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8</xdr:row>
      <xdr:rowOff>199572</xdr:rowOff>
    </xdr:from>
    <xdr:to>
      <xdr:col>10</xdr:col>
      <xdr:colOff>222250</xdr:colOff>
      <xdr:row>12</xdr:row>
      <xdr:rowOff>32656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C1C759A-8ED0-4AA3-99FE-0A677F7F2988}"/>
            </a:ext>
          </a:extLst>
        </xdr:cNvPr>
        <xdr:cNvGrpSpPr/>
      </xdr:nvGrpSpPr>
      <xdr:grpSpPr>
        <a:xfrm>
          <a:off x="9184216" y="2841172"/>
          <a:ext cx="5998634" cy="1293584"/>
          <a:chOff x="715617" y="1186070"/>
          <a:chExt cx="2902227" cy="1630016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2A74F7FC-1725-1B87-6E33-5E402B68C32E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3DA26A2E-0D63-713F-19A1-C09C0C66D30F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34476FD1-82DB-D2C8-0978-0A71B8AD0D24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67347A08-ABAB-F1A7-8348-12E7A4884453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7</xdr:row>
      <xdr:rowOff>296334</xdr:rowOff>
    </xdr:from>
    <xdr:to>
      <xdr:col>11</xdr:col>
      <xdr:colOff>21167</xdr:colOff>
      <xdr:row>8</xdr:row>
      <xdr:rowOff>181428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0F5B060-D4BC-47A8-BEC2-E33C1A64A626}"/>
            </a:ext>
          </a:extLst>
        </xdr:cNvPr>
        <xdr:cNvSpPr txBox="1"/>
      </xdr:nvSpPr>
      <xdr:spPr>
        <a:xfrm>
          <a:off x="13963651" y="2561167"/>
          <a:ext cx="387349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10</xdr:row>
      <xdr:rowOff>43544</xdr:rowOff>
    </xdr:from>
    <xdr:to>
      <xdr:col>7</xdr:col>
      <xdr:colOff>402771</xdr:colOff>
      <xdr:row>10</xdr:row>
      <xdr:rowOff>304802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11FB88-5225-4C83-A87D-2662B62673E6}"/>
            </a:ext>
          </a:extLst>
        </xdr:cNvPr>
        <xdr:cNvSpPr txBox="1"/>
      </xdr:nvSpPr>
      <xdr:spPr>
        <a:xfrm>
          <a:off x="4074523" y="688630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12</xdr:row>
      <xdr:rowOff>32657</xdr:rowOff>
    </xdr:from>
    <xdr:to>
      <xdr:col>7</xdr:col>
      <xdr:colOff>381000</xdr:colOff>
      <xdr:row>12</xdr:row>
      <xdr:rowOff>293915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B74BCF-686F-4FC1-B504-962F1855D271}"/>
            </a:ext>
          </a:extLst>
        </xdr:cNvPr>
        <xdr:cNvSpPr txBox="1"/>
      </xdr:nvSpPr>
      <xdr:spPr>
        <a:xfrm>
          <a:off x="4052752" y="782029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4EFA4BB-DA7B-4F44-9BC5-B93E49325173}"/>
            </a:ext>
          </a:extLst>
        </xdr:cNvPr>
        <xdr:cNvGrpSpPr/>
      </xdr:nvGrpSpPr>
      <xdr:grpSpPr>
        <a:xfrm>
          <a:off x="1935839" y="1283664"/>
          <a:ext cx="3370265" cy="1972980"/>
          <a:chOff x="5620837" y="717743"/>
          <a:chExt cx="2907542" cy="2103801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D90B25E-6313-B039-A5CC-E929718836E7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9" name="Right Triangle 18">
              <a:extLst>
                <a:ext uri="{FF2B5EF4-FFF2-40B4-BE49-F238E27FC236}">
                  <a16:creationId xmlns:a16="http://schemas.microsoft.com/office/drawing/2014/main" id="{28190216-ADDF-EA90-F8A4-30D5EFB756BF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10</xdr:row>
      <xdr:rowOff>317501</xdr:rowOff>
    </xdr:from>
    <xdr:to>
      <xdr:col>7</xdr:col>
      <xdr:colOff>154213</xdr:colOff>
      <xdr:row>12</xdr:row>
      <xdr:rowOff>45359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692F940-926E-4020-A268-C48D5DC926CE}"/>
            </a:ext>
          </a:extLst>
        </xdr:cNvPr>
        <xdr:cNvGrpSpPr/>
      </xdr:nvGrpSpPr>
      <xdr:grpSpPr>
        <a:xfrm>
          <a:off x="9406466" y="3644901"/>
          <a:ext cx="1999947" cy="502558"/>
          <a:chOff x="715617" y="1822174"/>
          <a:chExt cx="1543880" cy="337930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6006EF0-A5AC-B0DB-C914-83A132C4320F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6675C12-800C-56AD-CC76-5F5F3A06E4B7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A70FE4EC-793D-7910-34E5-903C67C2B13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12</xdr:row>
      <xdr:rowOff>290284</xdr:rowOff>
    </xdr:from>
    <xdr:to>
      <xdr:col>7</xdr:col>
      <xdr:colOff>154214</xdr:colOff>
      <xdr:row>15</xdr:row>
      <xdr:rowOff>90713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096CDA8-0EBE-4F0F-9482-5D8D58139507}"/>
            </a:ext>
          </a:extLst>
        </xdr:cNvPr>
        <xdr:cNvGrpSpPr/>
      </xdr:nvGrpSpPr>
      <xdr:grpSpPr>
        <a:xfrm>
          <a:off x="8160657" y="4392384"/>
          <a:ext cx="3245757" cy="854529"/>
          <a:chOff x="702365" y="3074504"/>
          <a:chExt cx="1543880" cy="344557"/>
        </a:xfrm>
      </xdr:grpSpPr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4865D092-6A06-4546-F336-34282C825A14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DD5C74AC-F64F-CCDC-40F0-8A1BD44B5B58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116E569A-1CD9-CBB5-95E2-FD68B9C9620C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7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10</xdr:row>
      <xdr:rowOff>65314</xdr:rowOff>
    </xdr:from>
    <xdr:ext cx="1208313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∗0]=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8</xdr:row>
      <xdr:rowOff>0</xdr:rowOff>
    </xdr:from>
    <xdr:to>
      <xdr:col>8</xdr:col>
      <xdr:colOff>666750</xdr:colOff>
      <xdr:row>8</xdr:row>
      <xdr:rowOff>6048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3E872569-6CDF-4097-81AB-6859EE8BB64D}"/>
            </a:ext>
          </a:extLst>
        </xdr:cNvPr>
        <xdr:cNvCxnSpPr/>
      </xdr:nvCxnSpPr>
      <xdr:spPr>
        <a:xfrm flipV="1">
          <a:off x="10674048" y="2603500"/>
          <a:ext cx="1031119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179009</xdr:colOff>
      <xdr:row>15</xdr:row>
      <xdr:rowOff>139042</xdr:rowOff>
    </xdr:from>
    <xdr:to>
      <xdr:col>19</xdr:col>
      <xdr:colOff>306487</xdr:colOff>
      <xdr:row>32</xdr:row>
      <xdr:rowOff>265196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8C4DC24-28B7-4179-8C6A-19B7221D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176" y="5208459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110836</xdr:colOff>
      <xdr:row>15</xdr:row>
      <xdr:rowOff>0</xdr:rowOff>
    </xdr:from>
    <xdr:ext cx="928255" cy="4987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8DA7C9A-3981-4AC7-93BD-BAB35E6C0402}"/>
            </a:ext>
          </a:extLst>
        </xdr:cNvPr>
        <xdr:cNvSpPr txBox="1"/>
      </xdr:nvSpPr>
      <xdr:spPr>
        <a:xfrm>
          <a:off x="110836" y="8823960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553352</xdr:colOff>
      <xdr:row>14</xdr:row>
      <xdr:rowOff>336798</xdr:rowOff>
    </xdr:from>
    <xdr:ext cx="748146" cy="484909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33F6321-CF68-4AEA-AC65-9CF944A5D914}"/>
            </a:ext>
          </a:extLst>
        </xdr:cNvPr>
        <xdr:cNvSpPr txBox="1"/>
      </xdr:nvSpPr>
      <xdr:spPr>
        <a:xfrm>
          <a:off x="7846781" y="5815941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77DACF4-64C5-40D2-825C-77E5A5EF1875}"/>
            </a:ext>
          </a:extLst>
        </xdr:cNvPr>
        <xdr:cNvSpPr txBox="1"/>
      </xdr:nvSpPr>
      <xdr:spPr>
        <a:xfrm>
          <a:off x="4135059" y="2115154"/>
          <a:ext cx="653442" cy="447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974271</xdr:colOff>
      <xdr:row>5</xdr:row>
      <xdr:rowOff>21027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996952</xdr:colOff>
      <xdr:row>6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251335</xdr:colOff>
      <xdr:row>13</xdr:row>
      <xdr:rowOff>81971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6</xdr:row>
      <xdr:rowOff>232833</xdr:rowOff>
    </xdr:from>
    <xdr:to>
      <xdr:col>10</xdr:col>
      <xdr:colOff>190500</xdr:colOff>
      <xdr:row>10</xdr:row>
      <xdr:rowOff>31750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9409878-9513-42C2-8884-1EC5B78BD13B}"/>
            </a:ext>
          </a:extLst>
        </xdr:cNvPr>
        <xdr:cNvGrpSpPr/>
      </xdr:nvGrpSpPr>
      <xdr:grpSpPr>
        <a:xfrm>
          <a:off x="9179598" y="2311015"/>
          <a:ext cx="5973811" cy="1212080"/>
          <a:chOff x="715617" y="1186070"/>
          <a:chExt cx="2902227" cy="1630016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A50CEC43-C2C6-7113-4B03-5CCF672A3CDD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AAE35DD-C371-7D52-973D-85594FC656A4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ECAA9946-B42B-D724-471E-62500C2622FF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302A296-B47C-553B-335D-BF7F5B9CCDD2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5</xdr:row>
      <xdr:rowOff>296334</xdr:rowOff>
    </xdr:from>
    <xdr:to>
      <xdr:col>11</xdr:col>
      <xdr:colOff>0</xdr:colOff>
      <xdr:row>6</xdr:row>
      <xdr:rowOff>181428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9EEED6-2C7A-49B7-A2E1-2398BC46F803}"/>
            </a:ext>
          </a:extLst>
        </xdr:cNvPr>
        <xdr:cNvSpPr txBox="1"/>
      </xdr:nvSpPr>
      <xdr:spPr>
        <a:xfrm>
          <a:off x="13760451" y="2588684"/>
          <a:ext cx="389466" cy="227994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8</xdr:row>
      <xdr:rowOff>43544</xdr:rowOff>
    </xdr:from>
    <xdr:to>
      <xdr:col>7</xdr:col>
      <xdr:colOff>402771</xdr:colOff>
      <xdr:row>8</xdr:row>
      <xdr:rowOff>304802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C8387E-90E0-487C-A6F5-D486FFD57C8C}"/>
            </a:ext>
          </a:extLst>
        </xdr:cNvPr>
        <xdr:cNvSpPr txBox="1"/>
      </xdr:nvSpPr>
      <xdr:spPr>
        <a:xfrm>
          <a:off x="10692493" y="3364594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10</xdr:row>
      <xdr:rowOff>32657</xdr:rowOff>
    </xdr:from>
    <xdr:to>
      <xdr:col>7</xdr:col>
      <xdr:colOff>381000</xdr:colOff>
      <xdr:row>10</xdr:row>
      <xdr:rowOff>293915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5CE916-78A9-4EAB-9A44-24C679254BA9}"/>
            </a:ext>
          </a:extLst>
        </xdr:cNvPr>
        <xdr:cNvSpPr txBox="1"/>
      </xdr:nvSpPr>
      <xdr:spPr>
        <a:xfrm>
          <a:off x="10670722" y="411570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4E13641-2CD3-4093-8EE5-5534FF5277B5}"/>
            </a:ext>
          </a:extLst>
        </xdr:cNvPr>
        <xdr:cNvGrpSpPr/>
      </xdr:nvGrpSpPr>
      <xdr:grpSpPr>
        <a:xfrm>
          <a:off x="1936994" y="1294055"/>
          <a:ext cx="3369110" cy="2123071"/>
          <a:chOff x="5620837" y="717743"/>
          <a:chExt cx="2907542" cy="2103801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7C6CAF28-77A0-326A-2317-77C9D23DC74C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6" name="Right Triangle 15">
              <a:extLst>
                <a:ext uri="{FF2B5EF4-FFF2-40B4-BE49-F238E27FC236}">
                  <a16:creationId xmlns:a16="http://schemas.microsoft.com/office/drawing/2014/main" id="{66CB7F96-24E9-E563-E337-3F32862F6EDE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8</xdr:row>
      <xdr:rowOff>317501</xdr:rowOff>
    </xdr:from>
    <xdr:to>
      <xdr:col>7</xdr:col>
      <xdr:colOff>154213</xdr:colOff>
      <xdr:row>10</xdr:row>
      <xdr:rowOff>45359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AFEB67F-6EC6-48A7-9103-9B0D8CB098B1}"/>
            </a:ext>
          </a:extLst>
        </xdr:cNvPr>
        <xdr:cNvGrpSpPr/>
      </xdr:nvGrpSpPr>
      <xdr:grpSpPr>
        <a:xfrm>
          <a:off x="9401848" y="3116119"/>
          <a:ext cx="2002256" cy="420585"/>
          <a:chOff x="715617" y="1822174"/>
          <a:chExt cx="1543880" cy="337930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7A04F6EF-3E14-55B3-8C18-6FA53E6550D5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044B2B5-30A7-29D4-E9D0-01DAED1F802F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6C3125D0-AE87-3B38-E9B5-D167DD12D2CA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10</xdr:row>
      <xdr:rowOff>290284</xdr:rowOff>
    </xdr:from>
    <xdr:to>
      <xdr:col>7</xdr:col>
      <xdr:colOff>154214</xdr:colOff>
      <xdr:row>13</xdr:row>
      <xdr:rowOff>90713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76E2344-2879-4E02-A5C0-0D1D49D8AE91}"/>
            </a:ext>
          </a:extLst>
        </xdr:cNvPr>
        <xdr:cNvGrpSpPr/>
      </xdr:nvGrpSpPr>
      <xdr:grpSpPr>
        <a:xfrm>
          <a:off x="8156039" y="3781629"/>
          <a:ext cx="3248066" cy="908793"/>
          <a:chOff x="702365" y="3074504"/>
          <a:chExt cx="1543880" cy="344557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89BF2E1D-E842-691F-A1B9-ACA44108CFBB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ACE1321-536D-2E26-129C-1176F3A0F6E6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5FFA6CAC-C653-A114-2DA7-E0657F492077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5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8</xdr:row>
      <xdr:rowOff>65314</xdr:rowOff>
    </xdr:from>
    <xdr:ext cx="2107292" cy="294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∗(−0.708)]=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6</xdr:row>
      <xdr:rowOff>0</xdr:rowOff>
    </xdr:from>
    <xdr:to>
      <xdr:col>8</xdr:col>
      <xdr:colOff>666750</xdr:colOff>
      <xdr:row>6</xdr:row>
      <xdr:rowOff>6048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497854E-F68D-404E-870E-56880C569C6D}"/>
            </a:ext>
          </a:extLst>
        </xdr:cNvPr>
        <xdr:cNvCxnSpPr/>
      </xdr:nvCxnSpPr>
      <xdr:spPr>
        <a:xfrm flipV="1">
          <a:off x="10676165" y="2635250"/>
          <a:ext cx="1033235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391583</xdr:colOff>
      <xdr:row>15</xdr:row>
      <xdr:rowOff>149625</xdr:rowOff>
    </xdr:from>
    <xdr:to>
      <xdr:col>20</xdr:col>
      <xdr:colOff>974144</xdr:colOff>
      <xdr:row>32</xdr:row>
      <xdr:rowOff>296947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3FCFF6F-6BD3-40E6-B51A-C110F512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3166" y="5367208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57920</xdr:colOff>
      <xdr:row>13</xdr:row>
      <xdr:rowOff>1</xdr:rowOff>
    </xdr:from>
    <xdr:ext cx="928255" cy="49876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2E88A9C-68FD-4984-AA32-1A71020924F4}"/>
            </a:ext>
          </a:extLst>
        </xdr:cNvPr>
        <xdr:cNvSpPr txBox="1"/>
      </xdr:nvSpPr>
      <xdr:spPr>
        <a:xfrm>
          <a:off x="7106420" y="5207001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1442353</xdr:colOff>
      <xdr:row>12</xdr:row>
      <xdr:rowOff>273298</xdr:rowOff>
    </xdr:from>
    <xdr:ext cx="748146" cy="484909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469117D-E2DB-41E1-BABE-3044CE16F818}"/>
            </a:ext>
          </a:extLst>
        </xdr:cNvPr>
        <xdr:cNvSpPr txBox="1"/>
      </xdr:nvSpPr>
      <xdr:spPr>
        <a:xfrm>
          <a:off x="8850686" y="5131048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B52371F-6F93-444C-A32C-321677DE8BD5}"/>
            </a:ext>
          </a:extLst>
        </xdr:cNvPr>
        <xdr:cNvSpPr txBox="1"/>
      </xdr:nvSpPr>
      <xdr:spPr>
        <a:xfrm>
          <a:off x="4139292" y="2140554"/>
          <a:ext cx="655559" cy="44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11</xdr:col>
      <xdr:colOff>0</xdr:colOff>
      <xdr:row>5</xdr:row>
      <xdr:rowOff>296334</xdr:rowOff>
    </xdr:from>
    <xdr:to>
      <xdr:col>11</xdr:col>
      <xdr:colOff>21167</xdr:colOff>
      <xdr:row>6</xdr:row>
      <xdr:rowOff>181428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DD8C528-B331-44C8-8DAA-57A0C23F3D87}"/>
            </a:ext>
          </a:extLst>
        </xdr:cNvPr>
        <xdr:cNvSpPr txBox="1"/>
      </xdr:nvSpPr>
      <xdr:spPr>
        <a:xfrm>
          <a:off x="13751984" y="1989667"/>
          <a:ext cx="387350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oneCellAnchor>
    <xdr:from>
      <xdr:col>11</xdr:col>
      <xdr:colOff>994834</xdr:colOff>
      <xdr:row>6</xdr:row>
      <xdr:rowOff>22243</xdr:rowOff>
    </xdr:from>
    <xdr:ext cx="1947333" cy="3587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(</m:t>
                      </m:r>
                      <m:rad>
                        <m:radPr>
                          <m:degHide m:val="on"/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8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2  </m:t>
                      </m:r>
                    </m:sup>
                  </m:sSup>
                </m:oMath>
              </a14:m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(√2∗𝑏)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𝑦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12</xdr:col>
      <xdr:colOff>762604</xdr:colOff>
      <xdr:row>4</xdr:row>
      <xdr:rowOff>327944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11</xdr:col>
      <xdr:colOff>1002751</xdr:colOff>
      <xdr:row>13</xdr:row>
      <xdr:rowOff>103138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12</xdr:col>
      <xdr:colOff>783167</xdr:colOff>
      <xdr:row>6</xdr:row>
      <xdr:rowOff>232833</xdr:rowOff>
    </xdr:from>
    <xdr:to>
      <xdr:col>17</xdr:col>
      <xdr:colOff>254000</xdr:colOff>
      <xdr:row>10</xdr:row>
      <xdr:rowOff>63500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98764BBD-FB43-4CC9-B61E-1788176E6FFB}"/>
            </a:ext>
          </a:extLst>
        </xdr:cNvPr>
        <xdr:cNvGrpSpPr/>
      </xdr:nvGrpSpPr>
      <xdr:grpSpPr>
        <a:xfrm>
          <a:off x="17256222" y="2311015"/>
          <a:ext cx="5968614" cy="1243830"/>
          <a:chOff x="715617" y="1186070"/>
          <a:chExt cx="2902227" cy="1630016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C5D3E399-09F8-9C0A-7890-5894009FB568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BEE42316-5DBA-C1EB-B819-6AD32853C26E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8" name="Straight Arrow Connector 97">
            <a:extLst>
              <a:ext uri="{FF2B5EF4-FFF2-40B4-BE49-F238E27FC236}">
                <a16:creationId xmlns:a16="http://schemas.microsoft.com/office/drawing/2014/main" id="{3419C364-CDC8-E71B-8991-2EE4AB47686E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80218DC9-BD6B-783E-11B3-F8FFA0278EC9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25401</xdr:colOff>
      <xdr:row>5</xdr:row>
      <xdr:rowOff>296334</xdr:rowOff>
    </xdr:from>
    <xdr:to>
      <xdr:col>18</xdr:col>
      <xdr:colOff>0</xdr:colOff>
      <xdr:row>6</xdr:row>
      <xdr:rowOff>181428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E8EE6D8-6977-4A31-B425-D144859B496F}"/>
            </a:ext>
          </a:extLst>
        </xdr:cNvPr>
        <xdr:cNvSpPr txBox="1"/>
      </xdr:nvSpPr>
      <xdr:spPr>
        <a:xfrm>
          <a:off x="13751984" y="1989667"/>
          <a:ext cx="366183" cy="223761"/>
        </a:xfrm>
        <a:prstGeom prst="rect">
          <a:avLst/>
        </a:prstGeom>
        <a:ln w="28575">
          <a:solidFill>
            <a:srgbClr val="FF00FF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43543</xdr:colOff>
      <xdr:row>8</xdr:row>
      <xdr:rowOff>43544</xdr:rowOff>
    </xdr:from>
    <xdr:to>
      <xdr:col>14</xdr:col>
      <xdr:colOff>402771</xdr:colOff>
      <xdr:row>8</xdr:row>
      <xdr:rowOff>304802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C702E42-3ADF-4C87-BCC1-2B00387E697B}"/>
            </a:ext>
          </a:extLst>
        </xdr:cNvPr>
        <xdr:cNvSpPr txBox="1"/>
      </xdr:nvSpPr>
      <xdr:spPr>
        <a:xfrm>
          <a:off x="10690376" y="2784627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21772</xdr:colOff>
      <xdr:row>10</xdr:row>
      <xdr:rowOff>32657</xdr:rowOff>
    </xdr:from>
    <xdr:to>
      <xdr:col>14</xdr:col>
      <xdr:colOff>381000</xdr:colOff>
      <xdr:row>10</xdr:row>
      <xdr:rowOff>293915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32EB36A-545E-40AF-A5A1-75CAEA41B3F2}"/>
            </a:ext>
          </a:extLst>
        </xdr:cNvPr>
        <xdr:cNvSpPr txBox="1"/>
      </xdr:nvSpPr>
      <xdr:spPr>
        <a:xfrm>
          <a:off x="10668605" y="345107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12</xdr:col>
      <xdr:colOff>1037167</xdr:colOff>
      <xdr:row>8</xdr:row>
      <xdr:rowOff>317501</xdr:rowOff>
    </xdr:from>
    <xdr:to>
      <xdr:col>14</xdr:col>
      <xdr:colOff>154213</xdr:colOff>
      <xdr:row>10</xdr:row>
      <xdr:rowOff>105833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30F457A8-6FAA-4B6F-AE9B-3E3ADDB7B093}"/>
            </a:ext>
          </a:extLst>
        </xdr:cNvPr>
        <xdr:cNvGrpSpPr/>
      </xdr:nvGrpSpPr>
      <xdr:grpSpPr>
        <a:xfrm>
          <a:off x="17510222" y="3116119"/>
          <a:ext cx="2137336" cy="481059"/>
          <a:chOff x="715617" y="1822174"/>
          <a:chExt cx="1543880" cy="337930"/>
        </a:xfrm>
      </xdr:grpSpPr>
      <xdr:cxnSp macro="">
        <xdr:nvCxnSpPr>
          <xdr:cNvPr id="104" name="Straight Arrow Connector 103">
            <a:extLst>
              <a:ext uri="{FF2B5EF4-FFF2-40B4-BE49-F238E27FC236}">
                <a16:creationId xmlns:a16="http://schemas.microsoft.com/office/drawing/2014/main" id="{070E4CFD-E2CC-8E1D-7321-DDB9C9A596DD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6BF17DDE-3358-2691-16B3-CB130E5DF490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7F01AB83-CD31-2CF7-1D8A-66498CF0CFF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743857</xdr:colOff>
      <xdr:row>10</xdr:row>
      <xdr:rowOff>290284</xdr:rowOff>
    </xdr:from>
    <xdr:to>
      <xdr:col>14</xdr:col>
      <xdr:colOff>154214</xdr:colOff>
      <xdr:row>13</xdr:row>
      <xdr:rowOff>90713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A06C109B-E5DB-400F-8D3F-CB3C510F1B2B}"/>
            </a:ext>
          </a:extLst>
        </xdr:cNvPr>
        <xdr:cNvGrpSpPr/>
      </xdr:nvGrpSpPr>
      <xdr:grpSpPr>
        <a:xfrm>
          <a:off x="17216912" y="3781629"/>
          <a:ext cx="2430647" cy="908793"/>
          <a:chOff x="702365" y="3074504"/>
          <a:chExt cx="1543880" cy="344557"/>
        </a:xfrm>
      </xdr:grpSpPr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EC5155F7-B00B-9488-7D95-9FE2469CB2FA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1B293EF7-DB60-E213-556C-740CCBC2C417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7B99A0F8-E87F-17CE-60B9-2ECF5970C3A0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506790</xdr:colOff>
      <xdr:row>8</xdr:row>
      <xdr:rowOff>1814</xdr:rowOff>
    </xdr:from>
    <xdr:ext cx="2879877" cy="4109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e>
                    </m:rad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∗(−0.708)]=</m:t>
                    </m:r>
                  </m:oMath>
                </m:oMathPara>
              </a14:m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√2∗</a:t>
              </a:r>
              <a:r>
                <a:rPr lang="en-US" sz="1600" b="0" i="0">
                  <a:latin typeface="Cambria Math" panose="02040503050406030204" pitchFamily="18" charset="0"/>
                </a:rPr>
                <a:t>𝑏∗(−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14</xdr:col>
      <xdr:colOff>27215</xdr:colOff>
      <xdr:row>6</xdr:row>
      <xdr:rowOff>0</xdr:rowOff>
    </xdr:from>
    <xdr:to>
      <xdr:col>14</xdr:col>
      <xdr:colOff>941917</xdr:colOff>
      <xdr:row>6</xdr:row>
      <xdr:rowOff>6048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74DD93F1-2522-493D-BC36-0E5CF731656D}"/>
            </a:ext>
          </a:extLst>
        </xdr:cNvPr>
        <xdr:cNvCxnSpPr/>
      </xdr:nvCxnSpPr>
      <xdr:spPr>
        <a:xfrm flipV="1">
          <a:off x="17659048" y="2032000"/>
          <a:ext cx="914702" cy="6048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777586</xdr:colOff>
      <xdr:row>13</xdr:row>
      <xdr:rowOff>10585</xdr:rowOff>
    </xdr:from>
    <xdr:ext cx="928255" cy="498763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1AFF5EC-94FE-4754-A25A-A1AE986C9029}"/>
            </a:ext>
          </a:extLst>
        </xdr:cNvPr>
        <xdr:cNvSpPr txBox="1"/>
      </xdr:nvSpPr>
      <xdr:spPr>
        <a:xfrm>
          <a:off x="14895753" y="4540252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12</xdr:col>
      <xdr:colOff>1076170</xdr:colOff>
      <xdr:row>12</xdr:row>
      <xdr:rowOff>305048</xdr:rowOff>
    </xdr:from>
    <xdr:ext cx="748146" cy="484909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CDD981C-B26B-46E5-856F-22CB86CBE530}"/>
            </a:ext>
          </a:extLst>
        </xdr:cNvPr>
        <xdr:cNvSpPr txBox="1"/>
      </xdr:nvSpPr>
      <xdr:spPr>
        <a:xfrm>
          <a:off x="16295003" y="4485465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14</xdr:col>
      <xdr:colOff>1121833</xdr:colOff>
      <xdr:row>5</xdr:row>
      <xdr:rowOff>127000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339271</xdr:colOff>
      <xdr:row>7</xdr:row>
      <xdr:rowOff>52777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CBFEB6-3578-49DF-A272-6549243EAB33}"/>
                </a:ext>
              </a:extLst>
            </xdr:cNvPr>
            <xdr:cNvSpPr txBox="1"/>
          </xdr:nvSpPr>
          <xdr:spPr>
            <a:xfrm>
              <a:off x="7749721" y="2345127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CBFEB6-3578-49DF-A272-6549243EAB33}"/>
                </a:ext>
              </a:extLst>
            </xdr:cNvPr>
            <xdr:cNvSpPr txBox="1"/>
          </xdr:nvSpPr>
          <xdr:spPr>
            <a:xfrm>
              <a:off x="7749721" y="2345127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330202</xdr:colOff>
      <xdr:row>8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6274EC-482C-4BD9-98A1-794086D73D02}"/>
                </a:ext>
              </a:extLst>
            </xdr:cNvPr>
            <xdr:cNvSpPr txBox="1"/>
          </xdr:nvSpPr>
          <xdr:spPr>
            <a:xfrm>
              <a:off x="7740652" y="265749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6274EC-482C-4BD9-98A1-794086D73D02}"/>
                </a:ext>
              </a:extLst>
            </xdr:cNvPr>
            <xdr:cNvSpPr txBox="1"/>
          </xdr:nvSpPr>
          <xdr:spPr>
            <a:xfrm>
              <a:off x="7740652" y="265749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4</xdr:col>
      <xdr:colOff>496869</xdr:colOff>
      <xdr:row>15</xdr:row>
      <xdr:rowOff>71387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CCCAAA-61CE-4506-BB07-1F842CDB77D3}"/>
                </a:ext>
              </a:extLst>
            </xdr:cNvPr>
            <xdr:cNvSpPr txBox="1"/>
          </xdr:nvSpPr>
          <xdr:spPr>
            <a:xfrm>
              <a:off x="7412019" y="5202187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CCCAAA-61CE-4506-BB07-1F842CDB77D3}"/>
                </a:ext>
              </a:extLst>
            </xdr:cNvPr>
            <xdr:cNvSpPr txBox="1"/>
          </xdr:nvSpPr>
          <xdr:spPr>
            <a:xfrm>
              <a:off x="7412019" y="5202187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th-TH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8</xdr:row>
      <xdr:rowOff>199572</xdr:rowOff>
    </xdr:from>
    <xdr:to>
      <xdr:col>10</xdr:col>
      <xdr:colOff>222250</xdr:colOff>
      <xdr:row>12</xdr:row>
      <xdr:rowOff>32656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2349F03-C41D-40CE-BC46-577C36F9E6E9}"/>
            </a:ext>
          </a:extLst>
        </xdr:cNvPr>
        <xdr:cNvGrpSpPr/>
      </xdr:nvGrpSpPr>
      <xdr:grpSpPr>
        <a:xfrm>
          <a:off x="9180587" y="2877458"/>
          <a:ext cx="5998634" cy="1302655"/>
          <a:chOff x="715617" y="1186070"/>
          <a:chExt cx="2902227" cy="1630016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82EC57DC-A429-881B-C22E-FCFF3F13094C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3C42E57-FA18-F3F0-A85D-C78B387CFA0C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4F35E8DE-73F4-A512-84EE-D0CAEC68B470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FFD9F22-4F63-5FA8-F11C-73AB92C69965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7</xdr:row>
      <xdr:rowOff>296334</xdr:rowOff>
    </xdr:from>
    <xdr:to>
      <xdr:col>11</xdr:col>
      <xdr:colOff>21167</xdr:colOff>
      <xdr:row>8</xdr:row>
      <xdr:rowOff>181428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1395F2B-13F4-49DC-A15D-FCA0EEA845FC}"/>
            </a:ext>
          </a:extLst>
        </xdr:cNvPr>
        <xdr:cNvSpPr txBox="1"/>
      </xdr:nvSpPr>
      <xdr:spPr>
        <a:xfrm>
          <a:off x="14979651" y="2588684"/>
          <a:ext cx="389466" cy="227994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10</xdr:row>
      <xdr:rowOff>43544</xdr:rowOff>
    </xdr:from>
    <xdr:to>
      <xdr:col>7</xdr:col>
      <xdr:colOff>402771</xdr:colOff>
      <xdr:row>10</xdr:row>
      <xdr:rowOff>304802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7D3F78E-CB25-4699-A961-490EE067EC31}"/>
            </a:ext>
          </a:extLst>
        </xdr:cNvPr>
        <xdr:cNvSpPr txBox="1"/>
      </xdr:nvSpPr>
      <xdr:spPr>
        <a:xfrm>
          <a:off x="11283043" y="3364594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12</xdr:row>
      <xdr:rowOff>32657</xdr:rowOff>
    </xdr:from>
    <xdr:to>
      <xdr:col>7</xdr:col>
      <xdr:colOff>381000</xdr:colOff>
      <xdr:row>12</xdr:row>
      <xdr:rowOff>293915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1D6DF1-BB5B-44DE-99E9-578427D19D3F}"/>
            </a:ext>
          </a:extLst>
        </xdr:cNvPr>
        <xdr:cNvSpPr txBox="1"/>
      </xdr:nvSpPr>
      <xdr:spPr>
        <a:xfrm>
          <a:off x="11261272" y="412205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195944</xdr:colOff>
      <xdr:row>13</xdr:row>
      <xdr:rowOff>0</xdr:rowOff>
    </xdr:from>
    <xdr:to>
      <xdr:col>2</xdr:col>
      <xdr:colOff>130630</xdr:colOff>
      <xdr:row>14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5ED2F57-E280-486D-8C8A-F2CA78D57225}"/>
                </a:ext>
              </a:extLst>
            </xdr:cNvPr>
            <xdr:cNvSpPr txBox="1"/>
          </xdr:nvSpPr>
          <xdr:spPr>
            <a:xfrm>
              <a:off x="513444" y="408940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𝑚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5ED2F57-E280-486D-8C8A-F2CA78D57225}"/>
                </a:ext>
              </a:extLst>
            </xdr:cNvPr>
            <xdr:cNvSpPr txBox="1"/>
          </xdr:nvSpPr>
          <xdr:spPr>
            <a:xfrm>
              <a:off x="513444" y="408940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𝑚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14</xdr:row>
      <xdr:rowOff>10887</xdr:rowOff>
    </xdr:from>
    <xdr:to>
      <xdr:col>2</xdr:col>
      <xdr:colOff>10888</xdr:colOff>
      <xdr:row>15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8D5C0F3-50F1-452A-8AB0-33ADA631AAC2}"/>
                </a:ext>
              </a:extLst>
            </xdr:cNvPr>
            <xdr:cNvSpPr txBox="1"/>
          </xdr:nvSpPr>
          <xdr:spPr>
            <a:xfrm>
              <a:off x="393702" y="4443187"/>
              <a:ext cx="2690586" cy="349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𝐿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8D5C0F3-50F1-452A-8AB0-33ADA631AAC2}"/>
                </a:ext>
              </a:extLst>
            </xdr:cNvPr>
            <xdr:cNvSpPr txBox="1"/>
          </xdr:nvSpPr>
          <xdr:spPr>
            <a:xfrm>
              <a:off x="393702" y="4443187"/>
              <a:ext cx="2690586" cy="349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𝐿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15</xdr:row>
      <xdr:rowOff>21775</xdr:rowOff>
    </xdr:from>
    <xdr:to>
      <xdr:col>2</xdr:col>
      <xdr:colOff>97973</xdr:colOff>
      <xdr:row>16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A264B8A-12B5-4129-97C7-208CB5AB49EC}"/>
                </a:ext>
              </a:extLst>
            </xdr:cNvPr>
            <xdr:cNvSpPr txBox="1"/>
          </xdr:nvSpPr>
          <xdr:spPr>
            <a:xfrm>
              <a:off x="1123046" y="48033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A264B8A-12B5-4129-97C7-208CB5AB49EC}"/>
                </a:ext>
              </a:extLst>
            </xdr:cNvPr>
            <xdr:cNvSpPr txBox="1"/>
          </xdr:nvSpPr>
          <xdr:spPr>
            <a:xfrm>
              <a:off x="1123046" y="48033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𝑐^2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10</xdr:row>
      <xdr:rowOff>317501</xdr:rowOff>
    </xdr:from>
    <xdr:to>
      <xdr:col>7</xdr:col>
      <xdr:colOff>154213</xdr:colOff>
      <xdr:row>12</xdr:row>
      <xdr:rowOff>45359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D8B04CB-517E-4E9E-AEC6-A582A62BF7BE}"/>
            </a:ext>
          </a:extLst>
        </xdr:cNvPr>
        <xdr:cNvGrpSpPr/>
      </xdr:nvGrpSpPr>
      <xdr:grpSpPr>
        <a:xfrm>
          <a:off x="9402837" y="3692072"/>
          <a:ext cx="1996319" cy="500744"/>
          <a:chOff x="715617" y="1822174"/>
          <a:chExt cx="1543880" cy="337930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AF71FBE4-E27A-5F5C-438D-34CD90F860CD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9A26C9DB-94CC-D20B-A007-E3CF572C36B3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933F727A-BCD1-E557-52A0-B3BEE18EDDF2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12</xdr:row>
      <xdr:rowOff>290284</xdr:rowOff>
    </xdr:from>
    <xdr:to>
      <xdr:col>7</xdr:col>
      <xdr:colOff>154214</xdr:colOff>
      <xdr:row>15</xdr:row>
      <xdr:rowOff>90713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9B6A81DE-1FF9-4400-8BB2-947847B4D6FB}"/>
            </a:ext>
          </a:extLst>
        </xdr:cNvPr>
        <xdr:cNvGrpSpPr/>
      </xdr:nvGrpSpPr>
      <xdr:grpSpPr>
        <a:xfrm>
          <a:off x="8157028" y="4437741"/>
          <a:ext cx="3242129" cy="845458"/>
          <a:chOff x="702365" y="3074504"/>
          <a:chExt cx="1543880" cy="344557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ADE4A4B6-D4AD-109C-E0A0-60791618F3F1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D918CCF8-B595-95B1-43E6-B75B5A77CBB8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B30F33A3-2DF7-0751-1639-124D4F2759CA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7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D0022091-68F2-460C-ABB9-2E9DC20EBAD5}"/>
                </a:ext>
              </a:extLst>
            </xdr:cNvPr>
            <xdr:cNvSpPr txBox="1"/>
          </xdr:nvSpPr>
          <xdr:spPr>
            <a:xfrm>
              <a:off x="1239913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D0022091-68F2-460C-ABB9-2E9DC20EBAD5}"/>
                </a:ext>
              </a:extLst>
            </xdr:cNvPr>
            <xdr:cNvSpPr txBox="1"/>
          </xdr:nvSpPr>
          <xdr:spPr>
            <a:xfrm>
              <a:off x="1239913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10</xdr:row>
      <xdr:rowOff>57727</xdr:rowOff>
    </xdr:from>
    <xdr:ext cx="2271815" cy="312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16DC419-9D5F-4A45-B579-3F9713B9792E}"/>
                </a:ext>
              </a:extLst>
            </xdr:cNvPr>
            <xdr:cNvSpPr txBox="1"/>
          </xdr:nvSpPr>
          <xdr:spPr>
            <a:xfrm>
              <a:off x="7634185" y="3405909"/>
              <a:ext cx="2271815" cy="312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𝟓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)]=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16DC419-9D5F-4A45-B579-3F9713B9792E}"/>
                </a:ext>
              </a:extLst>
            </xdr:cNvPr>
            <xdr:cNvSpPr txBox="1"/>
          </xdr:nvSpPr>
          <xdr:spPr>
            <a:xfrm>
              <a:off x="7634185" y="3405909"/>
              <a:ext cx="2271815" cy="312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(−</a:t>
              </a:r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𝟎.𝟓)</a:t>
              </a:r>
              <a:r>
                <a:rPr lang="en-US" sz="16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8</xdr:row>
      <xdr:rowOff>0</xdr:rowOff>
    </xdr:from>
    <xdr:to>
      <xdr:col>8</xdr:col>
      <xdr:colOff>666750</xdr:colOff>
      <xdr:row>8</xdr:row>
      <xdr:rowOff>6048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35DBDFF-016C-4BF0-BEED-BD8AE39A97F2}"/>
            </a:ext>
          </a:extLst>
        </xdr:cNvPr>
        <xdr:cNvCxnSpPr/>
      </xdr:nvCxnSpPr>
      <xdr:spPr>
        <a:xfrm flipV="1">
          <a:off x="11266715" y="2635250"/>
          <a:ext cx="1033235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E0C33B6-3086-4C56-A17D-C4F30548C188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E0C33B6-3086-4C56-A17D-C4F30548C188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oneCellAnchor>
    <xdr:from>
      <xdr:col>4</xdr:col>
      <xdr:colOff>110836</xdr:colOff>
      <xdr:row>15</xdr:row>
      <xdr:rowOff>0</xdr:rowOff>
    </xdr:from>
    <xdr:ext cx="928255" cy="49876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BCF3E1B-ECAE-41A7-9B22-76D3791858E2}"/>
            </a:ext>
          </a:extLst>
        </xdr:cNvPr>
        <xdr:cNvSpPr txBox="1"/>
      </xdr:nvSpPr>
      <xdr:spPr>
        <a:xfrm>
          <a:off x="7165686" y="5130800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553352</xdr:colOff>
      <xdr:row>14</xdr:row>
      <xdr:rowOff>336798</xdr:rowOff>
    </xdr:from>
    <xdr:ext cx="748146" cy="484909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665AC03-6826-4DC3-BA74-098FEBE28D44}"/>
            </a:ext>
          </a:extLst>
        </xdr:cNvPr>
        <xdr:cNvSpPr txBox="1"/>
      </xdr:nvSpPr>
      <xdr:spPr>
        <a:xfrm>
          <a:off x="7963802" y="5118348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AB93336-6F4A-4E9E-B8BD-6A07627C1F48}"/>
                </a:ext>
              </a:extLst>
            </xdr:cNvPr>
            <xdr:cNvSpPr txBox="1"/>
          </xdr:nvSpPr>
          <xdr:spPr>
            <a:xfrm>
              <a:off x="7072993" y="263071"/>
              <a:ext cx="98876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AB93336-6F4A-4E9E-B8BD-6A07627C1F48}"/>
                </a:ext>
              </a:extLst>
            </xdr:cNvPr>
            <xdr:cNvSpPr txBox="1"/>
          </xdr:nvSpPr>
          <xdr:spPr>
            <a:xfrm>
              <a:off x="7072993" y="263071"/>
              <a:ext cx="98876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12</xdr:col>
      <xdr:colOff>34637</xdr:colOff>
      <xdr:row>15</xdr:row>
      <xdr:rowOff>219364</xdr:rowOff>
    </xdr:from>
    <xdr:to>
      <xdr:col>18</xdr:col>
      <xdr:colOff>41405</xdr:colOff>
      <xdr:row>31</xdr:row>
      <xdr:rowOff>312035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50EB5BC-080F-1FD1-E1A4-A54B4B135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98455" y="5368637"/>
          <a:ext cx="8134768" cy="5969307"/>
        </a:xfrm>
        <a:prstGeom prst="rect">
          <a:avLst/>
        </a:prstGeom>
      </xdr:spPr>
    </xdr:pic>
    <xdr:clientData/>
  </xdr:twoCellAnchor>
  <xdr:twoCellAnchor>
    <xdr:from>
      <xdr:col>14</xdr:col>
      <xdr:colOff>346363</xdr:colOff>
      <xdr:row>24</xdr:row>
      <xdr:rowOff>34636</xdr:rowOff>
    </xdr:from>
    <xdr:to>
      <xdr:col>14</xdr:col>
      <xdr:colOff>1951181</xdr:colOff>
      <xdr:row>27</xdr:row>
      <xdr:rowOff>57727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7821532-3379-DADE-2164-5EE33D4D2777}"/>
            </a:ext>
          </a:extLst>
        </xdr:cNvPr>
        <xdr:cNvCxnSpPr/>
      </xdr:nvCxnSpPr>
      <xdr:spPr>
        <a:xfrm flipV="1">
          <a:off x="18853727" y="8636000"/>
          <a:ext cx="1604818" cy="106218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1962727</xdr:colOff>
      <xdr:row>24</xdr:row>
      <xdr:rowOff>34636</xdr:rowOff>
    </xdr:from>
    <xdr:to>
      <xdr:col>16</xdr:col>
      <xdr:colOff>588819</xdr:colOff>
      <xdr:row>27</xdr:row>
      <xdr:rowOff>69272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C8237D1-FA53-4E9C-877E-5C57AD16E6F2}"/>
            </a:ext>
          </a:extLst>
        </xdr:cNvPr>
        <xdr:cNvCxnSpPr/>
      </xdr:nvCxnSpPr>
      <xdr:spPr>
        <a:xfrm>
          <a:off x="20470091" y="8636000"/>
          <a:ext cx="1616364" cy="107372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1962729</xdr:colOff>
      <xdr:row>20</xdr:row>
      <xdr:rowOff>11545</xdr:rowOff>
    </xdr:from>
    <xdr:to>
      <xdr:col>14</xdr:col>
      <xdr:colOff>1974273</xdr:colOff>
      <xdr:row>24</xdr:row>
      <xdr:rowOff>46182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B68AF03-32D6-462F-93FE-9DD1C9C859CB}"/>
            </a:ext>
          </a:extLst>
        </xdr:cNvPr>
        <xdr:cNvCxnSpPr/>
      </xdr:nvCxnSpPr>
      <xdr:spPr>
        <a:xfrm flipV="1">
          <a:off x="20470093" y="7088909"/>
          <a:ext cx="11544" cy="155863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1974273</xdr:colOff>
      <xdr:row>21</xdr:row>
      <xdr:rowOff>357909</xdr:rowOff>
    </xdr:from>
    <xdr:ext cx="450272" cy="67826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234F450-9400-0EEB-D83F-CB9B24D72172}"/>
            </a:ext>
          </a:extLst>
        </xdr:cNvPr>
        <xdr:cNvSpPr txBox="1"/>
      </xdr:nvSpPr>
      <xdr:spPr>
        <a:xfrm>
          <a:off x="20481637" y="7827818"/>
          <a:ext cx="450272" cy="678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600" b="1">
              <a:solidFill>
                <a:srgbClr val="FF0000"/>
              </a:solidFill>
            </a:rPr>
            <a:t>x</a:t>
          </a:r>
          <a:endParaRPr lang="th-TH" sz="3600" b="1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1581727</xdr:colOff>
      <xdr:row>2</xdr:row>
      <xdr:rowOff>265548</xdr:rowOff>
    </xdr:from>
    <xdr:to>
      <xdr:col>3</xdr:col>
      <xdr:colOff>277090</xdr:colOff>
      <xdr:row>9</xdr:row>
      <xdr:rowOff>242454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3B256A37-2E62-3A2D-1E28-73D4BEAFFC0D}"/>
            </a:ext>
          </a:extLst>
        </xdr:cNvPr>
        <xdr:cNvGrpSpPr/>
      </xdr:nvGrpSpPr>
      <xdr:grpSpPr>
        <a:xfrm>
          <a:off x="1897413" y="962234"/>
          <a:ext cx="2799277" cy="2306449"/>
          <a:chOff x="16105910" y="1143002"/>
          <a:chExt cx="3636818" cy="2609272"/>
        </a:xfrm>
      </xdr:grpSpPr>
      <xdr:sp macro="" textlink="">
        <xdr:nvSpPr>
          <xdr:cNvPr id="49" name="Isosceles Triangle 48">
            <a:extLst>
              <a:ext uri="{FF2B5EF4-FFF2-40B4-BE49-F238E27FC236}">
                <a16:creationId xmlns:a16="http://schemas.microsoft.com/office/drawing/2014/main" id="{A5428185-7C75-0599-4A89-E41010E5EC99}"/>
              </a:ext>
            </a:extLst>
          </xdr:cNvPr>
          <xdr:cNvSpPr/>
        </xdr:nvSpPr>
        <xdr:spPr>
          <a:xfrm>
            <a:off x="16105910" y="1143002"/>
            <a:ext cx="3636818" cy="2609272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53EE34F9-0F56-45B5-A124-CBD9F4FECDB1}"/>
              </a:ext>
            </a:extLst>
          </xdr:cNvPr>
          <xdr:cNvCxnSpPr/>
        </xdr:nvCxnSpPr>
        <xdr:spPr>
          <a:xfrm flipV="1">
            <a:off x="16129000" y="2874818"/>
            <a:ext cx="1789545" cy="877456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7DD0D401-EEAA-4D24-B4A2-E692C1159E15}"/>
              </a:ext>
            </a:extLst>
          </xdr:cNvPr>
          <xdr:cNvCxnSpPr>
            <a:endCxn id="49" idx="4"/>
          </xdr:cNvCxnSpPr>
        </xdr:nvCxnSpPr>
        <xdr:spPr>
          <a:xfrm>
            <a:off x="17895455" y="2874818"/>
            <a:ext cx="1847273" cy="877456"/>
          </a:xfrm>
          <a:prstGeom prst="line">
            <a:avLst/>
          </a:prstGeom>
          <a:ln w="2857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ABA59945-8E8A-4D5B-8D32-1DC70850828A}"/>
              </a:ext>
            </a:extLst>
          </xdr:cNvPr>
          <xdr:cNvCxnSpPr>
            <a:endCxn id="49" idx="0"/>
          </xdr:cNvCxnSpPr>
        </xdr:nvCxnSpPr>
        <xdr:spPr>
          <a:xfrm flipV="1">
            <a:off x="17918545" y="1143002"/>
            <a:ext cx="5774" cy="1743362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3" name="TextBox 62">
                <a:extLst>
                  <a:ext uri="{FF2B5EF4-FFF2-40B4-BE49-F238E27FC236}">
                    <a16:creationId xmlns:a16="http://schemas.microsoft.com/office/drawing/2014/main" id="{1562266C-A5D0-4D6B-BE35-DD8D2C6B50BB}"/>
                  </a:ext>
                </a:extLst>
              </xdr:cNvPr>
              <xdr:cNvSpPr txBox="1"/>
            </xdr:nvSpPr>
            <xdr:spPr>
              <a:xfrm>
                <a:off x="17606820" y="1581726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cs typeface="TH Sarabun New" panose="020B0500040200020003" pitchFamily="34" charset="-34"/>
                        </a:rPr>
                        <m:t>𝒙</m:t>
                      </m:r>
                    </m:oMath>
                  </m:oMathPara>
                </a14:m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63" name="TextBox 62">
                <a:extLst>
                  <a:ext uri="{FF2B5EF4-FFF2-40B4-BE49-F238E27FC236}">
                    <a16:creationId xmlns:a16="http://schemas.microsoft.com/office/drawing/2014/main" id="{1562266C-A5D0-4D6B-BE35-DD8D2C6B50BB}"/>
                  </a:ext>
                </a:extLst>
              </xdr:cNvPr>
              <xdr:cNvSpPr txBox="1"/>
            </xdr:nvSpPr>
            <xdr:spPr>
              <a:xfrm>
                <a:off x="17606820" y="1581726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1" i="0">
                    <a:solidFill>
                      <a:srgbClr val="FF0000"/>
                    </a:solidFill>
                    <a:latin typeface="Cambria Math" panose="02040503050406030204" pitchFamily="18" charset="0"/>
                    <a:cs typeface="TH Sarabun New" panose="020B0500040200020003" pitchFamily="34" charset="-34"/>
                  </a:rPr>
                  <a:t>𝒙</a:t>
                </a:r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1B4EAEC4-E4C7-4DAD-9CD0-8498C5CCADD6}"/>
                  </a:ext>
                </a:extLst>
              </xdr:cNvPr>
              <xdr:cNvSpPr txBox="1"/>
            </xdr:nvSpPr>
            <xdr:spPr>
              <a:xfrm>
                <a:off x="18195636" y="3244273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cs typeface="TH Sarabun New" panose="020B0500040200020003" pitchFamily="34" charset="-34"/>
                        </a:rPr>
                        <m:t>𝒙</m:t>
                      </m:r>
                    </m:oMath>
                  </m:oMathPara>
                </a14:m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1B4EAEC4-E4C7-4DAD-9CD0-8498C5CCADD6}"/>
                  </a:ext>
                </a:extLst>
              </xdr:cNvPr>
              <xdr:cNvSpPr txBox="1"/>
            </xdr:nvSpPr>
            <xdr:spPr>
              <a:xfrm>
                <a:off x="18195636" y="3244273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1" i="0">
                    <a:solidFill>
                      <a:srgbClr val="FF0000"/>
                    </a:solidFill>
                    <a:latin typeface="Cambria Math" panose="02040503050406030204" pitchFamily="18" charset="0"/>
                    <a:cs typeface="TH Sarabun New" panose="020B0500040200020003" pitchFamily="34" charset="-34"/>
                  </a:rPr>
                  <a:t>𝒙</a:t>
                </a:r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AD70355E-75FF-4372-B550-4D2245693703}"/>
                  </a:ext>
                </a:extLst>
              </xdr:cNvPr>
              <xdr:cNvSpPr txBox="1"/>
            </xdr:nvSpPr>
            <xdr:spPr>
              <a:xfrm>
                <a:off x="16648545" y="2863273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cs typeface="TH Sarabun New" panose="020B0500040200020003" pitchFamily="34" charset="-34"/>
                        </a:rPr>
                        <m:t>𝒙</m:t>
                      </m:r>
                    </m:oMath>
                  </m:oMathPara>
                </a14:m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AD70355E-75FF-4372-B550-4D2245693703}"/>
                  </a:ext>
                </a:extLst>
              </xdr:cNvPr>
              <xdr:cNvSpPr txBox="1"/>
            </xdr:nvSpPr>
            <xdr:spPr>
              <a:xfrm>
                <a:off x="16648545" y="2863273"/>
                <a:ext cx="958272" cy="4618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1" i="0">
                    <a:solidFill>
                      <a:srgbClr val="FF0000"/>
                    </a:solidFill>
                    <a:latin typeface="Cambria Math" panose="02040503050406030204" pitchFamily="18" charset="0"/>
                    <a:cs typeface="TH Sarabun New" panose="020B0500040200020003" pitchFamily="34" charset="-34"/>
                  </a:rPr>
                  <a:t>𝒙</a:t>
                </a:r>
                <a:endParaRPr lang="th-TH" sz="2400" b="1">
                  <a:solidFill>
                    <a:srgbClr val="FF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2EEB6F8B-21C7-4D57-9D4E-F3BDA31304B6}"/>
              </a:ext>
            </a:extLst>
          </xdr:cNvPr>
          <xdr:cNvSpPr txBox="1"/>
        </xdr:nvSpPr>
        <xdr:spPr>
          <a:xfrm>
            <a:off x="18049255" y="2461518"/>
            <a:ext cx="660178" cy="4456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r>
              <a:rPr lang="en-US" sz="2800" b="1">
                <a:latin typeface="TH Sarabun New" panose="020B0500040200020003" pitchFamily="34" charset="-34"/>
                <a:cs typeface="TH Sarabun New" panose="020B0500040200020003" pitchFamily="34" charset="-34"/>
              </a:rPr>
              <a:t>A</a:t>
            </a:r>
            <a:endParaRPr lang="th-TH" sz="28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225137</xdr:colOff>
      <xdr:row>2</xdr:row>
      <xdr:rowOff>265548</xdr:rowOff>
    </xdr:from>
    <xdr:to>
      <xdr:col>3</xdr:col>
      <xdr:colOff>2620818</xdr:colOff>
      <xdr:row>12</xdr:row>
      <xdr:rowOff>173182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EBD81BA-EC34-756C-C3CB-6FBBB2F8851F}"/>
            </a:ext>
          </a:extLst>
        </xdr:cNvPr>
        <xdr:cNvCxnSpPr>
          <a:stCxn id="49" idx="0"/>
        </xdr:cNvCxnSpPr>
      </xdr:nvCxnSpPr>
      <xdr:spPr>
        <a:xfrm>
          <a:off x="3307773" y="958275"/>
          <a:ext cx="3746500" cy="3325089"/>
        </a:xfrm>
        <a:prstGeom prst="line">
          <a:avLst/>
        </a:prstGeom>
        <a:ln w="28575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277090</xdr:colOff>
      <xdr:row>9</xdr:row>
      <xdr:rowOff>242454</xdr:rowOff>
    </xdr:from>
    <xdr:to>
      <xdr:col>4</xdr:col>
      <xdr:colOff>0</xdr:colOff>
      <xdr:row>12</xdr:row>
      <xdr:rowOff>173182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4744A24A-BB0F-84DF-7A05-04D52F99B324}"/>
            </a:ext>
          </a:extLst>
        </xdr:cNvPr>
        <xdr:cNvCxnSpPr>
          <a:stCxn id="49" idx="4"/>
        </xdr:cNvCxnSpPr>
      </xdr:nvCxnSpPr>
      <xdr:spPr>
        <a:xfrm>
          <a:off x="4710545" y="3244272"/>
          <a:ext cx="2355273" cy="1039092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704272</xdr:colOff>
      <xdr:row>5</xdr:row>
      <xdr:rowOff>242455</xdr:rowOff>
    </xdr:from>
    <xdr:to>
      <xdr:col>3</xdr:col>
      <xdr:colOff>1858818</xdr:colOff>
      <xdr:row>7</xdr:row>
      <xdr:rowOff>57727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541D8C5F-8962-4471-ACFC-6321FFE4E3B9}"/>
                </a:ext>
              </a:extLst>
            </xdr:cNvPr>
            <xdr:cNvSpPr txBox="1"/>
          </xdr:nvSpPr>
          <xdr:spPr>
            <a:xfrm>
              <a:off x="5137727" y="1974273"/>
              <a:ext cx="1154546" cy="392545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400" b="1" i="1">
                        <a:solidFill>
                          <a:schemeClr val="accent2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𝒄</m:t>
                    </m:r>
                    <m:r>
                      <a:rPr lang="en-US" sz="2400" b="1" i="0">
                        <a:solidFill>
                          <a:schemeClr val="accent2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 </m:t>
                    </m:r>
                    <m:r>
                      <a:rPr lang="th-TH" sz="2400" b="1" i="0">
                        <a:solidFill>
                          <a:schemeClr val="accent2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?</m:t>
                    </m:r>
                  </m:oMath>
                </m:oMathPara>
              </a14:m>
              <a:endParaRPr lang="th-TH" sz="2400" b="1">
                <a:solidFill>
                  <a:schemeClr val="accent2">
                    <a:lumMod val="50000"/>
                  </a:schemeClr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541D8C5F-8962-4471-ACFC-6321FFE4E3B9}"/>
                </a:ext>
              </a:extLst>
            </xdr:cNvPr>
            <xdr:cNvSpPr txBox="1"/>
          </xdr:nvSpPr>
          <xdr:spPr>
            <a:xfrm>
              <a:off x="5137727" y="1974273"/>
              <a:ext cx="1154546" cy="392545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4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𝒄= </a:t>
              </a:r>
              <a:r>
                <a:rPr lang="th-TH" sz="24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?</a:t>
              </a:r>
              <a:endParaRPr lang="th-TH" sz="2400" b="1">
                <a:solidFill>
                  <a:schemeClr val="accent2">
                    <a:lumMod val="50000"/>
                  </a:schemeClr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92366</xdr:colOff>
      <xdr:row>4</xdr:row>
      <xdr:rowOff>23090</xdr:rowOff>
    </xdr:from>
    <xdr:to>
      <xdr:col>1</xdr:col>
      <xdr:colOff>2066636</xdr:colOff>
      <xdr:row>4</xdr:row>
      <xdr:rowOff>334817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142A518-3C8E-4884-8940-16A5541ACC36}"/>
                </a:ext>
              </a:extLst>
            </xdr:cNvPr>
            <xdr:cNvSpPr txBox="1"/>
          </xdr:nvSpPr>
          <xdr:spPr>
            <a:xfrm>
              <a:off x="415639" y="1408545"/>
              <a:ext cx="1974270" cy="311727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2000" b="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2000" b="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2000" b="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=0.5774</m:t>
                    </m:r>
                    <m:r>
                      <m:rPr>
                        <m:sty m:val="p"/>
                      </m:rPr>
                      <a:rPr lang="en-US" sz="2000" b="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L</m:t>
                    </m:r>
                  </m:oMath>
                </m:oMathPara>
              </a14:m>
              <a:endParaRPr lang="th-TH" sz="2000" b="0">
                <a:solidFill>
                  <a:srgbClr val="FF0000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142A518-3C8E-4884-8940-16A5541ACC36}"/>
                </a:ext>
              </a:extLst>
            </xdr:cNvPr>
            <xdr:cNvSpPr txBox="1"/>
          </xdr:nvSpPr>
          <xdr:spPr>
            <a:xfrm>
              <a:off x="415639" y="1408545"/>
              <a:ext cx="1974270" cy="311727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a=x=0.5774L</a:t>
              </a:r>
              <a:endParaRPr lang="th-TH" sz="2000" b="0">
                <a:solidFill>
                  <a:srgbClr val="FF0000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1662546</xdr:colOff>
      <xdr:row>5</xdr:row>
      <xdr:rowOff>242455</xdr:rowOff>
    </xdr:from>
    <xdr:to>
      <xdr:col>1</xdr:col>
      <xdr:colOff>2401784</xdr:colOff>
      <xdr:row>7</xdr:row>
      <xdr:rowOff>69784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EEA7953E-1074-45F5-98D2-895649916CE4}"/>
                </a:ext>
              </a:extLst>
            </xdr:cNvPr>
            <xdr:cNvSpPr txBox="1"/>
          </xdr:nvSpPr>
          <xdr:spPr>
            <a:xfrm>
              <a:off x="1985819" y="1974273"/>
              <a:ext cx="739238" cy="404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400" b="1" i="1">
                        <a:solidFill>
                          <a:srgbClr val="FF00FF"/>
                        </a:solidFill>
                        <a:latin typeface="Cambria Math" panose="02040503050406030204" pitchFamily="18" charset="0"/>
                        <a:cs typeface="TH Sarabun New" panose="020B0500040200020003" pitchFamily="34" charset="-34"/>
                      </a:rPr>
                      <m:t>𝑳</m:t>
                    </m:r>
                  </m:oMath>
                </m:oMathPara>
              </a14:m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EEA7953E-1074-45F5-98D2-895649916CE4}"/>
                </a:ext>
              </a:extLst>
            </xdr:cNvPr>
            <xdr:cNvSpPr txBox="1"/>
          </xdr:nvSpPr>
          <xdr:spPr>
            <a:xfrm>
              <a:off x="1985819" y="1974273"/>
              <a:ext cx="739238" cy="404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400" b="1" i="0">
                  <a:solidFill>
                    <a:srgbClr val="FF00FF"/>
                  </a:solidFill>
                  <a:latin typeface="Cambria Math" panose="02040503050406030204" pitchFamily="18" charset="0"/>
                  <a:cs typeface="TH Sarabun New" panose="020B0500040200020003" pitchFamily="34" charset="-34"/>
                </a:rPr>
                <a:t>𝑳</a:t>
              </a:r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738910</xdr:colOff>
      <xdr:row>5</xdr:row>
      <xdr:rowOff>184728</xdr:rowOff>
    </xdr:from>
    <xdr:to>
      <xdr:col>3</xdr:col>
      <xdr:colOff>127329</xdr:colOff>
      <xdr:row>7</xdr:row>
      <xdr:rowOff>127512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053C670-11BF-4CE1-BEC7-B561AE4B50D2}"/>
                </a:ext>
              </a:extLst>
            </xdr:cNvPr>
            <xdr:cNvSpPr txBox="1"/>
          </xdr:nvSpPr>
          <xdr:spPr>
            <a:xfrm>
              <a:off x="3821546" y="1916546"/>
              <a:ext cx="739238" cy="520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400" b="1" i="1">
                        <a:solidFill>
                          <a:srgbClr val="FF00FF"/>
                        </a:solidFill>
                        <a:latin typeface="Cambria Math" panose="02040503050406030204" pitchFamily="18" charset="0"/>
                        <a:cs typeface="TH Sarabun New" panose="020B0500040200020003" pitchFamily="34" charset="-34"/>
                      </a:rPr>
                      <m:t>𝑳</m:t>
                    </m:r>
                  </m:oMath>
                </m:oMathPara>
              </a14:m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053C670-11BF-4CE1-BEC7-B561AE4B50D2}"/>
                </a:ext>
              </a:extLst>
            </xdr:cNvPr>
            <xdr:cNvSpPr txBox="1"/>
          </xdr:nvSpPr>
          <xdr:spPr>
            <a:xfrm>
              <a:off x="3821546" y="1916546"/>
              <a:ext cx="739238" cy="520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400" b="1" i="0">
                  <a:solidFill>
                    <a:srgbClr val="FF00FF"/>
                  </a:solidFill>
                  <a:latin typeface="Cambria Math" panose="02040503050406030204" pitchFamily="18" charset="0"/>
                  <a:cs typeface="TH Sarabun New" panose="020B0500040200020003" pitchFamily="34" charset="-34"/>
                </a:rPr>
                <a:t>𝑳</a:t>
              </a:r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2493818</xdr:colOff>
      <xdr:row>8</xdr:row>
      <xdr:rowOff>254000</xdr:rowOff>
    </xdr:from>
    <xdr:to>
      <xdr:col>2</xdr:col>
      <xdr:colOff>473693</xdr:colOff>
      <xdr:row>9</xdr:row>
      <xdr:rowOff>312239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B5F3AC6-D035-4207-9EAC-E15889ABC97D}"/>
                </a:ext>
              </a:extLst>
            </xdr:cNvPr>
            <xdr:cNvSpPr txBox="1"/>
          </xdr:nvSpPr>
          <xdr:spPr>
            <a:xfrm>
              <a:off x="2817091" y="2909455"/>
              <a:ext cx="739238" cy="404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400" b="1" i="1">
                        <a:solidFill>
                          <a:srgbClr val="FF00FF"/>
                        </a:solidFill>
                        <a:latin typeface="Cambria Math" panose="02040503050406030204" pitchFamily="18" charset="0"/>
                        <a:cs typeface="TH Sarabun New" panose="020B0500040200020003" pitchFamily="34" charset="-34"/>
                      </a:rPr>
                      <m:t>𝑳</m:t>
                    </m:r>
                  </m:oMath>
                </m:oMathPara>
              </a14:m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B5F3AC6-D035-4207-9EAC-E15889ABC97D}"/>
                </a:ext>
              </a:extLst>
            </xdr:cNvPr>
            <xdr:cNvSpPr txBox="1"/>
          </xdr:nvSpPr>
          <xdr:spPr>
            <a:xfrm>
              <a:off x="2817091" y="2909455"/>
              <a:ext cx="739238" cy="404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400" b="1" i="0">
                  <a:solidFill>
                    <a:srgbClr val="FF00FF"/>
                  </a:solidFill>
                  <a:latin typeface="Cambria Math" panose="02040503050406030204" pitchFamily="18" charset="0"/>
                  <a:cs typeface="TH Sarabun New" panose="020B0500040200020003" pitchFamily="34" charset="-34"/>
                </a:rPr>
                <a:t>𝑳</a:t>
              </a:r>
              <a:endParaRPr lang="th-TH" sz="2400" b="1">
                <a:solidFill>
                  <a:srgbClr val="FF00FF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3</xdr:col>
      <xdr:colOff>288636</xdr:colOff>
      <xdr:row>12</xdr:row>
      <xdr:rowOff>11547</xdr:rowOff>
    </xdr:from>
    <xdr:to>
      <xdr:col>3</xdr:col>
      <xdr:colOff>1870364</xdr:colOff>
      <xdr:row>13</xdr:row>
      <xdr:rowOff>11546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3FBD50C-79CA-4EA4-9395-E5B6A4EC5EBB}"/>
                </a:ext>
              </a:extLst>
            </xdr:cNvPr>
            <xdr:cNvSpPr txBox="1"/>
          </xdr:nvSpPr>
          <xdr:spPr>
            <a:xfrm>
              <a:off x="4722091" y="4121729"/>
              <a:ext cx="1581728" cy="34636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000" b="1" i="0">
                        <a:solidFill>
                          <a:schemeClr val="accent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𝐛</m:t>
                    </m:r>
                    <m:r>
                      <a:rPr lang="en-US" sz="2000" b="1" i="0">
                        <a:solidFill>
                          <a:schemeClr val="accent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 </m:t>
                    </m:r>
                    <m:r>
                      <a:rPr lang="en-US" sz="2000" b="1" i="0">
                        <a:solidFill>
                          <a:schemeClr val="accent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𝐚</m:t>
                    </m:r>
                    <m:r>
                      <a:rPr lang="en-US" sz="2000" b="1" i="0">
                        <a:solidFill>
                          <a:schemeClr val="accent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2000" b="1" i="0">
                        <a:solidFill>
                          <a:schemeClr val="accent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𝐦</m:t>
                    </m:r>
                  </m:oMath>
                </m:oMathPara>
              </a14:m>
              <a:endParaRPr lang="th-TH" sz="2000" b="1">
                <a:solidFill>
                  <a:schemeClr val="accent1">
                    <a:lumMod val="50000"/>
                  </a:schemeClr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3FBD50C-79CA-4EA4-9395-E5B6A4EC5EBB}"/>
                </a:ext>
              </a:extLst>
            </xdr:cNvPr>
            <xdr:cNvSpPr txBox="1"/>
          </xdr:nvSpPr>
          <xdr:spPr>
            <a:xfrm>
              <a:off x="4722091" y="4121729"/>
              <a:ext cx="1581728" cy="34636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000" b="1" i="0">
                  <a:solidFill>
                    <a:schemeClr val="accent1">
                      <a:lumMod val="50000"/>
                    </a:schemeClr>
                  </a:solidFill>
                  <a:latin typeface="Cambria Math" panose="02040503050406030204" pitchFamily="18" charset="0"/>
                </a:rPr>
                <a:t>𝐛= 𝐚+𝐦</a:t>
              </a:r>
              <a:endParaRPr lang="th-TH" sz="2000" b="1">
                <a:solidFill>
                  <a:schemeClr val="accent1">
                    <a:lumMod val="50000"/>
                  </a:schemeClr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3</xdr:col>
      <xdr:colOff>392546</xdr:colOff>
      <xdr:row>9</xdr:row>
      <xdr:rowOff>254000</xdr:rowOff>
    </xdr:from>
    <xdr:to>
      <xdr:col>3</xdr:col>
      <xdr:colOff>1795127</xdr:colOff>
      <xdr:row>11</xdr:row>
      <xdr:rowOff>5432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8C261459-7ADB-494D-8A6C-FB763BBD4CEC}"/>
                </a:ext>
              </a:extLst>
            </xdr:cNvPr>
            <xdr:cNvSpPr txBox="1"/>
          </xdr:nvSpPr>
          <xdr:spPr>
            <a:xfrm>
              <a:off x="4826001" y="3255818"/>
              <a:ext cx="1402581" cy="513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000" b="1" i="0">
                        <a:solidFill>
                          <a:srgbClr val="002060"/>
                        </a:solidFill>
                        <a:latin typeface="Cambria Math" panose="02040503050406030204" pitchFamily="18" charset="0"/>
                      </a:rPr>
                      <m:t>𝐦</m:t>
                    </m:r>
                  </m:oMath>
                </m:oMathPara>
              </a14:m>
              <a:endParaRPr lang="th-TH" sz="2000" b="1">
                <a:solidFill>
                  <a:srgbClr val="002060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8C261459-7ADB-494D-8A6C-FB763BBD4CEC}"/>
                </a:ext>
              </a:extLst>
            </xdr:cNvPr>
            <xdr:cNvSpPr txBox="1"/>
          </xdr:nvSpPr>
          <xdr:spPr>
            <a:xfrm>
              <a:off x="4826001" y="3255818"/>
              <a:ext cx="1402581" cy="513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000" b="1" i="0">
                  <a:solidFill>
                    <a:srgbClr val="002060"/>
                  </a:solidFill>
                  <a:latin typeface="Cambria Math" panose="02040503050406030204" pitchFamily="18" charset="0"/>
                </a:rPr>
                <a:t>𝐦</a:t>
              </a:r>
              <a:endParaRPr lang="th-TH" sz="2000" b="1">
                <a:solidFill>
                  <a:srgbClr val="002060"/>
                </a:solidFill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2066636</xdr:colOff>
      <xdr:row>4</xdr:row>
      <xdr:rowOff>178954</xdr:rowOff>
    </xdr:from>
    <xdr:to>
      <xdr:col>2</xdr:col>
      <xdr:colOff>196273</xdr:colOff>
      <xdr:row>5</xdr:row>
      <xdr:rowOff>196273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F729DCA-4748-ED25-48E1-B10BE0D676AB}"/>
            </a:ext>
          </a:extLst>
        </xdr:cNvPr>
        <xdr:cNvCxnSpPr>
          <a:stCxn id="76" idx="3"/>
        </xdr:cNvCxnSpPr>
      </xdr:nvCxnSpPr>
      <xdr:spPr>
        <a:xfrm>
          <a:off x="2389909" y="1564409"/>
          <a:ext cx="889000" cy="363682"/>
        </a:xfrm>
        <a:prstGeom prst="straightConnector1">
          <a:avLst/>
        </a:prstGeom>
        <a:ln w="28575">
          <a:solidFill>
            <a:srgbClr val="FF0000"/>
          </a:solidFill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53340</xdr:rowOff>
    </xdr:from>
    <xdr:to>
      <xdr:col>12</xdr:col>
      <xdr:colOff>45720</xdr:colOff>
      <xdr:row>26</xdr:row>
      <xdr:rowOff>88053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CB86C1-A83E-9B05-CAD6-6BB53866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53340"/>
          <a:ext cx="7772400" cy="45914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165100</xdr:rowOff>
    </xdr:from>
    <xdr:to>
      <xdr:col>9</xdr:col>
      <xdr:colOff>343222</xdr:colOff>
      <xdr:row>29</xdr:row>
      <xdr:rowOff>120913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ED9B91-82D8-5DDC-E777-3A109BF1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" y="165100"/>
          <a:ext cx="6267772" cy="511201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</xdr:row>
      <xdr:rowOff>101600</xdr:rowOff>
    </xdr:from>
    <xdr:to>
      <xdr:col>9</xdr:col>
      <xdr:colOff>238632</xdr:colOff>
      <xdr:row>70</xdr:row>
      <xdr:rowOff>132032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C7E7F-7B6C-C29E-17B0-B99746489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5257800"/>
          <a:ext cx="6029832" cy="73202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57150</xdr:rowOff>
    </xdr:from>
    <xdr:to>
      <xdr:col>8</xdr:col>
      <xdr:colOff>626512</xdr:colOff>
      <xdr:row>30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81EC7-4C08-4ED3-E675-3EBC35BA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57150"/>
          <a:ext cx="5890662" cy="533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30</xdr:row>
      <xdr:rowOff>44450</xdr:rowOff>
    </xdr:from>
    <xdr:to>
      <xdr:col>8</xdr:col>
      <xdr:colOff>648778</xdr:colOff>
      <xdr:row>57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AA4F1-B0E1-F40D-AD71-FFBA21702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" y="5378450"/>
          <a:ext cx="5912929" cy="4883150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56</xdr:row>
      <xdr:rowOff>88900</xdr:rowOff>
    </xdr:from>
    <xdr:to>
      <xdr:col>4</xdr:col>
      <xdr:colOff>107950</xdr:colOff>
      <xdr:row>57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81538D6-A2DE-A9E1-2BF1-35A1C65AD4BA}"/>
            </a:ext>
          </a:extLst>
        </xdr:cNvPr>
        <xdr:cNvSpPr/>
      </xdr:nvSpPr>
      <xdr:spPr>
        <a:xfrm>
          <a:off x="139700" y="10045700"/>
          <a:ext cx="2609850" cy="177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158750</xdr:colOff>
      <xdr:row>38</xdr:row>
      <xdr:rowOff>120650</xdr:rowOff>
    </xdr:from>
    <xdr:to>
      <xdr:col>4</xdr:col>
      <xdr:colOff>114300</xdr:colOff>
      <xdr:row>39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EAB431-3CED-E519-C05C-9D9731DFCBF3}"/>
            </a:ext>
          </a:extLst>
        </xdr:cNvPr>
        <xdr:cNvSpPr/>
      </xdr:nvSpPr>
      <xdr:spPr>
        <a:xfrm>
          <a:off x="158750" y="6877050"/>
          <a:ext cx="2597150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bythebrain.com/article/math-m3-trigonometr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7A19-2ED3-4D96-9E3C-8A0222832B45}">
  <dimension ref="B24:B76"/>
  <sheetViews>
    <sheetView topLeftCell="B66" zoomScale="80" zoomScaleNormal="80" workbookViewId="0">
      <selection activeCell="F67" sqref="F67"/>
    </sheetView>
  </sheetViews>
  <sheetFormatPr defaultColWidth="8.69921875" defaultRowHeight="28.8" x14ac:dyDescent="0.25"/>
  <cols>
    <col min="1" max="1" width="2" style="123" customWidth="1"/>
    <col min="2" max="2" width="150.296875" style="123" customWidth="1"/>
    <col min="3" max="16384" width="8.69921875" style="123"/>
  </cols>
  <sheetData>
    <row r="24" spans="2:2" ht="34.799999999999997" x14ac:dyDescent="0.25">
      <c r="B24" s="125" t="s">
        <v>62</v>
      </c>
    </row>
    <row r="25" spans="2:2" ht="51.45" customHeight="1" x14ac:dyDescent="2.5">
      <c r="B25" s="130" t="s">
        <v>68</v>
      </c>
    </row>
    <row r="26" spans="2:2" ht="34.799999999999997" x14ac:dyDescent="0.25">
      <c r="B26" s="125" t="s">
        <v>63</v>
      </c>
    </row>
    <row r="27" spans="2:2" x14ac:dyDescent="0.25">
      <c r="B27" s="123" t="s">
        <v>99</v>
      </c>
    </row>
    <row r="28" spans="2:2" x14ac:dyDescent="0.25">
      <c r="B28" s="123" t="s">
        <v>64</v>
      </c>
    </row>
    <row r="29" spans="2:2" x14ac:dyDescent="0.25">
      <c r="B29" s="123" t="s">
        <v>69</v>
      </c>
    </row>
    <row r="30" spans="2:2" x14ac:dyDescent="0.25">
      <c r="B30" s="123" t="s">
        <v>70</v>
      </c>
    </row>
    <row r="31" spans="2:2" x14ac:dyDescent="0.25">
      <c r="B31" s="123" t="s">
        <v>71</v>
      </c>
    </row>
    <row r="32" spans="2:2" x14ac:dyDescent="0.25">
      <c r="B32" s="123" t="s">
        <v>72</v>
      </c>
    </row>
    <row r="33" spans="2:2" x14ac:dyDescent="0.25">
      <c r="B33" s="131" t="s">
        <v>73</v>
      </c>
    </row>
    <row r="34" spans="2:2" x14ac:dyDescent="0.25">
      <c r="B34" s="132" t="s">
        <v>65</v>
      </c>
    </row>
    <row r="36" spans="2:2" ht="39" customHeight="1" x14ac:dyDescent="0.25">
      <c r="B36" s="142" t="s">
        <v>51</v>
      </c>
    </row>
    <row r="37" spans="2:2" ht="61.5" customHeight="1" x14ac:dyDescent="0.25">
      <c r="B37" s="133" t="s">
        <v>87</v>
      </c>
    </row>
    <row r="38" spans="2:2" ht="32.4" x14ac:dyDescent="0.25">
      <c r="B38" s="126" t="s">
        <v>52</v>
      </c>
    </row>
    <row r="39" spans="2:2" x14ac:dyDescent="0.25">
      <c r="B39" s="123" t="s">
        <v>53</v>
      </c>
    </row>
    <row r="40" spans="2:2" ht="12" customHeight="1" x14ac:dyDescent="0.25"/>
    <row r="50" spans="2:2" ht="14.55" customHeight="1" x14ac:dyDescent="0.25"/>
    <row r="51" spans="2:2" x14ac:dyDescent="0.25">
      <c r="B51" s="123" t="s">
        <v>54</v>
      </c>
    </row>
    <row r="52" spans="2:2" x14ac:dyDescent="0.25">
      <c r="B52" s="123" t="s">
        <v>74</v>
      </c>
    </row>
    <row r="53" spans="2:2" x14ac:dyDescent="0.25">
      <c r="B53" s="123" t="s">
        <v>79</v>
      </c>
    </row>
    <row r="55" spans="2:2" x14ac:dyDescent="0.25">
      <c r="B55" s="129" t="s">
        <v>67</v>
      </c>
    </row>
    <row r="56" spans="2:2" ht="25.95" customHeight="1" x14ac:dyDescent="0.25">
      <c r="B56" s="124"/>
    </row>
    <row r="57" spans="2:2" ht="23.55" customHeight="1" x14ac:dyDescent="0.75">
      <c r="B57" s="127"/>
    </row>
    <row r="58" spans="2:2" ht="43.05" customHeight="1" x14ac:dyDescent="0.25">
      <c r="B58" s="124" t="s">
        <v>66</v>
      </c>
    </row>
    <row r="59" spans="2:2" x14ac:dyDescent="0.25">
      <c r="B59" s="123" t="s">
        <v>55</v>
      </c>
    </row>
    <row r="60" spans="2:2" x14ac:dyDescent="0.25">
      <c r="B60" s="123" t="s">
        <v>75</v>
      </c>
    </row>
    <row r="61" spans="2:2" x14ac:dyDescent="0.25">
      <c r="B61" s="123" t="s">
        <v>76</v>
      </c>
    </row>
    <row r="62" spans="2:2" x14ac:dyDescent="0.25">
      <c r="B62" s="123" t="s">
        <v>77</v>
      </c>
    </row>
    <row r="63" spans="2:2" x14ac:dyDescent="0.25">
      <c r="B63" s="123" t="s">
        <v>78</v>
      </c>
    </row>
    <row r="65" spans="2:2" x14ac:dyDescent="0.25">
      <c r="B65" s="123" t="s">
        <v>100</v>
      </c>
    </row>
    <row r="66" spans="2:2" ht="340.95" customHeight="1" x14ac:dyDescent="0.25">
      <c r="B66" s="128"/>
    </row>
    <row r="67" spans="2:2" ht="63" customHeight="1" x14ac:dyDescent="0.25"/>
    <row r="68" spans="2:2" x14ac:dyDescent="0.25">
      <c r="B68" s="124" t="s">
        <v>80</v>
      </c>
    </row>
    <row r="69" spans="2:2" ht="24.45" customHeight="1" x14ac:dyDescent="0.25">
      <c r="B69" s="123" t="s">
        <v>81</v>
      </c>
    </row>
    <row r="71" spans="2:2" x14ac:dyDescent="0.25">
      <c r="B71" s="123" t="s">
        <v>82</v>
      </c>
    </row>
    <row r="72" spans="2:2" x14ac:dyDescent="0.25">
      <c r="B72" s="123" t="s">
        <v>83</v>
      </c>
    </row>
    <row r="73" spans="2:2" x14ac:dyDescent="0.25">
      <c r="B73" s="123" t="s">
        <v>84</v>
      </c>
    </row>
    <row r="74" spans="2:2" x14ac:dyDescent="0.25">
      <c r="B74" s="123" t="s">
        <v>85</v>
      </c>
    </row>
    <row r="75" spans="2:2" ht="86.4" x14ac:dyDescent="0.25">
      <c r="B75" s="128" t="s">
        <v>98</v>
      </c>
    </row>
    <row r="76" spans="2:2" x14ac:dyDescent="0.25">
      <c r="B76" s="123" t="s">
        <v>86</v>
      </c>
    </row>
  </sheetData>
  <hyperlinks>
    <hyperlink ref="B55" r:id="rId1" location=":~:text=%E0%B8%AD%E0%B8%B1%E0%B8%95%E0%B8%A3%E0%B8%B2%E0%B8%AA%E0%B9%88%E0%B8%A7%E0%B8%99%E0%B8%95%E0%B8%A3%E0%B8%B5%E0%B9%82%E0%B8%81%E0%B8%93%E0%B8%A1%E0%B8%B4%E0%B8%95%E0%B8%B4%20%E0%B8%84%E0%B8%B7%E0%B8%AD%20%E0%B8%AD%E0%B8%B1%E0%B8%95%E0%B8%A3%E0%B8%B2%E0%B8%AA%E0%B9%88%E0%B8%A7%E0%B8%99%E0%B8%84%E0%B8%A7%E0%B8%B2%E0%B8%A1,%E0%B8%94%E0%B9%89%E0%B8%B2%E0%B8%99%E0%B8%9B%E0%B8%A3%E0%B8%B0%E0%B8%8A%E0%B8%B4%E0%B8%94%E0%B8%A1%E0%B8%B8%E0%B8%A1%20A%20(%E0%B8%8A%E0%B8%B4%E0%B8%94)" xr:uid="{3FE70627-BEB2-436B-B5DA-1CA0E73E45B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C6C-AD68-4DDE-B0E1-F6FF114CD00C}">
  <sheetPr>
    <tabColor rgb="FF92D050"/>
  </sheetPr>
  <dimension ref="A1:W39"/>
  <sheetViews>
    <sheetView topLeftCell="D1" zoomScale="60" zoomScaleNormal="60" workbookViewId="0">
      <selection activeCell="K19" sqref="K19"/>
    </sheetView>
  </sheetViews>
  <sheetFormatPr defaultColWidth="8.796875" defaultRowHeight="27" x14ac:dyDescent="0.75"/>
  <cols>
    <col min="1" max="1" width="5.69921875" style="15" customWidth="1"/>
    <col min="2" max="2" width="34.69921875" style="4" bestFit="1" customWidth="1"/>
    <col min="3" max="3" width="13.8984375" style="4" customWidth="1"/>
    <col min="4" max="4" width="31.8984375" style="4" customWidth="1"/>
    <col min="5" max="5" width="2.796875" style="4" customWidth="1"/>
    <col min="6" max="6" width="37.8984375" style="15" customWidth="1"/>
    <col min="7" max="7" width="8.8984375" style="4" customWidth="1"/>
    <col min="8" max="8" width="5.8984375" style="4" customWidth="1"/>
    <col min="9" max="9" width="31.69921875" style="15" bestFit="1" customWidth="1"/>
    <col min="10" max="10" width="11.69921875" style="4" customWidth="1"/>
    <col min="11" max="11" width="4.3984375" style="1" customWidth="1"/>
    <col min="12" max="19" width="8.796875" style="1"/>
    <col min="20" max="20" width="15.3984375" style="1" customWidth="1"/>
    <col min="21" max="16384" width="8.796875" style="1"/>
  </cols>
  <sheetData>
    <row r="1" spans="1:23" ht="55.05" customHeight="1" thickBot="1" x14ac:dyDescent="0.75">
      <c r="A1" s="193" t="s">
        <v>33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23" s="2" customFormat="1" ht="30.6" thickBot="1" x14ac:dyDescent="0.8">
      <c r="A2" s="89"/>
      <c r="B2" s="90" t="s">
        <v>7</v>
      </c>
      <c r="C2" s="91" t="s">
        <v>1</v>
      </c>
      <c r="D2" s="92"/>
      <c r="E2" s="88"/>
      <c r="F2" s="188" t="s">
        <v>11</v>
      </c>
      <c r="G2" s="182"/>
      <c r="H2" s="69"/>
      <c r="I2" s="181" t="s">
        <v>13</v>
      </c>
      <c r="J2" s="194"/>
      <c r="K2" s="94"/>
    </row>
    <row r="3" spans="1:23" ht="27.6" thickBot="1" x14ac:dyDescent="0.8">
      <c r="A3" s="63">
        <v>1</v>
      </c>
      <c r="B3" s="72" t="s">
        <v>39</v>
      </c>
      <c r="C3" s="105">
        <v>6.5</v>
      </c>
      <c r="D3" s="111" t="s">
        <v>2</v>
      </c>
      <c r="E3" s="85"/>
      <c r="F3" s="64" t="s">
        <v>88</v>
      </c>
      <c r="G3" s="53">
        <f>($C$5+($C$6*$C$7))/$C$7</f>
        <v>5.65</v>
      </c>
      <c r="H3" s="65" t="s">
        <v>16</v>
      </c>
      <c r="I3" s="64" t="s">
        <v>34</v>
      </c>
      <c r="J3" s="87">
        <f>$C$4+$C$5</f>
        <v>2.7</v>
      </c>
      <c r="K3" s="65" t="s">
        <v>16</v>
      </c>
    </row>
    <row r="4" spans="1:23" ht="27.6" thickBot="1" x14ac:dyDescent="0.8">
      <c r="A4" s="7">
        <v>2</v>
      </c>
      <c r="B4" s="73" t="s">
        <v>40</v>
      </c>
      <c r="C4" s="106">
        <v>1.2</v>
      </c>
      <c r="D4" s="112" t="s">
        <v>3</v>
      </c>
      <c r="E4" s="34"/>
      <c r="F4" s="26" t="s">
        <v>89</v>
      </c>
      <c r="G4" s="60">
        <f>G3-$C$3</f>
        <v>-0.84999999999999964</v>
      </c>
      <c r="H4" s="57" t="s">
        <v>17</v>
      </c>
      <c r="I4" s="42" t="s">
        <v>91</v>
      </c>
      <c r="J4" s="27">
        <f>(J3+($C$6*$C$7))/$C$7</f>
        <v>6.8500000000000005</v>
      </c>
      <c r="K4" s="57" t="s">
        <v>17</v>
      </c>
    </row>
    <row r="5" spans="1:23" ht="30.6" thickBot="1" x14ac:dyDescent="0.9">
      <c r="A5" s="7">
        <v>3</v>
      </c>
      <c r="B5" s="73" t="s">
        <v>0</v>
      </c>
      <c r="C5" s="106">
        <v>1.5</v>
      </c>
      <c r="D5" s="112" t="s">
        <v>4</v>
      </c>
      <c r="E5" s="34"/>
      <c r="F5" s="38" t="s">
        <v>57</v>
      </c>
      <c r="G5" s="46">
        <f>$C$10-G4</f>
        <v>72.849999999999994</v>
      </c>
      <c r="H5" s="57" t="s">
        <v>9</v>
      </c>
      <c r="I5" s="47" t="s">
        <v>92</v>
      </c>
      <c r="J5" s="56">
        <f>J4-$C$3</f>
        <v>0.35000000000000053</v>
      </c>
      <c r="K5" s="57" t="s">
        <v>9</v>
      </c>
      <c r="V5" s="5"/>
      <c r="W5" s="5"/>
    </row>
    <row r="6" spans="1:23" x14ac:dyDescent="0.75">
      <c r="A6" s="7">
        <v>4</v>
      </c>
      <c r="B6" s="73" t="s">
        <v>38</v>
      </c>
      <c r="C6" s="106">
        <v>4.1500000000000004</v>
      </c>
      <c r="D6" s="112" t="s">
        <v>30</v>
      </c>
      <c r="E6" s="37"/>
      <c r="F6" s="191"/>
      <c r="G6" s="166"/>
      <c r="H6" s="61"/>
      <c r="I6" s="42" t="s">
        <v>56</v>
      </c>
      <c r="J6" s="28">
        <f>$C$10-J5</f>
        <v>71.650000000000006</v>
      </c>
      <c r="K6" s="58"/>
    </row>
    <row r="7" spans="1:23" x14ac:dyDescent="0.75">
      <c r="A7" s="7">
        <v>5</v>
      </c>
      <c r="B7" s="73" t="s">
        <v>32</v>
      </c>
      <c r="C7" s="106">
        <v>1</v>
      </c>
      <c r="D7" s="112" t="s">
        <v>31</v>
      </c>
      <c r="E7" s="37"/>
      <c r="F7" s="191"/>
      <c r="G7" s="166"/>
      <c r="H7" s="61"/>
      <c r="I7" s="165"/>
      <c r="J7" s="192"/>
      <c r="K7" s="58"/>
    </row>
    <row r="8" spans="1:23" ht="27.6" thickBot="1" x14ac:dyDescent="0.8">
      <c r="A8" s="7">
        <v>6</v>
      </c>
      <c r="B8" s="73" t="s">
        <v>35</v>
      </c>
      <c r="C8" s="113">
        <v>1.415</v>
      </c>
      <c r="D8" s="112" t="s">
        <v>6</v>
      </c>
      <c r="E8" s="37"/>
      <c r="F8" s="191"/>
      <c r="G8" s="166"/>
      <c r="H8" s="61"/>
      <c r="I8" s="165"/>
      <c r="J8" s="192"/>
      <c r="K8" s="58"/>
    </row>
    <row r="9" spans="1:23" ht="27.6" thickBot="1" x14ac:dyDescent="0.8">
      <c r="A9" s="185" t="s">
        <v>50</v>
      </c>
      <c r="B9" s="186"/>
      <c r="C9" s="186"/>
      <c r="D9" s="187"/>
      <c r="E9" s="88"/>
      <c r="F9" s="188" t="s">
        <v>12</v>
      </c>
      <c r="G9" s="182"/>
      <c r="H9" s="69"/>
      <c r="I9" s="189" t="s">
        <v>14</v>
      </c>
      <c r="J9" s="190"/>
      <c r="K9" s="70"/>
    </row>
    <row r="10" spans="1:23" ht="27.6" thickBot="1" x14ac:dyDescent="0.8">
      <c r="A10" s="82"/>
      <c r="B10" s="83" t="s">
        <v>5</v>
      </c>
      <c r="C10" s="110">
        <v>72</v>
      </c>
      <c r="D10" s="114"/>
      <c r="E10" s="85"/>
      <c r="F10" s="64" t="s">
        <v>36</v>
      </c>
      <c r="G10" s="86">
        <f>($C$4*$C$8)+$C$5</f>
        <v>3.198</v>
      </c>
      <c r="H10" s="65" t="s">
        <v>16</v>
      </c>
      <c r="I10" s="64" t="s">
        <v>34</v>
      </c>
      <c r="J10" s="87">
        <f>$C$4+$C$5</f>
        <v>2.7</v>
      </c>
      <c r="K10" s="65" t="s">
        <v>16</v>
      </c>
    </row>
    <row r="11" spans="1:23" ht="27.6" thickBot="1" x14ac:dyDescent="0.8">
      <c r="A11" s="8"/>
      <c r="B11" s="9" t="s">
        <v>90</v>
      </c>
      <c r="C11" s="109">
        <f>G4</f>
        <v>-0.84999999999999964</v>
      </c>
      <c r="D11" s="9" t="s">
        <v>21</v>
      </c>
      <c r="E11" s="34"/>
      <c r="F11" s="42" t="s">
        <v>91</v>
      </c>
      <c r="G11" s="27">
        <f>(G10+($C$6*$C$7))/$C$7</f>
        <v>7.3480000000000008</v>
      </c>
      <c r="H11" s="57" t="s">
        <v>17</v>
      </c>
      <c r="I11" s="42" t="s">
        <v>91</v>
      </c>
      <c r="J11" s="27">
        <f>(J10+($C$6*$C$7))/$C$7</f>
        <v>6.8500000000000005</v>
      </c>
      <c r="K11" s="57" t="s">
        <v>17</v>
      </c>
    </row>
    <row r="12" spans="1:23" ht="27.6" thickBot="1" x14ac:dyDescent="0.8">
      <c r="A12" s="8"/>
      <c r="B12" s="9" t="s">
        <v>93</v>
      </c>
      <c r="C12" s="10">
        <f>J5</f>
        <v>0.35000000000000053</v>
      </c>
      <c r="D12" s="9"/>
      <c r="E12" s="34"/>
      <c r="F12" s="26" t="s">
        <v>18</v>
      </c>
      <c r="G12" s="56">
        <f>G11-$C$3</f>
        <v>0.84800000000000075</v>
      </c>
      <c r="H12" s="93" t="s">
        <v>9</v>
      </c>
      <c r="I12" s="47" t="s">
        <v>92</v>
      </c>
      <c r="J12" s="56">
        <f>J11-$C$3</f>
        <v>0.35000000000000053</v>
      </c>
      <c r="K12" s="57" t="s">
        <v>9</v>
      </c>
    </row>
    <row r="13" spans="1:23" x14ac:dyDescent="0.75">
      <c r="A13" s="8"/>
      <c r="B13" s="9" t="s">
        <v>94</v>
      </c>
      <c r="C13" s="10">
        <f>G12</f>
        <v>0.84800000000000075</v>
      </c>
      <c r="D13" s="9" t="s">
        <v>8</v>
      </c>
      <c r="E13" s="34"/>
      <c r="F13" s="38" t="s">
        <v>20</v>
      </c>
      <c r="G13" s="28">
        <f>$C$10-G12</f>
        <v>71.152000000000001</v>
      </c>
      <c r="H13" s="57" t="s">
        <v>19</v>
      </c>
      <c r="I13" s="42" t="s">
        <v>56</v>
      </c>
      <c r="J13" s="28">
        <f>$C$10-J12</f>
        <v>71.650000000000006</v>
      </c>
      <c r="K13" s="58"/>
    </row>
    <row r="14" spans="1:23" ht="27.6" thickBot="1" x14ac:dyDescent="0.8">
      <c r="A14" s="11"/>
      <c r="B14" s="12" t="s">
        <v>95</v>
      </c>
      <c r="C14" s="13">
        <f>J12</f>
        <v>0.35000000000000053</v>
      </c>
      <c r="D14" s="12"/>
      <c r="E14" s="35"/>
      <c r="F14" s="14"/>
      <c r="G14" s="54"/>
      <c r="H14" s="62"/>
      <c r="I14" s="48"/>
      <c r="J14" s="36"/>
      <c r="K14" s="59"/>
    </row>
    <row r="15" spans="1:23" x14ac:dyDescent="0.75">
      <c r="F15" s="4"/>
      <c r="I15" s="4"/>
    </row>
    <row r="16" spans="1:23" x14ac:dyDescent="0.75">
      <c r="C16" s="4" t="s">
        <v>97</v>
      </c>
      <c r="F16" s="4"/>
      <c r="I16" s="4"/>
    </row>
    <row r="17" spans="1:10" x14ac:dyDescent="0.75">
      <c r="A17" s="29"/>
      <c r="C17" s="4" t="s">
        <v>96</v>
      </c>
      <c r="G17" s="29"/>
      <c r="H17" s="29"/>
      <c r="I17" s="29"/>
      <c r="J17" s="29"/>
    </row>
    <row r="18" spans="1:10" x14ac:dyDescent="0.75">
      <c r="G18" s="19"/>
      <c r="H18" s="21"/>
      <c r="I18" s="19"/>
      <c r="J18" s="19"/>
    </row>
    <row r="19" spans="1:10" x14ac:dyDescent="0.75">
      <c r="H19" s="21"/>
    </row>
    <row r="20" spans="1:10" x14ac:dyDescent="0.75">
      <c r="H20" s="21"/>
    </row>
    <row r="21" spans="1:10" x14ac:dyDescent="0.75">
      <c r="H21" s="21"/>
    </row>
    <row r="23" spans="1:10" x14ac:dyDescent="0.75">
      <c r="I23" s="4"/>
    </row>
    <row r="24" spans="1:10" x14ac:dyDescent="0.75">
      <c r="A24" s="29"/>
      <c r="G24" s="19"/>
      <c r="H24" s="21"/>
      <c r="I24" s="19"/>
      <c r="J24" s="19"/>
    </row>
    <row r="25" spans="1:10" x14ac:dyDescent="0.75">
      <c r="H25" s="21"/>
      <c r="J25" s="31"/>
    </row>
    <row r="26" spans="1:10" x14ac:dyDescent="0.75">
      <c r="H26" s="21"/>
      <c r="J26" s="31"/>
    </row>
    <row r="27" spans="1:10" x14ac:dyDescent="0.75">
      <c r="C27" s="32"/>
      <c r="E27" s="21"/>
      <c r="G27" s="33"/>
      <c r="H27" s="21"/>
      <c r="J27" s="31"/>
    </row>
    <row r="28" spans="1:10" x14ac:dyDescent="0.75">
      <c r="C28" s="30"/>
      <c r="E28" s="21"/>
      <c r="F28" s="4"/>
      <c r="H28" s="21"/>
      <c r="J28" s="31"/>
    </row>
    <row r="29" spans="1:10" x14ac:dyDescent="0.75">
      <c r="C29" s="32"/>
      <c r="E29" s="21"/>
      <c r="F29" s="4"/>
      <c r="H29" s="21"/>
      <c r="J29" s="31"/>
    </row>
    <row r="30" spans="1:10" x14ac:dyDescent="0.75">
      <c r="F30" s="4"/>
      <c r="I30" s="4"/>
    </row>
    <row r="35" spans="4:12" x14ac:dyDescent="0.75">
      <c r="L35" s="3"/>
    </row>
    <row r="39" spans="4:12" x14ac:dyDescent="0.75">
      <c r="D39" s="16"/>
    </row>
  </sheetData>
  <mergeCells count="11">
    <mergeCell ref="A1:K1"/>
    <mergeCell ref="F6:G6"/>
    <mergeCell ref="F2:G2"/>
    <mergeCell ref="I2:J2"/>
    <mergeCell ref="F7:G7"/>
    <mergeCell ref="I7:J7"/>
    <mergeCell ref="A9:D9"/>
    <mergeCell ref="F9:G9"/>
    <mergeCell ref="I9:J9"/>
    <mergeCell ref="F8:G8"/>
    <mergeCell ref="I8:J8"/>
  </mergeCells>
  <pageMargins left="0.70866141732283472" right="0.70866141732283472" top="0.74803149606299213" bottom="0.74803149606299213" header="0.31496062992125984" footer="0.31496062992125984"/>
  <pageSetup paperSize="8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6E67-BC76-48D9-ACBB-101C6B8AFA9C}">
  <sheetPr>
    <tabColor rgb="FF92D050"/>
  </sheetPr>
  <dimension ref="A1:Y44"/>
  <sheetViews>
    <sheetView topLeftCell="A18" zoomScale="60" zoomScaleNormal="60" workbookViewId="0">
      <selection activeCell="I35" sqref="I35"/>
    </sheetView>
  </sheetViews>
  <sheetFormatPr defaultColWidth="8.796875" defaultRowHeight="27" x14ac:dyDescent="0.75"/>
  <cols>
    <col min="1" max="1" width="4.19921875" style="15" customWidth="1"/>
    <col min="2" max="2" width="36.19921875" style="4" customWidth="1"/>
    <col min="3" max="3" width="17.69921875" style="4" customWidth="1"/>
    <col min="4" max="4" width="34.59765625" style="4" customWidth="1"/>
    <col min="5" max="5" width="4.69921875" style="4" customWidth="1"/>
    <col min="6" max="6" width="38.69921875" style="15" bestFit="1" customWidth="1"/>
    <col min="7" max="7" width="11.59765625" style="4" customWidth="1"/>
    <col min="8" max="8" width="5.19921875" style="4" customWidth="1"/>
    <col min="9" max="9" width="31.8984375" style="15" bestFit="1" customWidth="1"/>
    <col min="10" max="10" width="11.69921875" style="4" customWidth="1"/>
    <col min="11" max="11" width="5.19921875" style="4" customWidth="1"/>
    <col min="12" max="12" width="14.5" style="4" customWidth="1"/>
    <col min="13" max="13" width="13.69921875" style="1" customWidth="1"/>
    <col min="14" max="14" width="13.19921875" style="1" customWidth="1"/>
    <col min="15" max="15" width="30.3984375" style="1" customWidth="1"/>
    <col min="16" max="16" width="8.796875" style="1"/>
    <col min="17" max="17" width="28" style="1" customWidth="1"/>
    <col min="18" max="18" width="12.5" style="1" customWidth="1"/>
    <col min="19" max="20" width="8.796875" style="1"/>
    <col min="21" max="21" width="17.19921875" style="1" customWidth="1"/>
    <col min="22" max="22" width="17.796875" style="1" customWidth="1"/>
    <col min="23" max="16384" width="8.796875" style="1"/>
  </cols>
  <sheetData>
    <row r="1" spans="2:13" s="4" customFormat="1" x14ac:dyDescent="0.75">
      <c r="B1" s="18"/>
    </row>
    <row r="2" spans="2:13" s="4" customFormat="1" x14ac:dyDescent="0.75">
      <c r="B2" s="18"/>
    </row>
    <row r="3" spans="2:13" s="4" customFormat="1" x14ac:dyDescent="0.75">
      <c r="B3" s="18"/>
    </row>
    <row r="4" spans="2:13" s="4" customFormat="1" x14ac:dyDescent="0.75">
      <c r="B4" s="18"/>
    </row>
    <row r="5" spans="2:13" s="4" customFormat="1" x14ac:dyDescent="0.75">
      <c r="B5" s="18"/>
    </row>
    <row r="6" spans="2:13" s="4" customFormat="1" x14ac:dyDescent="0.75">
      <c r="B6" s="18"/>
    </row>
    <row r="7" spans="2:13" s="4" customFormat="1" ht="18.600000000000001" customHeight="1" x14ac:dyDescent="0.75">
      <c r="B7" s="18"/>
    </row>
    <row r="8" spans="2:13" s="4" customFormat="1" x14ac:dyDescent="0.75">
      <c r="E8" s="43"/>
      <c r="F8" s="15"/>
      <c r="G8" s="41">
        <f>C13*C13</f>
        <v>2.25</v>
      </c>
      <c r="H8" s="170"/>
      <c r="J8" s="171">
        <f>G8+G9</f>
        <v>3.69</v>
      </c>
      <c r="K8" s="19"/>
      <c r="L8" s="19"/>
      <c r="M8" s="19"/>
    </row>
    <row r="9" spans="2:13" s="19" customFormat="1" x14ac:dyDescent="0.75">
      <c r="E9" s="43"/>
      <c r="F9" s="15"/>
      <c r="G9" s="41">
        <f>C14*C14</f>
        <v>1.44</v>
      </c>
      <c r="H9" s="170"/>
      <c r="J9" s="171"/>
    </row>
    <row r="10" spans="2:13" s="19" customFormat="1" x14ac:dyDescent="0.75">
      <c r="E10" s="43"/>
      <c r="F10" s="15"/>
      <c r="G10" s="20"/>
      <c r="H10" s="20"/>
      <c r="I10" s="20"/>
      <c r="J10" s="43"/>
    </row>
    <row r="11" spans="2:13" s="19" customFormat="1" ht="33" x14ac:dyDescent="0.75">
      <c r="B11" s="39" t="s">
        <v>23</v>
      </c>
      <c r="C11" s="39"/>
      <c r="E11" s="43"/>
      <c r="F11" s="15"/>
      <c r="G11" s="40">
        <f>C12*C13*C14*C16</f>
        <v>0</v>
      </c>
      <c r="H11" s="20"/>
      <c r="I11" s="15"/>
      <c r="J11" s="15"/>
    </row>
    <row r="12" spans="2:13" s="19" customFormat="1" ht="27.6" thickBot="1" x14ac:dyDescent="0.8">
      <c r="B12" s="23" t="s">
        <v>10</v>
      </c>
      <c r="C12" s="135">
        <v>2</v>
      </c>
      <c r="E12" s="43"/>
      <c r="F12" s="15"/>
      <c r="G12" s="15"/>
      <c r="H12" s="15"/>
      <c r="I12" s="15"/>
      <c r="J12" s="15"/>
    </row>
    <row r="13" spans="2:13" s="19" customFormat="1" x14ac:dyDescent="0.75">
      <c r="B13" s="134"/>
      <c r="C13" s="137">
        <v>1.5</v>
      </c>
      <c r="E13" s="43"/>
      <c r="F13" s="44" t="s">
        <v>26</v>
      </c>
      <c r="G13" s="40">
        <f>J8-G11</f>
        <v>3.69</v>
      </c>
      <c r="H13" s="20"/>
      <c r="I13" s="20"/>
      <c r="J13" s="15"/>
    </row>
    <row r="14" spans="2:13" s="19" customFormat="1" ht="27.6" thickBot="1" x14ac:dyDescent="0.8">
      <c r="B14" s="134"/>
      <c r="C14" s="138">
        <v>1.2</v>
      </c>
      <c r="E14" s="43"/>
      <c r="F14" s="15"/>
      <c r="G14" s="20"/>
      <c r="H14" s="20"/>
      <c r="I14" s="20"/>
      <c r="J14" s="15"/>
    </row>
    <row r="15" spans="2:13" s="19" customFormat="1" ht="27.6" thickBot="1" x14ac:dyDescent="0.8">
      <c r="B15" s="25"/>
      <c r="C15" s="136" t="s">
        <v>15</v>
      </c>
      <c r="E15" s="15"/>
      <c r="F15" s="15"/>
      <c r="G15" s="22"/>
      <c r="H15" s="22"/>
      <c r="I15" s="20"/>
      <c r="J15" s="15"/>
    </row>
    <row r="16" spans="2:13" s="4" customFormat="1" ht="27.6" customHeight="1" thickBot="1" x14ac:dyDescent="0.8">
      <c r="B16" s="24" t="s">
        <v>28</v>
      </c>
      <c r="C16" s="95">
        <v>0</v>
      </c>
      <c r="D16" s="45" t="s">
        <v>29</v>
      </c>
      <c r="E16" s="15"/>
      <c r="F16" s="15"/>
      <c r="G16" s="97">
        <f>SQRT(G13)</f>
        <v>1.9209372712298547</v>
      </c>
      <c r="H16" s="22"/>
      <c r="I16" s="15"/>
      <c r="J16" s="15"/>
    </row>
    <row r="17" spans="1:25" s="4" customFormat="1" ht="27.6" customHeight="1" x14ac:dyDescent="0.75"/>
    <row r="18" spans="1:25" ht="27.6" thickBot="1" x14ac:dyDescent="0.8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1000000000000001">
      <c r="A19" s="199" t="s">
        <v>27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"/>
      <c r="V19" s="4"/>
      <c r="W19" s="4"/>
      <c r="X19" s="4"/>
      <c r="Y19" s="5"/>
    </row>
    <row r="20" spans="1:25" s="2" customFormat="1" ht="30.6" thickBot="1" x14ac:dyDescent="0.8">
      <c r="A20" s="66"/>
      <c r="B20" s="67" t="s">
        <v>7</v>
      </c>
      <c r="C20" s="67" t="s">
        <v>25</v>
      </c>
      <c r="D20" s="71"/>
      <c r="E20" s="49"/>
      <c r="F20" s="175" t="s">
        <v>11</v>
      </c>
      <c r="G20" s="176"/>
      <c r="H20" s="69"/>
      <c r="I20" s="177" t="s">
        <v>13</v>
      </c>
      <c r="J20" s="177"/>
      <c r="K20" s="70"/>
      <c r="L20" s="1"/>
      <c r="V20" s="4"/>
      <c r="W20" s="4"/>
      <c r="X20" s="4"/>
      <c r="Y20" s="6"/>
    </row>
    <row r="21" spans="1:25" ht="30.6" thickBot="1" x14ac:dyDescent="0.9">
      <c r="A21" s="63">
        <v>1</v>
      </c>
      <c r="B21" s="72" t="s">
        <v>39</v>
      </c>
      <c r="C21" s="110">
        <v>6.5</v>
      </c>
      <c r="D21" s="102" t="s">
        <v>2</v>
      </c>
      <c r="E21" s="51"/>
      <c r="F21" s="64" t="s">
        <v>88</v>
      </c>
      <c r="G21" s="53">
        <f>($C$23+($C$24*$C$25))/$C$25</f>
        <v>5.65</v>
      </c>
      <c r="H21" s="65" t="s">
        <v>16</v>
      </c>
      <c r="I21" s="76" t="s">
        <v>42</v>
      </c>
      <c r="J21" s="96">
        <f>$C$22</f>
        <v>1.9209372712298547</v>
      </c>
      <c r="K21" s="65" t="s">
        <v>16</v>
      </c>
      <c r="L21" s="1"/>
      <c r="V21" s="4"/>
      <c r="W21" s="4"/>
      <c r="X21" s="4"/>
      <c r="Y21" s="5"/>
    </row>
    <row r="22" spans="1:25" ht="30.6" thickBot="1" x14ac:dyDescent="0.9">
      <c r="A22" s="7">
        <v>2</v>
      </c>
      <c r="B22" s="73" t="s">
        <v>37</v>
      </c>
      <c r="C22" s="141">
        <f>G16</f>
        <v>1.9209372712298547</v>
      </c>
      <c r="D22" s="103" t="s">
        <v>22</v>
      </c>
      <c r="E22" s="51"/>
      <c r="F22" s="26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(J21+($C$24*$C$25))/$C$25</f>
        <v>6.0709372712298553</v>
      </c>
      <c r="K22" s="57" t="s">
        <v>17</v>
      </c>
      <c r="L22" s="1"/>
      <c r="V22" s="4"/>
      <c r="W22" s="4"/>
      <c r="X22" s="4"/>
      <c r="Y22" s="5"/>
    </row>
    <row r="23" spans="1:25" ht="30.6" thickBot="1" x14ac:dyDescent="0.9">
      <c r="A23" s="55">
        <v>3</v>
      </c>
      <c r="B23" s="101" t="s">
        <v>0</v>
      </c>
      <c r="C23" s="140">
        <v>1.5</v>
      </c>
      <c r="D23" s="103" t="s">
        <v>4</v>
      </c>
      <c r="E23" s="51"/>
      <c r="F23" s="38" t="s">
        <v>57</v>
      </c>
      <c r="G23" s="46">
        <f>$C$28-G22</f>
        <v>72.849999999999994</v>
      </c>
      <c r="H23" s="57" t="s">
        <v>9</v>
      </c>
      <c r="I23" s="47" t="s">
        <v>92</v>
      </c>
      <c r="J23" s="56">
        <f>J22-$C$21</f>
        <v>-0.42906272877014473</v>
      </c>
      <c r="K23" s="57" t="s">
        <v>9</v>
      </c>
      <c r="L23" s="1"/>
      <c r="X23" s="5"/>
      <c r="Y23" s="5"/>
    </row>
    <row r="24" spans="1:25" x14ac:dyDescent="0.75">
      <c r="A24" s="55">
        <v>4</v>
      </c>
      <c r="B24" s="101" t="s">
        <v>38</v>
      </c>
      <c r="C24" s="106">
        <v>4.1500000000000004</v>
      </c>
      <c r="D24" s="103" t="s">
        <v>30</v>
      </c>
      <c r="E24" s="50"/>
      <c r="F24" s="165"/>
      <c r="G24" s="166"/>
      <c r="H24" s="61"/>
      <c r="I24" s="42" t="s">
        <v>56</v>
      </c>
      <c r="J24" s="28">
        <f>$C$28-J23</f>
        <v>72.429062728770148</v>
      </c>
      <c r="K24" s="58"/>
      <c r="L24" s="1"/>
    </row>
    <row r="25" spans="1:25" ht="27.6" thickBot="1" x14ac:dyDescent="0.8">
      <c r="A25" s="55">
        <v>5</v>
      </c>
      <c r="B25" s="101" t="s">
        <v>32</v>
      </c>
      <c r="C25" s="113">
        <v>1</v>
      </c>
      <c r="D25" s="103" t="s">
        <v>31</v>
      </c>
      <c r="E25" s="50"/>
      <c r="F25" s="165"/>
      <c r="G25" s="166"/>
      <c r="H25" s="61"/>
      <c r="I25" s="165"/>
      <c r="J25" s="192"/>
      <c r="K25" s="58"/>
      <c r="L25" s="1"/>
    </row>
    <row r="26" spans="1:25" ht="27.6" thickBot="1" x14ac:dyDescent="0.8">
      <c r="A26" s="77"/>
      <c r="B26" s="78"/>
      <c r="C26" s="139"/>
      <c r="D26" s="104"/>
      <c r="E26" s="79"/>
      <c r="F26" s="178"/>
      <c r="G26" s="179"/>
      <c r="H26" s="80"/>
      <c r="I26" s="178"/>
      <c r="J26" s="180"/>
      <c r="K26" s="81"/>
      <c r="L26" s="1"/>
    </row>
    <row r="27" spans="1:25" ht="27.6" thickBot="1" x14ac:dyDescent="0.8">
      <c r="A27" s="167" t="s">
        <v>50</v>
      </c>
      <c r="B27" s="168"/>
      <c r="C27" s="168"/>
      <c r="D27" s="169"/>
      <c r="E27" s="68"/>
      <c r="F27" s="200" t="s">
        <v>12</v>
      </c>
      <c r="G27" s="201"/>
      <c r="H27" s="69"/>
      <c r="I27" s="181" t="s">
        <v>14</v>
      </c>
      <c r="J27" s="194"/>
      <c r="K27" s="70"/>
      <c r="L27" s="1"/>
    </row>
    <row r="28" spans="1:25" ht="27.6" thickBot="1" x14ac:dyDescent="0.8">
      <c r="A28" s="82"/>
      <c r="B28" s="83" t="s">
        <v>5</v>
      </c>
      <c r="C28" s="110">
        <v>72</v>
      </c>
      <c r="D28" s="108"/>
      <c r="E28" s="84"/>
      <c r="F28" s="195" t="s">
        <v>41</v>
      </c>
      <c r="G28" s="196"/>
      <c r="H28" s="65" t="s">
        <v>16</v>
      </c>
      <c r="I28" s="76" t="s">
        <v>43</v>
      </c>
      <c r="J28" s="96">
        <f>$C$22</f>
        <v>1.9209372712298547</v>
      </c>
      <c r="K28" s="65" t="s">
        <v>16</v>
      </c>
      <c r="L28" s="1"/>
    </row>
    <row r="29" spans="1:25" ht="27.6" thickBot="1" x14ac:dyDescent="0.8">
      <c r="A29" s="8"/>
      <c r="B29" s="9" t="s">
        <v>90</v>
      </c>
      <c r="C29" s="109">
        <f>G22</f>
        <v>-0.84999999999999964</v>
      </c>
      <c r="D29" s="74" t="s">
        <v>21</v>
      </c>
      <c r="E29" s="51"/>
      <c r="F29" s="195"/>
      <c r="G29" s="196"/>
      <c r="H29" s="57" t="s">
        <v>17</v>
      </c>
      <c r="I29" s="42" t="s">
        <v>91</v>
      </c>
      <c r="J29" s="27">
        <f>(J28+($C$24*$C$25))/$C$25</f>
        <v>6.0709372712298553</v>
      </c>
      <c r="K29" s="57" t="s">
        <v>17</v>
      </c>
      <c r="L29" s="1"/>
    </row>
    <row r="30" spans="1:25" ht="27.6" thickBot="1" x14ac:dyDescent="0.8">
      <c r="A30" s="8"/>
      <c r="B30" s="9" t="s">
        <v>93</v>
      </c>
      <c r="C30" s="10">
        <f>J23</f>
        <v>-0.42906272877014473</v>
      </c>
      <c r="D30" s="74"/>
      <c r="E30" s="51"/>
      <c r="F30" s="195"/>
      <c r="G30" s="196"/>
      <c r="H30" s="57" t="s">
        <v>9</v>
      </c>
      <c r="I30" s="47" t="s">
        <v>92</v>
      </c>
      <c r="J30" s="56">
        <f>J29-$C$21</f>
        <v>-0.42906272877014473</v>
      </c>
      <c r="K30" s="57" t="s">
        <v>9</v>
      </c>
      <c r="L30" s="1"/>
    </row>
    <row r="31" spans="1:25" x14ac:dyDescent="0.75">
      <c r="A31" s="8"/>
      <c r="B31" s="9" t="s">
        <v>94</v>
      </c>
      <c r="C31" s="10">
        <f>G31</f>
        <v>0</v>
      </c>
      <c r="D31" s="74" t="s">
        <v>8</v>
      </c>
      <c r="E31" s="51"/>
      <c r="F31" s="195"/>
      <c r="G31" s="196"/>
      <c r="H31" s="57" t="s">
        <v>19</v>
      </c>
      <c r="I31" s="42" t="s">
        <v>56</v>
      </c>
      <c r="J31" s="28">
        <f>$C$28-J30</f>
        <v>72.429062728770148</v>
      </c>
      <c r="K31" s="58"/>
      <c r="L31" s="1"/>
    </row>
    <row r="32" spans="1:25" ht="27.6" thickBot="1" x14ac:dyDescent="0.8">
      <c r="A32" s="11"/>
      <c r="B32" s="12" t="s">
        <v>95</v>
      </c>
      <c r="C32" s="13">
        <f>J30</f>
        <v>-0.42906272877014473</v>
      </c>
      <c r="D32" s="75"/>
      <c r="E32" s="52"/>
      <c r="F32" s="197"/>
      <c r="G32" s="198"/>
      <c r="H32" s="62"/>
      <c r="I32" s="48"/>
      <c r="J32" s="36"/>
      <c r="K32" s="59"/>
      <c r="L32" s="1"/>
    </row>
    <row r="33" spans="3:14" x14ac:dyDescent="0.75">
      <c r="F33" s="4"/>
      <c r="I33" s="4"/>
      <c r="K33" s="1"/>
      <c r="L33" s="1"/>
    </row>
    <row r="34" spans="3:14" x14ac:dyDescent="0.75">
      <c r="C34" s="4" t="s">
        <v>97</v>
      </c>
      <c r="F34" s="4"/>
      <c r="I34" s="4"/>
      <c r="K34" s="1"/>
      <c r="L34" s="1"/>
    </row>
    <row r="35" spans="3:14" x14ac:dyDescent="0.75">
      <c r="C35" s="4" t="s">
        <v>96</v>
      </c>
      <c r="F35" s="4"/>
      <c r="I35" s="4"/>
      <c r="K35" s="1"/>
      <c r="L35" s="1"/>
    </row>
    <row r="36" spans="3:14" x14ac:dyDescent="0.75">
      <c r="F36" s="4"/>
    </row>
    <row r="37" spans="3:14" x14ac:dyDescent="0.75">
      <c r="F37" s="4"/>
    </row>
    <row r="38" spans="3:14" x14ac:dyDescent="0.75">
      <c r="F38" s="4"/>
    </row>
    <row r="40" spans="3:14" x14ac:dyDescent="0.75">
      <c r="F40" s="4"/>
      <c r="N40" s="3"/>
    </row>
    <row r="42" spans="3:14" x14ac:dyDescent="0.75">
      <c r="F42" s="4"/>
    </row>
    <row r="44" spans="3:14" x14ac:dyDescent="0.75">
      <c r="F44" s="4"/>
    </row>
  </sheetData>
  <mergeCells count="14">
    <mergeCell ref="F28:G32"/>
    <mergeCell ref="A27:D27"/>
    <mergeCell ref="H8:H9"/>
    <mergeCell ref="J8:J9"/>
    <mergeCell ref="F20:G20"/>
    <mergeCell ref="I20:J20"/>
    <mergeCell ref="A19:K19"/>
    <mergeCell ref="F27:G27"/>
    <mergeCell ref="I27:J27"/>
    <mergeCell ref="F24:G24"/>
    <mergeCell ref="F25:G25"/>
    <mergeCell ref="I25:J25"/>
    <mergeCell ref="F26:G26"/>
    <mergeCell ref="I26:J26"/>
  </mergeCells>
  <pageMargins left="0.37" right="0.17" top="0.37" bottom="0.17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FAA6-F778-413D-8E7C-86B173B48416}">
  <sheetPr>
    <tabColor rgb="FF92D050"/>
  </sheetPr>
  <dimension ref="A1:Y44"/>
  <sheetViews>
    <sheetView zoomScale="55" zoomScaleNormal="55" workbookViewId="0">
      <selection activeCell="A19" sqref="A19:K19"/>
    </sheetView>
  </sheetViews>
  <sheetFormatPr defaultColWidth="8.796875" defaultRowHeight="27" x14ac:dyDescent="0.75"/>
  <cols>
    <col min="1" max="1" width="4.19921875" style="15" customWidth="1"/>
    <col min="2" max="2" width="36.19921875" style="4" customWidth="1"/>
    <col min="3" max="3" width="17.69921875" style="4" customWidth="1"/>
    <col min="4" max="4" width="34.59765625" style="4" customWidth="1"/>
    <col min="5" max="5" width="4.69921875" style="4" customWidth="1"/>
    <col min="6" max="6" width="38.69921875" style="15" customWidth="1"/>
    <col min="7" max="7" width="11.59765625" style="4" customWidth="1"/>
    <col min="8" max="8" width="5.19921875" style="4" customWidth="1"/>
    <col min="9" max="9" width="31.8984375" style="15" bestFit="1" customWidth="1"/>
    <col min="10" max="10" width="11.69921875" style="4" customWidth="1"/>
    <col min="11" max="11" width="5.19921875" style="4" customWidth="1"/>
    <col min="12" max="12" width="14.5" style="4" customWidth="1"/>
    <col min="13" max="13" width="26.296875" style="1" customWidth="1"/>
    <col min="14" max="14" width="13.19921875" style="1" customWidth="1"/>
    <col min="15" max="15" width="25.59765625" style="1" customWidth="1"/>
    <col min="16" max="16" width="8.796875" style="1"/>
    <col min="17" max="17" width="11.19921875" style="1" customWidth="1"/>
    <col min="18" max="18" width="6.5" style="1" customWidth="1"/>
    <col min="19" max="20" width="8.796875" style="1"/>
    <col min="21" max="21" width="17.19921875" style="1" customWidth="1"/>
    <col min="22" max="22" width="17.796875" style="1" customWidth="1"/>
    <col min="23" max="16384" width="8.796875" style="1"/>
  </cols>
  <sheetData>
    <row r="1" spans="2:18" s="4" customFormat="1" x14ac:dyDescent="0.75">
      <c r="B1" s="18"/>
    </row>
    <row r="2" spans="2:18" s="4" customFormat="1" x14ac:dyDescent="0.75">
      <c r="B2" s="18"/>
    </row>
    <row r="3" spans="2:18" s="4" customFormat="1" x14ac:dyDescent="0.75">
      <c r="B3" s="18"/>
    </row>
    <row r="4" spans="2:18" s="4" customFormat="1" x14ac:dyDescent="0.75">
      <c r="B4" s="18"/>
    </row>
    <row r="5" spans="2:18" s="4" customFormat="1" x14ac:dyDescent="0.75">
      <c r="B5" s="18"/>
    </row>
    <row r="6" spans="2:18" s="4" customFormat="1" x14ac:dyDescent="0.75">
      <c r="B6" s="18"/>
      <c r="F6" s="15"/>
      <c r="G6" s="41">
        <f>C13*C13</f>
        <v>2.25</v>
      </c>
      <c r="H6" s="170"/>
      <c r="J6" s="171">
        <f>G6+G7</f>
        <v>3.69</v>
      </c>
      <c r="K6" s="19"/>
      <c r="M6" s="15"/>
      <c r="N6" s="41">
        <f>G6</f>
        <v>2.25</v>
      </c>
      <c r="O6" s="170"/>
      <c r="Q6" s="171">
        <f>N6+N7</f>
        <v>5.13</v>
      </c>
      <c r="R6" s="19"/>
    </row>
    <row r="7" spans="2:18" s="4" customFormat="1" ht="29.55" customHeight="1" x14ac:dyDescent="0.75">
      <c r="B7" s="18"/>
      <c r="F7" s="15"/>
      <c r="G7" s="41">
        <f>C14*C14</f>
        <v>1.44</v>
      </c>
      <c r="H7" s="170"/>
      <c r="I7" s="19"/>
      <c r="J7" s="171"/>
      <c r="K7" s="19"/>
      <c r="M7" s="15"/>
      <c r="N7" s="41">
        <f>2*G7</f>
        <v>2.88</v>
      </c>
      <c r="O7" s="170"/>
      <c r="P7" s="19"/>
      <c r="Q7" s="171"/>
      <c r="R7" s="19"/>
    </row>
    <row r="8" spans="2:18" s="4" customFormat="1" x14ac:dyDescent="0.75">
      <c r="E8" s="43"/>
      <c r="F8" s="15"/>
      <c r="G8" s="20"/>
      <c r="H8" s="20"/>
      <c r="I8" s="20"/>
      <c r="J8" s="43"/>
      <c r="L8" s="43"/>
      <c r="M8" s="15"/>
      <c r="N8" s="20"/>
      <c r="O8" s="20"/>
      <c r="P8" s="20"/>
      <c r="Q8" s="43"/>
    </row>
    <row r="9" spans="2:18" s="19" customFormat="1" x14ac:dyDescent="0.75">
      <c r="E9" s="43"/>
      <c r="F9" s="15"/>
      <c r="G9" s="40">
        <f>C12*C13*C14*C16</f>
        <v>-2.5487999999999995</v>
      </c>
      <c r="H9" s="20"/>
      <c r="I9" s="15"/>
      <c r="J9" s="15"/>
      <c r="L9" s="43"/>
      <c r="M9" s="15"/>
      <c r="N9" s="40">
        <f>C12*C13*SQRT(2)*C14*C16</f>
        <v>-3.6045475277765449</v>
      </c>
      <c r="O9" s="20"/>
      <c r="P9" s="15"/>
      <c r="Q9" s="15"/>
    </row>
    <row r="10" spans="2:18" s="19" customFormat="1" x14ac:dyDescent="0.75">
      <c r="E10" s="43"/>
      <c r="F10" s="15"/>
      <c r="G10" s="15"/>
      <c r="H10" s="15"/>
      <c r="I10" s="15"/>
      <c r="J10" s="15"/>
      <c r="L10" s="43"/>
      <c r="M10" s="15"/>
      <c r="N10" s="15"/>
      <c r="O10" s="15"/>
      <c r="P10" s="15"/>
      <c r="Q10" s="15"/>
    </row>
    <row r="11" spans="2:18" s="19" customFormat="1" ht="33" x14ac:dyDescent="0.75">
      <c r="B11" s="39" t="s">
        <v>23</v>
      </c>
      <c r="C11" s="39"/>
      <c r="E11" s="43"/>
      <c r="F11" s="44" t="s">
        <v>26</v>
      </c>
      <c r="G11" s="40">
        <f>J6-G9</f>
        <v>6.2387999999999995</v>
      </c>
      <c r="H11" s="20"/>
      <c r="I11" s="20"/>
      <c r="J11" s="15"/>
      <c r="L11" s="43"/>
      <c r="M11" s="100" t="s">
        <v>46</v>
      </c>
      <c r="N11" s="40">
        <f>Q6-N9</f>
        <v>8.7345475277765452</v>
      </c>
      <c r="O11" s="20"/>
      <c r="P11" s="20"/>
      <c r="Q11" s="15"/>
    </row>
    <row r="12" spans="2:18" s="19" customFormat="1" ht="27.6" thickBot="1" x14ac:dyDescent="0.8">
      <c r="B12" s="23" t="s">
        <v>10</v>
      </c>
      <c r="C12" s="135">
        <v>2</v>
      </c>
      <c r="E12" s="43"/>
      <c r="F12" s="15"/>
      <c r="G12" s="20"/>
      <c r="H12" s="20"/>
      <c r="I12" s="20"/>
      <c r="J12" s="15"/>
      <c r="L12" s="43"/>
      <c r="M12" s="15"/>
      <c r="N12" s="20"/>
      <c r="O12" s="20"/>
      <c r="P12" s="20"/>
      <c r="Q12" s="15"/>
    </row>
    <row r="13" spans="2:18" s="19" customFormat="1" ht="27.6" thickBot="1" x14ac:dyDescent="0.8">
      <c r="B13" s="134"/>
      <c r="C13" s="137">
        <v>1.5</v>
      </c>
      <c r="E13" s="15"/>
      <c r="F13" s="15"/>
      <c r="G13" s="22"/>
      <c r="H13" s="22"/>
      <c r="I13" s="20"/>
      <c r="J13" s="15"/>
      <c r="L13" s="15"/>
      <c r="M13" s="15"/>
      <c r="N13" s="22"/>
      <c r="O13" s="22"/>
      <c r="P13" s="20"/>
      <c r="Q13" s="15"/>
    </row>
    <row r="14" spans="2:18" s="19" customFormat="1" ht="27.6" thickBot="1" x14ac:dyDescent="0.8">
      <c r="B14" s="134"/>
      <c r="C14" s="138">
        <v>1.2</v>
      </c>
      <c r="E14" s="15"/>
      <c r="F14" s="15"/>
      <c r="G14" s="97">
        <f>SQRT(G11)</f>
        <v>2.4977589955798378</v>
      </c>
      <c r="H14" s="22"/>
      <c r="I14" s="121" t="s">
        <v>45</v>
      </c>
      <c r="J14" s="15"/>
      <c r="L14" s="15"/>
      <c r="M14" s="15"/>
      <c r="N14" s="97">
        <f>SQRT(N11)</f>
        <v>2.9554267928298521</v>
      </c>
      <c r="O14" s="122" t="s">
        <v>47</v>
      </c>
      <c r="P14" s="15"/>
      <c r="Q14" s="15"/>
    </row>
    <row r="15" spans="2:18" s="19" customFormat="1" x14ac:dyDescent="0.75">
      <c r="B15" s="25"/>
      <c r="C15" s="136" t="s">
        <v>15</v>
      </c>
    </row>
    <row r="16" spans="2:18" s="4" customFormat="1" ht="27.6" customHeight="1" x14ac:dyDescent="0.75">
      <c r="B16" s="24" t="s">
        <v>28</v>
      </c>
      <c r="C16" s="95">
        <f>-0.708</f>
        <v>-0.70799999999999996</v>
      </c>
      <c r="D16" s="45" t="s">
        <v>44</v>
      </c>
    </row>
    <row r="17" spans="1:25" s="4" customFormat="1" ht="27.6" customHeight="1" x14ac:dyDescent="0.75"/>
    <row r="18" spans="1:25" ht="27.6" thickBot="1" x14ac:dyDescent="0.8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1000000000000001">
      <c r="A19" s="199" t="s">
        <v>106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"/>
      <c r="V19" s="4"/>
      <c r="W19" s="4"/>
      <c r="X19" s="4"/>
      <c r="Y19" s="5"/>
    </row>
    <row r="20" spans="1:25" s="2" customFormat="1" ht="30.6" thickBot="1" x14ac:dyDescent="0.8">
      <c r="A20" s="66"/>
      <c r="B20" s="67" t="s">
        <v>7</v>
      </c>
      <c r="C20" s="67" t="s">
        <v>25</v>
      </c>
      <c r="D20" s="71"/>
      <c r="E20" s="49"/>
      <c r="F20" s="175" t="s">
        <v>11</v>
      </c>
      <c r="G20" s="176"/>
      <c r="H20" s="69"/>
      <c r="I20" s="177" t="s">
        <v>13</v>
      </c>
      <c r="J20" s="177"/>
      <c r="K20" s="70"/>
      <c r="L20" s="1"/>
      <c r="V20" s="4"/>
      <c r="W20" s="4"/>
      <c r="X20" s="4"/>
      <c r="Y20" s="6"/>
    </row>
    <row r="21" spans="1:25" ht="30.6" thickBot="1" x14ac:dyDescent="0.9">
      <c r="A21" s="63">
        <v>1</v>
      </c>
      <c r="B21" s="72" t="s">
        <v>39</v>
      </c>
      <c r="C21" s="117">
        <v>6.5</v>
      </c>
      <c r="D21" s="102" t="s">
        <v>2</v>
      </c>
      <c r="E21" s="51"/>
      <c r="F21" s="76" t="s">
        <v>88</v>
      </c>
      <c r="G21" s="53">
        <f>($C$24+($C$25*$C$26))/$C$26</f>
        <v>5.65</v>
      </c>
      <c r="H21" s="65" t="s">
        <v>16</v>
      </c>
      <c r="I21" s="76" t="s">
        <v>42</v>
      </c>
      <c r="J21" s="96">
        <f>$C$22</f>
        <v>2.4977589955798378</v>
      </c>
      <c r="K21" s="65" t="s">
        <v>16</v>
      </c>
      <c r="L21" s="1"/>
      <c r="V21" s="4"/>
      <c r="W21" s="4"/>
      <c r="X21" s="4"/>
      <c r="Y21" s="5"/>
    </row>
    <row r="22" spans="1:25" ht="30.6" thickBot="1" x14ac:dyDescent="0.9">
      <c r="A22" s="7">
        <v>2</v>
      </c>
      <c r="B22" s="73" t="s">
        <v>37</v>
      </c>
      <c r="C22" s="119">
        <f>G14</f>
        <v>2.4977589955798378</v>
      </c>
      <c r="D22" s="103" t="s">
        <v>48</v>
      </c>
      <c r="E22" s="51"/>
      <c r="F22" s="47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(J21+($C$25*$C$26))/$C$26</f>
        <v>6.6477589955798386</v>
      </c>
      <c r="K22" s="57" t="s">
        <v>17</v>
      </c>
      <c r="L22" s="1"/>
      <c r="V22" s="4"/>
      <c r="W22" s="4"/>
      <c r="X22" s="4"/>
      <c r="Y22" s="5"/>
    </row>
    <row r="23" spans="1:25" ht="30.6" thickBot="1" x14ac:dyDescent="0.9">
      <c r="A23" s="55">
        <v>3</v>
      </c>
      <c r="B23" s="73" t="s">
        <v>24</v>
      </c>
      <c r="C23" s="120">
        <f>N14</f>
        <v>2.9554267928298521</v>
      </c>
      <c r="D23" s="103" t="s">
        <v>49</v>
      </c>
      <c r="E23" s="51"/>
      <c r="F23" s="42" t="s">
        <v>57</v>
      </c>
      <c r="G23" s="46">
        <f>$C$28-G22</f>
        <v>72.849999999999994</v>
      </c>
      <c r="H23" s="57" t="s">
        <v>9</v>
      </c>
      <c r="I23" s="47" t="s">
        <v>92</v>
      </c>
      <c r="J23" s="56">
        <f>J22-$C$21</f>
        <v>0.14775899557983863</v>
      </c>
      <c r="K23" s="57" t="s">
        <v>9</v>
      </c>
      <c r="L23" s="1"/>
      <c r="X23" s="5"/>
      <c r="Y23" s="5"/>
    </row>
    <row r="24" spans="1:25" x14ac:dyDescent="0.75">
      <c r="A24" s="55">
        <v>4</v>
      </c>
      <c r="B24" s="101" t="s">
        <v>0</v>
      </c>
      <c r="C24" s="118">
        <v>1.5</v>
      </c>
      <c r="D24" s="103" t="s">
        <v>4</v>
      </c>
      <c r="E24" s="50"/>
      <c r="F24" s="165"/>
      <c r="G24" s="166"/>
      <c r="H24" s="61"/>
      <c r="I24" s="42" t="s">
        <v>56</v>
      </c>
      <c r="J24" s="28">
        <f>$C$28-J23</f>
        <v>71.852241004420165</v>
      </c>
      <c r="K24" s="58"/>
      <c r="L24" s="1"/>
    </row>
    <row r="25" spans="1:25" x14ac:dyDescent="0.75">
      <c r="A25" s="55">
        <v>5</v>
      </c>
      <c r="B25" s="101" t="s">
        <v>38</v>
      </c>
      <c r="C25" s="106">
        <v>4.1500000000000004</v>
      </c>
      <c r="D25" s="103" t="s">
        <v>30</v>
      </c>
      <c r="E25" s="50"/>
      <c r="F25" s="165"/>
      <c r="G25" s="166"/>
      <c r="H25" s="61"/>
      <c r="I25" s="165"/>
      <c r="J25" s="192"/>
      <c r="K25" s="58"/>
      <c r="L25" s="1"/>
    </row>
    <row r="26" spans="1:25" ht="27.6" thickBot="1" x14ac:dyDescent="0.8">
      <c r="A26" s="77">
        <v>6</v>
      </c>
      <c r="B26" s="78" t="s">
        <v>32</v>
      </c>
      <c r="C26" s="107">
        <v>1</v>
      </c>
      <c r="D26" s="104" t="s">
        <v>31</v>
      </c>
      <c r="E26" s="79"/>
      <c r="F26" s="178"/>
      <c r="G26" s="179"/>
      <c r="H26" s="80"/>
      <c r="I26" s="178"/>
      <c r="J26" s="180"/>
      <c r="K26" s="81"/>
      <c r="L26" s="1"/>
    </row>
    <row r="27" spans="1:25" ht="27.6" thickBot="1" x14ac:dyDescent="0.8">
      <c r="A27" s="167" t="s">
        <v>50</v>
      </c>
      <c r="B27" s="168"/>
      <c r="C27" s="168"/>
      <c r="D27" s="169"/>
      <c r="E27" s="68"/>
      <c r="F27" s="181" t="s">
        <v>12</v>
      </c>
      <c r="G27" s="182"/>
      <c r="H27" s="69"/>
      <c r="I27" s="181" t="s">
        <v>14</v>
      </c>
      <c r="J27" s="194"/>
      <c r="K27" s="70"/>
      <c r="L27" s="1"/>
    </row>
    <row r="28" spans="1:25" ht="27" customHeight="1" thickBot="1" x14ac:dyDescent="0.8">
      <c r="A28" s="82"/>
      <c r="B28" s="83" t="s">
        <v>5</v>
      </c>
      <c r="C28" s="110">
        <v>72</v>
      </c>
      <c r="D28" s="108"/>
      <c r="E28" s="84"/>
      <c r="F28" s="115" t="s">
        <v>43</v>
      </c>
      <c r="G28" s="96">
        <f>$C$23</f>
        <v>2.9554267928298521</v>
      </c>
      <c r="H28" s="65" t="s">
        <v>16</v>
      </c>
      <c r="I28" s="76" t="s">
        <v>43</v>
      </c>
      <c r="J28" s="96">
        <f>$C$22</f>
        <v>2.4977589955798378</v>
      </c>
      <c r="K28" s="65" t="s">
        <v>16</v>
      </c>
      <c r="L28" s="1"/>
    </row>
    <row r="29" spans="1:25" ht="27.45" customHeight="1" thickBot="1" x14ac:dyDescent="0.8">
      <c r="A29" s="8"/>
      <c r="B29" s="9" t="s">
        <v>58</v>
      </c>
      <c r="C29" s="109">
        <f>G22</f>
        <v>-0.84999999999999964</v>
      </c>
      <c r="D29" s="74" t="s">
        <v>21</v>
      </c>
      <c r="E29" s="51"/>
      <c r="F29" s="116" t="s">
        <v>91</v>
      </c>
      <c r="G29" s="27">
        <f>(G28+($C$25*$C$26))/$C$26</f>
        <v>7.1054267928298529</v>
      </c>
      <c r="H29" s="57" t="s">
        <v>17</v>
      </c>
      <c r="I29" s="42" t="s">
        <v>91</v>
      </c>
      <c r="J29" s="27">
        <f>(J28+($C$25*$C$26))/$C$26</f>
        <v>6.6477589955798386</v>
      </c>
      <c r="K29" s="57" t="s">
        <v>17</v>
      </c>
      <c r="L29" s="1"/>
    </row>
    <row r="30" spans="1:25" ht="27.45" customHeight="1" thickBot="1" x14ac:dyDescent="0.8">
      <c r="A30" s="8"/>
      <c r="B30" s="9" t="s">
        <v>59</v>
      </c>
      <c r="C30" s="10">
        <f>J23</f>
        <v>0.14775899557983863</v>
      </c>
      <c r="D30" s="74"/>
      <c r="E30" s="51"/>
      <c r="F30" s="116" t="s">
        <v>92</v>
      </c>
      <c r="G30" s="56">
        <f>G29-$C$21</f>
        <v>0.6054267928298529</v>
      </c>
      <c r="H30" s="57" t="s">
        <v>9</v>
      </c>
      <c r="I30" s="47" t="s">
        <v>92</v>
      </c>
      <c r="J30" s="56">
        <f>J29-$C$21</f>
        <v>0.14775899557983863</v>
      </c>
      <c r="K30" s="57" t="s">
        <v>9</v>
      </c>
      <c r="L30" s="1"/>
    </row>
    <row r="31" spans="1:25" ht="27" customHeight="1" x14ac:dyDescent="0.75">
      <c r="A31" s="8"/>
      <c r="B31" s="9" t="s">
        <v>60</v>
      </c>
      <c r="C31" s="10">
        <f>G30</f>
        <v>0.6054267928298529</v>
      </c>
      <c r="D31" s="74" t="s">
        <v>8</v>
      </c>
      <c r="E31" s="51"/>
      <c r="F31" s="116" t="s">
        <v>56</v>
      </c>
      <c r="G31" s="28">
        <f>$C$28-G30</f>
        <v>71.39457320717014</v>
      </c>
      <c r="H31" s="57" t="s">
        <v>19</v>
      </c>
      <c r="I31" s="42" t="s">
        <v>56</v>
      </c>
      <c r="J31" s="28">
        <f>$C$28-J30</f>
        <v>71.852241004420165</v>
      </c>
      <c r="K31" s="58"/>
      <c r="L31" s="1"/>
    </row>
    <row r="32" spans="1:25" ht="27.45" customHeight="1" thickBot="1" x14ac:dyDescent="0.8">
      <c r="A32" s="11"/>
      <c r="B32" s="12" t="s">
        <v>61</v>
      </c>
      <c r="C32" s="13">
        <f>J30</f>
        <v>0.14775899557983863</v>
      </c>
      <c r="D32" s="75"/>
      <c r="E32" s="52"/>
      <c r="F32" s="98"/>
      <c r="G32" s="99"/>
      <c r="H32" s="62"/>
      <c r="I32" s="48"/>
      <c r="J32" s="36"/>
      <c r="K32" s="59"/>
      <c r="L32" s="1"/>
    </row>
    <row r="33" spans="3:14" x14ac:dyDescent="0.75">
      <c r="F33" s="4"/>
      <c r="I33" s="4"/>
      <c r="K33" s="1"/>
      <c r="L33" s="1"/>
    </row>
    <row r="34" spans="3:14" x14ac:dyDescent="0.75">
      <c r="C34" s="4" t="s">
        <v>97</v>
      </c>
      <c r="F34" s="4"/>
      <c r="I34" s="4"/>
      <c r="K34" s="1"/>
      <c r="L34" s="1"/>
    </row>
    <row r="35" spans="3:14" x14ac:dyDescent="0.75">
      <c r="C35" s="4" t="s">
        <v>96</v>
      </c>
      <c r="F35" s="4"/>
      <c r="I35" s="4"/>
      <c r="K35" s="1"/>
      <c r="L35" s="1"/>
    </row>
    <row r="36" spans="3:14" x14ac:dyDescent="0.75">
      <c r="F36" s="4"/>
    </row>
    <row r="37" spans="3:14" x14ac:dyDescent="0.75">
      <c r="F37" s="4"/>
    </row>
    <row r="38" spans="3:14" x14ac:dyDescent="0.75">
      <c r="F38" s="4"/>
    </row>
    <row r="40" spans="3:14" x14ac:dyDescent="0.75">
      <c r="F40" s="4"/>
      <c r="N40" s="3"/>
    </row>
    <row r="42" spans="3:14" x14ac:dyDescent="0.75">
      <c r="F42" s="4"/>
    </row>
    <row r="44" spans="3:14" x14ac:dyDescent="0.75">
      <c r="F44" s="4"/>
    </row>
  </sheetData>
  <mergeCells count="15">
    <mergeCell ref="A27:D27"/>
    <mergeCell ref="F27:G27"/>
    <mergeCell ref="I27:J27"/>
    <mergeCell ref="H6:H7"/>
    <mergeCell ref="J6:J7"/>
    <mergeCell ref="A19:K19"/>
    <mergeCell ref="F20:G20"/>
    <mergeCell ref="I20:J20"/>
    <mergeCell ref="F24:G24"/>
    <mergeCell ref="O6:O7"/>
    <mergeCell ref="Q6:Q7"/>
    <mergeCell ref="F25:G25"/>
    <mergeCell ref="I25:J25"/>
    <mergeCell ref="F26:G26"/>
    <mergeCell ref="I26:J26"/>
  </mergeCells>
  <pageMargins left="0.37" right="0.17" top="0.37" bottom="0.17" header="0.3" footer="0.3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F076-445E-45BD-9C30-55DC8A8380EC}">
  <sheetPr>
    <tabColor rgb="FF92D050"/>
  </sheetPr>
  <dimension ref="A1:Y44"/>
  <sheetViews>
    <sheetView tabSelected="1" topLeftCell="A16" zoomScale="70" zoomScaleNormal="70" workbookViewId="0">
      <selection activeCell="B30" sqref="B30"/>
    </sheetView>
  </sheetViews>
  <sheetFormatPr defaultColWidth="8.796875" defaultRowHeight="27" x14ac:dyDescent="0.75"/>
  <cols>
    <col min="1" max="1" width="4.19921875" style="15" customWidth="1"/>
    <col min="2" max="2" width="36.19921875" style="4" customWidth="1"/>
    <col min="3" max="3" width="17.69921875" style="4" customWidth="1"/>
    <col min="4" max="4" width="34.59765625" style="4" customWidth="1"/>
    <col min="5" max="5" width="4.69921875" style="4" customWidth="1"/>
    <col min="6" max="6" width="38.69921875" style="15" bestFit="1" customWidth="1"/>
    <col min="7" max="7" width="11.59765625" style="4" customWidth="1"/>
    <col min="8" max="8" width="5.19921875" style="4" customWidth="1"/>
    <col min="9" max="9" width="31.8984375" style="15" bestFit="1" customWidth="1"/>
    <col min="10" max="10" width="11.69921875" style="4" customWidth="1"/>
    <col min="11" max="11" width="5.19921875" style="4" customWidth="1"/>
    <col min="12" max="12" width="14.5" style="4" customWidth="1"/>
    <col min="13" max="13" width="13.69921875" style="1" customWidth="1"/>
    <col min="14" max="14" width="13.19921875" style="1" customWidth="1"/>
    <col min="15" max="15" width="30.3984375" style="1" customWidth="1"/>
    <col min="16" max="16" width="8.796875" style="1"/>
    <col min="17" max="17" width="28" style="1" customWidth="1"/>
    <col min="18" max="18" width="12.5" style="1" customWidth="1"/>
    <col min="19" max="20" width="8.796875" style="1"/>
    <col min="21" max="21" width="17.19921875" style="1" customWidth="1"/>
    <col min="22" max="22" width="17.796875" style="1" customWidth="1"/>
    <col min="23" max="16384" width="8.796875" style="1"/>
  </cols>
  <sheetData>
    <row r="1" spans="2:13" s="4" customFormat="1" x14ac:dyDescent="0.75">
      <c r="B1" s="18"/>
    </row>
    <row r="2" spans="2:13" s="4" customFormat="1" x14ac:dyDescent="0.75">
      <c r="B2" s="18"/>
    </row>
    <row r="3" spans="2:13" s="4" customFormat="1" x14ac:dyDescent="0.75">
      <c r="B3" s="18"/>
      <c r="F3" s="162"/>
    </row>
    <row r="4" spans="2:13" s="4" customFormat="1" x14ac:dyDescent="0.75">
      <c r="B4" s="18"/>
    </row>
    <row r="5" spans="2:13" s="4" customFormat="1" x14ac:dyDescent="0.75">
      <c r="B5" s="18"/>
      <c r="F5" s="163" t="s">
        <v>104</v>
      </c>
      <c r="G5" s="143">
        <f>C12*C15</f>
        <v>0.69288000000000005</v>
      </c>
      <c r="I5" s="29" t="s">
        <v>108</v>
      </c>
    </row>
    <row r="6" spans="2:13" s="4" customFormat="1" x14ac:dyDescent="0.75">
      <c r="B6" s="18"/>
      <c r="F6" s="164" t="s">
        <v>105</v>
      </c>
      <c r="G6" s="143">
        <f>G5+C14</f>
        <v>2.1928800000000002</v>
      </c>
      <c r="I6" s="29" t="s">
        <v>109</v>
      </c>
    </row>
    <row r="7" spans="2:13" s="4" customFormat="1" ht="18.600000000000001" customHeight="1" x14ac:dyDescent="0.75">
      <c r="B7" s="18"/>
    </row>
    <row r="8" spans="2:13" s="4" customFormat="1" x14ac:dyDescent="0.75">
      <c r="E8" s="43"/>
      <c r="F8" s="15"/>
      <c r="G8" s="41">
        <f>POWER(G5,2)</f>
        <v>0.48008269440000007</v>
      </c>
      <c r="H8" s="170"/>
      <c r="J8" s="171">
        <f>G8+G9</f>
        <v>5.2888053888000011</v>
      </c>
      <c r="K8" s="19"/>
      <c r="L8" s="19"/>
      <c r="M8" s="19"/>
    </row>
    <row r="9" spans="2:13" s="19" customFormat="1" x14ac:dyDescent="0.75">
      <c r="E9" s="43"/>
      <c r="F9" s="15"/>
      <c r="G9" s="41">
        <f>POWER(G6,2)</f>
        <v>4.808722694400001</v>
      </c>
      <c r="H9" s="170"/>
      <c r="J9" s="171"/>
    </row>
    <row r="10" spans="2:13" s="19" customFormat="1" x14ac:dyDescent="0.75">
      <c r="E10" s="43"/>
      <c r="F10" s="15"/>
      <c r="G10" s="20"/>
      <c r="H10" s="20"/>
      <c r="I10" s="20"/>
      <c r="J10" s="43"/>
    </row>
    <row r="11" spans="2:13" s="19" customFormat="1" ht="33" x14ac:dyDescent="0.75">
      <c r="B11" s="39" t="s">
        <v>23</v>
      </c>
      <c r="C11" s="39"/>
      <c r="E11" s="43"/>
      <c r="F11" s="15"/>
      <c r="G11" s="40">
        <f>C13*G5*G6*C17</f>
        <v>-1.5194026944000003</v>
      </c>
      <c r="H11" s="20"/>
      <c r="I11" s="15"/>
      <c r="J11" s="15"/>
    </row>
    <row r="12" spans="2:13" s="19" customFormat="1" x14ac:dyDescent="0.75">
      <c r="B12" s="23" t="s">
        <v>10</v>
      </c>
      <c r="C12" s="161">
        <v>0.57740000000000002</v>
      </c>
      <c r="E12" s="43"/>
      <c r="F12" s="15"/>
      <c r="G12" s="15"/>
      <c r="H12" s="15"/>
      <c r="I12" s="15"/>
      <c r="J12" s="15"/>
    </row>
    <row r="13" spans="2:13" s="19" customFormat="1" ht="27.6" thickBot="1" x14ac:dyDescent="0.8">
      <c r="B13" s="23" t="s">
        <v>10</v>
      </c>
      <c r="C13" s="135">
        <v>2</v>
      </c>
      <c r="E13" s="43"/>
      <c r="F13" s="44" t="s">
        <v>26</v>
      </c>
      <c r="G13" s="40">
        <f>J8-G11</f>
        <v>6.8082080832000011</v>
      </c>
      <c r="H13" s="20"/>
      <c r="I13" s="20"/>
      <c r="J13" s="15"/>
    </row>
    <row r="14" spans="2:13" s="19" customFormat="1" x14ac:dyDescent="0.75">
      <c r="B14" s="134"/>
      <c r="C14" s="137">
        <v>1.5</v>
      </c>
      <c r="E14" s="43"/>
      <c r="F14" s="15"/>
      <c r="G14" s="20"/>
      <c r="H14" s="20"/>
      <c r="I14" s="20"/>
      <c r="J14" s="15"/>
    </row>
    <row r="15" spans="2:13" s="19" customFormat="1" ht="27.6" thickBot="1" x14ac:dyDescent="0.8">
      <c r="B15" s="134"/>
      <c r="C15" s="138">
        <v>1.2</v>
      </c>
      <c r="E15" s="15"/>
      <c r="F15" s="15"/>
      <c r="G15" s="22"/>
      <c r="H15" s="22"/>
      <c r="I15" s="20"/>
      <c r="J15" s="15"/>
    </row>
    <row r="16" spans="2:13" s="4" customFormat="1" ht="27.6" customHeight="1" thickBot="1" x14ac:dyDescent="0.8">
      <c r="B16" s="25"/>
      <c r="C16" s="136" t="s">
        <v>15</v>
      </c>
      <c r="E16" s="15"/>
      <c r="F16" s="15"/>
      <c r="G16" s="97">
        <f>SQRT(G13)</f>
        <v>2.609254315546877</v>
      </c>
      <c r="H16" s="22"/>
      <c r="I16" s="15"/>
      <c r="J16" s="15"/>
    </row>
    <row r="17" spans="1:25" s="4" customFormat="1" ht="27.6" customHeight="1" x14ac:dyDescent="0.85">
      <c r="B17" s="24" t="s">
        <v>28</v>
      </c>
      <c r="C17" s="95">
        <v>-0.5</v>
      </c>
      <c r="D17" s="144" t="s">
        <v>103</v>
      </c>
    </row>
    <row r="18" spans="1:25" ht="27.6" thickBot="1" x14ac:dyDescent="0.8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1000000000000001">
      <c r="A19" s="172" t="s">
        <v>107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4"/>
      <c r="L19" s="1"/>
      <c r="V19" s="4"/>
      <c r="W19" s="4"/>
      <c r="X19" s="4"/>
      <c r="Y19" s="5"/>
    </row>
    <row r="20" spans="1:25" s="2" customFormat="1" ht="30.6" thickBot="1" x14ac:dyDescent="0.8">
      <c r="A20" s="66"/>
      <c r="B20" s="67" t="s">
        <v>7</v>
      </c>
      <c r="C20" s="67" t="s">
        <v>25</v>
      </c>
      <c r="D20" s="71"/>
      <c r="E20" s="70"/>
      <c r="F20" s="175" t="s">
        <v>11</v>
      </c>
      <c r="G20" s="176"/>
      <c r="H20" s="69"/>
      <c r="I20" s="177" t="s">
        <v>13</v>
      </c>
      <c r="J20" s="177"/>
      <c r="K20" s="70"/>
      <c r="L20" s="1"/>
      <c r="V20" s="4"/>
      <c r="W20" s="4"/>
      <c r="X20" s="4"/>
      <c r="Y20" s="6"/>
    </row>
    <row r="21" spans="1:25" ht="30.6" thickBot="1" x14ac:dyDescent="0.9">
      <c r="A21" s="63">
        <v>1</v>
      </c>
      <c r="B21" s="72" t="s">
        <v>39</v>
      </c>
      <c r="C21" s="110">
        <v>6.5</v>
      </c>
      <c r="D21" s="102" t="s">
        <v>2</v>
      </c>
      <c r="E21" s="65" t="s">
        <v>16</v>
      </c>
      <c r="F21" s="64" t="s">
        <v>88</v>
      </c>
      <c r="G21" s="53">
        <f>($C$23+($C$24*$C$25))/$C$25</f>
        <v>5.65</v>
      </c>
      <c r="H21" s="65" t="s">
        <v>16</v>
      </c>
      <c r="I21" s="76" t="s">
        <v>42</v>
      </c>
      <c r="J21" s="96">
        <f>$C$22</f>
        <v>2.609254315546877</v>
      </c>
      <c r="K21" s="65" t="s">
        <v>16</v>
      </c>
      <c r="L21" s="1"/>
      <c r="V21" s="4"/>
      <c r="W21" s="4"/>
      <c r="X21" s="4"/>
      <c r="Y21" s="5"/>
    </row>
    <row r="22" spans="1:25" ht="30.6" thickBot="1" x14ac:dyDescent="0.9">
      <c r="A22" s="7">
        <v>2</v>
      </c>
      <c r="B22" s="73" t="s">
        <v>101</v>
      </c>
      <c r="C22" s="141">
        <f>G16</f>
        <v>2.609254315546877</v>
      </c>
      <c r="D22" s="103" t="s">
        <v>22</v>
      </c>
      <c r="E22" s="57" t="s">
        <v>17</v>
      </c>
      <c r="F22" s="26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(J21+($C$24*$C$25))/$C$25</f>
        <v>6.7592543155468778</v>
      </c>
      <c r="K22" s="57" t="s">
        <v>17</v>
      </c>
      <c r="L22" s="1"/>
      <c r="V22" s="4"/>
      <c r="W22" s="4"/>
      <c r="X22" s="4"/>
      <c r="Y22" s="5"/>
    </row>
    <row r="23" spans="1:25" ht="30.6" thickBot="1" x14ac:dyDescent="0.9">
      <c r="A23" s="55">
        <v>3</v>
      </c>
      <c r="B23" s="101" t="s">
        <v>0</v>
      </c>
      <c r="C23" s="140">
        <v>1.5</v>
      </c>
      <c r="D23" s="103" t="s">
        <v>4</v>
      </c>
      <c r="E23" s="57" t="s">
        <v>9</v>
      </c>
      <c r="F23" s="38" t="s">
        <v>57</v>
      </c>
      <c r="G23" s="46">
        <f>$C$28-G22</f>
        <v>60.85</v>
      </c>
      <c r="H23" s="57" t="s">
        <v>9</v>
      </c>
      <c r="I23" s="47" t="s">
        <v>92</v>
      </c>
      <c r="J23" s="56">
        <f>J22-$C$21</f>
        <v>0.25925431554687783</v>
      </c>
      <c r="K23" s="57" t="s">
        <v>9</v>
      </c>
      <c r="L23" s="1"/>
      <c r="X23" s="5"/>
      <c r="Y23" s="5"/>
    </row>
    <row r="24" spans="1:25" x14ac:dyDescent="0.75">
      <c r="A24" s="55">
        <v>4</v>
      </c>
      <c r="B24" s="101" t="s">
        <v>38</v>
      </c>
      <c r="C24" s="106">
        <v>4.1500000000000004</v>
      </c>
      <c r="D24" s="103" t="s">
        <v>30</v>
      </c>
      <c r="E24" s="58"/>
      <c r="F24" s="165"/>
      <c r="G24" s="166"/>
      <c r="H24" s="57" t="s">
        <v>19</v>
      </c>
      <c r="I24" s="42" t="s">
        <v>56</v>
      </c>
      <c r="J24" s="28">
        <f>$C$28-J23</f>
        <v>59.740745684453124</v>
      </c>
      <c r="K24" s="58"/>
      <c r="L24" s="1"/>
    </row>
    <row r="25" spans="1:25" ht="27.6" thickBot="1" x14ac:dyDescent="0.8">
      <c r="A25" s="55">
        <v>5</v>
      </c>
      <c r="B25" s="101" t="s">
        <v>32</v>
      </c>
      <c r="C25" s="113">
        <v>1</v>
      </c>
      <c r="D25" s="103" t="s">
        <v>31</v>
      </c>
      <c r="E25" s="59"/>
      <c r="F25" s="165"/>
      <c r="G25" s="166"/>
      <c r="H25" s="62"/>
      <c r="I25" s="48"/>
      <c r="J25" s="36"/>
      <c r="K25" s="59"/>
      <c r="L25" s="1"/>
    </row>
    <row r="26" spans="1:25" ht="27.6" thickBot="1" x14ac:dyDescent="0.8">
      <c r="A26" s="77"/>
      <c r="B26" s="78"/>
      <c r="C26" s="139"/>
      <c r="D26" s="104"/>
      <c r="E26" s="81"/>
      <c r="F26" s="178"/>
      <c r="G26" s="179"/>
      <c r="H26" s="80"/>
      <c r="I26" s="178"/>
      <c r="J26" s="180"/>
      <c r="K26" s="81"/>
      <c r="L26" s="1"/>
    </row>
    <row r="27" spans="1:25" ht="27.6" thickBot="1" x14ac:dyDescent="0.8">
      <c r="A27" s="167" t="s">
        <v>50</v>
      </c>
      <c r="B27" s="168"/>
      <c r="C27" s="168"/>
      <c r="D27" s="169"/>
      <c r="E27" s="70"/>
      <c r="F27" s="181" t="s">
        <v>12</v>
      </c>
      <c r="G27" s="182"/>
      <c r="H27" s="69"/>
      <c r="I27" s="183"/>
      <c r="J27" s="184"/>
      <c r="K27" s="70"/>
      <c r="L27" s="1"/>
    </row>
    <row r="28" spans="1:25" ht="27.45" customHeight="1" thickBot="1" x14ac:dyDescent="0.8">
      <c r="A28" s="82"/>
      <c r="B28" s="83" t="s">
        <v>5</v>
      </c>
      <c r="C28" s="110">
        <v>60</v>
      </c>
      <c r="D28" s="108"/>
      <c r="E28" s="65" t="s">
        <v>16</v>
      </c>
      <c r="F28" s="76" t="s">
        <v>102</v>
      </c>
      <c r="G28" s="96">
        <f>$C$22</f>
        <v>2.609254315546877</v>
      </c>
      <c r="H28" s="148" t="s">
        <v>16</v>
      </c>
      <c r="I28" s="155"/>
      <c r="J28" s="156"/>
      <c r="K28" s="152"/>
      <c r="L28" s="1"/>
    </row>
    <row r="29" spans="1:25" ht="27.45" customHeight="1" thickBot="1" x14ac:dyDescent="0.8">
      <c r="A29" s="8"/>
      <c r="B29" s="9" t="s">
        <v>90</v>
      </c>
      <c r="C29" s="109">
        <f>G22</f>
        <v>-0.84999999999999964</v>
      </c>
      <c r="D29" s="74" t="s">
        <v>21</v>
      </c>
      <c r="E29" s="57" t="s">
        <v>17</v>
      </c>
      <c r="F29" s="42" t="s">
        <v>91</v>
      </c>
      <c r="G29" s="27">
        <f>(G28+($C$24*$C$25))/$C$25</f>
        <v>6.7592543155468778</v>
      </c>
      <c r="H29" s="149" t="s">
        <v>17</v>
      </c>
      <c r="I29" s="157"/>
      <c r="J29" s="145"/>
      <c r="K29" s="93"/>
      <c r="L29" s="1"/>
    </row>
    <row r="30" spans="1:25" ht="27.45" customHeight="1" thickBot="1" x14ac:dyDescent="0.8">
      <c r="A30" s="8"/>
      <c r="B30" s="9" t="s">
        <v>93</v>
      </c>
      <c r="C30" s="10">
        <f>J23</f>
        <v>0.25925431554687783</v>
      </c>
      <c r="D30" s="74"/>
      <c r="E30" s="57" t="s">
        <v>9</v>
      </c>
      <c r="F30" s="47" t="s">
        <v>92</v>
      </c>
      <c r="G30" s="56">
        <f>G29-$C$21</f>
        <v>0.25925431554687783</v>
      </c>
      <c r="H30" s="149" t="s">
        <v>9</v>
      </c>
      <c r="I30" s="158"/>
      <c r="J30" s="160"/>
      <c r="K30" s="93"/>
      <c r="L30" s="1"/>
    </row>
    <row r="31" spans="1:25" ht="27" customHeight="1" x14ac:dyDescent="0.75">
      <c r="A31" s="8"/>
      <c r="B31" s="9" t="s">
        <v>94</v>
      </c>
      <c r="C31" s="10">
        <f>G31</f>
        <v>59.740745684453124</v>
      </c>
      <c r="D31" s="74" t="s">
        <v>8</v>
      </c>
      <c r="E31" s="57" t="s">
        <v>19</v>
      </c>
      <c r="F31" s="42" t="s">
        <v>56</v>
      </c>
      <c r="G31" s="28">
        <f>$C$28-G30</f>
        <v>59.740745684453124</v>
      </c>
      <c r="H31" s="150"/>
      <c r="I31" s="157"/>
      <c r="J31" s="146"/>
      <c r="K31" s="153"/>
      <c r="L31" s="1"/>
    </row>
    <row r="32" spans="1:25" ht="27.45" customHeight="1" thickBot="1" x14ac:dyDescent="0.8">
      <c r="A32" s="11"/>
      <c r="B32" s="12" t="s">
        <v>95</v>
      </c>
      <c r="C32" s="13">
        <f>J30</f>
        <v>0</v>
      </c>
      <c r="D32" s="75"/>
      <c r="E32" s="62"/>
      <c r="F32" s="48"/>
      <c r="G32" s="36"/>
      <c r="H32" s="151"/>
      <c r="I32" s="159"/>
      <c r="J32" s="147"/>
      <c r="K32" s="154"/>
      <c r="L32" s="1"/>
    </row>
    <row r="33" spans="3:14" x14ac:dyDescent="0.75">
      <c r="F33" s="4"/>
      <c r="I33" s="4"/>
      <c r="K33" s="1"/>
      <c r="L33" s="1"/>
    </row>
    <row r="34" spans="3:14" x14ac:dyDescent="0.75">
      <c r="C34" s="4" t="s">
        <v>97</v>
      </c>
      <c r="F34" s="4"/>
      <c r="I34" s="4"/>
      <c r="K34" s="1"/>
      <c r="L34" s="1"/>
    </row>
    <row r="35" spans="3:14" x14ac:dyDescent="0.75">
      <c r="C35" s="4" t="s">
        <v>96</v>
      </c>
      <c r="F35" s="4"/>
      <c r="I35" s="4"/>
      <c r="K35" s="1"/>
      <c r="L35" s="1"/>
    </row>
    <row r="36" spans="3:14" x14ac:dyDescent="0.75">
      <c r="F36" s="4"/>
    </row>
    <row r="37" spans="3:14" x14ac:dyDescent="0.75">
      <c r="F37" s="4"/>
    </row>
    <row r="38" spans="3:14" x14ac:dyDescent="0.75">
      <c r="F38" s="4"/>
    </row>
    <row r="40" spans="3:14" x14ac:dyDescent="0.75">
      <c r="F40" s="4"/>
      <c r="N40" s="3"/>
    </row>
    <row r="42" spans="3:14" x14ac:dyDescent="0.75">
      <c r="F42" s="4"/>
    </row>
    <row r="44" spans="3:14" x14ac:dyDescent="0.75">
      <c r="F44" s="4"/>
    </row>
  </sheetData>
  <mergeCells count="12">
    <mergeCell ref="F24:G24"/>
    <mergeCell ref="A27:D27"/>
    <mergeCell ref="H8:H9"/>
    <mergeCell ref="J8:J9"/>
    <mergeCell ref="A19:K19"/>
    <mergeCell ref="F20:G20"/>
    <mergeCell ref="I20:J20"/>
    <mergeCell ref="F25:G25"/>
    <mergeCell ref="F26:G26"/>
    <mergeCell ref="I26:J26"/>
    <mergeCell ref="F27:G27"/>
    <mergeCell ref="I27:J27"/>
  </mergeCells>
  <pageMargins left="0.37" right="0.17" top="0.37" bottom="0.17" header="0.3" footer="0.3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AFA-7F3D-4549-9297-4D8AD11E978C}">
  <dimension ref="A1"/>
  <sheetViews>
    <sheetView view="pageBreakPreview" zoomScale="60" zoomScaleNormal="100" workbookViewId="0">
      <selection activeCell="P40" sqref="P40"/>
    </sheetView>
  </sheetViews>
  <sheetFormatPr defaultRowHeight="13.8" x14ac:dyDescent="0.25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C8D-3361-413F-8BF3-55A76AD90DE1}">
  <dimension ref="A1"/>
  <sheetViews>
    <sheetView topLeftCell="A10" workbookViewId="0">
      <selection activeCell="J46" sqref="J46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3179-2B5E-4B7E-A9D1-0661EA7FA451}">
  <dimension ref="A1"/>
  <sheetViews>
    <sheetView topLeftCell="A40" workbookViewId="0">
      <selection activeCell="L17" sqref="L17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ข้อกำหนดและการพิจารณา</vt:lpstr>
      <vt:lpstr>180องศา</vt:lpstr>
      <vt:lpstr>90องศา</vt:lpstr>
      <vt:lpstr>135องศา </vt:lpstr>
      <vt:lpstr>เสาสามเหลี่ยม</vt:lpstr>
      <vt:lpstr>ความยาวสายอากาศ</vt:lpstr>
      <vt:lpstr>ตารางเทียบมุมและรัศมีป้องกัน</vt:lpstr>
      <vt:lpstr>ตารางค่า tan</vt:lpstr>
      <vt:lpstr>'135องศา '!Print_Area</vt:lpstr>
      <vt:lpstr>'90องศา'!Print_Area</vt:lpstr>
      <vt:lpstr>เสาสามเหลี่ยม!Print_Area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Utain  Boonmee</dc:creator>
  <cp:lastModifiedBy>nsddopa1@forthcorp.onmicrosoft.com</cp:lastModifiedBy>
  <cp:lastPrinted>2023-12-04T10:04:06Z</cp:lastPrinted>
  <dcterms:created xsi:type="dcterms:W3CDTF">2023-09-06T02:57:16Z</dcterms:created>
  <dcterms:modified xsi:type="dcterms:W3CDTF">2026-09-21T09:40:19Z</dcterms:modified>
</cp:coreProperties>
</file>