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20ca08efcf2aae/kites/design/DAISY STANDARDS/"/>
    </mc:Choice>
  </mc:AlternateContent>
  <xr:revisionPtr revIDLastSave="7" documentId="8_{D2CA867B-D7D6-486E-BD19-994ECE35234E}" xr6:coauthVersionLast="47" xr6:coauthVersionMax="47" xr10:uidLastSave="{D5D6C01B-4888-40E3-AEF8-99E60F9A85E7}"/>
  <bookViews>
    <workbookView xWindow="-108" yWindow="-108" windowWidth="23256" windowHeight="12576" activeTab="3" xr2:uid="{00000000-000D-0000-FFFF-FFFF00000000}"/>
  </bookViews>
  <sheets>
    <sheet name="Current Prototype" sheetId="1" r:id="rId1"/>
    <sheet name="10kW" sheetId="6" r:id="rId2"/>
    <sheet name="50kW" sheetId="7" r:id="rId3"/>
    <sheet name="100kW" sheetId="3" r:id="rId4"/>
    <sheet name="10MW" sheetId="8" r:id="rId5"/>
    <sheet name="10kW 0.6 l to r (2)" sheetId="5" r:id="rId6"/>
    <sheet name="10kW 0.7 l to r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5" l="1"/>
  <c r="B19" i="4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21" i="8"/>
  <c r="B17" i="8"/>
  <c r="B18" i="8" s="1"/>
  <c r="B12" i="8"/>
  <c r="B13" i="8" s="1"/>
  <c r="B14" i="8" s="1"/>
  <c r="B15" i="8" l="1"/>
  <c r="B16" i="8"/>
  <c r="B19" i="8"/>
  <c r="D16" i="8" l="1"/>
  <c r="B24" i="8"/>
  <c r="B25" i="8" s="1"/>
  <c r="B20" i="8" l="1"/>
  <c r="B22" i="8" s="1"/>
  <c r="B88" i="7" l="1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21" i="7"/>
  <c r="B17" i="7"/>
  <c r="B18" i="7" s="1"/>
  <c r="B12" i="7"/>
  <c r="B19" i="7" l="1"/>
  <c r="B13" i="7"/>
  <c r="B14" i="7" s="1"/>
  <c r="D14" i="1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21" i="6"/>
  <c r="B17" i="6"/>
  <c r="B18" i="6" s="1"/>
  <c r="B12" i="6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21" i="5"/>
  <c r="B17" i="5"/>
  <c r="B18" i="5" s="1"/>
  <c r="B12" i="5"/>
  <c r="B16" i="7" l="1"/>
  <c r="B15" i="7"/>
  <c r="B19" i="6"/>
  <c r="B13" i="6"/>
  <c r="B14" i="6" s="1"/>
  <c r="B19" i="5"/>
  <c r="B13" i="5"/>
  <c r="B21" i="3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11" i="4"/>
  <c r="D16" i="7" l="1"/>
  <c r="B24" i="7"/>
  <c r="B25" i="7" s="1"/>
  <c r="B20" i="7" s="1"/>
  <c r="B22" i="7" s="1"/>
  <c r="B16" i="6"/>
  <c r="B24" i="6" s="1"/>
  <c r="B15" i="6"/>
  <c r="B16" i="5"/>
  <c r="D16" i="5" s="1"/>
  <c r="B15" i="5"/>
  <c r="B12" i="4"/>
  <c r="B36" i="1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12" i="3"/>
  <c r="B13" i="3" s="1"/>
  <c r="B14" i="3" s="1"/>
  <c r="B19" i="1"/>
  <c r="B86" i="1"/>
  <c r="B47" i="1"/>
  <c r="B48" i="1"/>
  <c r="B17" i="3" s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37" i="1"/>
  <c r="B38" i="1"/>
  <c r="B39" i="1"/>
  <c r="B40" i="1"/>
  <c r="B41" i="1"/>
  <c r="B42" i="1"/>
  <c r="B43" i="1"/>
  <c r="B44" i="1"/>
  <c r="B45" i="1"/>
  <c r="B46" i="1"/>
  <c r="D16" i="6" l="1"/>
  <c r="B25" i="6"/>
  <c r="B20" i="6" s="1"/>
  <c r="B22" i="6" s="1"/>
  <c r="B24" i="5"/>
  <c r="B25" i="5" s="1"/>
  <c r="B20" i="5" s="1"/>
  <c r="B22" i="5" s="1"/>
  <c r="B15" i="4"/>
  <c r="B16" i="4" s="1"/>
  <c r="B17" i="4" s="1"/>
  <c r="B15" i="3"/>
  <c r="B16" i="3"/>
  <c r="D16" i="3" s="1"/>
  <c r="B14" i="4"/>
  <c r="B13" i="4"/>
  <c r="B18" i="3"/>
  <c r="B19" i="3" s="1"/>
  <c r="B15" i="1"/>
  <c r="B16" i="1" s="1"/>
  <c r="B11" i="1"/>
  <c r="B12" i="1" s="1"/>
  <c r="B14" i="1" s="1"/>
  <c r="B22" i="1" s="1"/>
  <c r="B23" i="1" s="1"/>
  <c r="B22" i="4" l="1"/>
  <c r="B23" i="4" s="1"/>
  <c r="B18" i="4" s="1"/>
  <c r="B20" i="4" s="1"/>
  <c r="D14" i="4"/>
  <c r="B24" i="3"/>
  <c r="B25" i="3" s="1"/>
  <c r="B20" i="3" s="1"/>
  <c r="B22" i="3" s="1"/>
  <c r="B17" i="1"/>
  <c r="B18" i="1" s="1"/>
  <c r="B20" i="1" s="1"/>
  <c r="B13" i="1"/>
</calcChain>
</file>

<file path=xl/sharedStrings.xml><?xml version="1.0" encoding="utf-8"?>
<sst xmlns="http://schemas.openxmlformats.org/spreadsheetml/2006/main" count="323" uniqueCount="55">
  <si>
    <t>Rated Power</t>
  </si>
  <si>
    <t>kW</t>
  </si>
  <si>
    <t>Blade length to rotor radius</t>
  </si>
  <si>
    <t>Rated Wind Speeds</t>
  </si>
  <si>
    <t>m/s</t>
  </si>
  <si>
    <t>Power Coefficient</t>
  </si>
  <si>
    <t>Tip Speed Ratio</t>
  </si>
  <si>
    <t>m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</si>
  <si>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</si>
  <si>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Required Rotor Area</t>
  </si>
  <si>
    <t>Blade length</t>
  </si>
  <si>
    <t>Thrust Coefficient</t>
  </si>
  <si>
    <t xml:space="preserve">Air Density 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</si>
  <si>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</si>
  <si>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Rotor Radius</t>
  </si>
  <si>
    <t>Rotor Speed</t>
  </si>
  <si>
    <t>rad/s</t>
  </si>
  <si>
    <t>Rated Torque</t>
  </si>
  <si>
    <t>Nm</t>
  </si>
  <si>
    <t>Axial Induction</t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</si>
  <si>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</si>
  <si>
    <t>a</t>
  </si>
  <si>
    <t>Rotor Thrust</t>
  </si>
  <si>
    <t>N</t>
  </si>
  <si>
    <t>Current rotor about 0.1
I reakon diffiuclt to get much above 0.2</t>
  </si>
  <si>
    <t>Current rotor between 3-4
With better rotor could get this to maybe 5</t>
  </si>
  <si>
    <t>Current rotor 0.45
This will be bigger for larger systems</t>
  </si>
  <si>
    <t>rad</t>
  </si>
  <si>
    <t>30 deg</t>
  </si>
  <si>
    <t>Required Line Tension</t>
  </si>
  <si>
    <t>Tension to Torque Ratio</t>
  </si>
  <si>
    <t>Lift kite lift required</t>
  </si>
  <si>
    <t>Lift Kite Size</t>
  </si>
  <si>
    <t>Lift Coefficient (lift kite)</t>
  </si>
  <si>
    <t>Drag Coefficient (lift kite)</t>
  </si>
  <si>
    <t>Elevation Angle</t>
  </si>
  <si>
    <t>This will depend on the TRPT design</t>
  </si>
  <si>
    <t>Rated Rotor Speed</t>
  </si>
  <si>
    <t>Current rotor between 3-4
With a better rotor we should be able to get this up to 6-7</t>
  </si>
  <si>
    <t>Blade length to rotor radius ratio</t>
  </si>
  <si>
    <t>Number of kite ring layers</t>
  </si>
  <si>
    <t>Required Total Rotor Area</t>
  </si>
  <si>
    <t>Rotor area per kite ring</t>
  </si>
  <si>
    <t>rpm</t>
  </si>
  <si>
    <t>added by roddy</t>
  </si>
  <si>
    <t>Static Lift Kite Size equivalent</t>
  </si>
  <si>
    <t>deg</t>
  </si>
  <si>
    <t>Is this rotor area in plane aparent to wind ?</t>
  </si>
  <si>
    <t>Current rotor tops around 0.2</t>
  </si>
  <si>
    <t>Current rotor 0.45</t>
  </si>
  <si>
    <t xml:space="preserve">Current rotor 0.45
</t>
  </si>
  <si>
    <t>rod disagrees a bit</t>
  </si>
  <si>
    <t>Current rotor about 0.1 -0.2
I reakon diffiuclt to get much above 0.2</t>
  </si>
  <si>
    <t>TRPT design calcs based on this</t>
  </si>
  <si>
    <t>TRPT design based on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</si>
</sst>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/>
    <xf numFmtId="0" fontId="3" fillId="2" borderId="1" xfId="0" applyFont="1" applyFill="1" applyBorder="1" applyAlignme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/>
    <xf numFmtId="165" fontId="0" fillId="0" borderId="1" xfId="0" applyNumberFormat="1" applyFont="1" applyBorder="1" applyAlignment="1"/>
    <xf numFmtId="2" fontId="0" fillId="0" borderId="1" xfId="0" applyNumberFormat="1" applyFont="1" applyBorder="1" applyAlignment="1"/>
    <xf numFmtId="1" fontId="0" fillId="0" borderId="1" xfId="0" applyNumberFormat="1" applyFont="1" applyBorder="1" applyAlignment="1"/>
    <xf numFmtId="0" fontId="0" fillId="3" borderId="1" xfId="0" applyFont="1" applyFill="1" applyBorder="1" applyAlignment="1"/>
    <xf numFmtId="0" fontId="5" fillId="0" borderId="1" xfId="0" applyFont="1" applyBorder="1" applyAlignment="1"/>
    <xf numFmtId="165" fontId="5" fillId="0" borderId="1" xfId="0" applyNumberFormat="1" applyFont="1" applyBorder="1" applyAlignment="1"/>
    <xf numFmtId="1" fontId="5" fillId="0" borderId="1" xfId="0" applyNumberFormat="1" applyFont="1" applyBorder="1" applyAlignment="1"/>
    <xf numFmtId="0" fontId="3" fillId="0" borderId="1" xfId="0" applyFont="1" applyFill="1" applyBorder="1" applyAlignment="1"/>
    <xf numFmtId="0" fontId="1" fillId="5" borderId="1" xfId="2" applyBorder="1" applyAlignment="1">
      <alignment vertical="center"/>
    </xf>
    <xf numFmtId="0" fontId="0" fillId="5" borderId="1" xfId="2" applyFont="1" applyBorder="1" applyAlignment="1">
      <alignment vertical="center"/>
    </xf>
    <xf numFmtId="0" fontId="6" fillId="4" borderId="1" xfId="1" applyBorder="1" applyAlignment="1">
      <alignment vertic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</cellXfs>
  <cellStyles count="3">
    <cellStyle name="20% - Accent2" xfId="2" builtinId="34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"/>
  <sheetViews>
    <sheetView workbookViewId="0">
      <selection activeCell="D4" sqref="D4"/>
    </sheetView>
  </sheetViews>
  <sheetFormatPr defaultColWidth="9.109375" defaultRowHeight="14.4" x14ac:dyDescent="0.3"/>
  <cols>
    <col min="1" max="1" width="25.6640625" bestFit="1" customWidth="1"/>
    <col min="2" max="3" width="9.109375" customWidth="1"/>
    <col min="4" max="4" width="39.109375" customWidth="1"/>
    <col min="5" max="5" width="9.109375" customWidth="1"/>
  </cols>
  <sheetData>
    <row r="1" spans="1:5" x14ac:dyDescent="0.3">
      <c r="A1" s="5" t="s">
        <v>0</v>
      </c>
      <c r="B1" s="6">
        <v>0.5</v>
      </c>
      <c r="C1" s="5" t="s">
        <v>1</v>
      </c>
      <c r="D1" s="7"/>
    </row>
    <row r="2" spans="1:5" ht="28.8" x14ac:dyDescent="0.3">
      <c r="A2" s="5" t="s">
        <v>2</v>
      </c>
      <c r="B2" s="6">
        <v>0.45</v>
      </c>
      <c r="C2" s="5"/>
      <c r="D2" s="8" t="s">
        <v>26</v>
      </c>
      <c r="E2" t="s">
        <v>51</v>
      </c>
    </row>
    <row r="3" spans="1:5" x14ac:dyDescent="0.3">
      <c r="A3" s="5" t="s">
        <v>3</v>
      </c>
      <c r="B3" s="6">
        <v>10</v>
      </c>
      <c r="C3" s="5" t="s">
        <v>4</v>
      </c>
      <c r="D3" s="7"/>
    </row>
    <row r="4" spans="1:5" ht="28.8" x14ac:dyDescent="0.3">
      <c r="A4" s="5" t="s">
        <v>5</v>
      </c>
      <c r="B4" s="6">
        <v>0.1</v>
      </c>
      <c r="C4" s="13"/>
      <c r="D4" s="8" t="s">
        <v>24</v>
      </c>
    </row>
    <row r="5" spans="1:5" ht="33" customHeight="1" x14ac:dyDescent="0.3">
      <c r="A5" s="5" t="s">
        <v>6</v>
      </c>
      <c r="B5" s="6">
        <v>3</v>
      </c>
      <c r="C5" s="13"/>
      <c r="D5" s="8" t="s">
        <v>25</v>
      </c>
    </row>
    <row r="6" spans="1:5" ht="16.2" x14ac:dyDescent="0.3">
      <c r="A6" s="5" t="s">
        <v>12</v>
      </c>
      <c r="B6" s="6">
        <v>1.2250000000000001</v>
      </c>
      <c r="C6" s="5" t="s">
        <v>13</v>
      </c>
      <c r="D6" s="7"/>
    </row>
    <row r="7" spans="1:5" x14ac:dyDescent="0.3">
      <c r="A7" s="5" t="s">
        <v>33</v>
      </c>
      <c r="B7" s="9">
        <v>1</v>
      </c>
      <c r="C7" s="13"/>
      <c r="D7" s="7"/>
    </row>
    <row r="8" spans="1:5" x14ac:dyDescent="0.3">
      <c r="A8" s="5" t="s">
        <v>34</v>
      </c>
      <c r="B8" s="9">
        <v>0.2</v>
      </c>
      <c r="C8" s="13"/>
      <c r="D8" s="7"/>
    </row>
    <row r="9" spans="1:5" x14ac:dyDescent="0.3">
      <c r="A9" s="5" t="s">
        <v>30</v>
      </c>
      <c r="B9" s="9">
        <v>7</v>
      </c>
      <c r="C9" s="13"/>
      <c r="D9" s="7" t="s">
        <v>36</v>
      </c>
    </row>
    <row r="10" spans="1:5" x14ac:dyDescent="0.3">
      <c r="A10" s="21"/>
      <c r="B10" s="22"/>
      <c r="C10" s="22"/>
      <c r="D10" s="23"/>
    </row>
    <row r="11" spans="1:5" ht="16.2" x14ac:dyDescent="0.3">
      <c r="A11" s="5" t="s">
        <v>9</v>
      </c>
      <c r="B11" s="10">
        <f>(B1*10^3)/(0.5*B6*B3^3*B4)</f>
        <v>8.1632653061224492</v>
      </c>
      <c r="C11" s="5" t="s">
        <v>8</v>
      </c>
      <c r="D11" s="7"/>
    </row>
    <row r="12" spans="1:5" x14ac:dyDescent="0.3">
      <c r="A12" s="5" t="s">
        <v>14</v>
      </c>
      <c r="B12" s="10">
        <f>SQRT(B11/(PI()*(1-(1-B2)^2)))</f>
        <v>1.930122677208669</v>
      </c>
      <c r="C12" s="5" t="s">
        <v>7</v>
      </c>
      <c r="D12" s="7"/>
    </row>
    <row r="13" spans="1:5" x14ac:dyDescent="0.3">
      <c r="A13" s="5" t="s">
        <v>10</v>
      </c>
      <c r="B13" s="10">
        <f>B12*B2</f>
        <v>0.86855520474390113</v>
      </c>
      <c r="C13" s="5" t="s">
        <v>7</v>
      </c>
      <c r="D13" s="7"/>
    </row>
    <row r="14" spans="1:5" x14ac:dyDescent="0.3">
      <c r="A14" s="5" t="s">
        <v>15</v>
      </c>
      <c r="B14" s="10">
        <f>(B3*B5)/B12</f>
        <v>15.543053482686295</v>
      </c>
      <c r="C14" s="5" t="s">
        <v>16</v>
      </c>
      <c r="D14" s="7">
        <f>B14/0.104719755</f>
        <v>148.42522772027394</v>
      </c>
      <c r="E14" t="s">
        <v>43</v>
      </c>
    </row>
    <row r="15" spans="1:5" x14ac:dyDescent="0.3">
      <c r="A15" s="5" t="s">
        <v>19</v>
      </c>
      <c r="B15" s="5">
        <f>VLOOKUP(B4,B36:C86, 2, TRUE)</f>
        <v>2.5000000000000001E-2</v>
      </c>
      <c r="C15" s="13"/>
      <c r="D15" s="7"/>
    </row>
    <row r="16" spans="1:5" x14ac:dyDescent="0.3">
      <c r="A16" s="5" t="s">
        <v>11</v>
      </c>
      <c r="B16" s="11">
        <f>4*B15*(1-B15)</f>
        <v>9.7500000000000003E-2</v>
      </c>
      <c r="C16" s="13"/>
      <c r="D16" s="7"/>
    </row>
    <row r="17" spans="1:4" x14ac:dyDescent="0.3">
      <c r="A17" s="5" t="s">
        <v>22</v>
      </c>
      <c r="B17" s="12">
        <f>0.5*B6*B3^2*B11*B16</f>
        <v>48.750000000000007</v>
      </c>
      <c r="C17" s="5" t="s">
        <v>23</v>
      </c>
      <c r="D17" s="7"/>
    </row>
    <row r="18" spans="1:4" x14ac:dyDescent="0.3">
      <c r="A18" s="5" t="s">
        <v>31</v>
      </c>
      <c r="B18" s="12">
        <f>B23-B17</f>
        <v>176.43097900767808</v>
      </c>
      <c r="C18" s="5" t="s">
        <v>23</v>
      </c>
      <c r="D18" s="7"/>
    </row>
    <row r="19" spans="1:4" x14ac:dyDescent="0.3">
      <c r="A19" s="5" t="s">
        <v>35</v>
      </c>
      <c r="B19" s="10">
        <f>PI()/3</f>
        <v>1.0471975511965976</v>
      </c>
      <c r="C19" s="5" t="s">
        <v>27</v>
      </c>
      <c r="D19" s="7" t="s">
        <v>28</v>
      </c>
    </row>
    <row r="20" spans="1:4" ht="16.2" x14ac:dyDescent="0.3">
      <c r="A20" s="5" t="s">
        <v>32</v>
      </c>
      <c r="B20" s="10">
        <f>B18/((0.5*B6*B3^2*(B7*SIN(B19) + B8*COS(B19))))</f>
        <v>2.981811625690908</v>
      </c>
      <c r="C20" s="5" t="s">
        <v>8</v>
      </c>
      <c r="D20" s="7"/>
    </row>
    <row r="21" spans="1:4" x14ac:dyDescent="0.3">
      <c r="A21" s="21"/>
      <c r="B21" s="22"/>
      <c r="C21" s="22"/>
      <c r="D21" s="23"/>
    </row>
    <row r="22" spans="1:4" ht="15.6" x14ac:dyDescent="0.3">
      <c r="A22" s="14" t="s">
        <v>17</v>
      </c>
      <c r="B22" s="15">
        <f>(B1*10^3)/B14</f>
        <v>32.168711286811153</v>
      </c>
      <c r="C22" s="14" t="s">
        <v>18</v>
      </c>
      <c r="D22" s="7"/>
    </row>
    <row r="23" spans="1:4" ht="15.6" x14ac:dyDescent="0.3">
      <c r="A23" s="14" t="s">
        <v>29</v>
      </c>
      <c r="B23" s="16">
        <f>B9*B22</f>
        <v>225.18097900767808</v>
      </c>
      <c r="C23" s="14" t="s">
        <v>23</v>
      </c>
      <c r="D23" s="7"/>
    </row>
    <row r="24" spans="1:4" x14ac:dyDescent="0.3">
      <c r="A24" s="4"/>
      <c r="B24" s="4"/>
      <c r="C24" s="4"/>
      <c r="D24" s="4"/>
    </row>
    <row r="25" spans="1:4" x14ac:dyDescent="0.3">
      <c r="A25" s="4"/>
      <c r="B25" s="4"/>
      <c r="C25" s="4"/>
      <c r="D25" s="4"/>
    </row>
    <row r="26" spans="1:4" x14ac:dyDescent="0.3">
      <c r="A26" s="4"/>
      <c r="B26" s="4"/>
      <c r="C26" s="4"/>
      <c r="D26" s="4"/>
    </row>
    <row r="27" spans="1:4" x14ac:dyDescent="0.3">
      <c r="A27" s="4"/>
      <c r="B27" s="4"/>
      <c r="C27" s="4"/>
      <c r="D27" s="4"/>
    </row>
    <row r="28" spans="1:4" x14ac:dyDescent="0.3">
      <c r="A28" s="4"/>
      <c r="B28" s="4"/>
      <c r="C28" s="4"/>
      <c r="D28" s="4"/>
    </row>
    <row r="29" spans="1:4" x14ac:dyDescent="0.3">
      <c r="A29" s="4"/>
      <c r="B29" s="4"/>
      <c r="C29" s="4"/>
      <c r="D29" s="4"/>
    </row>
    <row r="30" spans="1:4" x14ac:dyDescent="0.3">
      <c r="A30" s="4"/>
      <c r="B30" s="4"/>
      <c r="C30" s="4"/>
      <c r="D30" s="4"/>
    </row>
    <row r="31" spans="1:4" x14ac:dyDescent="0.3">
      <c r="A31" s="4"/>
      <c r="B31" s="4"/>
      <c r="C31" s="4"/>
      <c r="D31" s="4"/>
    </row>
    <row r="32" spans="1:4" x14ac:dyDescent="0.3">
      <c r="A32" s="4"/>
      <c r="B32" s="4"/>
      <c r="C32" s="4"/>
      <c r="D32" s="4"/>
    </row>
    <row r="33" spans="1:4" x14ac:dyDescent="0.3">
      <c r="A33" s="4"/>
      <c r="B33" s="4"/>
      <c r="C33" s="4"/>
      <c r="D33" s="4"/>
    </row>
    <row r="34" spans="1:4" x14ac:dyDescent="0.3">
      <c r="A34" s="4"/>
      <c r="B34" s="4"/>
      <c r="C34" s="4"/>
      <c r="D34" s="4"/>
    </row>
    <row r="35" spans="1:4" ht="15.6" x14ac:dyDescent="0.3">
      <c r="A35" s="4"/>
      <c r="B35" s="1" t="s">
        <v>20</v>
      </c>
      <c r="C35" s="1" t="s">
        <v>21</v>
      </c>
      <c r="D35" s="4"/>
    </row>
    <row r="36" spans="1:4" x14ac:dyDescent="0.3">
      <c r="A36" s="4"/>
      <c r="B36" s="2">
        <f>ROUND(4*C36*(1-C36)^2, 2)</f>
        <v>0</v>
      </c>
      <c r="C36" s="3">
        <v>0</v>
      </c>
      <c r="D36" s="4"/>
    </row>
    <row r="37" spans="1:4" x14ac:dyDescent="0.3">
      <c r="A37" s="4"/>
      <c r="B37" s="2">
        <f t="shared" ref="B37:B86" si="0">ROUND(4*C37*(1-C37)^2, 2)</f>
        <v>0.02</v>
      </c>
      <c r="C37" s="3">
        <v>5.0000000000000001E-3</v>
      </c>
      <c r="D37" s="4"/>
    </row>
    <row r="38" spans="1:4" x14ac:dyDescent="0.3">
      <c r="A38" s="4"/>
      <c r="B38" s="2">
        <f t="shared" si="0"/>
        <v>0.04</v>
      </c>
      <c r="C38" s="3">
        <v>0.01</v>
      </c>
      <c r="D38" s="4"/>
    </row>
    <row r="39" spans="1:4" x14ac:dyDescent="0.3">
      <c r="A39" s="4"/>
      <c r="B39" s="2">
        <f t="shared" si="0"/>
        <v>0.06</v>
      </c>
      <c r="C39" s="3">
        <v>1.4999999999999999E-2</v>
      </c>
      <c r="D39" s="4"/>
    </row>
    <row r="40" spans="1:4" x14ac:dyDescent="0.3">
      <c r="B40" s="2">
        <f t="shared" si="0"/>
        <v>0.08</v>
      </c>
      <c r="C40" s="3">
        <v>0.02</v>
      </c>
      <c r="D40" s="4"/>
    </row>
    <row r="41" spans="1:4" x14ac:dyDescent="0.3">
      <c r="B41" s="2">
        <f t="shared" si="0"/>
        <v>0.1</v>
      </c>
      <c r="C41" s="3">
        <v>2.5000000000000001E-2</v>
      </c>
      <c r="D41" s="4"/>
    </row>
    <row r="42" spans="1:4" x14ac:dyDescent="0.3">
      <c r="B42" s="2">
        <f t="shared" si="0"/>
        <v>0.11</v>
      </c>
      <c r="C42" s="3">
        <v>0.03</v>
      </c>
      <c r="D42" s="4"/>
    </row>
    <row r="43" spans="1:4" x14ac:dyDescent="0.3">
      <c r="B43" s="2">
        <f t="shared" si="0"/>
        <v>0.13</v>
      </c>
      <c r="C43" s="3">
        <v>3.5000000000000003E-2</v>
      </c>
      <c r="D43" s="4"/>
    </row>
    <row r="44" spans="1:4" x14ac:dyDescent="0.3">
      <c r="B44" s="2">
        <f t="shared" si="0"/>
        <v>0.15</v>
      </c>
      <c r="C44" s="3">
        <v>0.04</v>
      </c>
      <c r="D44" s="4"/>
    </row>
    <row r="45" spans="1:4" x14ac:dyDescent="0.3">
      <c r="B45" s="2">
        <f t="shared" si="0"/>
        <v>0.16</v>
      </c>
      <c r="C45" s="3">
        <v>4.4999999999999998E-2</v>
      </c>
      <c r="D45" s="4"/>
    </row>
    <row r="46" spans="1:4" x14ac:dyDescent="0.3">
      <c r="B46" s="2">
        <f t="shared" si="0"/>
        <v>0.18</v>
      </c>
      <c r="C46" s="3">
        <v>0.05</v>
      </c>
      <c r="D46" s="4"/>
    </row>
    <row r="47" spans="1:4" x14ac:dyDescent="0.3">
      <c r="B47" s="2">
        <f t="shared" si="0"/>
        <v>0.2</v>
      </c>
      <c r="C47" s="3">
        <v>5.5E-2</v>
      </c>
      <c r="D47" s="4"/>
    </row>
    <row r="48" spans="1:4" x14ac:dyDescent="0.3">
      <c r="B48" s="2">
        <f t="shared" si="0"/>
        <v>0.21</v>
      </c>
      <c r="C48" s="3">
        <v>0.06</v>
      </c>
      <c r="D48" s="4"/>
    </row>
    <row r="49" spans="2:4" x14ac:dyDescent="0.3">
      <c r="B49" s="2">
        <f t="shared" si="0"/>
        <v>0.23</v>
      </c>
      <c r="C49" s="3">
        <v>6.5000000000000002E-2</v>
      </c>
      <c r="D49" s="4"/>
    </row>
    <row r="50" spans="2:4" x14ac:dyDescent="0.3">
      <c r="B50" s="2">
        <f t="shared" si="0"/>
        <v>0.24</v>
      </c>
      <c r="C50" s="3">
        <v>7.0000000000000007E-2</v>
      </c>
      <c r="D50" s="4"/>
    </row>
    <row r="51" spans="2:4" x14ac:dyDescent="0.3">
      <c r="B51" s="2">
        <f t="shared" si="0"/>
        <v>0.26</v>
      </c>
      <c r="C51" s="3">
        <v>7.4999999999999997E-2</v>
      </c>
      <c r="D51" s="4"/>
    </row>
    <row r="52" spans="2:4" x14ac:dyDescent="0.3">
      <c r="B52" s="2">
        <f t="shared" si="0"/>
        <v>0.27</v>
      </c>
      <c r="C52" s="3">
        <v>0.08</v>
      </c>
      <c r="D52" s="4"/>
    </row>
    <row r="53" spans="2:4" x14ac:dyDescent="0.3">
      <c r="B53" s="2">
        <f t="shared" si="0"/>
        <v>0.28000000000000003</v>
      </c>
      <c r="C53" s="3">
        <v>8.5000000000000006E-2</v>
      </c>
      <c r="D53" s="4"/>
    </row>
    <row r="54" spans="2:4" x14ac:dyDescent="0.3">
      <c r="B54" s="2">
        <f t="shared" si="0"/>
        <v>0.3</v>
      </c>
      <c r="C54" s="3">
        <v>0.09</v>
      </c>
    </row>
    <row r="55" spans="2:4" x14ac:dyDescent="0.3">
      <c r="B55" s="2">
        <f t="shared" si="0"/>
        <v>0.31</v>
      </c>
      <c r="C55" s="3">
        <v>9.5000000000000001E-2</v>
      </c>
    </row>
    <row r="56" spans="2:4" x14ac:dyDescent="0.3">
      <c r="B56" s="2">
        <f t="shared" si="0"/>
        <v>0.32</v>
      </c>
      <c r="C56" s="3">
        <v>0.1</v>
      </c>
    </row>
    <row r="57" spans="2:4" x14ac:dyDescent="0.3">
      <c r="B57" s="2">
        <f t="shared" si="0"/>
        <v>0.34</v>
      </c>
      <c r="C57" s="3">
        <v>0.105</v>
      </c>
    </row>
    <row r="58" spans="2:4" x14ac:dyDescent="0.3">
      <c r="B58" s="2">
        <f t="shared" si="0"/>
        <v>0.35</v>
      </c>
      <c r="C58" s="3">
        <v>0.11</v>
      </c>
    </row>
    <row r="59" spans="2:4" x14ac:dyDescent="0.3">
      <c r="B59" s="2">
        <f t="shared" si="0"/>
        <v>0.36</v>
      </c>
      <c r="C59" s="3">
        <v>0.115</v>
      </c>
    </row>
    <row r="60" spans="2:4" x14ac:dyDescent="0.3">
      <c r="B60" s="2">
        <f t="shared" si="0"/>
        <v>0.37</v>
      </c>
      <c r="C60" s="3">
        <v>0.12</v>
      </c>
    </row>
    <row r="61" spans="2:4" x14ac:dyDescent="0.3">
      <c r="B61" s="2">
        <f t="shared" si="0"/>
        <v>0.38</v>
      </c>
      <c r="C61" s="3">
        <v>0.125</v>
      </c>
    </row>
    <row r="62" spans="2:4" x14ac:dyDescent="0.3">
      <c r="B62" s="2">
        <f t="shared" si="0"/>
        <v>0.39</v>
      </c>
      <c r="C62" s="3">
        <v>0.13</v>
      </c>
    </row>
    <row r="63" spans="2:4" x14ac:dyDescent="0.3">
      <c r="B63" s="2">
        <f t="shared" si="0"/>
        <v>0.4</v>
      </c>
      <c r="C63" s="3">
        <v>0.13500000000000001</v>
      </c>
    </row>
    <row r="64" spans="2:4" x14ac:dyDescent="0.3">
      <c r="B64" s="2">
        <f t="shared" si="0"/>
        <v>0.41</v>
      </c>
      <c r="C64" s="3">
        <v>0.14000000000000001</v>
      </c>
    </row>
    <row r="65" spans="2:3" x14ac:dyDescent="0.3">
      <c r="B65" s="2">
        <f t="shared" si="0"/>
        <v>0.42</v>
      </c>
      <c r="C65" s="3">
        <v>0.14499999999999999</v>
      </c>
    </row>
    <row r="66" spans="2:3" x14ac:dyDescent="0.3">
      <c r="B66" s="2">
        <f t="shared" si="0"/>
        <v>0.43</v>
      </c>
      <c r="C66" s="3">
        <v>0.15</v>
      </c>
    </row>
    <row r="67" spans="2:3" x14ac:dyDescent="0.3">
      <c r="B67" s="2">
        <f t="shared" si="0"/>
        <v>0.44</v>
      </c>
      <c r="C67" s="3">
        <v>0.155</v>
      </c>
    </row>
    <row r="68" spans="2:3" x14ac:dyDescent="0.3">
      <c r="B68" s="2">
        <f t="shared" si="0"/>
        <v>0.45</v>
      </c>
      <c r="C68" s="3">
        <v>0.16</v>
      </c>
    </row>
    <row r="69" spans="2:3" x14ac:dyDescent="0.3">
      <c r="B69" s="2">
        <f t="shared" si="0"/>
        <v>0.46</v>
      </c>
      <c r="C69" s="3">
        <v>0.16500000000000001</v>
      </c>
    </row>
    <row r="70" spans="2:3" x14ac:dyDescent="0.3">
      <c r="B70" s="2">
        <f t="shared" si="0"/>
        <v>0.47</v>
      </c>
      <c r="C70" s="3">
        <v>0.17</v>
      </c>
    </row>
    <row r="71" spans="2:3" x14ac:dyDescent="0.3">
      <c r="B71" s="2">
        <f t="shared" si="0"/>
        <v>0.48</v>
      </c>
      <c r="C71" s="3">
        <v>0.17499999999999999</v>
      </c>
    </row>
    <row r="72" spans="2:3" x14ac:dyDescent="0.3">
      <c r="B72" s="2">
        <f t="shared" si="0"/>
        <v>0.48</v>
      </c>
      <c r="C72" s="3">
        <v>0.18</v>
      </c>
    </row>
    <row r="73" spans="2:3" x14ac:dyDescent="0.3">
      <c r="B73" s="2">
        <f t="shared" si="0"/>
        <v>0.49</v>
      </c>
      <c r="C73" s="3">
        <v>0.185</v>
      </c>
    </row>
    <row r="74" spans="2:3" x14ac:dyDescent="0.3">
      <c r="B74" s="2">
        <f t="shared" si="0"/>
        <v>0.5</v>
      </c>
      <c r="C74" s="3">
        <v>0.19</v>
      </c>
    </row>
    <row r="75" spans="2:3" x14ac:dyDescent="0.3">
      <c r="B75" s="2">
        <f t="shared" si="0"/>
        <v>0.51</v>
      </c>
      <c r="C75" s="3">
        <v>0.19500000000000001</v>
      </c>
    </row>
    <row r="76" spans="2:3" x14ac:dyDescent="0.3">
      <c r="B76" s="2">
        <f t="shared" si="0"/>
        <v>0.51</v>
      </c>
      <c r="C76" s="3">
        <v>0.2</v>
      </c>
    </row>
    <row r="77" spans="2:3" x14ac:dyDescent="0.3">
      <c r="B77" s="2">
        <f t="shared" si="0"/>
        <v>0.52</v>
      </c>
      <c r="C77" s="3">
        <v>0.20499999999999999</v>
      </c>
    </row>
    <row r="78" spans="2:3" x14ac:dyDescent="0.3">
      <c r="B78" s="2">
        <f t="shared" si="0"/>
        <v>0.52</v>
      </c>
      <c r="C78" s="3">
        <v>0.21</v>
      </c>
    </row>
    <row r="79" spans="2:3" x14ac:dyDescent="0.3">
      <c r="B79" s="2">
        <f t="shared" si="0"/>
        <v>0.53</v>
      </c>
      <c r="C79" s="3">
        <v>0.215</v>
      </c>
    </row>
    <row r="80" spans="2:3" x14ac:dyDescent="0.3">
      <c r="B80" s="2">
        <f t="shared" si="0"/>
        <v>0.54</v>
      </c>
      <c r="C80" s="3">
        <v>0.22</v>
      </c>
    </row>
    <row r="81" spans="2:3" x14ac:dyDescent="0.3">
      <c r="B81" s="2">
        <f t="shared" si="0"/>
        <v>0.54</v>
      </c>
      <c r="C81" s="3">
        <v>0.22500000000000001</v>
      </c>
    </row>
    <row r="82" spans="2:3" x14ac:dyDescent="0.3">
      <c r="B82" s="2">
        <f t="shared" si="0"/>
        <v>0.55000000000000004</v>
      </c>
      <c r="C82" s="3">
        <v>0.23</v>
      </c>
    </row>
    <row r="83" spans="2:3" x14ac:dyDescent="0.3">
      <c r="B83" s="2">
        <f t="shared" si="0"/>
        <v>0.55000000000000004</v>
      </c>
      <c r="C83" s="3">
        <v>0.23499999999999999</v>
      </c>
    </row>
    <row r="84" spans="2:3" x14ac:dyDescent="0.3">
      <c r="B84" s="2">
        <f t="shared" si="0"/>
        <v>0.55000000000000004</v>
      </c>
      <c r="C84" s="3">
        <v>0.24</v>
      </c>
    </row>
    <row r="85" spans="2:3" x14ac:dyDescent="0.3">
      <c r="B85" s="2">
        <f t="shared" si="0"/>
        <v>0.56000000000000005</v>
      </c>
      <c r="C85" s="3">
        <v>0.245</v>
      </c>
    </row>
    <row r="86" spans="2:3" x14ac:dyDescent="0.3">
      <c r="B86" s="2">
        <f t="shared" si="0"/>
        <v>0.56000000000000005</v>
      </c>
      <c r="C86" s="3">
        <v>0.25</v>
      </c>
    </row>
  </sheetData>
  <mergeCells count="2">
    <mergeCell ref="A10:D10"/>
    <mergeCell ref="A21:D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692A-CACE-491A-BDBA-E96F64C0DD3D}">
  <dimension ref="A1:E88"/>
  <sheetViews>
    <sheetView workbookViewId="0">
      <selection activeCell="A10" sqref="A10:XFD10"/>
    </sheetView>
  </sheetViews>
  <sheetFormatPr defaultColWidth="9.109375" defaultRowHeight="14.4" x14ac:dyDescent="0.3"/>
  <cols>
    <col min="1" max="1" width="30.44140625" bestFit="1" customWidth="1"/>
    <col min="2" max="2" width="11.88671875" customWidth="1"/>
    <col min="3" max="3" width="9.109375" customWidth="1"/>
    <col min="4" max="4" width="39.109375" customWidth="1"/>
    <col min="5" max="5" width="9.109375" customWidth="1"/>
  </cols>
  <sheetData>
    <row r="1" spans="1:5" x14ac:dyDescent="0.3">
      <c r="A1" s="5" t="s">
        <v>0</v>
      </c>
      <c r="B1" s="6">
        <v>10</v>
      </c>
      <c r="C1" s="5" t="s">
        <v>1</v>
      </c>
      <c r="D1" s="7"/>
    </row>
    <row r="2" spans="1:5" x14ac:dyDescent="0.3">
      <c r="A2" s="5" t="s">
        <v>39</v>
      </c>
      <c r="B2" s="6">
        <v>0.4</v>
      </c>
      <c r="C2" s="5"/>
      <c r="D2" s="8" t="s">
        <v>49</v>
      </c>
    </row>
    <row r="3" spans="1:5" x14ac:dyDescent="0.3">
      <c r="A3" s="5" t="s">
        <v>3</v>
      </c>
      <c r="B3" s="6">
        <v>10</v>
      </c>
      <c r="C3" s="5" t="s">
        <v>4</v>
      </c>
      <c r="D3" s="7"/>
    </row>
    <row r="4" spans="1:5" ht="28.8" x14ac:dyDescent="0.3">
      <c r="A4" s="5" t="s">
        <v>5</v>
      </c>
      <c r="B4" s="6">
        <v>0.22</v>
      </c>
      <c r="C4" s="13"/>
      <c r="D4" s="8" t="s">
        <v>24</v>
      </c>
    </row>
    <row r="5" spans="1:5" ht="43.2" x14ac:dyDescent="0.3">
      <c r="A5" s="5" t="s">
        <v>6</v>
      </c>
      <c r="B5" s="6">
        <v>6.1</v>
      </c>
      <c r="C5" s="13"/>
      <c r="D5" s="8" t="s">
        <v>38</v>
      </c>
    </row>
    <row r="6" spans="1:5" ht="16.2" x14ac:dyDescent="0.3">
      <c r="A6" s="5" t="s">
        <v>12</v>
      </c>
      <c r="B6" s="17">
        <v>1.2250000000000001</v>
      </c>
      <c r="C6" s="5" t="s">
        <v>13</v>
      </c>
      <c r="D6" s="7"/>
    </row>
    <row r="7" spans="1:5" x14ac:dyDescent="0.3">
      <c r="A7" s="5" t="s">
        <v>33</v>
      </c>
      <c r="B7" s="9">
        <v>1.2</v>
      </c>
      <c r="C7" s="13"/>
      <c r="D7" s="7"/>
    </row>
    <row r="8" spans="1:5" x14ac:dyDescent="0.3">
      <c r="A8" s="5" t="s">
        <v>34</v>
      </c>
      <c r="B8" s="9">
        <v>0.2</v>
      </c>
      <c r="C8" s="13"/>
      <c r="D8" s="7"/>
    </row>
    <row r="9" spans="1:5" x14ac:dyDescent="0.3">
      <c r="A9" s="5" t="s">
        <v>30</v>
      </c>
      <c r="B9" s="9">
        <v>6</v>
      </c>
      <c r="C9" s="13"/>
      <c r="D9" s="7" t="s">
        <v>36</v>
      </c>
    </row>
    <row r="10" spans="1:5" x14ac:dyDescent="0.3">
      <c r="A10" s="5" t="s">
        <v>40</v>
      </c>
      <c r="B10" s="9">
        <v>3</v>
      </c>
      <c r="C10" s="13"/>
      <c r="D10" s="19" t="s">
        <v>44</v>
      </c>
    </row>
    <row r="11" spans="1:5" x14ac:dyDescent="0.3">
      <c r="A11" s="21"/>
      <c r="B11" s="22"/>
      <c r="C11" s="22"/>
      <c r="D11" s="23"/>
    </row>
    <row r="12" spans="1:5" ht="16.2" x14ac:dyDescent="0.3">
      <c r="A12" s="5" t="s">
        <v>41</v>
      </c>
      <c r="B12" s="10">
        <f>(B1*10^3)/(0.5*B6*B3^3*B4)</f>
        <v>74.211502782931348</v>
      </c>
      <c r="C12" s="5" t="s">
        <v>8</v>
      </c>
      <c r="D12" s="20" t="s">
        <v>47</v>
      </c>
    </row>
    <row r="13" spans="1:5" ht="16.2" x14ac:dyDescent="0.3">
      <c r="A13" s="5" t="s">
        <v>42</v>
      </c>
      <c r="B13" s="10">
        <f>B12/B10</f>
        <v>24.737167594310449</v>
      </c>
      <c r="C13" s="5" t="s">
        <v>8</v>
      </c>
      <c r="D13" s="19" t="s">
        <v>44</v>
      </c>
    </row>
    <row r="14" spans="1:5" x14ac:dyDescent="0.3">
      <c r="A14" s="5" t="s">
        <v>14</v>
      </c>
      <c r="B14" s="10">
        <f>SQRT(B13/(PI()*(1-(1-B2)^2)))</f>
        <v>3.5076000078076697</v>
      </c>
      <c r="C14" s="5" t="s">
        <v>7</v>
      </c>
      <c r="D14" s="7"/>
    </row>
    <row r="15" spans="1:5" x14ac:dyDescent="0.3">
      <c r="A15" s="5" t="s">
        <v>10</v>
      </c>
      <c r="B15" s="10">
        <f>B14*B2</f>
        <v>1.4030400031230679</v>
      </c>
      <c r="C15" s="5" t="s">
        <v>7</v>
      </c>
      <c r="D15" s="7"/>
    </row>
    <row r="16" spans="1:5" x14ac:dyDescent="0.3">
      <c r="A16" s="5" t="s">
        <v>37</v>
      </c>
      <c r="B16" s="10">
        <f>(B3*B5)/B14</f>
        <v>17.390808491338326</v>
      </c>
      <c r="C16" s="5" t="s">
        <v>16</v>
      </c>
      <c r="D16" s="18">
        <f>B16/0.104719755</f>
        <v>166.06998833542275</v>
      </c>
      <c r="E16" t="s">
        <v>43</v>
      </c>
    </row>
    <row r="17" spans="1:5" x14ac:dyDescent="0.3">
      <c r="A17" s="5" t="s">
        <v>19</v>
      </c>
      <c r="B17" s="5">
        <f>VLOOKUP(B4,'Current Prototype'!B36:C86, 2, TRUE)</f>
        <v>0.06</v>
      </c>
      <c r="C17" s="13"/>
      <c r="D17" s="7"/>
    </row>
    <row r="18" spans="1:5" x14ac:dyDescent="0.3">
      <c r="A18" s="5" t="s">
        <v>11</v>
      </c>
      <c r="B18" s="11">
        <f>4*B17*(1-B17)</f>
        <v>0.22559999999999997</v>
      </c>
      <c r="C18" s="13"/>
      <c r="D18" s="7"/>
    </row>
    <row r="19" spans="1:5" x14ac:dyDescent="0.3">
      <c r="A19" s="5" t="s">
        <v>22</v>
      </c>
      <c r="B19" s="12">
        <f>0.5*B6*B3^2*B12*B18</f>
        <v>1025.4545454545455</v>
      </c>
      <c r="C19" s="5" t="s">
        <v>23</v>
      </c>
      <c r="D19" s="7"/>
    </row>
    <row r="20" spans="1:5" x14ac:dyDescent="0.3">
      <c r="A20" s="5" t="s">
        <v>31</v>
      </c>
      <c r="B20" s="12">
        <f>B25-B19</f>
        <v>2424.643822880867</v>
      </c>
      <c r="C20" s="5" t="s">
        <v>23</v>
      </c>
      <c r="D20" s="7"/>
    </row>
    <row r="21" spans="1:5" x14ac:dyDescent="0.3">
      <c r="A21" s="5" t="s">
        <v>35</v>
      </c>
      <c r="B21" s="10">
        <f>RADIANS(D21)</f>
        <v>0.48869219055841229</v>
      </c>
      <c r="C21" s="5" t="s">
        <v>27</v>
      </c>
      <c r="D21" s="7">
        <v>28</v>
      </c>
      <c r="E21" t="s">
        <v>46</v>
      </c>
    </row>
    <row r="22" spans="1:5" ht="16.2" x14ac:dyDescent="0.3">
      <c r="A22" s="5" t="s">
        <v>45</v>
      </c>
      <c r="B22" s="10">
        <f>B20/((0.5*B6*B3^2*(B7*SIN(B21) + B8*COS(B21))))</f>
        <v>53.497848550868298</v>
      </c>
      <c r="C22" s="5" t="s">
        <v>8</v>
      </c>
      <c r="D22" s="7"/>
    </row>
    <row r="23" spans="1:5" x14ac:dyDescent="0.3">
      <c r="A23" s="21"/>
      <c r="B23" s="22"/>
      <c r="C23" s="22"/>
      <c r="D23" s="23"/>
    </row>
    <row r="24" spans="1:5" ht="15.6" x14ac:dyDescent="0.3">
      <c r="A24" s="14" t="s">
        <v>17</v>
      </c>
      <c r="B24" s="15">
        <f>(B1*10^3)/B16</f>
        <v>575.01639472256875</v>
      </c>
      <c r="C24" s="14" t="s">
        <v>18</v>
      </c>
      <c r="D24" s="7"/>
    </row>
    <row r="25" spans="1:5" ht="15.6" x14ac:dyDescent="0.3">
      <c r="A25" s="14" t="s">
        <v>29</v>
      </c>
      <c r="B25" s="16">
        <f>B9*B24</f>
        <v>3450.0983683354125</v>
      </c>
      <c r="C25" s="14" t="s">
        <v>23</v>
      </c>
      <c r="D25" s="7"/>
    </row>
    <row r="26" spans="1:5" x14ac:dyDescent="0.3">
      <c r="A26" s="4"/>
      <c r="B26" s="4"/>
      <c r="C26" s="4"/>
      <c r="D26" s="4"/>
    </row>
    <row r="27" spans="1:5" x14ac:dyDescent="0.3">
      <c r="A27" s="4"/>
      <c r="B27" s="4"/>
      <c r="C27" s="4"/>
      <c r="D27" s="4"/>
    </row>
    <row r="28" spans="1:5" x14ac:dyDescent="0.3">
      <c r="A28" s="4"/>
      <c r="B28" s="4"/>
      <c r="C28" s="4"/>
      <c r="D28" s="4"/>
    </row>
    <row r="29" spans="1:5" x14ac:dyDescent="0.3">
      <c r="A29" s="4"/>
      <c r="B29" s="4"/>
      <c r="C29" s="4"/>
      <c r="D29" s="4"/>
    </row>
    <row r="30" spans="1:5" x14ac:dyDescent="0.3">
      <c r="A30" s="4"/>
      <c r="B30" s="4"/>
      <c r="C30" s="4"/>
      <c r="D30" s="4"/>
    </row>
    <row r="31" spans="1:5" x14ac:dyDescent="0.3">
      <c r="A31" s="4"/>
      <c r="B31" s="4"/>
      <c r="C31" s="4"/>
      <c r="D31" s="4"/>
    </row>
    <row r="32" spans="1:5" x14ac:dyDescent="0.3">
      <c r="A32" s="4"/>
      <c r="B32" s="4"/>
      <c r="C32" s="4"/>
      <c r="D32" s="4"/>
    </row>
    <row r="33" spans="1:4" x14ac:dyDescent="0.3">
      <c r="A33" s="4"/>
      <c r="B33" s="4"/>
      <c r="C33" s="4"/>
      <c r="D33" s="4"/>
    </row>
    <row r="34" spans="1:4" x14ac:dyDescent="0.3">
      <c r="A34" s="4"/>
      <c r="B34" s="4"/>
      <c r="C34" s="4"/>
      <c r="D34" s="4"/>
    </row>
    <row r="35" spans="1:4" x14ac:dyDescent="0.3">
      <c r="A35" s="4"/>
      <c r="B35" s="4"/>
      <c r="C35" s="4"/>
      <c r="D35" s="4"/>
    </row>
    <row r="36" spans="1:4" x14ac:dyDescent="0.3">
      <c r="A36" s="4"/>
      <c r="B36" s="4"/>
      <c r="C36" s="4"/>
      <c r="D36" s="4"/>
    </row>
    <row r="37" spans="1:4" ht="15.6" x14ac:dyDescent="0.3">
      <c r="A37" s="4"/>
      <c r="B37" s="1" t="s">
        <v>20</v>
      </c>
      <c r="C37" s="1" t="s">
        <v>21</v>
      </c>
      <c r="D37" s="4"/>
    </row>
    <row r="38" spans="1:4" x14ac:dyDescent="0.3">
      <c r="A38" s="4"/>
      <c r="B38" s="2">
        <f>ROUND(4*C38*(1-C38)^2, 2)</f>
        <v>0</v>
      </c>
      <c r="C38" s="3">
        <v>0</v>
      </c>
      <c r="D38" s="4"/>
    </row>
    <row r="39" spans="1:4" x14ac:dyDescent="0.3">
      <c r="A39" s="4"/>
      <c r="B39" s="2">
        <f t="shared" ref="B39:B88" si="0">ROUND(4*C39*(1-C39)^2, 2)</f>
        <v>0.02</v>
      </c>
      <c r="C39" s="3">
        <v>5.0000000000000001E-3</v>
      </c>
      <c r="D39" s="4"/>
    </row>
    <row r="40" spans="1:4" x14ac:dyDescent="0.3">
      <c r="A40" s="4"/>
      <c r="B40" s="2">
        <f t="shared" si="0"/>
        <v>0.04</v>
      </c>
      <c r="C40" s="3">
        <v>0.01</v>
      </c>
      <c r="D40" s="4"/>
    </row>
    <row r="41" spans="1:4" x14ac:dyDescent="0.3">
      <c r="A41" s="4"/>
      <c r="B41" s="2">
        <f t="shared" si="0"/>
        <v>0.06</v>
      </c>
      <c r="C41" s="3">
        <v>1.4999999999999999E-2</v>
      </c>
      <c r="D41" s="4"/>
    </row>
    <row r="42" spans="1:4" x14ac:dyDescent="0.3">
      <c r="B42" s="2">
        <f t="shared" si="0"/>
        <v>0.08</v>
      </c>
      <c r="C42" s="3">
        <v>0.02</v>
      </c>
    </row>
    <row r="43" spans="1:4" x14ac:dyDescent="0.3">
      <c r="B43" s="2">
        <f t="shared" si="0"/>
        <v>0.1</v>
      </c>
      <c r="C43" s="3">
        <v>2.5000000000000001E-2</v>
      </c>
    </row>
    <row r="44" spans="1:4" x14ac:dyDescent="0.3">
      <c r="B44" s="2">
        <f t="shared" si="0"/>
        <v>0.11</v>
      </c>
      <c r="C44" s="3">
        <v>0.03</v>
      </c>
    </row>
    <row r="45" spans="1:4" x14ac:dyDescent="0.3">
      <c r="B45" s="2">
        <f t="shared" si="0"/>
        <v>0.13</v>
      </c>
      <c r="C45" s="3">
        <v>3.5000000000000003E-2</v>
      </c>
    </row>
    <row r="46" spans="1:4" x14ac:dyDescent="0.3">
      <c r="B46" s="2">
        <f t="shared" si="0"/>
        <v>0.15</v>
      </c>
      <c r="C46" s="3">
        <v>0.04</v>
      </c>
    </row>
    <row r="47" spans="1:4" x14ac:dyDescent="0.3">
      <c r="B47" s="2">
        <f t="shared" si="0"/>
        <v>0.16</v>
      </c>
      <c r="C47" s="3">
        <v>4.4999999999999998E-2</v>
      </c>
    </row>
    <row r="48" spans="1:4" x14ac:dyDescent="0.3">
      <c r="B48" s="2">
        <f t="shared" si="0"/>
        <v>0.18</v>
      </c>
      <c r="C48" s="3">
        <v>0.05</v>
      </c>
    </row>
    <row r="49" spans="2:3" x14ac:dyDescent="0.3">
      <c r="B49" s="2">
        <f t="shared" si="0"/>
        <v>0.2</v>
      </c>
      <c r="C49" s="3">
        <v>5.5E-2</v>
      </c>
    </row>
    <row r="50" spans="2:3" x14ac:dyDescent="0.3">
      <c r="B50" s="2">
        <f t="shared" si="0"/>
        <v>0.21</v>
      </c>
      <c r="C50" s="3">
        <v>0.06</v>
      </c>
    </row>
    <row r="51" spans="2:3" x14ac:dyDescent="0.3">
      <c r="B51" s="2">
        <f t="shared" si="0"/>
        <v>0.23</v>
      </c>
      <c r="C51" s="3">
        <v>6.5000000000000002E-2</v>
      </c>
    </row>
    <row r="52" spans="2:3" x14ac:dyDescent="0.3">
      <c r="B52" s="2">
        <f t="shared" si="0"/>
        <v>0.24</v>
      </c>
      <c r="C52" s="3">
        <v>7.0000000000000007E-2</v>
      </c>
    </row>
    <row r="53" spans="2:3" x14ac:dyDescent="0.3">
      <c r="B53" s="2">
        <f t="shared" si="0"/>
        <v>0.26</v>
      </c>
      <c r="C53" s="3">
        <v>7.4999999999999997E-2</v>
      </c>
    </row>
    <row r="54" spans="2:3" x14ac:dyDescent="0.3">
      <c r="B54" s="2">
        <f t="shared" si="0"/>
        <v>0.27</v>
      </c>
      <c r="C54" s="3">
        <v>0.08</v>
      </c>
    </row>
    <row r="55" spans="2:3" x14ac:dyDescent="0.3">
      <c r="B55" s="2">
        <f t="shared" si="0"/>
        <v>0.28000000000000003</v>
      </c>
      <c r="C55" s="3">
        <v>8.5000000000000006E-2</v>
      </c>
    </row>
    <row r="56" spans="2:3" x14ac:dyDescent="0.3">
      <c r="B56" s="2">
        <f t="shared" si="0"/>
        <v>0.3</v>
      </c>
      <c r="C56" s="3">
        <v>0.09</v>
      </c>
    </row>
    <row r="57" spans="2:3" x14ac:dyDescent="0.3">
      <c r="B57" s="2">
        <f t="shared" si="0"/>
        <v>0.31</v>
      </c>
      <c r="C57" s="3">
        <v>9.5000000000000001E-2</v>
      </c>
    </row>
    <row r="58" spans="2:3" x14ac:dyDescent="0.3">
      <c r="B58" s="2">
        <f t="shared" si="0"/>
        <v>0.32</v>
      </c>
      <c r="C58" s="3">
        <v>0.1</v>
      </c>
    </row>
    <row r="59" spans="2:3" x14ac:dyDescent="0.3">
      <c r="B59" s="2">
        <f t="shared" si="0"/>
        <v>0.34</v>
      </c>
      <c r="C59" s="3">
        <v>0.105</v>
      </c>
    </row>
    <row r="60" spans="2:3" x14ac:dyDescent="0.3">
      <c r="B60" s="2">
        <f t="shared" si="0"/>
        <v>0.35</v>
      </c>
      <c r="C60" s="3">
        <v>0.11</v>
      </c>
    </row>
    <row r="61" spans="2:3" x14ac:dyDescent="0.3">
      <c r="B61" s="2">
        <f t="shared" si="0"/>
        <v>0.36</v>
      </c>
      <c r="C61" s="3">
        <v>0.115</v>
      </c>
    </row>
    <row r="62" spans="2:3" x14ac:dyDescent="0.3">
      <c r="B62" s="2">
        <f t="shared" si="0"/>
        <v>0.37</v>
      </c>
      <c r="C62" s="3">
        <v>0.12</v>
      </c>
    </row>
    <row r="63" spans="2:3" x14ac:dyDescent="0.3">
      <c r="B63" s="2">
        <f t="shared" si="0"/>
        <v>0.38</v>
      </c>
      <c r="C63" s="3">
        <v>0.125</v>
      </c>
    </row>
    <row r="64" spans="2:3" x14ac:dyDescent="0.3">
      <c r="B64" s="2">
        <f t="shared" si="0"/>
        <v>0.39</v>
      </c>
      <c r="C64" s="3">
        <v>0.13</v>
      </c>
    </row>
    <row r="65" spans="2:3" x14ac:dyDescent="0.3">
      <c r="B65" s="2">
        <f t="shared" si="0"/>
        <v>0.4</v>
      </c>
      <c r="C65" s="3">
        <v>0.13500000000000001</v>
      </c>
    </row>
    <row r="66" spans="2:3" x14ac:dyDescent="0.3">
      <c r="B66" s="2">
        <f t="shared" si="0"/>
        <v>0.41</v>
      </c>
      <c r="C66" s="3">
        <v>0.14000000000000001</v>
      </c>
    </row>
    <row r="67" spans="2:3" x14ac:dyDescent="0.3">
      <c r="B67" s="2">
        <f t="shared" si="0"/>
        <v>0.42</v>
      </c>
      <c r="C67" s="3">
        <v>0.14499999999999999</v>
      </c>
    </row>
    <row r="68" spans="2:3" x14ac:dyDescent="0.3">
      <c r="B68" s="2">
        <f t="shared" si="0"/>
        <v>0.43</v>
      </c>
      <c r="C68" s="3">
        <v>0.15</v>
      </c>
    </row>
    <row r="69" spans="2:3" x14ac:dyDescent="0.3">
      <c r="B69" s="2">
        <f t="shared" si="0"/>
        <v>0.44</v>
      </c>
      <c r="C69" s="3">
        <v>0.155</v>
      </c>
    </row>
    <row r="70" spans="2:3" x14ac:dyDescent="0.3">
      <c r="B70" s="2">
        <f t="shared" si="0"/>
        <v>0.45</v>
      </c>
      <c r="C70" s="3">
        <v>0.16</v>
      </c>
    </row>
    <row r="71" spans="2:3" x14ac:dyDescent="0.3">
      <c r="B71" s="2">
        <f t="shared" si="0"/>
        <v>0.46</v>
      </c>
      <c r="C71" s="3">
        <v>0.16500000000000001</v>
      </c>
    </row>
    <row r="72" spans="2:3" x14ac:dyDescent="0.3">
      <c r="B72" s="2">
        <f t="shared" si="0"/>
        <v>0.47</v>
      </c>
      <c r="C72" s="3">
        <v>0.17</v>
      </c>
    </row>
    <row r="73" spans="2:3" x14ac:dyDescent="0.3">
      <c r="B73" s="2">
        <f t="shared" si="0"/>
        <v>0.48</v>
      </c>
      <c r="C73" s="3">
        <v>0.17499999999999999</v>
      </c>
    </row>
    <row r="74" spans="2:3" x14ac:dyDescent="0.3">
      <c r="B74" s="2">
        <f t="shared" si="0"/>
        <v>0.48</v>
      </c>
      <c r="C74" s="3">
        <v>0.18</v>
      </c>
    </row>
    <row r="75" spans="2:3" x14ac:dyDescent="0.3">
      <c r="B75" s="2">
        <f t="shared" si="0"/>
        <v>0.49</v>
      </c>
      <c r="C75" s="3">
        <v>0.185</v>
      </c>
    </row>
    <row r="76" spans="2:3" x14ac:dyDescent="0.3">
      <c r="B76" s="2">
        <f t="shared" si="0"/>
        <v>0.5</v>
      </c>
      <c r="C76" s="3">
        <v>0.19</v>
      </c>
    </row>
    <row r="77" spans="2:3" x14ac:dyDescent="0.3">
      <c r="B77" s="2">
        <f t="shared" si="0"/>
        <v>0.51</v>
      </c>
      <c r="C77" s="3">
        <v>0.19500000000000001</v>
      </c>
    </row>
    <row r="78" spans="2:3" x14ac:dyDescent="0.3">
      <c r="B78" s="2">
        <f t="shared" si="0"/>
        <v>0.51</v>
      </c>
      <c r="C78" s="3">
        <v>0.2</v>
      </c>
    </row>
    <row r="79" spans="2:3" x14ac:dyDescent="0.3">
      <c r="B79" s="2">
        <f t="shared" si="0"/>
        <v>0.52</v>
      </c>
      <c r="C79" s="3">
        <v>0.20499999999999999</v>
      </c>
    </row>
    <row r="80" spans="2:3" x14ac:dyDescent="0.3">
      <c r="B80" s="2">
        <f t="shared" si="0"/>
        <v>0.52</v>
      </c>
      <c r="C80" s="3">
        <v>0.21</v>
      </c>
    </row>
    <row r="81" spans="2:3" x14ac:dyDescent="0.3">
      <c r="B81" s="2">
        <f t="shared" si="0"/>
        <v>0.53</v>
      </c>
      <c r="C81" s="3">
        <v>0.215</v>
      </c>
    </row>
    <row r="82" spans="2:3" x14ac:dyDescent="0.3">
      <c r="B82" s="2">
        <f t="shared" si="0"/>
        <v>0.54</v>
      </c>
      <c r="C82" s="3">
        <v>0.22</v>
      </c>
    </row>
    <row r="83" spans="2:3" x14ac:dyDescent="0.3">
      <c r="B83" s="2">
        <f t="shared" si="0"/>
        <v>0.54</v>
      </c>
      <c r="C83" s="3">
        <v>0.22500000000000001</v>
      </c>
    </row>
    <row r="84" spans="2:3" x14ac:dyDescent="0.3">
      <c r="B84" s="2">
        <f t="shared" si="0"/>
        <v>0.55000000000000004</v>
      </c>
      <c r="C84" s="3">
        <v>0.23</v>
      </c>
    </row>
    <row r="85" spans="2:3" x14ac:dyDescent="0.3">
      <c r="B85" s="2">
        <f t="shared" si="0"/>
        <v>0.55000000000000004</v>
      </c>
      <c r="C85" s="3">
        <v>0.23499999999999999</v>
      </c>
    </row>
    <row r="86" spans="2:3" x14ac:dyDescent="0.3">
      <c r="B86" s="2">
        <f t="shared" si="0"/>
        <v>0.55000000000000004</v>
      </c>
      <c r="C86" s="3">
        <v>0.24</v>
      </c>
    </row>
    <row r="87" spans="2:3" x14ac:dyDescent="0.3">
      <c r="B87" s="2">
        <f t="shared" si="0"/>
        <v>0.56000000000000005</v>
      </c>
      <c r="C87" s="3">
        <v>0.245</v>
      </c>
    </row>
    <row r="88" spans="2:3" x14ac:dyDescent="0.3">
      <c r="B88" s="2">
        <f t="shared" si="0"/>
        <v>0.56000000000000005</v>
      </c>
      <c r="C88" s="3">
        <v>0.25</v>
      </c>
    </row>
  </sheetData>
  <mergeCells count="2">
    <mergeCell ref="A11:D11"/>
    <mergeCell ref="A23:D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9384E-5937-4C48-BE0B-448E3BFA133E}">
  <dimension ref="A1:E88"/>
  <sheetViews>
    <sheetView workbookViewId="0">
      <selection activeCell="B5" sqref="B5"/>
    </sheetView>
  </sheetViews>
  <sheetFormatPr defaultColWidth="9.109375" defaultRowHeight="14.4" x14ac:dyDescent="0.3"/>
  <cols>
    <col min="1" max="1" width="30.44140625" bestFit="1" customWidth="1"/>
    <col min="2" max="2" width="11.88671875" customWidth="1"/>
    <col min="3" max="3" width="9.109375" customWidth="1"/>
    <col min="4" max="4" width="39.109375" customWidth="1"/>
    <col min="5" max="5" width="9.109375" customWidth="1"/>
  </cols>
  <sheetData>
    <row r="1" spans="1:5" x14ac:dyDescent="0.3">
      <c r="A1" s="5" t="s">
        <v>0</v>
      </c>
      <c r="B1" s="6">
        <v>50</v>
      </c>
      <c r="C1" s="5" t="s">
        <v>1</v>
      </c>
      <c r="D1" s="7"/>
    </row>
    <row r="2" spans="1:5" x14ac:dyDescent="0.3">
      <c r="A2" s="5" t="s">
        <v>39</v>
      </c>
      <c r="B2" s="6">
        <v>0.3</v>
      </c>
      <c r="C2" s="5"/>
      <c r="D2" s="8" t="s">
        <v>49</v>
      </c>
    </row>
    <row r="3" spans="1:5" x14ac:dyDescent="0.3">
      <c r="A3" s="5" t="s">
        <v>3</v>
      </c>
      <c r="B3" s="6">
        <v>10</v>
      </c>
      <c r="C3" s="5" t="s">
        <v>4</v>
      </c>
      <c r="D3" s="7"/>
    </row>
    <row r="4" spans="1:5" x14ac:dyDescent="0.3">
      <c r="A4" s="5" t="s">
        <v>5</v>
      </c>
      <c r="B4" s="6">
        <v>0.22</v>
      </c>
      <c r="C4" s="13"/>
      <c r="D4" s="8" t="s">
        <v>48</v>
      </c>
    </row>
    <row r="5" spans="1:5" ht="43.2" x14ac:dyDescent="0.3">
      <c r="A5" s="5" t="s">
        <v>6</v>
      </c>
      <c r="B5" s="6">
        <v>6.1</v>
      </c>
      <c r="C5" s="13"/>
      <c r="D5" s="8" t="s">
        <v>38</v>
      </c>
    </row>
    <row r="6" spans="1:5" ht="16.2" x14ac:dyDescent="0.3">
      <c r="A6" s="5" t="s">
        <v>12</v>
      </c>
      <c r="B6" s="17">
        <v>1.2250000000000001</v>
      </c>
      <c r="C6" s="5" t="s">
        <v>13</v>
      </c>
      <c r="D6" s="7"/>
    </row>
    <row r="7" spans="1:5" x14ac:dyDescent="0.3">
      <c r="A7" s="5" t="s">
        <v>33</v>
      </c>
      <c r="B7" s="9">
        <v>1</v>
      </c>
      <c r="C7" s="13"/>
      <c r="D7" s="7"/>
    </row>
    <row r="8" spans="1:5" x14ac:dyDescent="0.3">
      <c r="A8" s="5" t="s">
        <v>34</v>
      </c>
      <c r="B8" s="9">
        <v>0.2</v>
      </c>
      <c r="C8" s="13"/>
      <c r="D8" s="7"/>
    </row>
    <row r="9" spans="1:5" x14ac:dyDescent="0.3">
      <c r="A9" s="5" t="s">
        <v>30</v>
      </c>
      <c r="B9" s="9">
        <v>5</v>
      </c>
      <c r="C9" s="13"/>
      <c r="D9" s="7" t="s">
        <v>36</v>
      </c>
    </row>
    <row r="10" spans="1:5" x14ac:dyDescent="0.3">
      <c r="A10" s="5" t="s">
        <v>40</v>
      </c>
      <c r="B10" s="9">
        <v>6</v>
      </c>
      <c r="C10" s="13"/>
      <c r="D10" s="19" t="s">
        <v>44</v>
      </c>
    </row>
    <row r="11" spans="1:5" x14ac:dyDescent="0.3">
      <c r="A11" s="21"/>
      <c r="B11" s="22"/>
      <c r="C11" s="22"/>
      <c r="D11" s="23"/>
    </row>
    <row r="12" spans="1:5" ht="16.2" x14ac:dyDescent="0.3">
      <c r="A12" s="5" t="s">
        <v>41</v>
      </c>
      <c r="B12" s="10">
        <f>(B1*10^3)/(0.5*B6*B3^3*B4)</f>
        <v>371.05751391465679</v>
      </c>
      <c r="C12" s="5" t="s">
        <v>8</v>
      </c>
      <c r="D12" s="20" t="s">
        <v>47</v>
      </c>
    </row>
    <row r="13" spans="1:5" ht="16.2" x14ac:dyDescent="0.3">
      <c r="A13" s="5" t="s">
        <v>42</v>
      </c>
      <c r="B13" s="10">
        <f>B12/B10</f>
        <v>61.84291898577613</v>
      </c>
      <c r="C13" s="5" t="s">
        <v>8</v>
      </c>
      <c r="D13" s="19" t="s">
        <v>44</v>
      </c>
    </row>
    <row r="14" spans="1:5" x14ac:dyDescent="0.3">
      <c r="A14" s="5" t="s">
        <v>14</v>
      </c>
      <c r="B14" s="10">
        <f>SQRT(B13/(PI()*(1-(1-B2)^2)))</f>
        <v>6.2127655588700534</v>
      </c>
      <c r="C14" s="5" t="s">
        <v>7</v>
      </c>
      <c r="D14" s="7"/>
    </row>
    <row r="15" spans="1:5" x14ac:dyDescent="0.3">
      <c r="A15" s="5" t="s">
        <v>10</v>
      </c>
      <c r="B15" s="10">
        <f>B14*B2</f>
        <v>1.863829667661016</v>
      </c>
      <c r="C15" s="5" t="s">
        <v>7</v>
      </c>
      <c r="D15" s="7"/>
    </row>
    <row r="16" spans="1:5" x14ac:dyDescent="0.3">
      <c r="A16" s="5" t="s">
        <v>37</v>
      </c>
      <c r="B16" s="10">
        <f>(B3*B5)/B14</f>
        <v>9.8184937805852712</v>
      </c>
      <c r="C16" s="5" t="s">
        <v>16</v>
      </c>
      <c r="D16" s="18">
        <f>B16/0.104719755</f>
        <v>93.759709240966728</v>
      </c>
      <c r="E16" t="s">
        <v>43</v>
      </c>
    </row>
    <row r="17" spans="1:5" x14ac:dyDescent="0.3">
      <c r="A17" s="5" t="s">
        <v>19</v>
      </c>
      <c r="B17" s="5">
        <f>VLOOKUP(B4,'Current Prototype'!B36:C86, 2, TRUE)</f>
        <v>0.06</v>
      </c>
      <c r="C17" s="13"/>
      <c r="D17" s="7"/>
    </row>
    <row r="18" spans="1:5" x14ac:dyDescent="0.3">
      <c r="A18" s="5" t="s">
        <v>11</v>
      </c>
      <c r="B18" s="11">
        <f>4*B17*(1-B17)</f>
        <v>0.22559999999999997</v>
      </c>
      <c r="C18" s="13"/>
      <c r="D18" s="7"/>
    </row>
    <row r="19" spans="1:5" x14ac:dyDescent="0.3">
      <c r="A19" s="5" t="s">
        <v>22</v>
      </c>
      <c r="B19" s="12">
        <f>0.5*B6*B3^2*B12*B18</f>
        <v>5127.2727272727279</v>
      </c>
      <c r="C19" s="5" t="s">
        <v>23</v>
      </c>
      <c r="D19" s="7"/>
    </row>
    <row r="20" spans="1:5" x14ac:dyDescent="0.3">
      <c r="A20" s="5" t="s">
        <v>31</v>
      </c>
      <c r="B20" s="12">
        <f>B25-B19</f>
        <v>20334.881202522578</v>
      </c>
      <c r="C20" s="5" t="s">
        <v>23</v>
      </c>
      <c r="D20" s="7"/>
    </row>
    <row r="21" spans="1:5" x14ac:dyDescent="0.3">
      <c r="A21" s="5" t="s">
        <v>35</v>
      </c>
      <c r="B21" s="10">
        <f>RADIANS(D21)</f>
        <v>0.52359877559829882</v>
      </c>
      <c r="C21" s="5" t="s">
        <v>27</v>
      </c>
      <c r="D21" s="7">
        <v>30</v>
      </c>
      <c r="E21" t="s">
        <v>46</v>
      </c>
    </row>
    <row r="22" spans="1:5" ht="16.2" x14ac:dyDescent="0.3">
      <c r="A22" s="5" t="s">
        <v>45</v>
      </c>
      <c r="B22" s="10">
        <f>B20/((0.5*B6*B3^2*(B7*SIN(B21) + B8*COS(B21))))</f>
        <v>493.16036069733929</v>
      </c>
      <c r="C22" s="5" t="s">
        <v>8</v>
      </c>
      <c r="D22" s="7"/>
    </row>
    <row r="23" spans="1:5" x14ac:dyDescent="0.3">
      <c r="A23" s="21"/>
      <c r="B23" s="22"/>
      <c r="C23" s="22"/>
      <c r="D23" s="23"/>
    </row>
    <row r="24" spans="1:5" ht="15.6" x14ac:dyDescent="0.3">
      <c r="A24" s="14" t="s">
        <v>17</v>
      </c>
      <c r="B24" s="15">
        <f>(B1*10^3)/B16</f>
        <v>5092.4307859590608</v>
      </c>
      <c r="C24" s="14" t="s">
        <v>18</v>
      </c>
      <c r="D24" s="7"/>
    </row>
    <row r="25" spans="1:5" ht="15.6" x14ac:dyDescent="0.3">
      <c r="A25" s="14" t="s">
        <v>29</v>
      </c>
      <c r="B25" s="16">
        <f>B9*B24</f>
        <v>25462.153929795306</v>
      </c>
      <c r="C25" s="14" t="s">
        <v>23</v>
      </c>
      <c r="D25" s="7"/>
    </row>
    <row r="26" spans="1:5" x14ac:dyDescent="0.3">
      <c r="A26" s="4"/>
      <c r="B26" s="4"/>
      <c r="C26" s="4"/>
      <c r="D26" s="4"/>
    </row>
    <row r="27" spans="1:5" x14ac:dyDescent="0.3">
      <c r="A27" s="4"/>
      <c r="B27" s="4"/>
      <c r="C27" s="4"/>
      <c r="D27" s="4"/>
    </row>
    <row r="28" spans="1:5" x14ac:dyDescent="0.3">
      <c r="A28" s="4"/>
      <c r="B28" s="4"/>
      <c r="C28" s="4"/>
      <c r="D28" s="4"/>
    </row>
    <row r="29" spans="1:5" x14ac:dyDescent="0.3">
      <c r="A29" s="4"/>
      <c r="B29" s="4"/>
      <c r="C29" s="4"/>
      <c r="D29" s="4"/>
    </row>
    <row r="30" spans="1:5" x14ac:dyDescent="0.3">
      <c r="A30" s="4"/>
      <c r="B30" s="4"/>
      <c r="C30" s="4"/>
      <c r="D30" s="4"/>
    </row>
    <row r="31" spans="1:5" x14ac:dyDescent="0.3">
      <c r="A31" s="4"/>
      <c r="B31" s="4"/>
      <c r="C31" s="4"/>
      <c r="D31" s="4"/>
    </row>
    <row r="32" spans="1:5" x14ac:dyDescent="0.3">
      <c r="A32" s="4"/>
      <c r="B32" s="4"/>
      <c r="C32" s="4"/>
      <c r="D32" s="4"/>
    </row>
    <row r="33" spans="1:4" x14ac:dyDescent="0.3">
      <c r="A33" s="4"/>
      <c r="B33" s="4"/>
      <c r="C33" s="4"/>
      <c r="D33" s="4"/>
    </row>
    <row r="34" spans="1:4" x14ac:dyDescent="0.3">
      <c r="A34" s="4"/>
      <c r="B34" s="4"/>
      <c r="C34" s="4"/>
      <c r="D34" s="4"/>
    </row>
    <row r="35" spans="1:4" x14ac:dyDescent="0.3">
      <c r="A35" s="4"/>
      <c r="B35" s="4"/>
      <c r="C35" s="4"/>
      <c r="D35" s="4"/>
    </row>
    <row r="36" spans="1:4" x14ac:dyDescent="0.3">
      <c r="A36" s="4"/>
      <c r="B36" s="4"/>
      <c r="C36" s="4"/>
      <c r="D36" s="4"/>
    </row>
    <row r="37" spans="1:4" ht="15.6" x14ac:dyDescent="0.3">
      <c r="A37" s="4"/>
      <c r="B37" s="1" t="s">
        <v>20</v>
      </c>
      <c r="C37" s="1" t="s">
        <v>21</v>
      </c>
      <c r="D37" s="4"/>
    </row>
    <row r="38" spans="1:4" x14ac:dyDescent="0.3">
      <c r="A38" s="4"/>
      <c r="B38" s="2">
        <f>ROUND(4*C38*(1-C38)^2, 2)</f>
        <v>0</v>
      </c>
      <c r="C38" s="3">
        <v>0</v>
      </c>
      <c r="D38" s="4"/>
    </row>
    <row r="39" spans="1:4" x14ac:dyDescent="0.3">
      <c r="A39" s="4"/>
      <c r="B39" s="2">
        <f t="shared" ref="B39:B88" si="0">ROUND(4*C39*(1-C39)^2, 2)</f>
        <v>0.02</v>
      </c>
      <c r="C39" s="3">
        <v>5.0000000000000001E-3</v>
      </c>
      <c r="D39" s="4"/>
    </row>
    <row r="40" spans="1:4" x14ac:dyDescent="0.3">
      <c r="A40" s="4"/>
      <c r="B40" s="2">
        <f t="shared" si="0"/>
        <v>0.04</v>
      </c>
      <c r="C40" s="3">
        <v>0.01</v>
      </c>
      <c r="D40" s="4"/>
    </row>
    <row r="41" spans="1:4" x14ac:dyDescent="0.3">
      <c r="A41" s="4"/>
      <c r="B41" s="2">
        <f t="shared" si="0"/>
        <v>0.06</v>
      </c>
      <c r="C41" s="3">
        <v>1.4999999999999999E-2</v>
      </c>
      <c r="D41" s="4"/>
    </row>
    <row r="42" spans="1:4" x14ac:dyDescent="0.3">
      <c r="B42" s="2">
        <f t="shared" si="0"/>
        <v>0.08</v>
      </c>
      <c r="C42" s="3">
        <v>0.02</v>
      </c>
    </row>
    <row r="43" spans="1:4" x14ac:dyDescent="0.3">
      <c r="B43" s="2">
        <f t="shared" si="0"/>
        <v>0.1</v>
      </c>
      <c r="C43" s="3">
        <v>2.5000000000000001E-2</v>
      </c>
    </row>
    <row r="44" spans="1:4" x14ac:dyDescent="0.3">
      <c r="B44" s="2">
        <f t="shared" si="0"/>
        <v>0.11</v>
      </c>
      <c r="C44" s="3">
        <v>0.03</v>
      </c>
    </row>
    <row r="45" spans="1:4" x14ac:dyDescent="0.3">
      <c r="B45" s="2">
        <f t="shared" si="0"/>
        <v>0.13</v>
      </c>
      <c r="C45" s="3">
        <v>3.5000000000000003E-2</v>
      </c>
    </row>
    <row r="46" spans="1:4" x14ac:dyDescent="0.3">
      <c r="B46" s="2">
        <f t="shared" si="0"/>
        <v>0.15</v>
      </c>
      <c r="C46" s="3">
        <v>0.04</v>
      </c>
    </row>
    <row r="47" spans="1:4" x14ac:dyDescent="0.3">
      <c r="B47" s="2">
        <f t="shared" si="0"/>
        <v>0.16</v>
      </c>
      <c r="C47" s="3">
        <v>4.4999999999999998E-2</v>
      </c>
    </row>
    <row r="48" spans="1:4" x14ac:dyDescent="0.3">
      <c r="B48" s="2">
        <f t="shared" si="0"/>
        <v>0.18</v>
      </c>
      <c r="C48" s="3">
        <v>0.05</v>
      </c>
    </row>
    <row r="49" spans="2:3" x14ac:dyDescent="0.3">
      <c r="B49" s="2">
        <f t="shared" si="0"/>
        <v>0.2</v>
      </c>
      <c r="C49" s="3">
        <v>5.5E-2</v>
      </c>
    </row>
    <row r="50" spans="2:3" x14ac:dyDescent="0.3">
      <c r="B50" s="2">
        <f t="shared" si="0"/>
        <v>0.21</v>
      </c>
      <c r="C50" s="3">
        <v>0.06</v>
      </c>
    </row>
    <row r="51" spans="2:3" x14ac:dyDescent="0.3">
      <c r="B51" s="2">
        <f t="shared" si="0"/>
        <v>0.23</v>
      </c>
      <c r="C51" s="3">
        <v>6.5000000000000002E-2</v>
      </c>
    </row>
    <row r="52" spans="2:3" x14ac:dyDescent="0.3">
      <c r="B52" s="2">
        <f t="shared" si="0"/>
        <v>0.24</v>
      </c>
      <c r="C52" s="3">
        <v>7.0000000000000007E-2</v>
      </c>
    </row>
    <row r="53" spans="2:3" x14ac:dyDescent="0.3">
      <c r="B53" s="2">
        <f t="shared" si="0"/>
        <v>0.26</v>
      </c>
      <c r="C53" s="3">
        <v>7.4999999999999997E-2</v>
      </c>
    </row>
    <row r="54" spans="2:3" x14ac:dyDescent="0.3">
      <c r="B54" s="2">
        <f t="shared" si="0"/>
        <v>0.27</v>
      </c>
      <c r="C54" s="3">
        <v>0.08</v>
      </c>
    </row>
    <row r="55" spans="2:3" x14ac:dyDescent="0.3">
      <c r="B55" s="2">
        <f t="shared" si="0"/>
        <v>0.28000000000000003</v>
      </c>
      <c r="C55" s="3">
        <v>8.5000000000000006E-2</v>
      </c>
    </row>
    <row r="56" spans="2:3" x14ac:dyDescent="0.3">
      <c r="B56" s="2">
        <f t="shared" si="0"/>
        <v>0.3</v>
      </c>
      <c r="C56" s="3">
        <v>0.09</v>
      </c>
    </row>
    <row r="57" spans="2:3" x14ac:dyDescent="0.3">
      <c r="B57" s="2">
        <f t="shared" si="0"/>
        <v>0.31</v>
      </c>
      <c r="C57" s="3">
        <v>9.5000000000000001E-2</v>
      </c>
    </row>
    <row r="58" spans="2:3" x14ac:dyDescent="0.3">
      <c r="B58" s="2">
        <f t="shared" si="0"/>
        <v>0.32</v>
      </c>
      <c r="C58" s="3">
        <v>0.1</v>
      </c>
    </row>
    <row r="59" spans="2:3" x14ac:dyDescent="0.3">
      <c r="B59" s="2">
        <f t="shared" si="0"/>
        <v>0.34</v>
      </c>
      <c r="C59" s="3">
        <v>0.105</v>
      </c>
    </row>
    <row r="60" spans="2:3" x14ac:dyDescent="0.3">
      <c r="B60" s="2">
        <f t="shared" si="0"/>
        <v>0.35</v>
      </c>
      <c r="C60" s="3">
        <v>0.11</v>
      </c>
    </row>
    <row r="61" spans="2:3" x14ac:dyDescent="0.3">
      <c r="B61" s="2">
        <f t="shared" si="0"/>
        <v>0.36</v>
      </c>
      <c r="C61" s="3">
        <v>0.115</v>
      </c>
    </row>
    <row r="62" spans="2:3" x14ac:dyDescent="0.3">
      <c r="B62" s="2">
        <f t="shared" si="0"/>
        <v>0.37</v>
      </c>
      <c r="C62" s="3">
        <v>0.12</v>
      </c>
    </row>
    <row r="63" spans="2:3" x14ac:dyDescent="0.3">
      <c r="B63" s="2">
        <f t="shared" si="0"/>
        <v>0.38</v>
      </c>
      <c r="C63" s="3">
        <v>0.125</v>
      </c>
    </row>
    <row r="64" spans="2:3" x14ac:dyDescent="0.3">
      <c r="B64" s="2">
        <f t="shared" si="0"/>
        <v>0.39</v>
      </c>
      <c r="C64" s="3">
        <v>0.13</v>
      </c>
    </row>
    <row r="65" spans="2:3" x14ac:dyDescent="0.3">
      <c r="B65" s="2">
        <f t="shared" si="0"/>
        <v>0.4</v>
      </c>
      <c r="C65" s="3">
        <v>0.13500000000000001</v>
      </c>
    </row>
    <row r="66" spans="2:3" x14ac:dyDescent="0.3">
      <c r="B66" s="2">
        <f t="shared" si="0"/>
        <v>0.41</v>
      </c>
      <c r="C66" s="3">
        <v>0.14000000000000001</v>
      </c>
    </row>
    <row r="67" spans="2:3" x14ac:dyDescent="0.3">
      <c r="B67" s="2">
        <f t="shared" si="0"/>
        <v>0.42</v>
      </c>
      <c r="C67" s="3">
        <v>0.14499999999999999</v>
      </c>
    </row>
    <row r="68" spans="2:3" x14ac:dyDescent="0.3">
      <c r="B68" s="2">
        <f t="shared" si="0"/>
        <v>0.43</v>
      </c>
      <c r="C68" s="3">
        <v>0.15</v>
      </c>
    </row>
    <row r="69" spans="2:3" x14ac:dyDescent="0.3">
      <c r="B69" s="2">
        <f t="shared" si="0"/>
        <v>0.44</v>
      </c>
      <c r="C69" s="3">
        <v>0.155</v>
      </c>
    </row>
    <row r="70" spans="2:3" x14ac:dyDescent="0.3">
      <c r="B70" s="2">
        <f t="shared" si="0"/>
        <v>0.45</v>
      </c>
      <c r="C70" s="3">
        <v>0.16</v>
      </c>
    </row>
    <row r="71" spans="2:3" x14ac:dyDescent="0.3">
      <c r="B71" s="2">
        <f t="shared" si="0"/>
        <v>0.46</v>
      </c>
      <c r="C71" s="3">
        <v>0.16500000000000001</v>
      </c>
    </row>
    <row r="72" spans="2:3" x14ac:dyDescent="0.3">
      <c r="B72" s="2">
        <f t="shared" si="0"/>
        <v>0.47</v>
      </c>
      <c r="C72" s="3">
        <v>0.17</v>
      </c>
    </row>
    <row r="73" spans="2:3" x14ac:dyDescent="0.3">
      <c r="B73" s="2">
        <f t="shared" si="0"/>
        <v>0.48</v>
      </c>
      <c r="C73" s="3">
        <v>0.17499999999999999</v>
      </c>
    </row>
    <row r="74" spans="2:3" x14ac:dyDescent="0.3">
      <c r="B74" s="2">
        <f t="shared" si="0"/>
        <v>0.48</v>
      </c>
      <c r="C74" s="3">
        <v>0.18</v>
      </c>
    </row>
    <row r="75" spans="2:3" x14ac:dyDescent="0.3">
      <c r="B75" s="2">
        <f t="shared" si="0"/>
        <v>0.49</v>
      </c>
      <c r="C75" s="3">
        <v>0.185</v>
      </c>
    </row>
    <row r="76" spans="2:3" x14ac:dyDescent="0.3">
      <c r="B76" s="2">
        <f t="shared" si="0"/>
        <v>0.5</v>
      </c>
      <c r="C76" s="3">
        <v>0.19</v>
      </c>
    </row>
    <row r="77" spans="2:3" x14ac:dyDescent="0.3">
      <c r="B77" s="2">
        <f t="shared" si="0"/>
        <v>0.51</v>
      </c>
      <c r="C77" s="3">
        <v>0.19500000000000001</v>
      </c>
    </row>
    <row r="78" spans="2:3" x14ac:dyDescent="0.3">
      <c r="B78" s="2">
        <f t="shared" si="0"/>
        <v>0.51</v>
      </c>
      <c r="C78" s="3">
        <v>0.2</v>
      </c>
    </row>
    <row r="79" spans="2:3" x14ac:dyDescent="0.3">
      <c r="B79" s="2">
        <f t="shared" si="0"/>
        <v>0.52</v>
      </c>
      <c r="C79" s="3">
        <v>0.20499999999999999</v>
      </c>
    </row>
    <row r="80" spans="2:3" x14ac:dyDescent="0.3">
      <c r="B80" s="2">
        <f t="shared" si="0"/>
        <v>0.52</v>
      </c>
      <c r="C80" s="3">
        <v>0.21</v>
      </c>
    </row>
    <row r="81" spans="2:3" x14ac:dyDescent="0.3">
      <c r="B81" s="2">
        <f t="shared" si="0"/>
        <v>0.53</v>
      </c>
      <c r="C81" s="3">
        <v>0.215</v>
      </c>
    </row>
    <row r="82" spans="2:3" x14ac:dyDescent="0.3">
      <c r="B82" s="2">
        <f t="shared" si="0"/>
        <v>0.54</v>
      </c>
      <c r="C82" s="3">
        <v>0.22</v>
      </c>
    </row>
    <row r="83" spans="2:3" x14ac:dyDescent="0.3">
      <c r="B83" s="2">
        <f t="shared" si="0"/>
        <v>0.54</v>
      </c>
      <c r="C83" s="3">
        <v>0.22500000000000001</v>
      </c>
    </row>
    <row r="84" spans="2:3" x14ac:dyDescent="0.3">
      <c r="B84" s="2">
        <f t="shared" si="0"/>
        <v>0.55000000000000004</v>
      </c>
      <c r="C84" s="3">
        <v>0.23</v>
      </c>
    </row>
    <row r="85" spans="2:3" x14ac:dyDescent="0.3">
      <c r="B85" s="2">
        <f t="shared" si="0"/>
        <v>0.55000000000000004</v>
      </c>
      <c r="C85" s="3">
        <v>0.23499999999999999</v>
      </c>
    </row>
    <row r="86" spans="2:3" x14ac:dyDescent="0.3">
      <c r="B86" s="2">
        <f t="shared" si="0"/>
        <v>0.55000000000000004</v>
      </c>
      <c r="C86" s="3">
        <v>0.24</v>
      </c>
    </row>
    <row r="87" spans="2:3" x14ac:dyDescent="0.3">
      <c r="B87" s="2">
        <f t="shared" si="0"/>
        <v>0.56000000000000005</v>
      </c>
      <c r="C87" s="3">
        <v>0.245</v>
      </c>
    </row>
    <row r="88" spans="2:3" x14ac:dyDescent="0.3">
      <c r="B88" s="2">
        <f t="shared" si="0"/>
        <v>0.56000000000000005</v>
      </c>
      <c r="C88" s="3">
        <v>0.25</v>
      </c>
    </row>
  </sheetData>
  <mergeCells count="2">
    <mergeCell ref="A11:D11"/>
    <mergeCell ref="A23:D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"/>
  <sheetViews>
    <sheetView tabSelected="1" workbookViewId="0">
      <selection activeCell="A11" sqref="A11:D11"/>
    </sheetView>
  </sheetViews>
  <sheetFormatPr defaultColWidth="9.109375" defaultRowHeight="14.4" x14ac:dyDescent="0.3"/>
  <cols>
    <col min="1" max="1" width="30.44140625" bestFit="1" customWidth="1"/>
    <col min="2" max="2" width="11.88671875" customWidth="1"/>
    <col min="3" max="3" width="9.109375" customWidth="1"/>
    <col min="4" max="4" width="39.109375" customWidth="1"/>
    <col min="5" max="5" width="9.109375" customWidth="1"/>
  </cols>
  <sheetData>
    <row r="1" spans="1:5" x14ac:dyDescent="0.3">
      <c r="A1" s="5" t="s">
        <v>0</v>
      </c>
      <c r="B1" s="6">
        <v>100</v>
      </c>
      <c r="C1" s="5" t="s">
        <v>1</v>
      </c>
      <c r="D1" s="7"/>
    </row>
    <row r="2" spans="1:5" ht="28.8" x14ac:dyDescent="0.3">
      <c r="A2" s="5" t="s">
        <v>39</v>
      </c>
      <c r="B2" s="6">
        <v>0.5</v>
      </c>
      <c r="C2" s="5"/>
      <c r="D2" s="8" t="s">
        <v>50</v>
      </c>
    </row>
    <row r="3" spans="1:5" x14ac:dyDescent="0.3">
      <c r="A3" s="5" t="s">
        <v>3</v>
      </c>
      <c r="B3" s="6">
        <v>11</v>
      </c>
      <c r="C3" s="5" t="s">
        <v>4</v>
      </c>
      <c r="D3" s="7"/>
    </row>
    <row r="4" spans="1:5" x14ac:dyDescent="0.3">
      <c r="A4" s="5" t="s">
        <v>5</v>
      </c>
      <c r="B4" s="6">
        <v>0.23</v>
      </c>
      <c r="C4" s="13"/>
      <c r="D4" s="8"/>
    </row>
    <row r="5" spans="1:5" ht="43.2" x14ac:dyDescent="0.3">
      <c r="A5" s="5" t="s">
        <v>6</v>
      </c>
      <c r="B5" s="6">
        <v>5.9</v>
      </c>
      <c r="C5" s="13"/>
      <c r="D5" s="8" t="s">
        <v>38</v>
      </c>
    </row>
    <row r="6" spans="1:5" ht="16.2" x14ac:dyDescent="0.3">
      <c r="A6" s="5" t="s">
        <v>12</v>
      </c>
      <c r="B6" s="17">
        <v>1.2250000000000001</v>
      </c>
      <c r="C6" s="5" t="s">
        <v>13</v>
      </c>
      <c r="D6" s="7"/>
    </row>
    <row r="7" spans="1:5" x14ac:dyDescent="0.3">
      <c r="A7" s="5" t="s">
        <v>33</v>
      </c>
      <c r="B7" s="9">
        <v>1</v>
      </c>
      <c r="C7" s="13"/>
      <c r="D7" s="7"/>
    </row>
    <row r="8" spans="1:5" x14ac:dyDescent="0.3">
      <c r="A8" s="5" t="s">
        <v>34</v>
      </c>
      <c r="B8" s="9">
        <v>0.2</v>
      </c>
      <c r="C8" s="13"/>
      <c r="D8" s="7"/>
    </row>
    <row r="9" spans="1:5" x14ac:dyDescent="0.3">
      <c r="A9" s="5" t="s">
        <v>30</v>
      </c>
      <c r="B9" s="9">
        <v>5</v>
      </c>
      <c r="C9" s="13"/>
      <c r="D9" s="7" t="s">
        <v>36</v>
      </c>
    </row>
    <row r="10" spans="1:5" x14ac:dyDescent="0.3">
      <c r="A10" s="5" t="s">
        <v>40</v>
      </c>
      <c r="B10" s="9">
        <v>7</v>
      </c>
      <c r="C10" s="13"/>
      <c r="D10" s="19" t="s">
        <v>44</v>
      </c>
    </row>
    <row r="11" spans="1:5" x14ac:dyDescent="0.3">
      <c r="A11" s="21"/>
      <c r="B11" s="22"/>
      <c r="C11" s="22"/>
      <c r="D11" s="23"/>
    </row>
    <row r="12" spans="1:5" ht="16.2" x14ac:dyDescent="0.3">
      <c r="A12" s="5" t="s">
        <v>41</v>
      </c>
      <c r="B12" s="10">
        <f>(B1*10^3)/(0.5*B6*B3^3*B4)</f>
        <v>533.32017810227342</v>
      </c>
      <c r="C12" s="5" t="s">
        <v>8</v>
      </c>
      <c r="D12" s="20" t="s">
        <v>47</v>
      </c>
    </row>
    <row r="13" spans="1:5" ht="16.2" x14ac:dyDescent="0.3">
      <c r="A13" s="5" t="s">
        <v>42</v>
      </c>
      <c r="B13" s="10">
        <f>B12/B10</f>
        <v>76.188596871753347</v>
      </c>
      <c r="C13" s="5" t="s">
        <v>8</v>
      </c>
      <c r="D13" s="19" t="s">
        <v>44</v>
      </c>
    </row>
    <row r="14" spans="1:5" x14ac:dyDescent="0.3">
      <c r="A14" s="5" t="s">
        <v>14</v>
      </c>
      <c r="B14" s="10">
        <f>SQRT(B13/(PI()*(1-(1-B2)^2)))</f>
        <v>5.6864263644519326</v>
      </c>
      <c r="C14" s="5" t="s">
        <v>7</v>
      </c>
      <c r="D14" s="7"/>
    </row>
    <row r="15" spans="1:5" x14ac:dyDescent="0.3">
      <c r="A15" s="5" t="s">
        <v>10</v>
      </c>
      <c r="B15" s="10">
        <f>B14*B2</f>
        <v>2.8432131822259663</v>
      </c>
      <c r="C15" s="5" t="s">
        <v>7</v>
      </c>
      <c r="D15" s="7"/>
    </row>
    <row r="16" spans="1:5" x14ac:dyDescent="0.3">
      <c r="A16" s="5" t="s">
        <v>37</v>
      </c>
      <c r="B16" s="10">
        <f>(B3*B5)/B14</f>
        <v>11.413143482471733</v>
      </c>
      <c r="C16" s="5" t="s">
        <v>16</v>
      </c>
      <c r="D16" s="18">
        <f>B16/0.104719755</f>
        <v>108.98749221168187</v>
      </c>
      <c r="E16" t="s">
        <v>43</v>
      </c>
    </row>
    <row r="17" spans="1:5" x14ac:dyDescent="0.3">
      <c r="A17" s="5" t="s">
        <v>19</v>
      </c>
      <c r="B17" s="5">
        <f>VLOOKUP(B4,'Current Prototype'!B36:C86, 2, TRUE)</f>
        <v>6.5000000000000002E-2</v>
      </c>
      <c r="C17" s="13"/>
      <c r="D17" s="7"/>
    </row>
    <row r="18" spans="1:5" x14ac:dyDescent="0.3">
      <c r="A18" s="5" t="s">
        <v>11</v>
      </c>
      <c r="B18" s="11">
        <f>4*B17*(1-B17)</f>
        <v>0.24310000000000001</v>
      </c>
      <c r="C18" s="13"/>
      <c r="D18" s="7"/>
    </row>
    <row r="19" spans="1:5" x14ac:dyDescent="0.3">
      <c r="A19" s="5" t="s">
        <v>22</v>
      </c>
      <c r="B19" s="12">
        <f>0.5*B6*B3^2*B12*B18</f>
        <v>9608.6956521739139</v>
      </c>
      <c r="C19" s="5" t="s">
        <v>23</v>
      </c>
      <c r="D19" s="7"/>
    </row>
    <row r="20" spans="1:5" x14ac:dyDescent="0.3">
      <c r="A20" s="5" t="s">
        <v>31</v>
      </c>
      <c r="B20" s="12">
        <f>B25-B19</f>
        <v>34200.44428967456</v>
      </c>
      <c r="C20" s="5" t="s">
        <v>23</v>
      </c>
      <c r="D20" s="7"/>
    </row>
    <row r="21" spans="1:5" x14ac:dyDescent="0.3">
      <c r="A21" s="5" t="s">
        <v>35</v>
      </c>
      <c r="B21" s="10">
        <f>RADIANS(D21)</f>
        <v>0.48869219055841229</v>
      </c>
      <c r="C21" s="5" t="s">
        <v>27</v>
      </c>
      <c r="D21" s="7">
        <v>28</v>
      </c>
      <c r="E21" t="s">
        <v>46</v>
      </c>
    </row>
    <row r="22" spans="1:5" ht="16.2" x14ac:dyDescent="0.3">
      <c r="A22" s="5" t="s">
        <v>45</v>
      </c>
      <c r="B22" s="10">
        <f>B20/((0.5*B6*B3^2*(B7*SIN(B21) + B8*COS(B21))))</f>
        <v>714.27706361110597</v>
      </c>
      <c r="C22" s="5" t="s">
        <v>8</v>
      </c>
      <c r="D22" s="7"/>
    </row>
    <row r="23" spans="1:5" x14ac:dyDescent="0.3">
      <c r="A23" s="21"/>
      <c r="B23" s="22"/>
      <c r="C23" s="22"/>
      <c r="D23" s="23"/>
    </row>
    <row r="24" spans="1:5" ht="15.6" x14ac:dyDescent="0.3">
      <c r="A24" s="14" t="s">
        <v>17</v>
      </c>
      <c r="B24" s="15">
        <f>(B1*10^3)/B16</f>
        <v>8761.8279883696941</v>
      </c>
      <c r="C24" s="14" t="s">
        <v>18</v>
      </c>
      <c r="D24" s="7"/>
    </row>
    <row r="25" spans="1:5" ht="15.6" x14ac:dyDescent="0.3">
      <c r="A25" s="14" t="s">
        <v>29</v>
      </c>
      <c r="B25" s="16">
        <f>B9*B24</f>
        <v>43809.139941848473</v>
      </c>
      <c r="C25" s="14" t="s">
        <v>23</v>
      </c>
      <c r="D25" s="7"/>
    </row>
    <row r="26" spans="1:5" x14ac:dyDescent="0.3">
      <c r="A26" s="4"/>
      <c r="B26" s="4"/>
      <c r="C26" s="4"/>
      <c r="D26" s="4"/>
    </row>
    <row r="27" spans="1:5" x14ac:dyDescent="0.3">
      <c r="A27" s="4"/>
      <c r="B27" s="4"/>
      <c r="C27" s="4"/>
      <c r="D27" s="4"/>
    </row>
    <row r="28" spans="1:5" x14ac:dyDescent="0.3">
      <c r="A28" s="4"/>
      <c r="B28" s="4"/>
      <c r="C28" s="4"/>
      <c r="D28" s="4"/>
    </row>
    <row r="29" spans="1:5" x14ac:dyDescent="0.3">
      <c r="A29" s="4"/>
      <c r="B29" s="4"/>
      <c r="C29" s="4"/>
      <c r="D29" s="4"/>
    </row>
    <row r="30" spans="1:5" x14ac:dyDescent="0.3">
      <c r="A30" s="4"/>
      <c r="B30" s="4"/>
      <c r="C30" s="4"/>
      <c r="D30" s="4"/>
    </row>
    <row r="31" spans="1:5" x14ac:dyDescent="0.3">
      <c r="A31" s="4"/>
      <c r="B31" s="4"/>
      <c r="C31" s="4"/>
      <c r="D31" s="4"/>
    </row>
    <row r="32" spans="1:5" x14ac:dyDescent="0.3">
      <c r="A32" s="4"/>
      <c r="B32" s="4"/>
      <c r="C32" s="4"/>
      <c r="D32" s="4"/>
    </row>
    <row r="33" spans="1:4" x14ac:dyDescent="0.3">
      <c r="A33" s="4"/>
      <c r="B33" s="4"/>
      <c r="C33" s="4"/>
      <c r="D33" s="4"/>
    </row>
    <row r="34" spans="1:4" x14ac:dyDescent="0.3">
      <c r="A34" s="4"/>
      <c r="B34" s="4"/>
      <c r="C34" s="4"/>
      <c r="D34" s="4"/>
    </row>
    <row r="35" spans="1:4" x14ac:dyDescent="0.3">
      <c r="A35" s="4"/>
      <c r="B35" s="4"/>
      <c r="C35" s="4"/>
      <c r="D35" s="4"/>
    </row>
    <row r="36" spans="1:4" x14ac:dyDescent="0.3">
      <c r="A36" s="4"/>
      <c r="B36" s="4"/>
      <c r="C36" s="4"/>
      <c r="D36" s="4"/>
    </row>
    <row r="37" spans="1:4" ht="15.6" x14ac:dyDescent="0.3">
      <c r="A37" s="4"/>
      <c r="B37" s="1" t="s">
        <v>20</v>
      </c>
      <c r="C37" s="1" t="s">
        <v>21</v>
      </c>
      <c r="D37" s="4"/>
    </row>
    <row r="38" spans="1:4" x14ac:dyDescent="0.3">
      <c r="A38" s="4"/>
      <c r="B38" s="2">
        <f>ROUND(4*C38*(1-C38)^2, 2)</f>
        <v>0</v>
      </c>
      <c r="C38" s="3">
        <v>0</v>
      </c>
      <c r="D38" s="4"/>
    </row>
    <row r="39" spans="1:4" x14ac:dyDescent="0.3">
      <c r="A39" s="4"/>
      <c r="B39" s="2">
        <f t="shared" ref="B39:B88" si="0">ROUND(4*C39*(1-C39)^2, 2)</f>
        <v>0.02</v>
      </c>
      <c r="C39" s="3">
        <v>5.0000000000000001E-3</v>
      </c>
      <c r="D39" s="4"/>
    </row>
    <row r="40" spans="1:4" x14ac:dyDescent="0.3">
      <c r="A40" s="4"/>
      <c r="B40" s="2">
        <f t="shared" si="0"/>
        <v>0.04</v>
      </c>
      <c r="C40" s="3">
        <v>0.01</v>
      </c>
      <c r="D40" s="4"/>
    </row>
    <row r="41" spans="1:4" x14ac:dyDescent="0.3">
      <c r="A41" s="4"/>
      <c r="B41" s="2">
        <f t="shared" si="0"/>
        <v>0.06</v>
      </c>
      <c r="C41" s="3">
        <v>1.4999999999999999E-2</v>
      </c>
      <c r="D41" s="4"/>
    </row>
    <row r="42" spans="1:4" x14ac:dyDescent="0.3">
      <c r="B42" s="2">
        <f t="shared" si="0"/>
        <v>0.08</v>
      </c>
      <c r="C42" s="3">
        <v>0.02</v>
      </c>
    </row>
    <row r="43" spans="1:4" x14ac:dyDescent="0.3">
      <c r="B43" s="2">
        <f t="shared" si="0"/>
        <v>0.1</v>
      </c>
      <c r="C43" s="3">
        <v>2.5000000000000001E-2</v>
      </c>
    </row>
    <row r="44" spans="1:4" x14ac:dyDescent="0.3">
      <c r="B44" s="2">
        <f t="shared" si="0"/>
        <v>0.11</v>
      </c>
      <c r="C44" s="3">
        <v>0.03</v>
      </c>
    </row>
    <row r="45" spans="1:4" x14ac:dyDescent="0.3">
      <c r="B45" s="2">
        <f t="shared" si="0"/>
        <v>0.13</v>
      </c>
      <c r="C45" s="3">
        <v>3.5000000000000003E-2</v>
      </c>
    </row>
    <row r="46" spans="1:4" x14ac:dyDescent="0.3">
      <c r="B46" s="2">
        <f t="shared" si="0"/>
        <v>0.15</v>
      </c>
      <c r="C46" s="3">
        <v>0.04</v>
      </c>
    </row>
    <row r="47" spans="1:4" x14ac:dyDescent="0.3">
      <c r="B47" s="2">
        <f t="shared" si="0"/>
        <v>0.16</v>
      </c>
      <c r="C47" s="3">
        <v>4.4999999999999998E-2</v>
      </c>
    </row>
    <row r="48" spans="1:4" x14ac:dyDescent="0.3">
      <c r="B48" s="2">
        <f t="shared" si="0"/>
        <v>0.18</v>
      </c>
      <c r="C48" s="3">
        <v>0.05</v>
      </c>
    </row>
    <row r="49" spans="2:3" x14ac:dyDescent="0.3">
      <c r="B49" s="2">
        <f t="shared" si="0"/>
        <v>0.2</v>
      </c>
      <c r="C49" s="3">
        <v>5.5E-2</v>
      </c>
    </row>
    <row r="50" spans="2:3" x14ac:dyDescent="0.3">
      <c r="B50" s="2">
        <f t="shared" si="0"/>
        <v>0.21</v>
      </c>
      <c r="C50" s="3">
        <v>0.06</v>
      </c>
    </row>
    <row r="51" spans="2:3" x14ac:dyDescent="0.3">
      <c r="B51" s="2">
        <f t="shared" si="0"/>
        <v>0.23</v>
      </c>
      <c r="C51" s="3">
        <v>6.5000000000000002E-2</v>
      </c>
    </row>
    <row r="52" spans="2:3" x14ac:dyDescent="0.3">
      <c r="B52" s="2">
        <f t="shared" si="0"/>
        <v>0.24</v>
      </c>
      <c r="C52" s="3">
        <v>7.0000000000000007E-2</v>
      </c>
    </row>
    <row r="53" spans="2:3" x14ac:dyDescent="0.3">
      <c r="B53" s="2">
        <f t="shared" si="0"/>
        <v>0.26</v>
      </c>
      <c r="C53" s="3">
        <v>7.4999999999999997E-2</v>
      </c>
    </row>
    <row r="54" spans="2:3" x14ac:dyDescent="0.3">
      <c r="B54" s="2">
        <f t="shared" si="0"/>
        <v>0.27</v>
      </c>
      <c r="C54" s="3">
        <v>0.08</v>
      </c>
    </row>
    <row r="55" spans="2:3" x14ac:dyDescent="0.3">
      <c r="B55" s="2">
        <f t="shared" si="0"/>
        <v>0.28000000000000003</v>
      </c>
      <c r="C55" s="3">
        <v>8.5000000000000006E-2</v>
      </c>
    </row>
    <row r="56" spans="2:3" x14ac:dyDescent="0.3">
      <c r="B56" s="2">
        <f t="shared" si="0"/>
        <v>0.3</v>
      </c>
      <c r="C56" s="3">
        <v>0.09</v>
      </c>
    </row>
    <row r="57" spans="2:3" x14ac:dyDescent="0.3">
      <c r="B57" s="2">
        <f t="shared" si="0"/>
        <v>0.31</v>
      </c>
      <c r="C57" s="3">
        <v>9.5000000000000001E-2</v>
      </c>
    </row>
    <row r="58" spans="2:3" x14ac:dyDescent="0.3">
      <c r="B58" s="2">
        <f t="shared" si="0"/>
        <v>0.32</v>
      </c>
      <c r="C58" s="3">
        <v>0.1</v>
      </c>
    </row>
    <row r="59" spans="2:3" x14ac:dyDescent="0.3">
      <c r="B59" s="2">
        <f t="shared" si="0"/>
        <v>0.34</v>
      </c>
      <c r="C59" s="3">
        <v>0.105</v>
      </c>
    </row>
    <row r="60" spans="2:3" x14ac:dyDescent="0.3">
      <c r="B60" s="2">
        <f t="shared" si="0"/>
        <v>0.35</v>
      </c>
      <c r="C60" s="3">
        <v>0.11</v>
      </c>
    </row>
    <row r="61" spans="2:3" x14ac:dyDescent="0.3">
      <c r="B61" s="2">
        <f t="shared" si="0"/>
        <v>0.36</v>
      </c>
      <c r="C61" s="3">
        <v>0.115</v>
      </c>
    </row>
    <row r="62" spans="2:3" x14ac:dyDescent="0.3">
      <c r="B62" s="2">
        <f t="shared" si="0"/>
        <v>0.37</v>
      </c>
      <c r="C62" s="3">
        <v>0.12</v>
      </c>
    </row>
    <row r="63" spans="2:3" x14ac:dyDescent="0.3">
      <c r="B63" s="2">
        <f t="shared" si="0"/>
        <v>0.38</v>
      </c>
      <c r="C63" s="3">
        <v>0.125</v>
      </c>
    </row>
    <row r="64" spans="2:3" x14ac:dyDescent="0.3">
      <c r="B64" s="2">
        <f t="shared" si="0"/>
        <v>0.39</v>
      </c>
      <c r="C64" s="3">
        <v>0.13</v>
      </c>
    </row>
    <row r="65" spans="2:3" x14ac:dyDescent="0.3">
      <c r="B65" s="2">
        <f t="shared" si="0"/>
        <v>0.4</v>
      </c>
      <c r="C65" s="3">
        <v>0.13500000000000001</v>
      </c>
    </row>
    <row r="66" spans="2:3" x14ac:dyDescent="0.3">
      <c r="B66" s="2">
        <f t="shared" si="0"/>
        <v>0.41</v>
      </c>
      <c r="C66" s="3">
        <v>0.14000000000000001</v>
      </c>
    </row>
    <row r="67" spans="2:3" x14ac:dyDescent="0.3">
      <c r="B67" s="2">
        <f t="shared" si="0"/>
        <v>0.42</v>
      </c>
      <c r="C67" s="3">
        <v>0.14499999999999999</v>
      </c>
    </row>
    <row r="68" spans="2:3" x14ac:dyDescent="0.3">
      <c r="B68" s="2">
        <f t="shared" si="0"/>
        <v>0.43</v>
      </c>
      <c r="C68" s="3">
        <v>0.15</v>
      </c>
    </row>
    <row r="69" spans="2:3" x14ac:dyDescent="0.3">
      <c r="B69" s="2">
        <f t="shared" si="0"/>
        <v>0.44</v>
      </c>
      <c r="C69" s="3">
        <v>0.155</v>
      </c>
    </row>
    <row r="70" spans="2:3" x14ac:dyDescent="0.3">
      <c r="B70" s="2">
        <f t="shared" si="0"/>
        <v>0.45</v>
      </c>
      <c r="C70" s="3">
        <v>0.16</v>
      </c>
    </row>
    <row r="71" spans="2:3" x14ac:dyDescent="0.3">
      <c r="B71" s="2">
        <f t="shared" si="0"/>
        <v>0.46</v>
      </c>
      <c r="C71" s="3">
        <v>0.16500000000000001</v>
      </c>
    </row>
    <row r="72" spans="2:3" x14ac:dyDescent="0.3">
      <c r="B72" s="2">
        <f t="shared" si="0"/>
        <v>0.47</v>
      </c>
      <c r="C72" s="3">
        <v>0.17</v>
      </c>
    </row>
    <row r="73" spans="2:3" x14ac:dyDescent="0.3">
      <c r="B73" s="2">
        <f t="shared" si="0"/>
        <v>0.48</v>
      </c>
      <c r="C73" s="3">
        <v>0.17499999999999999</v>
      </c>
    </row>
    <row r="74" spans="2:3" x14ac:dyDescent="0.3">
      <c r="B74" s="2">
        <f t="shared" si="0"/>
        <v>0.48</v>
      </c>
      <c r="C74" s="3">
        <v>0.18</v>
      </c>
    </row>
    <row r="75" spans="2:3" x14ac:dyDescent="0.3">
      <c r="B75" s="2">
        <f t="shared" si="0"/>
        <v>0.49</v>
      </c>
      <c r="C75" s="3">
        <v>0.185</v>
      </c>
    </row>
    <row r="76" spans="2:3" x14ac:dyDescent="0.3">
      <c r="B76" s="2">
        <f t="shared" si="0"/>
        <v>0.5</v>
      </c>
      <c r="C76" s="3">
        <v>0.19</v>
      </c>
    </row>
    <row r="77" spans="2:3" x14ac:dyDescent="0.3">
      <c r="B77" s="2">
        <f t="shared" si="0"/>
        <v>0.51</v>
      </c>
      <c r="C77" s="3">
        <v>0.19500000000000001</v>
      </c>
    </row>
    <row r="78" spans="2:3" x14ac:dyDescent="0.3">
      <c r="B78" s="2">
        <f t="shared" si="0"/>
        <v>0.51</v>
      </c>
      <c r="C78" s="3">
        <v>0.2</v>
      </c>
    </row>
    <row r="79" spans="2:3" x14ac:dyDescent="0.3">
      <c r="B79" s="2">
        <f t="shared" si="0"/>
        <v>0.52</v>
      </c>
      <c r="C79" s="3">
        <v>0.20499999999999999</v>
      </c>
    </row>
    <row r="80" spans="2:3" x14ac:dyDescent="0.3">
      <c r="B80" s="2">
        <f t="shared" si="0"/>
        <v>0.52</v>
      </c>
      <c r="C80" s="3">
        <v>0.21</v>
      </c>
    </row>
    <row r="81" spans="2:3" x14ac:dyDescent="0.3">
      <c r="B81" s="2">
        <f t="shared" si="0"/>
        <v>0.53</v>
      </c>
      <c r="C81" s="3">
        <v>0.215</v>
      </c>
    </row>
    <row r="82" spans="2:3" x14ac:dyDescent="0.3">
      <c r="B82" s="2">
        <f t="shared" si="0"/>
        <v>0.54</v>
      </c>
      <c r="C82" s="3">
        <v>0.22</v>
      </c>
    </row>
    <row r="83" spans="2:3" x14ac:dyDescent="0.3">
      <c r="B83" s="2">
        <f t="shared" si="0"/>
        <v>0.54</v>
      </c>
      <c r="C83" s="3">
        <v>0.22500000000000001</v>
      </c>
    </row>
    <row r="84" spans="2:3" x14ac:dyDescent="0.3">
      <c r="B84" s="2">
        <f t="shared" si="0"/>
        <v>0.55000000000000004</v>
      </c>
      <c r="C84" s="3">
        <v>0.23</v>
      </c>
    </row>
    <row r="85" spans="2:3" x14ac:dyDescent="0.3">
      <c r="B85" s="2">
        <f t="shared" si="0"/>
        <v>0.55000000000000004</v>
      </c>
      <c r="C85" s="3">
        <v>0.23499999999999999</v>
      </c>
    </row>
    <row r="86" spans="2:3" x14ac:dyDescent="0.3">
      <c r="B86" s="2">
        <f t="shared" si="0"/>
        <v>0.55000000000000004</v>
      </c>
      <c r="C86" s="3">
        <v>0.24</v>
      </c>
    </row>
    <row r="87" spans="2:3" x14ac:dyDescent="0.3">
      <c r="B87" s="2">
        <f t="shared" si="0"/>
        <v>0.56000000000000005</v>
      </c>
      <c r="C87" s="3">
        <v>0.245</v>
      </c>
    </row>
    <row r="88" spans="2:3" x14ac:dyDescent="0.3">
      <c r="B88" s="2">
        <f t="shared" si="0"/>
        <v>0.56000000000000005</v>
      </c>
      <c r="C88" s="3">
        <v>0.25</v>
      </c>
    </row>
  </sheetData>
  <mergeCells count="2">
    <mergeCell ref="A11:D11"/>
    <mergeCell ref="A23:D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7A02E-840D-42A8-BCF8-BEE3AECE8DDA}">
  <dimension ref="A1:E88"/>
  <sheetViews>
    <sheetView workbookViewId="0">
      <selection activeCell="B5" sqref="B5"/>
    </sheetView>
  </sheetViews>
  <sheetFormatPr defaultColWidth="9.109375" defaultRowHeight="14.4" x14ac:dyDescent="0.3"/>
  <cols>
    <col min="1" max="1" width="30.44140625" bestFit="1" customWidth="1"/>
    <col min="2" max="2" width="11.88671875" customWidth="1"/>
    <col min="3" max="3" width="9.109375" customWidth="1"/>
    <col min="4" max="4" width="39.109375" customWidth="1"/>
    <col min="5" max="5" width="9.109375" customWidth="1"/>
  </cols>
  <sheetData>
    <row r="1" spans="1:5" x14ac:dyDescent="0.3">
      <c r="A1" s="5" t="s">
        <v>0</v>
      </c>
      <c r="B1" s="6">
        <v>10000</v>
      </c>
      <c r="C1" s="5" t="s">
        <v>1</v>
      </c>
      <c r="D1" s="7"/>
    </row>
    <row r="2" spans="1:5" ht="28.8" x14ac:dyDescent="0.3">
      <c r="A2" s="5" t="s">
        <v>39</v>
      </c>
      <c r="B2" s="6">
        <v>0.3</v>
      </c>
      <c r="C2" s="5"/>
      <c r="D2" s="8" t="s">
        <v>50</v>
      </c>
    </row>
    <row r="3" spans="1:5" x14ac:dyDescent="0.3">
      <c r="A3" s="5" t="s">
        <v>3</v>
      </c>
      <c r="B3" s="6">
        <v>11</v>
      </c>
      <c r="C3" s="5" t="s">
        <v>4</v>
      </c>
      <c r="D3" s="7"/>
    </row>
    <row r="4" spans="1:5" x14ac:dyDescent="0.3">
      <c r="A4" s="5" t="s">
        <v>5</v>
      </c>
      <c r="B4" s="6">
        <v>0.24</v>
      </c>
      <c r="C4" s="13"/>
      <c r="D4" s="8"/>
    </row>
    <row r="5" spans="1:5" ht="43.2" x14ac:dyDescent="0.3">
      <c r="A5" s="5" t="s">
        <v>6</v>
      </c>
      <c r="B5" s="6">
        <v>6.9</v>
      </c>
      <c r="C5" s="13"/>
      <c r="D5" s="8" t="s">
        <v>38</v>
      </c>
    </row>
    <row r="6" spans="1:5" ht="16.2" x14ac:dyDescent="0.3">
      <c r="A6" s="5" t="s">
        <v>12</v>
      </c>
      <c r="B6" s="17">
        <v>1.2250000000000001</v>
      </c>
      <c r="C6" s="5" t="s">
        <v>13</v>
      </c>
      <c r="D6" s="7"/>
    </row>
    <row r="7" spans="1:5" x14ac:dyDescent="0.3">
      <c r="A7" s="5" t="s">
        <v>33</v>
      </c>
      <c r="B7" s="9">
        <v>1</v>
      </c>
      <c r="C7" s="13"/>
      <c r="D7" s="7"/>
    </row>
    <row r="8" spans="1:5" x14ac:dyDescent="0.3">
      <c r="A8" s="5" t="s">
        <v>34</v>
      </c>
      <c r="B8" s="9">
        <v>0.2</v>
      </c>
      <c r="C8" s="13"/>
      <c r="D8" s="7"/>
    </row>
    <row r="9" spans="1:5" x14ac:dyDescent="0.3">
      <c r="A9" s="5" t="s">
        <v>30</v>
      </c>
      <c r="B9" s="9">
        <v>6</v>
      </c>
      <c r="C9" s="13"/>
      <c r="D9" s="7" t="s">
        <v>36</v>
      </c>
    </row>
    <row r="10" spans="1:5" x14ac:dyDescent="0.3">
      <c r="A10" s="5" t="s">
        <v>40</v>
      </c>
      <c r="B10" s="9">
        <v>15</v>
      </c>
      <c r="C10" s="13"/>
      <c r="D10" s="19" t="s">
        <v>44</v>
      </c>
    </row>
    <row r="11" spans="1:5" x14ac:dyDescent="0.3">
      <c r="A11" s="21"/>
      <c r="B11" s="22"/>
      <c r="C11" s="22"/>
      <c r="D11" s="23"/>
    </row>
    <row r="12" spans="1:5" ht="16.2" x14ac:dyDescent="0.3">
      <c r="A12" s="5" t="s">
        <v>41</v>
      </c>
      <c r="B12" s="10">
        <f>(B1*10^3)/(0.5*B6*B3^3*B4)</f>
        <v>51109.850401467869</v>
      </c>
      <c r="C12" s="5" t="s">
        <v>8</v>
      </c>
      <c r="D12" s="20" t="s">
        <v>47</v>
      </c>
    </row>
    <row r="13" spans="1:5" ht="16.2" x14ac:dyDescent="0.3">
      <c r="A13" s="5" t="s">
        <v>42</v>
      </c>
      <c r="B13" s="10">
        <f>B12/B10</f>
        <v>3407.3233600978579</v>
      </c>
      <c r="C13" s="5" t="s">
        <v>8</v>
      </c>
      <c r="D13" s="19" t="s">
        <v>44</v>
      </c>
    </row>
    <row r="14" spans="1:5" x14ac:dyDescent="0.3">
      <c r="A14" s="5" t="s">
        <v>14</v>
      </c>
      <c r="B14" s="10">
        <f>SQRT(B13/(PI()*(1-(1-B2)^2)))</f>
        <v>46.115471244753927</v>
      </c>
      <c r="C14" s="5" t="s">
        <v>7</v>
      </c>
      <c r="D14" s="7"/>
    </row>
    <row r="15" spans="1:5" x14ac:dyDescent="0.3">
      <c r="A15" s="5" t="s">
        <v>10</v>
      </c>
      <c r="B15" s="10">
        <f>B14*B2</f>
        <v>13.834641373426178</v>
      </c>
      <c r="C15" s="5" t="s">
        <v>7</v>
      </c>
      <c r="D15" s="7"/>
    </row>
    <row r="16" spans="1:5" x14ac:dyDescent="0.3">
      <c r="A16" s="5" t="s">
        <v>37</v>
      </c>
      <c r="B16" s="10">
        <f>(B3*B5)/B14</f>
        <v>1.6458684678113173</v>
      </c>
      <c r="C16" s="5" t="s">
        <v>16</v>
      </c>
      <c r="D16" s="18">
        <f>B16/0.104719755</f>
        <v>15.716886157834473</v>
      </c>
      <c r="E16" t="s">
        <v>43</v>
      </c>
    </row>
    <row r="17" spans="1:5" x14ac:dyDescent="0.3">
      <c r="A17" s="5" t="s">
        <v>19</v>
      </c>
      <c r="B17" s="5">
        <f>VLOOKUP(B4,'Current Prototype'!B36:C86, 2, TRUE)</f>
        <v>7.0000000000000007E-2</v>
      </c>
      <c r="C17" s="13"/>
      <c r="D17" s="7"/>
    </row>
    <row r="18" spans="1:5" x14ac:dyDescent="0.3">
      <c r="A18" s="5" t="s">
        <v>11</v>
      </c>
      <c r="B18" s="11">
        <f>4*B17*(1-B17)</f>
        <v>0.26040000000000002</v>
      </c>
      <c r="C18" s="13"/>
      <c r="D18" s="7"/>
    </row>
    <row r="19" spans="1:5" x14ac:dyDescent="0.3">
      <c r="A19" s="5" t="s">
        <v>22</v>
      </c>
      <c r="B19" s="12">
        <f>0.5*B6*B3^2*B12*B18</f>
        <v>986363.63636363647</v>
      </c>
      <c r="C19" s="5" t="s">
        <v>23</v>
      </c>
      <c r="D19" s="7"/>
    </row>
    <row r="20" spans="1:5" x14ac:dyDescent="0.3">
      <c r="A20" s="5" t="s">
        <v>31</v>
      </c>
      <c r="B20" s="12">
        <f>B25-B19</f>
        <v>35468554.343678989</v>
      </c>
      <c r="C20" s="5" t="s">
        <v>23</v>
      </c>
      <c r="D20" s="7"/>
    </row>
    <row r="21" spans="1:5" x14ac:dyDescent="0.3">
      <c r="A21" s="5" t="s">
        <v>35</v>
      </c>
      <c r="B21" s="10">
        <f>RADIANS(D21)</f>
        <v>0.6108652381980153</v>
      </c>
      <c r="C21" s="5" t="s">
        <v>27</v>
      </c>
      <c r="D21" s="7">
        <v>35</v>
      </c>
      <c r="E21" t="s">
        <v>46</v>
      </c>
    </row>
    <row r="22" spans="1:5" ht="16.2" x14ac:dyDescent="0.3">
      <c r="A22" s="5" t="s">
        <v>45</v>
      </c>
      <c r="B22" s="10">
        <f>B20/((0.5*B6*B3^2*(B7*SIN(B21) + B8*COS(B21))))</f>
        <v>649000.24296677939</v>
      </c>
      <c r="C22" s="5" t="s">
        <v>8</v>
      </c>
      <c r="D22" s="7"/>
    </row>
    <row r="23" spans="1:5" x14ac:dyDescent="0.3">
      <c r="A23" s="21"/>
      <c r="B23" s="22"/>
      <c r="C23" s="22"/>
      <c r="D23" s="23"/>
    </row>
    <row r="24" spans="1:5" ht="15.6" x14ac:dyDescent="0.3">
      <c r="A24" s="14" t="s">
        <v>17</v>
      </c>
      <c r="B24" s="15">
        <f>(B1*10^3)/B16</f>
        <v>6075819.6633404372</v>
      </c>
      <c r="C24" s="14" t="s">
        <v>18</v>
      </c>
      <c r="D24" s="7"/>
    </row>
    <row r="25" spans="1:5" ht="15.6" x14ac:dyDescent="0.3">
      <c r="A25" s="14" t="s">
        <v>29</v>
      </c>
      <c r="B25" s="16">
        <f>B9*B24</f>
        <v>36454917.980042621</v>
      </c>
      <c r="C25" s="14" t="s">
        <v>23</v>
      </c>
      <c r="D25" s="7"/>
    </row>
    <row r="26" spans="1:5" x14ac:dyDescent="0.3">
      <c r="A26" s="4"/>
      <c r="B26" s="4"/>
      <c r="C26" s="4"/>
      <c r="D26" s="4"/>
    </row>
    <row r="27" spans="1:5" x14ac:dyDescent="0.3">
      <c r="A27" s="4"/>
      <c r="B27" s="4"/>
      <c r="C27" s="4"/>
      <c r="D27" s="4"/>
    </row>
    <row r="28" spans="1:5" x14ac:dyDescent="0.3">
      <c r="A28" s="4"/>
      <c r="B28" s="4"/>
      <c r="C28" s="4"/>
      <c r="D28" s="4"/>
    </row>
    <row r="29" spans="1:5" x14ac:dyDescent="0.3">
      <c r="A29" s="4"/>
      <c r="B29" s="4"/>
      <c r="C29" s="4"/>
      <c r="D29" s="4"/>
    </row>
    <row r="30" spans="1:5" x14ac:dyDescent="0.3">
      <c r="A30" s="4"/>
      <c r="B30" s="4"/>
      <c r="C30" s="4"/>
      <c r="D30" s="4"/>
    </row>
    <row r="31" spans="1:5" x14ac:dyDescent="0.3">
      <c r="A31" s="4"/>
      <c r="B31" s="4"/>
      <c r="C31" s="4"/>
      <c r="D31" s="4"/>
    </row>
    <row r="32" spans="1:5" x14ac:dyDescent="0.3">
      <c r="A32" s="4"/>
      <c r="B32" s="4"/>
      <c r="C32" s="4"/>
      <c r="D32" s="4"/>
    </row>
    <row r="33" spans="1:4" x14ac:dyDescent="0.3">
      <c r="A33" s="4"/>
      <c r="B33" s="4"/>
      <c r="C33" s="4"/>
      <c r="D33" s="4"/>
    </row>
    <row r="34" spans="1:4" x14ac:dyDescent="0.3">
      <c r="A34" s="4"/>
      <c r="B34" s="4"/>
      <c r="C34" s="4"/>
      <c r="D34" s="4"/>
    </row>
    <row r="35" spans="1:4" x14ac:dyDescent="0.3">
      <c r="A35" s="4"/>
      <c r="B35" s="4"/>
      <c r="C35" s="4"/>
      <c r="D35" s="4"/>
    </row>
    <row r="36" spans="1:4" x14ac:dyDescent="0.3">
      <c r="A36" s="4"/>
      <c r="B36" s="4"/>
      <c r="C36" s="4"/>
      <c r="D36" s="4"/>
    </row>
    <row r="37" spans="1:4" ht="15.6" x14ac:dyDescent="0.3">
      <c r="A37" s="4"/>
      <c r="B37" s="1" t="s">
        <v>20</v>
      </c>
      <c r="C37" s="1" t="s">
        <v>21</v>
      </c>
      <c r="D37" s="4"/>
    </row>
    <row r="38" spans="1:4" x14ac:dyDescent="0.3">
      <c r="A38" s="4"/>
      <c r="B38" s="2">
        <f>ROUND(4*C38*(1-C38)^2, 2)</f>
        <v>0</v>
      </c>
      <c r="C38" s="3">
        <v>0</v>
      </c>
      <c r="D38" s="4"/>
    </row>
    <row r="39" spans="1:4" x14ac:dyDescent="0.3">
      <c r="A39" s="4"/>
      <c r="B39" s="2">
        <f t="shared" ref="B39:B88" si="0">ROUND(4*C39*(1-C39)^2, 2)</f>
        <v>0.02</v>
      </c>
      <c r="C39" s="3">
        <v>5.0000000000000001E-3</v>
      </c>
      <c r="D39" s="4"/>
    </row>
    <row r="40" spans="1:4" x14ac:dyDescent="0.3">
      <c r="A40" s="4"/>
      <c r="B40" s="2">
        <f t="shared" si="0"/>
        <v>0.04</v>
      </c>
      <c r="C40" s="3">
        <v>0.01</v>
      </c>
      <c r="D40" s="4"/>
    </row>
    <row r="41" spans="1:4" x14ac:dyDescent="0.3">
      <c r="A41" s="4"/>
      <c r="B41" s="2">
        <f t="shared" si="0"/>
        <v>0.06</v>
      </c>
      <c r="C41" s="3">
        <v>1.4999999999999999E-2</v>
      </c>
      <c r="D41" s="4"/>
    </row>
    <row r="42" spans="1:4" x14ac:dyDescent="0.3">
      <c r="B42" s="2">
        <f t="shared" si="0"/>
        <v>0.08</v>
      </c>
      <c r="C42" s="3">
        <v>0.02</v>
      </c>
    </row>
    <row r="43" spans="1:4" x14ac:dyDescent="0.3">
      <c r="B43" s="2">
        <f t="shared" si="0"/>
        <v>0.1</v>
      </c>
      <c r="C43" s="3">
        <v>2.5000000000000001E-2</v>
      </c>
    </row>
    <row r="44" spans="1:4" x14ac:dyDescent="0.3">
      <c r="B44" s="2">
        <f t="shared" si="0"/>
        <v>0.11</v>
      </c>
      <c r="C44" s="3">
        <v>0.03</v>
      </c>
    </row>
    <row r="45" spans="1:4" x14ac:dyDescent="0.3">
      <c r="B45" s="2">
        <f t="shared" si="0"/>
        <v>0.13</v>
      </c>
      <c r="C45" s="3">
        <v>3.5000000000000003E-2</v>
      </c>
    </row>
    <row r="46" spans="1:4" x14ac:dyDescent="0.3">
      <c r="B46" s="2">
        <f t="shared" si="0"/>
        <v>0.15</v>
      </c>
      <c r="C46" s="3">
        <v>0.04</v>
      </c>
    </row>
    <row r="47" spans="1:4" x14ac:dyDescent="0.3">
      <c r="B47" s="2">
        <f t="shared" si="0"/>
        <v>0.16</v>
      </c>
      <c r="C47" s="3">
        <v>4.4999999999999998E-2</v>
      </c>
    </row>
    <row r="48" spans="1:4" x14ac:dyDescent="0.3">
      <c r="B48" s="2">
        <f t="shared" si="0"/>
        <v>0.18</v>
      </c>
      <c r="C48" s="3">
        <v>0.05</v>
      </c>
    </row>
    <row r="49" spans="2:3" x14ac:dyDescent="0.3">
      <c r="B49" s="2">
        <f t="shared" si="0"/>
        <v>0.2</v>
      </c>
      <c r="C49" s="3">
        <v>5.5E-2</v>
      </c>
    </row>
    <row r="50" spans="2:3" x14ac:dyDescent="0.3">
      <c r="B50" s="2">
        <f t="shared" si="0"/>
        <v>0.21</v>
      </c>
      <c r="C50" s="3">
        <v>0.06</v>
      </c>
    </row>
    <row r="51" spans="2:3" x14ac:dyDescent="0.3">
      <c r="B51" s="2">
        <f t="shared" si="0"/>
        <v>0.23</v>
      </c>
      <c r="C51" s="3">
        <v>6.5000000000000002E-2</v>
      </c>
    </row>
    <row r="52" spans="2:3" x14ac:dyDescent="0.3">
      <c r="B52" s="2">
        <f t="shared" si="0"/>
        <v>0.24</v>
      </c>
      <c r="C52" s="3">
        <v>7.0000000000000007E-2</v>
      </c>
    </row>
    <row r="53" spans="2:3" x14ac:dyDescent="0.3">
      <c r="B53" s="2">
        <f t="shared" si="0"/>
        <v>0.26</v>
      </c>
      <c r="C53" s="3">
        <v>7.4999999999999997E-2</v>
      </c>
    </row>
    <row r="54" spans="2:3" x14ac:dyDescent="0.3">
      <c r="B54" s="2">
        <f t="shared" si="0"/>
        <v>0.27</v>
      </c>
      <c r="C54" s="3">
        <v>0.08</v>
      </c>
    </row>
    <row r="55" spans="2:3" x14ac:dyDescent="0.3">
      <c r="B55" s="2">
        <f t="shared" si="0"/>
        <v>0.28000000000000003</v>
      </c>
      <c r="C55" s="3">
        <v>8.5000000000000006E-2</v>
      </c>
    </row>
    <row r="56" spans="2:3" x14ac:dyDescent="0.3">
      <c r="B56" s="2">
        <f t="shared" si="0"/>
        <v>0.3</v>
      </c>
      <c r="C56" s="3">
        <v>0.09</v>
      </c>
    </row>
    <row r="57" spans="2:3" x14ac:dyDescent="0.3">
      <c r="B57" s="2">
        <f t="shared" si="0"/>
        <v>0.31</v>
      </c>
      <c r="C57" s="3">
        <v>9.5000000000000001E-2</v>
      </c>
    </row>
    <row r="58" spans="2:3" x14ac:dyDescent="0.3">
      <c r="B58" s="2">
        <f t="shared" si="0"/>
        <v>0.32</v>
      </c>
      <c r="C58" s="3">
        <v>0.1</v>
      </c>
    </row>
    <row r="59" spans="2:3" x14ac:dyDescent="0.3">
      <c r="B59" s="2">
        <f t="shared" si="0"/>
        <v>0.34</v>
      </c>
      <c r="C59" s="3">
        <v>0.105</v>
      </c>
    </row>
    <row r="60" spans="2:3" x14ac:dyDescent="0.3">
      <c r="B60" s="2">
        <f t="shared" si="0"/>
        <v>0.35</v>
      </c>
      <c r="C60" s="3">
        <v>0.11</v>
      </c>
    </row>
    <row r="61" spans="2:3" x14ac:dyDescent="0.3">
      <c r="B61" s="2">
        <f t="shared" si="0"/>
        <v>0.36</v>
      </c>
      <c r="C61" s="3">
        <v>0.115</v>
      </c>
    </row>
    <row r="62" spans="2:3" x14ac:dyDescent="0.3">
      <c r="B62" s="2">
        <f t="shared" si="0"/>
        <v>0.37</v>
      </c>
      <c r="C62" s="3">
        <v>0.12</v>
      </c>
    </row>
    <row r="63" spans="2:3" x14ac:dyDescent="0.3">
      <c r="B63" s="2">
        <f t="shared" si="0"/>
        <v>0.38</v>
      </c>
      <c r="C63" s="3">
        <v>0.125</v>
      </c>
    </row>
    <row r="64" spans="2:3" x14ac:dyDescent="0.3">
      <c r="B64" s="2">
        <f t="shared" si="0"/>
        <v>0.39</v>
      </c>
      <c r="C64" s="3">
        <v>0.13</v>
      </c>
    </row>
    <row r="65" spans="2:3" x14ac:dyDescent="0.3">
      <c r="B65" s="2">
        <f t="shared" si="0"/>
        <v>0.4</v>
      </c>
      <c r="C65" s="3">
        <v>0.13500000000000001</v>
      </c>
    </row>
    <row r="66" spans="2:3" x14ac:dyDescent="0.3">
      <c r="B66" s="2">
        <f t="shared" si="0"/>
        <v>0.41</v>
      </c>
      <c r="C66" s="3">
        <v>0.14000000000000001</v>
      </c>
    </row>
    <row r="67" spans="2:3" x14ac:dyDescent="0.3">
      <c r="B67" s="2">
        <f t="shared" si="0"/>
        <v>0.42</v>
      </c>
      <c r="C67" s="3">
        <v>0.14499999999999999</v>
      </c>
    </row>
    <row r="68" spans="2:3" x14ac:dyDescent="0.3">
      <c r="B68" s="2">
        <f t="shared" si="0"/>
        <v>0.43</v>
      </c>
      <c r="C68" s="3">
        <v>0.15</v>
      </c>
    </row>
    <row r="69" spans="2:3" x14ac:dyDescent="0.3">
      <c r="B69" s="2">
        <f t="shared" si="0"/>
        <v>0.44</v>
      </c>
      <c r="C69" s="3">
        <v>0.155</v>
      </c>
    </row>
    <row r="70" spans="2:3" x14ac:dyDescent="0.3">
      <c r="B70" s="2">
        <f t="shared" si="0"/>
        <v>0.45</v>
      </c>
      <c r="C70" s="3">
        <v>0.16</v>
      </c>
    </row>
    <row r="71" spans="2:3" x14ac:dyDescent="0.3">
      <c r="B71" s="2">
        <f t="shared" si="0"/>
        <v>0.46</v>
      </c>
      <c r="C71" s="3">
        <v>0.16500000000000001</v>
      </c>
    </row>
    <row r="72" spans="2:3" x14ac:dyDescent="0.3">
      <c r="B72" s="2">
        <f t="shared" si="0"/>
        <v>0.47</v>
      </c>
      <c r="C72" s="3">
        <v>0.17</v>
      </c>
    </row>
    <row r="73" spans="2:3" x14ac:dyDescent="0.3">
      <c r="B73" s="2">
        <f t="shared" si="0"/>
        <v>0.48</v>
      </c>
      <c r="C73" s="3">
        <v>0.17499999999999999</v>
      </c>
    </row>
    <row r="74" spans="2:3" x14ac:dyDescent="0.3">
      <c r="B74" s="2">
        <f t="shared" si="0"/>
        <v>0.48</v>
      </c>
      <c r="C74" s="3">
        <v>0.18</v>
      </c>
    </row>
    <row r="75" spans="2:3" x14ac:dyDescent="0.3">
      <c r="B75" s="2">
        <f t="shared" si="0"/>
        <v>0.49</v>
      </c>
      <c r="C75" s="3">
        <v>0.185</v>
      </c>
    </row>
    <row r="76" spans="2:3" x14ac:dyDescent="0.3">
      <c r="B76" s="2">
        <f t="shared" si="0"/>
        <v>0.5</v>
      </c>
      <c r="C76" s="3">
        <v>0.19</v>
      </c>
    </row>
    <row r="77" spans="2:3" x14ac:dyDescent="0.3">
      <c r="B77" s="2">
        <f t="shared" si="0"/>
        <v>0.51</v>
      </c>
      <c r="C77" s="3">
        <v>0.19500000000000001</v>
      </c>
    </row>
    <row r="78" spans="2:3" x14ac:dyDescent="0.3">
      <c r="B78" s="2">
        <f t="shared" si="0"/>
        <v>0.51</v>
      </c>
      <c r="C78" s="3">
        <v>0.2</v>
      </c>
    </row>
    <row r="79" spans="2:3" x14ac:dyDescent="0.3">
      <c r="B79" s="2">
        <f t="shared" si="0"/>
        <v>0.52</v>
      </c>
      <c r="C79" s="3">
        <v>0.20499999999999999</v>
      </c>
    </row>
    <row r="80" spans="2:3" x14ac:dyDescent="0.3">
      <c r="B80" s="2">
        <f t="shared" si="0"/>
        <v>0.52</v>
      </c>
      <c r="C80" s="3">
        <v>0.21</v>
      </c>
    </row>
    <row r="81" spans="2:3" x14ac:dyDescent="0.3">
      <c r="B81" s="2">
        <f t="shared" si="0"/>
        <v>0.53</v>
      </c>
      <c r="C81" s="3">
        <v>0.215</v>
      </c>
    </row>
    <row r="82" spans="2:3" x14ac:dyDescent="0.3">
      <c r="B82" s="2">
        <f t="shared" si="0"/>
        <v>0.54</v>
      </c>
      <c r="C82" s="3">
        <v>0.22</v>
      </c>
    </row>
    <row r="83" spans="2:3" x14ac:dyDescent="0.3">
      <c r="B83" s="2">
        <f t="shared" si="0"/>
        <v>0.54</v>
      </c>
      <c r="C83" s="3">
        <v>0.22500000000000001</v>
      </c>
    </row>
    <row r="84" spans="2:3" x14ac:dyDescent="0.3">
      <c r="B84" s="2">
        <f t="shared" si="0"/>
        <v>0.55000000000000004</v>
      </c>
      <c r="C84" s="3">
        <v>0.23</v>
      </c>
    </row>
    <row r="85" spans="2:3" x14ac:dyDescent="0.3">
      <c r="B85" s="2">
        <f t="shared" si="0"/>
        <v>0.55000000000000004</v>
      </c>
      <c r="C85" s="3">
        <v>0.23499999999999999</v>
      </c>
    </row>
    <row r="86" spans="2:3" x14ac:dyDescent="0.3">
      <c r="B86" s="2">
        <f t="shared" si="0"/>
        <v>0.55000000000000004</v>
      </c>
      <c r="C86" s="3">
        <v>0.24</v>
      </c>
    </row>
    <row r="87" spans="2:3" x14ac:dyDescent="0.3">
      <c r="B87" s="2">
        <f t="shared" si="0"/>
        <v>0.56000000000000005</v>
      </c>
      <c r="C87" s="3">
        <v>0.245</v>
      </c>
    </row>
    <row r="88" spans="2:3" x14ac:dyDescent="0.3">
      <c r="B88" s="2">
        <f t="shared" si="0"/>
        <v>0.56000000000000005</v>
      </c>
      <c r="C88" s="3">
        <v>0.25</v>
      </c>
    </row>
  </sheetData>
  <mergeCells count="2">
    <mergeCell ref="A11:D11"/>
    <mergeCell ref="A23:D2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10A6-6411-4743-BD46-D49CD2BDE826}">
  <dimension ref="A1:E88"/>
  <sheetViews>
    <sheetView topLeftCell="A4" workbookViewId="0">
      <selection activeCell="B14" sqref="B14"/>
    </sheetView>
  </sheetViews>
  <sheetFormatPr defaultColWidth="9.109375" defaultRowHeight="14.4" x14ac:dyDescent="0.3"/>
  <cols>
    <col min="1" max="1" width="30.44140625" bestFit="1" customWidth="1"/>
    <col min="2" max="2" width="11.88671875" customWidth="1"/>
    <col min="3" max="3" width="9.109375" customWidth="1"/>
    <col min="4" max="4" width="39.109375" customWidth="1"/>
    <col min="5" max="5" width="9.109375" customWidth="1"/>
  </cols>
  <sheetData>
    <row r="1" spans="1:5" x14ac:dyDescent="0.3">
      <c r="A1" s="5" t="s">
        <v>0</v>
      </c>
      <c r="B1" s="6">
        <v>10</v>
      </c>
      <c r="C1" s="5" t="s">
        <v>1</v>
      </c>
      <c r="D1" s="7"/>
    </row>
    <row r="2" spans="1:5" ht="28.8" x14ac:dyDescent="0.3">
      <c r="A2" s="5" t="s">
        <v>39</v>
      </c>
      <c r="B2" s="6">
        <v>0.6</v>
      </c>
      <c r="C2" s="5"/>
      <c r="D2" s="8" t="s">
        <v>26</v>
      </c>
    </row>
    <row r="3" spans="1:5" x14ac:dyDescent="0.3">
      <c r="A3" s="5" t="s">
        <v>3</v>
      </c>
      <c r="B3" s="6">
        <v>10</v>
      </c>
      <c r="C3" s="5" t="s">
        <v>4</v>
      </c>
      <c r="D3" s="7"/>
    </row>
    <row r="4" spans="1:5" ht="28.8" x14ac:dyDescent="0.3">
      <c r="A4" s="5" t="s">
        <v>5</v>
      </c>
      <c r="B4" s="6">
        <v>0.2</v>
      </c>
      <c r="C4" s="13"/>
      <c r="D4" s="8" t="s">
        <v>24</v>
      </c>
    </row>
    <row r="5" spans="1:5" ht="43.2" x14ac:dyDescent="0.3">
      <c r="A5" s="5" t="s">
        <v>6</v>
      </c>
      <c r="B5" s="6">
        <v>5.7</v>
      </c>
      <c r="C5" s="13"/>
      <c r="D5" s="8" t="s">
        <v>38</v>
      </c>
    </row>
    <row r="6" spans="1:5" ht="16.2" x14ac:dyDescent="0.3">
      <c r="A6" s="5" t="s">
        <v>12</v>
      </c>
      <c r="B6" s="17">
        <v>1.2250000000000001</v>
      </c>
      <c r="C6" s="5" t="s">
        <v>13</v>
      </c>
      <c r="D6" s="7"/>
    </row>
    <row r="7" spans="1:5" x14ac:dyDescent="0.3">
      <c r="A7" s="5" t="s">
        <v>33</v>
      </c>
      <c r="B7" s="9">
        <v>1</v>
      </c>
      <c r="C7" s="13"/>
      <c r="D7" s="7"/>
    </row>
    <row r="8" spans="1:5" x14ac:dyDescent="0.3">
      <c r="A8" s="5" t="s">
        <v>34</v>
      </c>
      <c r="B8" s="9">
        <v>0.2</v>
      </c>
      <c r="C8" s="13"/>
      <c r="D8" s="7"/>
    </row>
    <row r="9" spans="1:5" x14ac:dyDescent="0.3">
      <c r="A9" s="5" t="s">
        <v>30</v>
      </c>
      <c r="B9" s="9">
        <v>4</v>
      </c>
      <c r="C9" s="13"/>
      <c r="D9" s="7" t="s">
        <v>54</v>
      </c>
    </row>
    <row r="10" spans="1:5" x14ac:dyDescent="0.3">
      <c r="A10" s="5" t="s">
        <v>40</v>
      </c>
      <c r="B10" s="9">
        <v>3</v>
      </c>
      <c r="C10" s="13"/>
      <c r="D10" s="19" t="s">
        <v>44</v>
      </c>
    </row>
    <row r="11" spans="1:5" x14ac:dyDescent="0.3">
      <c r="A11" s="21"/>
      <c r="B11" s="22"/>
      <c r="C11" s="22"/>
      <c r="D11" s="23"/>
    </row>
    <row r="12" spans="1:5" ht="16.2" x14ac:dyDescent="0.3">
      <c r="A12" s="5" t="s">
        <v>41</v>
      </c>
      <c r="B12" s="10">
        <f>(B1*10^3)/(0.5*B6*B3^3*B4)</f>
        <v>81.632653061224488</v>
      </c>
      <c r="C12" s="5" t="s">
        <v>8</v>
      </c>
      <c r="D12" s="20" t="s">
        <v>47</v>
      </c>
    </row>
    <row r="13" spans="1:5" ht="16.2" x14ac:dyDescent="0.3">
      <c r="A13" s="5" t="s">
        <v>42</v>
      </c>
      <c r="B13" s="10">
        <f>B12/B10</f>
        <v>27.210884353741495</v>
      </c>
      <c r="C13" s="5" t="s">
        <v>8</v>
      </c>
      <c r="D13" s="19" t="s">
        <v>44</v>
      </c>
    </row>
    <row r="14" spans="1:5" x14ac:dyDescent="0.3">
      <c r="A14" s="5" t="s">
        <v>14</v>
      </c>
      <c r="B14" s="11">
        <f>SQRT(B13/(PI()*(1-(1-B2)^2)))</f>
        <v>3.2111215778320736</v>
      </c>
      <c r="C14" s="5" t="s">
        <v>7</v>
      </c>
      <c r="D14" s="7"/>
    </row>
    <row r="15" spans="1:5" x14ac:dyDescent="0.3">
      <c r="A15" s="5" t="s">
        <v>10</v>
      </c>
      <c r="B15" s="10">
        <f>B14*B2</f>
        <v>1.926672946699244</v>
      </c>
      <c r="C15" s="5" t="s">
        <v>7</v>
      </c>
      <c r="D15" s="7"/>
    </row>
    <row r="16" spans="1:5" x14ac:dyDescent="0.3">
      <c r="A16" s="5" t="s">
        <v>37</v>
      </c>
      <c r="B16" s="10">
        <f>(B3*B5)/B14</f>
        <v>17.75080719257053</v>
      </c>
      <c r="C16" s="5" t="s">
        <v>16</v>
      </c>
      <c r="D16" s="18">
        <f>B16/0.104719755</f>
        <v>169.50772270781698</v>
      </c>
      <c r="E16" t="s">
        <v>43</v>
      </c>
    </row>
    <row r="17" spans="1:5" x14ac:dyDescent="0.3">
      <c r="A17" s="5" t="s">
        <v>19</v>
      </c>
      <c r="B17" s="5">
        <f>VLOOKUP(B4,'Current Prototype'!B36:C86, 2, TRUE)</f>
        <v>5.5E-2</v>
      </c>
      <c r="C17" s="13"/>
      <c r="D17" s="7"/>
    </row>
    <row r="18" spans="1:5" x14ac:dyDescent="0.3">
      <c r="A18" s="5" t="s">
        <v>11</v>
      </c>
      <c r="B18" s="11">
        <f>4*B17*(1-B17)</f>
        <v>0.2079</v>
      </c>
      <c r="C18" s="13"/>
      <c r="D18" s="7"/>
    </row>
    <row r="19" spans="1:5" x14ac:dyDescent="0.3">
      <c r="A19" s="5" t="s">
        <v>22</v>
      </c>
      <c r="B19" s="12">
        <f>0.5*B6*B3^2*B12*B18</f>
        <v>1039.5000000000002</v>
      </c>
      <c r="C19" s="5" t="s">
        <v>23</v>
      </c>
      <c r="D19" s="7"/>
    </row>
    <row r="20" spans="1:5" x14ac:dyDescent="0.3">
      <c r="A20" s="5" t="s">
        <v>31</v>
      </c>
      <c r="B20" s="12">
        <f>B25-B19</f>
        <v>1213.9186511102268</v>
      </c>
      <c r="C20" s="5" t="s">
        <v>23</v>
      </c>
      <c r="D20" s="7"/>
    </row>
    <row r="21" spans="1:5" x14ac:dyDescent="0.3">
      <c r="A21" s="5" t="s">
        <v>35</v>
      </c>
      <c r="B21" s="10">
        <f>RADIANS(D21)</f>
        <v>0.52359877559829882</v>
      </c>
      <c r="C21" s="5" t="s">
        <v>27</v>
      </c>
      <c r="D21" s="7">
        <v>30</v>
      </c>
      <c r="E21" t="s">
        <v>46</v>
      </c>
    </row>
    <row r="22" spans="1:5" ht="16.2" x14ac:dyDescent="0.3">
      <c r="A22" s="5" t="s">
        <v>45</v>
      </c>
      <c r="B22" s="10">
        <f>B20/((0.5*B6*B3^2*(B7*SIN(B21) + B8*COS(B21))))</f>
        <v>29.439884790892343</v>
      </c>
      <c r="C22" s="5" t="s">
        <v>8</v>
      </c>
      <c r="D22" s="7"/>
    </row>
    <row r="23" spans="1:5" x14ac:dyDescent="0.3">
      <c r="A23" s="21"/>
      <c r="B23" s="22"/>
      <c r="C23" s="22"/>
      <c r="D23" s="23"/>
    </row>
    <row r="24" spans="1:5" ht="15.6" x14ac:dyDescent="0.3">
      <c r="A24" s="14" t="s">
        <v>17</v>
      </c>
      <c r="B24" s="15">
        <f>(B1*10^3)/B16</f>
        <v>563.35466277755677</v>
      </c>
      <c r="C24" s="14" t="s">
        <v>18</v>
      </c>
      <c r="D24" s="7"/>
    </row>
    <row r="25" spans="1:5" ht="15.6" x14ac:dyDescent="0.3">
      <c r="A25" s="14" t="s">
        <v>29</v>
      </c>
      <c r="B25" s="16">
        <f>B9*B24</f>
        <v>2253.4186511102271</v>
      </c>
      <c r="C25" s="14" t="s">
        <v>23</v>
      </c>
      <c r="D25" s="7"/>
    </row>
    <row r="26" spans="1:5" x14ac:dyDescent="0.3">
      <c r="A26" s="4"/>
      <c r="B26" s="4"/>
      <c r="C26" s="4"/>
      <c r="D26" s="4"/>
    </row>
    <row r="27" spans="1:5" x14ac:dyDescent="0.3">
      <c r="A27" s="4"/>
      <c r="B27" s="4"/>
      <c r="C27" s="4"/>
      <c r="D27" s="4"/>
    </row>
    <row r="28" spans="1:5" x14ac:dyDescent="0.3">
      <c r="A28" s="4"/>
      <c r="B28" s="4"/>
      <c r="C28" s="4"/>
      <c r="D28" s="4"/>
    </row>
    <row r="29" spans="1:5" x14ac:dyDescent="0.3">
      <c r="A29" s="4"/>
      <c r="B29" s="4"/>
      <c r="C29" s="4"/>
      <c r="D29" s="4"/>
    </row>
    <row r="30" spans="1:5" x14ac:dyDescent="0.3">
      <c r="A30" s="4"/>
      <c r="B30" s="4"/>
      <c r="C30" s="4"/>
      <c r="D30" s="4"/>
    </row>
    <row r="31" spans="1:5" x14ac:dyDescent="0.3">
      <c r="A31" s="4"/>
      <c r="B31" s="4"/>
      <c r="C31" s="4"/>
      <c r="D31" s="4"/>
    </row>
    <row r="32" spans="1:5" x14ac:dyDescent="0.3">
      <c r="A32" s="4"/>
      <c r="B32" s="4"/>
      <c r="C32" s="4"/>
      <c r="D32" s="4"/>
    </row>
    <row r="33" spans="1:4" x14ac:dyDescent="0.3">
      <c r="A33" s="4"/>
      <c r="B33" s="4"/>
      <c r="C33" s="4"/>
      <c r="D33" s="4"/>
    </row>
    <row r="34" spans="1:4" x14ac:dyDescent="0.3">
      <c r="A34" s="4"/>
      <c r="B34" s="4"/>
      <c r="C34" s="4"/>
      <c r="D34" s="4"/>
    </row>
    <row r="35" spans="1:4" x14ac:dyDescent="0.3">
      <c r="A35" s="4"/>
      <c r="B35" s="4"/>
      <c r="C35" s="4"/>
      <c r="D35" s="4"/>
    </row>
    <row r="36" spans="1:4" x14ac:dyDescent="0.3">
      <c r="A36" s="4"/>
      <c r="B36" s="4"/>
      <c r="C36" s="4"/>
      <c r="D36" s="4"/>
    </row>
    <row r="37" spans="1:4" ht="15.6" x14ac:dyDescent="0.3">
      <c r="A37" s="4"/>
      <c r="B37" s="1" t="s">
        <v>20</v>
      </c>
      <c r="C37" s="1" t="s">
        <v>21</v>
      </c>
      <c r="D37" s="4"/>
    </row>
    <row r="38" spans="1:4" x14ac:dyDescent="0.3">
      <c r="A38" s="4"/>
      <c r="B38" s="2">
        <f>ROUND(4*C38*(1-C38)^2, 2)</f>
        <v>0</v>
      </c>
      <c r="C38" s="3">
        <v>0</v>
      </c>
      <c r="D38" s="4"/>
    </row>
    <row r="39" spans="1:4" x14ac:dyDescent="0.3">
      <c r="A39" s="4"/>
      <c r="B39" s="2">
        <f t="shared" ref="B39:B88" si="0">ROUND(4*C39*(1-C39)^2, 2)</f>
        <v>0.02</v>
      </c>
      <c r="C39" s="3">
        <v>5.0000000000000001E-3</v>
      </c>
      <c r="D39" s="4"/>
    </row>
    <row r="40" spans="1:4" x14ac:dyDescent="0.3">
      <c r="A40" s="4"/>
      <c r="B40" s="2">
        <f t="shared" si="0"/>
        <v>0.04</v>
      </c>
      <c r="C40" s="3">
        <v>0.01</v>
      </c>
      <c r="D40" s="4"/>
    </row>
    <row r="41" spans="1:4" x14ac:dyDescent="0.3">
      <c r="A41" s="4"/>
      <c r="B41" s="2">
        <f t="shared" si="0"/>
        <v>0.06</v>
      </c>
      <c r="C41" s="3">
        <v>1.4999999999999999E-2</v>
      </c>
      <c r="D41" s="4"/>
    </row>
    <row r="42" spans="1:4" x14ac:dyDescent="0.3">
      <c r="B42" s="2">
        <f t="shared" si="0"/>
        <v>0.08</v>
      </c>
      <c r="C42" s="3">
        <v>0.02</v>
      </c>
    </row>
    <row r="43" spans="1:4" x14ac:dyDescent="0.3">
      <c r="B43" s="2">
        <f t="shared" si="0"/>
        <v>0.1</v>
      </c>
      <c r="C43" s="3">
        <v>2.5000000000000001E-2</v>
      </c>
    </row>
    <row r="44" spans="1:4" x14ac:dyDescent="0.3">
      <c r="B44" s="2">
        <f t="shared" si="0"/>
        <v>0.11</v>
      </c>
      <c r="C44" s="3">
        <v>0.03</v>
      </c>
    </row>
    <row r="45" spans="1:4" x14ac:dyDescent="0.3">
      <c r="B45" s="2">
        <f t="shared" si="0"/>
        <v>0.13</v>
      </c>
      <c r="C45" s="3">
        <v>3.5000000000000003E-2</v>
      </c>
    </row>
    <row r="46" spans="1:4" x14ac:dyDescent="0.3">
      <c r="B46" s="2">
        <f t="shared" si="0"/>
        <v>0.15</v>
      </c>
      <c r="C46" s="3">
        <v>0.04</v>
      </c>
    </row>
    <row r="47" spans="1:4" x14ac:dyDescent="0.3">
      <c r="B47" s="2">
        <f t="shared" si="0"/>
        <v>0.16</v>
      </c>
      <c r="C47" s="3">
        <v>4.4999999999999998E-2</v>
      </c>
    </row>
    <row r="48" spans="1:4" x14ac:dyDescent="0.3">
      <c r="B48" s="2">
        <f t="shared" si="0"/>
        <v>0.18</v>
      </c>
      <c r="C48" s="3">
        <v>0.05</v>
      </c>
    </row>
    <row r="49" spans="2:3" x14ac:dyDescent="0.3">
      <c r="B49" s="2">
        <f t="shared" si="0"/>
        <v>0.2</v>
      </c>
      <c r="C49" s="3">
        <v>5.5E-2</v>
      </c>
    </row>
    <row r="50" spans="2:3" x14ac:dyDescent="0.3">
      <c r="B50" s="2">
        <f t="shared" si="0"/>
        <v>0.21</v>
      </c>
      <c r="C50" s="3">
        <v>0.06</v>
      </c>
    </row>
    <row r="51" spans="2:3" x14ac:dyDescent="0.3">
      <c r="B51" s="2">
        <f t="shared" si="0"/>
        <v>0.23</v>
      </c>
      <c r="C51" s="3">
        <v>6.5000000000000002E-2</v>
      </c>
    </row>
    <row r="52" spans="2:3" x14ac:dyDescent="0.3">
      <c r="B52" s="2">
        <f t="shared" si="0"/>
        <v>0.24</v>
      </c>
      <c r="C52" s="3">
        <v>7.0000000000000007E-2</v>
      </c>
    </row>
    <row r="53" spans="2:3" x14ac:dyDescent="0.3">
      <c r="B53" s="2">
        <f t="shared" si="0"/>
        <v>0.26</v>
      </c>
      <c r="C53" s="3">
        <v>7.4999999999999997E-2</v>
      </c>
    </row>
    <row r="54" spans="2:3" x14ac:dyDescent="0.3">
      <c r="B54" s="2">
        <f t="shared" si="0"/>
        <v>0.27</v>
      </c>
      <c r="C54" s="3">
        <v>0.08</v>
      </c>
    </row>
    <row r="55" spans="2:3" x14ac:dyDescent="0.3">
      <c r="B55" s="2">
        <f t="shared" si="0"/>
        <v>0.28000000000000003</v>
      </c>
      <c r="C55" s="3">
        <v>8.5000000000000006E-2</v>
      </c>
    </row>
    <row r="56" spans="2:3" x14ac:dyDescent="0.3">
      <c r="B56" s="2">
        <f t="shared" si="0"/>
        <v>0.3</v>
      </c>
      <c r="C56" s="3">
        <v>0.09</v>
      </c>
    </row>
    <row r="57" spans="2:3" x14ac:dyDescent="0.3">
      <c r="B57" s="2">
        <f t="shared" si="0"/>
        <v>0.31</v>
      </c>
      <c r="C57" s="3">
        <v>9.5000000000000001E-2</v>
      </c>
    </row>
    <row r="58" spans="2:3" x14ac:dyDescent="0.3">
      <c r="B58" s="2">
        <f t="shared" si="0"/>
        <v>0.32</v>
      </c>
      <c r="C58" s="3">
        <v>0.1</v>
      </c>
    </row>
    <row r="59" spans="2:3" x14ac:dyDescent="0.3">
      <c r="B59" s="2">
        <f t="shared" si="0"/>
        <v>0.34</v>
      </c>
      <c r="C59" s="3">
        <v>0.105</v>
      </c>
    </row>
    <row r="60" spans="2:3" x14ac:dyDescent="0.3">
      <c r="B60" s="2">
        <f t="shared" si="0"/>
        <v>0.35</v>
      </c>
      <c r="C60" s="3">
        <v>0.11</v>
      </c>
    </row>
    <row r="61" spans="2:3" x14ac:dyDescent="0.3">
      <c r="B61" s="2">
        <f t="shared" si="0"/>
        <v>0.36</v>
      </c>
      <c r="C61" s="3">
        <v>0.115</v>
      </c>
    </row>
    <row r="62" spans="2:3" x14ac:dyDescent="0.3">
      <c r="B62" s="2">
        <f t="shared" si="0"/>
        <v>0.37</v>
      </c>
      <c r="C62" s="3">
        <v>0.12</v>
      </c>
    </row>
    <row r="63" spans="2:3" x14ac:dyDescent="0.3">
      <c r="B63" s="2">
        <f t="shared" si="0"/>
        <v>0.38</v>
      </c>
      <c r="C63" s="3">
        <v>0.125</v>
      </c>
    </row>
    <row r="64" spans="2:3" x14ac:dyDescent="0.3">
      <c r="B64" s="2">
        <f t="shared" si="0"/>
        <v>0.39</v>
      </c>
      <c r="C64" s="3">
        <v>0.13</v>
      </c>
    </row>
    <row r="65" spans="2:3" x14ac:dyDescent="0.3">
      <c r="B65" s="2">
        <f t="shared" si="0"/>
        <v>0.4</v>
      </c>
      <c r="C65" s="3">
        <v>0.13500000000000001</v>
      </c>
    </row>
    <row r="66" spans="2:3" x14ac:dyDescent="0.3">
      <c r="B66" s="2">
        <f t="shared" si="0"/>
        <v>0.41</v>
      </c>
      <c r="C66" s="3">
        <v>0.14000000000000001</v>
      </c>
    </row>
    <row r="67" spans="2:3" x14ac:dyDescent="0.3">
      <c r="B67" s="2">
        <f t="shared" si="0"/>
        <v>0.42</v>
      </c>
      <c r="C67" s="3">
        <v>0.14499999999999999</v>
      </c>
    </row>
    <row r="68" spans="2:3" x14ac:dyDescent="0.3">
      <c r="B68" s="2">
        <f t="shared" si="0"/>
        <v>0.43</v>
      </c>
      <c r="C68" s="3">
        <v>0.15</v>
      </c>
    </row>
    <row r="69" spans="2:3" x14ac:dyDescent="0.3">
      <c r="B69" s="2">
        <f t="shared" si="0"/>
        <v>0.44</v>
      </c>
      <c r="C69" s="3">
        <v>0.155</v>
      </c>
    </row>
    <row r="70" spans="2:3" x14ac:dyDescent="0.3">
      <c r="B70" s="2">
        <f t="shared" si="0"/>
        <v>0.45</v>
      </c>
      <c r="C70" s="3">
        <v>0.16</v>
      </c>
    </row>
    <row r="71" spans="2:3" x14ac:dyDescent="0.3">
      <c r="B71" s="2">
        <f t="shared" si="0"/>
        <v>0.46</v>
      </c>
      <c r="C71" s="3">
        <v>0.16500000000000001</v>
      </c>
    </row>
    <row r="72" spans="2:3" x14ac:dyDescent="0.3">
      <c r="B72" s="2">
        <f t="shared" si="0"/>
        <v>0.47</v>
      </c>
      <c r="C72" s="3">
        <v>0.17</v>
      </c>
    </row>
    <row r="73" spans="2:3" x14ac:dyDescent="0.3">
      <c r="B73" s="2">
        <f t="shared" si="0"/>
        <v>0.48</v>
      </c>
      <c r="C73" s="3">
        <v>0.17499999999999999</v>
      </c>
    </row>
    <row r="74" spans="2:3" x14ac:dyDescent="0.3">
      <c r="B74" s="2">
        <f t="shared" si="0"/>
        <v>0.48</v>
      </c>
      <c r="C74" s="3">
        <v>0.18</v>
      </c>
    </row>
    <row r="75" spans="2:3" x14ac:dyDescent="0.3">
      <c r="B75" s="2">
        <f t="shared" si="0"/>
        <v>0.49</v>
      </c>
      <c r="C75" s="3">
        <v>0.185</v>
      </c>
    </row>
    <row r="76" spans="2:3" x14ac:dyDescent="0.3">
      <c r="B76" s="2">
        <f t="shared" si="0"/>
        <v>0.5</v>
      </c>
      <c r="C76" s="3">
        <v>0.19</v>
      </c>
    </row>
    <row r="77" spans="2:3" x14ac:dyDescent="0.3">
      <c r="B77" s="2">
        <f t="shared" si="0"/>
        <v>0.51</v>
      </c>
      <c r="C77" s="3">
        <v>0.19500000000000001</v>
      </c>
    </row>
    <row r="78" spans="2:3" x14ac:dyDescent="0.3">
      <c r="B78" s="2">
        <f t="shared" si="0"/>
        <v>0.51</v>
      </c>
      <c r="C78" s="3">
        <v>0.2</v>
      </c>
    </row>
    <row r="79" spans="2:3" x14ac:dyDescent="0.3">
      <c r="B79" s="2">
        <f t="shared" si="0"/>
        <v>0.52</v>
      </c>
      <c r="C79" s="3">
        <v>0.20499999999999999</v>
      </c>
    </row>
    <row r="80" spans="2:3" x14ac:dyDescent="0.3">
      <c r="B80" s="2">
        <f t="shared" si="0"/>
        <v>0.52</v>
      </c>
      <c r="C80" s="3">
        <v>0.21</v>
      </c>
    </row>
    <row r="81" spans="2:3" x14ac:dyDescent="0.3">
      <c r="B81" s="2">
        <f t="shared" si="0"/>
        <v>0.53</v>
      </c>
      <c r="C81" s="3">
        <v>0.215</v>
      </c>
    </row>
    <row r="82" spans="2:3" x14ac:dyDescent="0.3">
      <c r="B82" s="2">
        <f t="shared" si="0"/>
        <v>0.54</v>
      </c>
      <c r="C82" s="3">
        <v>0.22</v>
      </c>
    </row>
    <row r="83" spans="2:3" x14ac:dyDescent="0.3">
      <c r="B83" s="2">
        <f t="shared" si="0"/>
        <v>0.54</v>
      </c>
      <c r="C83" s="3">
        <v>0.22500000000000001</v>
      </c>
    </row>
    <row r="84" spans="2:3" x14ac:dyDescent="0.3">
      <c r="B84" s="2">
        <f t="shared" si="0"/>
        <v>0.55000000000000004</v>
      </c>
      <c r="C84" s="3">
        <v>0.23</v>
      </c>
    </row>
    <row r="85" spans="2:3" x14ac:dyDescent="0.3">
      <c r="B85" s="2">
        <f t="shared" si="0"/>
        <v>0.55000000000000004</v>
      </c>
      <c r="C85" s="3">
        <v>0.23499999999999999</v>
      </c>
    </row>
    <row r="86" spans="2:3" x14ac:dyDescent="0.3">
      <c r="B86" s="2">
        <f t="shared" si="0"/>
        <v>0.55000000000000004</v>
      </c>
      <c r="C86" s="3">
        <v>0.24</v>
      </c>
    </row>
    <row r="87" spans="2:3" x14ac:dyDescent="0.3">
      <c r="B87" s="2">
        <f t="shared" si="0"/>
        <v>0.56000000000000005</v>
      </c>
      <c r="C87" s="3">
        <v>0.245</v>
      </c>
    </row>
    <row r="88" spans="2:3" x14ac:dyDescent="0.3">
      <c r="B88" s="2">
        <f t="shared" si="0"/>
        <v>0.56000000000000005</v>
      </c>
      <c r="C88" s="3">
        <v>0.25</v>
      </c>
    </row>
  </sheetData>
  <mergeCells count="2">
    <mergeCell ref="A11:D11"/>
    <mergeCell ref="A23:D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6"/>
  <sheetViews>
    <sheetView workbookViewId="0">
      <selection activeCell="B4" sqref="B4"/>
    </sheetView>
  </sheetViews>
  <sheetFormatPr defaultColWidth="9.109375" defaultRowHeight="14.4" x14ac:dyDescent="0.3"/>
  <cols>
    <col min="1" max="1" width="30.44140625" bestFit="1" customWidth="1"/>
    <col min="2" max="3" width="9.109375" customWidth="1"/>
    <col min="4" max="4" width="39.109375" customWidth="1"/>
    <col min="5" max="5" width="9.109375" customWidth="1"/>
  </cols>
  <sheetData>
    <row r="1" spans="1:5" x14ac:dyDescent="0.3">
      <c r="A1" s="5" t="s">
        <v>0</v>
      </c>
      <c r="B1" s="6">
        <v>10</v>
      </c>
      <c r="C1" s="5" t="s">
        <v>1</v>
      </c>
      <c r="D1" s="7"/>
    </row>
    <row r="2" spans="1:5" ht="28.8" x14ac:dyDescent="0.3">
      <c r="A2" s="5" t="s">
        <v>39</v>
      </c>
      <c r="B2" s="6">
        <v>0.7</v>
      </c>
      <c r="C2" s="5"/>
      <c r="D2" s="8" t="s">
        <v>26</v>
      </c>
    </row>
    <row r="3" spans="1:5" x14ac:dyDescent="0.3">
      <c r="A3" s="5" t="s">
        <v>3</v>
      </c>
      <c r="B3" s="6">
        <v>10</v>
      </c>
      <c r="C3" s="5" t="s">
        <v>4</v>
      </c>
      <c r="D3" s="7"/>
    </row>
    <row r="4" spans="1:5" ht="28.8" x14ac:dyDescent="0.3">
      <c r="A4" s="5" t="s">
        <v>5</v>
      </c>
      <c r="B4" s="6">
        <v>0.2</v>
      </c>
      <c r="C4" s="13"/>
      <c r="D4" s="8" t="s">
        <v>52</v>
      </c>
    </row>
    <row r="5" spans="1:5" ht="43.2" x14ac:dyDescent="0.3">
      <c r="A5" s="5" t="s">
        <v>6</v>
      </c>
      <c r="B5" s="6">
        <v>5.7</v>
      </c>
      <c r="C5" s="13"/>
      <c r="D5" s="8" t="s">
        <v>38</v>
      </c>
    </row>
    <row r="6" spans="1:5" ht="16.2" x14ac:dyDescent="0.3">
      <c r="A6" s="5" t="s">
        <v>12</v>
      </c>
      <c r="B6" s="17">
        <v>1.2250000000000001</v>
      </c>
      <c r="C6" s="5" t="s">
        <v>13</v>
      </c>
      <c r="D6" s="7"/>
    </row>
    <row r="7" spans="1:5" x14ac:dyDescent="0.3">
      <c r="A7" s="5" t="s">
        <v>33</v>
      </c>
      <c r="B7" s="9">
        <v>1</v>
      </c>
      <c r="C7" s="13"/>
      <c r="D7" s="7"/>
    </row>
    <row r="8" spans="1:5" x14ac:dyDescent="0.3">
      <c r="A8" s="5" t="s">
        <v>34</v>
      </c>
      <c r="B8" s="9">
        <v>0.2</v>
      </c>
      <c r="C8" s="13"/>
      <c r="D8" s="7"/>
    </row>
    <row r="9" spans="1:5" x14ac:dyDescent="0.3">
      <c r="A9" s="5" t="s">
        <v>30</v>
      </c>
      <c r="B9" s="9">
        <v>5</v>
      </c>
      <c r="C9" s="13"/>
      <c r="D9" s="7" t="s">
        <v>53</v>
      </c>
    </row>
    <row r="10" spans="1:5" x14ac:dyDescent="0.3">
      <c r="A10" s="21"/>
      <c r="B10" s="22"/>
      <c r="C10" s="22"/>
      <c r="D10" s="23"/>
    </row>
    <row r="11" spans="1:5" ht="16.2" x14ac:dyDescent="0.3">
      <c r="A11" s="5" t="s">
        <v>9</v>
      </c>
      <c r="B11" s="10">
        <f>(B1*10^3)/(0.5*B6*B3^3*B4)</f>
        <v>81.632653061224488</v>
      </c>
      <c r="C11" s="5" t="s">
        <v>8</v>
      </c>
      <c r="D11" s="7"/>
    </row>
    <row r="12" spans="1:5" x14ac:dyDescent="0.3">
      <c r="A12" s="5" t="s">
        <v>14</v>
      </c>
      <c r="B12" s="10">
        <f>SQRT(B11/(PI()*(1-(1-B2)^2)))</f>
        <v>5.3436293079795556</v>
      </c>
      <c r="C12" s="5" t="s">
        <v>7</v>
      </c>
      <c r="D12" s="7"/>
    </row>
    <row r="13" spans="1:5" x14ac:dyDescent="0.3">
      <c r="A13" s="5" t="s">
        <v>10</v>
      </c>
      <c r="B13" s="10">
        <f>B12*B2</f>
        <v>3.7405405155856886</v>
      </c>
      <c r="C13" s="5" t="s">
        <v>7</v>
      </c>
      <c r="D13" s="7"/>
    </row>
    <row r="14" spans="1:5" x14ac:dyDescent="0.3">
      <c r="A14" s="5" t="s">
        <v>37</v>
      </c>
      <c r="B14" s="10">
        <f>(B3*B5)/B12</f>
        <v>10.666907585614672</v>
      </c>
      <c r="C14" s="5" t="s">
        <v>16</v>
      </c>
      <c r="D14" s="7">
        <f>B14/0.104719755</f>
        <v>101.86146430169428</v>
      </c>
      <c r="E14" t="s">
        <v>43</v>
      </c>
    </row>
    <row r="15" spans="1:5" x14ac:dyDescent="0.3">
      <c r="A15" s="5" t="s">
        <v>19</v>
      </c>
      <c r="B15" s="5">
        <f>VLOOKUP(B4,'Current Prototype'!B36:C86, 2, TRUE)</f>
        <v>5.5E-2</v>
      </c>
      <c r="C15" s="13"/>
      <c r="D15" s="7"/>
    </row>
    <row r="16" spans="1:5" x14ac:dyDescent="0.3">
      <c r="A16" s="5" t="s">
        <v>11</v>
      </c>
      <c r="B16" s="11">
        <f>4*B15*(1-B15)</f>
        <v>0.2079</v>
      </c>
      <c r="C16" s="13"/>
      <c r="D16" s="7"/>
    </row>
    <row r="17" spans="1:5" x14ac:dyDescent="0.3">
      <c r="A17" s="5" t="s">
        <v>22</v>
      </c>
      <c r="B17" s="12">
        <f>0.5*B6*B3^2*B11*B16</f>
        <v>1039.5000000000002</v>
      </c>
      <c r="C17" s="5" t="s">
        <v>23</v>
      </c>
      <c r="D17" s="7"/>
    </row>
    <row r="18" spans="1:5" x14ac:dyDescent="0.3">
      <c r="A18" s="5" t="s">
        <v>31</v>
      </c>
      <c r="B18" s="12">
        <f>B23-B17</f>
        <v>3647.8941298066275</v>
      </c>
      <c r="C18" s="5" t="s">
        <v>23</v>
      </c>
      <c r="D18" s="7"/>
    </row>
    <row r="19" spans="1:5" x14ac:dyDescent="0.3">
      <c r="A19" s="5" t="s">
        <v>35</v>
      </c>
      <c r="B19" s="10">
        <f>RADIANS(D19)</f>
        <v>0.52359877559829882</v>
      </c>
      <c r="C19" s="5" t="s">
        <v>27</v>
      </c>
      <c r="D19" s="7">
        <v>30</v>
      </c>
      <c r="E19" t="s">
        <v>46</v>
      </c>
    </row>
    <row r="20" spans="1:5" ht="16.2" x14ac:dyDescent="0.3">
      <c r="A20" s="5" t="s">
        <v>32</v>
      </c>
      <c r="B20" s="10">
        <f>B18/((0.5*B6*B3^2*(B7*SIN(B19) + B8*COS(B19))))</f>
        <v>88.468517072918743</v>
      </c>
      <c r="C20" s="5" t="s">
        <v>8</v>
      </c>
      <c r="D20" s="7"/>
    </row>
    <row r="21" spans="1:5" x14ac:dyDescent="0.3">
      <c r="A21" s="21"/>
      <c r="B21" s="22"/>
      <c r="C21" s="22"/>
      <c r="D21" s="23"/>
    </row>
    <row r="22" spans="1:5" ht="15.6" x14ac:dyDescent="0.3">
      <c r="A22" s="14" t="s">
        <v>17</v>
      </c>
      <c r="B22" s="15">
        <f>(B1*10^3)/B14</f>
        <v>937.47882596132558</v>
      </c>
      <c r="C22" s="14" t="s">
        <v>18</v>
      </c>
      <c r="D22" s="7"/>
    </row>
    <row r="23" spans="1:5" ht="15.6" x14ac:dyDescent="0.3">
      <c r="A23" s="14" t="s">
        <v>29</v>
      </c>
      <c r="B23" s="16">
        <f>B9*B22</f>
        <v>4687.3941298066275</v>
      </c>
      <c r="C23" s="14" t="s">
        <v>23</v>
      </c>
      <c r="D23" s="7"/>
    </row>
    <row r="24" spans="1:5" x14ac:dyDescent="0.3">
      <c r="A24" s="4"/>
      <c r="B24" s="4"/>
      <c r="C24" s="4"/>
      <c r="D24" s="4"/>
    </row>
    <row r="25" spans="1:5" x14ac:dyDescent="0.3">
      <c r="A25" s="4"/>
      <c r="B25" s="4"/>
      <c r="C25" s="4"/>
      <c r="D25" s="4"/>
    </row>
    <row r="26" spans="1:5" x14ac:dyDescent="0.3">
      <c r="A26" s="4"/>
      <c r="B26" s="4"/>
      <c r="C26" s="4"/>
      <c r="D26" s="4"/>
    </row>
    <row r="27" spans="1:5" x14ac:dyDescent="0.3">
      <c r="A27" s="4"/>
      <c r="B27" s="4"/>
      <c r="C27" s="4"/>
      <c r="D27" s="4"/>
    </row>
    <row r="28" spans="1:5" x14ac:dyDescent="0.3">
      <c r="A28" s="4"/>
      <c r="B28" s="4"/>
      <c r="C28" s="4"/>
      <c r="D28" s="4"/>
    </row>
    <row r="29" spans="1:5" x14ac:dyDescent="0.3">
      <c r="A29" s="4"/>
      <c r="B29" s="4"/>
      <c r="C29" s="4"/>
      <c r="D29" s="4"/>
    </row>
    <row r="30" spans="1:5" x14ac:dyDescent="0.3">
      <c r="A30" s="4"/>
      <c r="B30" s="4"/>
      <c r="C30" s="4"/>
      <c r="D30" s="4"/>
    </row>
    <row r="31" spans="1:5" x14ac:dyDescent="0.3">
      <c r="A31" s="4"/>
      <c r="B31" s="4"/>
      <c r="C31" s="4"/>
      <c r="D31" s="4"/>
    </row>
    <row r="32" spans="1:5" x14ac:dyDescent="0.3">
      <c r="A32" s="4"/>
      <c r="B32" s="4"/>
      <c r="C32" s="4"/>
      <c r="D32" s="4"/>
    </row>
    <row r="33" spans="1:4" x14ac:dyDescent="0.3">
      <c r="A33" s="4"/>
      <c r="B33" s="4"/>
      <c r="C33" s="4"/>
      <c r="D33" s="4"/>
    </row>
    <row r="34" spans="1:4" x14ac:dyDescent="0.3">
      <c r="A34" s="4"/>
      <c r="B34" s="4"/>
      <c r="C34" s="4"/>
      <c r="D34" s="4"/>
    </row>
    <row r="35" spans="1:4" ht="15.6" x14ac:dyDescent="0.3">
      <c r="A35" s="4"/>
      <c r="B35" s="1" t="s">
        <v>20</v>
      </c>
      <c r="C35" s="1" t="s">
        <v>21</v>
      </c>
      <c r="D35" s="4"/>
    </row>
    <row r="36" spans="1:4" x14ac:dyDescent="0.3">
      <c r="A36" s="4"/>
      <c r="B36" s="2">
        <f>ROUND(4*C36*(1-C36)^2, 2)</f>
        <v>0</v>
      </c>
      <c r="C36" s="3">
        <v>0</v>
      </c>
      <c r="D36" s="4"/>
    </row>
    <row r="37" spans="1:4" x14ac:dyDescent="0.3">
      <c r="A37" s="4"/>
      <c r="B37" s="2">
        <f t="shared" ref="B37:B86" si="0">ROUND(4*C37*(1-C37)^2, 2)</f>
        <v>0.02</v>
      </c>
      <c r="C37" s="3">
        <v>5.0000000000000001E-3</v>
      </c>
      <c r="D37" s="4"/>
    </row>
    <row r="38" spans="1:4" x14ac:dyDescent="0.3">
      <c r="A38" s="4"/>
      <c r="B38" s="2">
        <f t="shared" si="0"/>
        <v>0.04</v>
      </c>
      <c r="C38" s="3">
        <v>0.01</v>
      </c>
      <c r="D38" s="4"/>
    </row>
    <row r="39" spans="1:4" x14ac:dyDescent="0.3">
      <c r="A39" s="4"/>
      <c r="B39" s="2">
        <f t="shared" si="0"/>
        <v>0.06</v>
      </c>
      <c r="C39" s="3">
        <v>1.4999999999999999E-2</v>
      </c>
      <c r="D39" s="4"/>
    </row>
    <row r="40" spans="1:4" x14ac:dyDescent="0.3">
      <c r="B40" s="2">
        <f t="shared" si="0"/>
        <v>0.08</v>
      </c>
      <c r="C40" s="3">
        <v>0.02</v>
      </c>
    </row>
    <row r="41" spans="1:4" x14ac:dyDescent="0.3">
      <c r="B41" s="2">
        <f t="shared" si="0"/>
        <v>0.1</v>
      </c>
      <c r="C41" s="3">
        <v>2.5000000000000001E-2</v>
      </c>
    </row>
    <row r="42" spans="1:4" x14ac:dyDescent="0.3">
      <c r="B42" s="2">
        <f t="shared" si="0"/>
        <v>0.11</v>
      </c>
      <c r="C42" s="3">
        <v>0.03</v>
      </c>
    </row>
    <row r="43" spans="1:4" x14ac:dyDescent="0.3">
      <c r="B43" s="2">
        <f t="shared" si="0"/>
        <v>0.13</v>
      </c>
      <c r="C43" s="3">
        <v>3.5000000000000003E-2</v>
      </c>
    </row>
    <row r="44" spans="1:4" x14ac:dyDescent="0.3">
      <c r="B44" s="2">
        <f t="shared" si="0"/>
        <v>0.15</v>
      </c>
      <c r="C44" s="3">
        <v>0.04</v>
      </c>
    </row>
    <row r="45" spans="1:4" x14ac:dyDescent="0.3">
      <c r="B45" s="2">
        <f t="shared" si="0"/>
        <v>0.16</v>
      </c>
      <c r="C45" s="3">
        <v>4.4999999999999998E-2</v>
      </c>
    </row>
    <row r="46" spans="1:4" x14ac:dyDescent="0.3">
      <c r="B46" s="2">
        <f t="shared" si="0"/>
        <v>0.18</v>
      </c>
      <c r="C46" s="3">
        <v>0.05</v>
      </c>
    </row>
    <row r="47" spans="1:4" x14ac:dyDescent="0.3">
      <c r="B47" s="2">
        <f t="shared" si="0"/>
        <v>0.2</v>
      </c>
      <c r="C47" s="3">
        <v>5.5E-2</v>
      </c>
    </row>
    <row r="48" spans="1:4" x14ac:dyDescent="0.3">
      <c r="B48" s="2">
        <f t="shared" si="0"/>
        <v>0.21</v>
      </c>
      <c r="C48" s="3">
        <v>0.06</v>
      </c>
    </row>
    <row r="49" spans="2:3" x14ac:dyDescent="0.3">
      <c r="B49" s="2">
        <f t="shared" si="0"/>
        <v>0.23</v>
      </c>
      <c r="C49" s="3">
        <v>6.5000000000000002E-2</v>
      </c>
    </row>
    <row r="50" spans="2:3" x14ac:dyDescent="0.3">
      <c r="B50" s="2">
        <f t="shared" si="0"/>
        <v>0.24</v>
      </c>
      <c r="C50" s="3">
        <v>7.0000000000000007E-2</v>
      </c>
    </row>
    <row r="51" spans="2:3" x14ac:dyDescent="0.3">
      <c r="B51" s="2">
        <f t="shared" si="0"/>
        <v>0.26</v>
      </c>
      <c r="C51" s="3">
        <v>7.4999999999999997E-2</v>
      </c>
    </row>
    <row r="52" spans="2:3" x14ac:dyDescent="0.3">
      <c r="B52" s="2">
        <f t="shared" si="0"/>
        <v>0.27</v>
      </c>
      <c r="C52" s="3">
        <v>0.08</v>
      </c>
    </row>
    <row r="53" spans="2:3" x14ac:dyDescent="0.3">
      <c r="B53" s="2">
        <f t="shared" si="0"/>
        <v>0.28000000000000003</v>
      </c>
      <c r="C53" s="3">
        <v>8.5000000000000006E-2</v>
      </c>
    </row>
    <row r="54" spans="2:3" x14ac:dyDescent="0.3">
      <c r="B54" s="2">
        <f t="shared" si="0"/>
        <v>0.3</v>
      </c>
      <c r="C54" s="3">
        <v>0.09</v>
      </c>
    </row>
    <row r="55" spans="2:3" x14ac:dyDescent="0.3">
      <c r="B55" s="2">
        <f t="shared" si="0"/>
        <v>0.31</v>
      </c>
      <c r="C55" s="3">
        <v>9.5000000000000001E-2</v>
      </c>
    </row>
    <row r="56" spans="2:3" x14ac:dyDescent="0.3">
      <c r="B56" s="2">
        <f t="shared" si="0"/>
        <v>0.32</v>
      </c>
      <c r="C56" s="3">
        <v>0.1</v>
      </c>
    </row>
    <row r="57" spans="2:3" x14ac:dyDescent="0.3">
      <c r="B57" s="2">
        <f t="shared" si="0"/>
        <v>0.34</v>
      </c>
      <c r="C57" s="3">
        <v>0.105</v>
      </c>
    </row>
    <row r="58" spans="2:3" x14ac:dyDescent="0.3">
      <c r="B58" s="2">
        <f t="shared" si="0"/>
        <v>0.35</v>
      </c>
      <c r="C58" s="3">
        <v>0.11</v>
      </c>
    </row>
    <row r="59" spans="2:3" x14ac:dyDescent="0.3">
      <c r="B59" s="2">
        <f t="shared" si="0"/>
        <v>0.36</v>
      </c>
      <c r="C59" s="3">
        <v>0.115</v>
      </c>
    </row>
    <row r="60" spans="2:3" x14ac:dyDescent="0.3">
      <c r="B60" s="2">
        <f t="shared" si="0"/>
        <v>0.37</v>
      </c>
      <c r="C60" s="3">
        <v>0.12</v>
      </c>
    </row>
    <row r="61" spans="2:3" x14ac:dyDescent="0.3">
      <c r="B61" s="2">
        <f t="shared" si="0"/>
        <v>0.38</v>
      </c>
      <c r="C61" s="3">
        <v>0.125</v>
      </c>
    </row>
    <row r="62" spans="2:3" x14ac:dyDescent="0.3">
      <c r="B62" s="2">
        <f t="shared" si="0"/>
        <v>0.39</v>
      </c>
      <c r="C62" s="3">
        <v>0.13</v>
      </c>
    </row>
    <row r="63" spans="2:3" x14ac:dyDescent="0.3">
      <c r="B63" s="2">
        <f t="shared" si="0"/>
        <v>0.4</v>
      </c>
      <c r="C63" s="3">
        <v>0.13500000000000001</v>
      </c>
    </row>
    <row r="64" spans="2:3" x14ac:dyDescent="0.3">
      <c r="B64" s="2">
        <f t="shared" si="0"/>
        <v>0.41</v>
      </c>
      <c r="C64" s="3">
        <v>0.14000000000000001</v>
      </c>
    </row>
    <row r="65" spans="2:3" x14ac:dyDescent="0.3">
      <c r="B65" s="2">
        <f t="shared" si="0"/>
        <v>0.42</v>
      </c>
      <c r="C65" s="3">
        <v>0.14499999999999999</v>
      </c>
    </row>
    <row r="66" spans="2:3" x14ac:dyDescent="0.3">
      <c r="B66" s="2">
        <f t="shared" si="0"/>
        <v>0.43</v>
      </c>
      <c r="C66" s="3">
        <v>0.15</v>
      </c>
    </row>
    <row r="67" spans="2:3" x14ac:dyDescent="0.3">
      <c r="B67" s="2">
        <f t="shared" si="0"/>
        <v>0.44</v>
      </c>
      <c r="C67" s="3">
        <v>0.155</v>
      </c>
    </row>
    <row r="68" spans="2:3" x14ac:dyDescent="0.3">
      <c r="B68" s="2">
        <f t="shared" si="0"/>
        <v>0.45</v>
      </c>
      <c r="C68" s="3">
        <v>0.16</v>
      </c>
    </row>
    <row r="69" spans="2:3" x14ac:dyDescent="0.3">
      <c r="B69" s="2">
        <f t="shared" si="0"/>
        <v>0.46</v>
      </c>
      <c r="C69" s="3">
        <v>0.16500000000000001</v>
      </c>
    </row>
    <row r="70" spans="2:3" x14ac:dyDescent="0.3">
      <c r="B70" s="2">
        <f t="shared" si="0"/>
        <v>0.47</v>
      </c>
      <c r="C70" s="3">
        <v>0.17</v>
      </c>
    </row>
    <row r="71" spans="2:3" x14ac:dyDescent="0.3">
      <c r="B71" s="2">
        <f t="shared" si="0"/>
        <v>0.48</v>
      </c>
      <c r="C71" s="3">
        <v>0.17499999999999999</v>
      </c>
    </row>
    <row r="72" spans="2:3" x14ac:dyDescent="0.3">
      <c r="B72" s="2">
        <f t="shared" si="0"/>
        <v>0.48</v>
      </c>
      <c r="C72" s="3">
        <v>0.18</v>
      </c>
    </row>
    <row r="73" spans="2:3" x14ac:dyDescent="0.3">
      <c r="B73" s="2">
        <f t="shared" si="0"/>
        <v>0.49</v>
      </c>
      <c r="C73" s="3">
        <v>0.185</v>
      </c>
    </row>
    <row r="74" spans="2:3" x14ac:dyDescent="0.3">
      <c r="B74" s="2">
        <f t="shared" si="0"/>
        <v>0.5</v>
      </c>
      <c r="C74" s="3">
        <v>0.19</v>
      </c>
    </row>
    <row r="75" spans="2:3" x14ac:dyDescent="0.3">
      <c r="B75" s="2">
        <f t="shared" si="0"/>
        <v>0.51</v>
      </c>
      <c r="C75" s="3">
        <v>0.19500000000000001</v>
      </c>
    </row>
    <row r="76" spans="2:3" x14ac:dyDescent="0.3">
      <c r="B76" s="2">
        <f t="shared" si="0"/>
        <v>0.51</v>
      </c>
      <c r="C76" s="3">
        <v>0.2</v>
      </c>
    </row>
    <row r="77" spans="2:3" x14ac:dyDescent="0.3">
      <c r="B77" s="2">
        <f t="shared" si="0"/>
        <v>0.52</v>
      </c>
      <c r="C77" s="3">
        <v>0.20499999999999999</v>
      </c>
    </row>
    <row r="78" spans="2:3" x14ac:dyDescent="0.3">
      <c r="B78" s="2">
        <f t="shared" si="0"/>
        <v>0.52</v>
      </c>
      <c r="C78" s="3">
        <v>0.21</v>
      </c>
    </row>
    <row r="79" spans="2:3" x14ac:dyDescent="0.3">
      <c r="B79" s="2">
        <f t="shared" si="0"/>
        <v>0.53</v>
      </c>
      <c r="C79" s="3">
        <v>0.215</v>
      </c>
    </row>
    <row r="80" spans="2:3" x14ac:dyDescent="0.3">
      <c r="B80" s="2">
        <f t="shared" si="0"/>
        <v>0.54</v>
      </c>
      <c r="C80" s="3">
        <v>0.22</v>
      </c>
    </row>
    <row r="81" spans="2:3" x14ac:dyDescent="0.3">
      <c r="B81" s="2">
        <f t="shared" si="0"/>
        <v>0.54</v>
      </c>
      <c r="C81" s="3">
        <v>0.22500000000000001</v>
      </c>
    </row>
    <row r="82" spans="2:3" x14ac:dyDescent="0.3">
      <c r="B82" s="2">
        <f t="shared" si="0"/>
        <v>0.55000000000000004</v>
      </c>
      <c r="C82" s="3">
        <v>0.23</v>
      </c>
    </row>
    <row r="83" spans="2:3" x14ac:dyDescent="0.3">
      <c r="B83" s="2">
        <f t="shared" si="0"/>
        <v>0.55000000000000004</v>
      </c>
      <c r="C83" s="3">
        <v>0.23499999999999999</v>
      </c>
    </row>
    <row r="84" spans="2:3" x14ac:dyDescent="0.3">
      <c r="B84" s="2">
        <f t="shared" si="0"/>
        <v>0.55000000000000004</v>
      </c>
      <c r="C84" s="3">
        <v>0.24</v>
      </c>
    </row>
    <row r="85" spans="2:3" x14ac:dyDescent="0.3">
      <c r="B85" s="2">
        <f t="shared" si="0"/>
        <v>0.56000000000000005</v>
      </c>
      <c r="C85" s="3">
        <v>0.245</v>
      </c>
    </row>
    <row r="86" spans="2:3" x14ac:dyDescent="0.3">
      <c r="B86" s="2">
        <f t="shared" si="0"/>
        <v>0.56000000000000005</v>
      </c>
      <c r="C86" s="3">
        <v>0.25</v>
      </c>
    </row>
  </sheetData>
  <mergeCells count="2">
    <mergeCell ref="A10:D10"/>
    <mergeCell ref="A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Current Prototype</vt:lpstr>
      <vt:lpstr>10kW</vt:lpstr>
      <vt:lpstr>50kW</vt:lpstr>
      <vt:lpstr>100kW</vt:lpstr>
      <vt:lpstr>10MW</vt:lpstr>
      <vt:lpstr>10kW 0.6 l to r (2)</vt:lpstr>
      <vt:lpstr>10kW 0.7 l to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Tulloch</dc:creator>
  <cp:lastModifiedBy>Roderick Read</cp:lastModifiedBy>
  <dcterms:created xsi:type="dcterms:W3CDTF">2019-09-16T12:52:07Z</dcterms:created>
  <dcterms:modified xsi:type="dcterms:W3CDTF">2022-01-16T15:11:36Z</dcterms:modified>
</cp:coreProperties>
</file>