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planilas-mari-weg\"/>
    </mc:Choice>
  </mc:AlternateContent>
  <xr:revisionPtr revIDLastSave="0" documentId="13_ncr:1_{456F4D28-4594-43E8-B1DD-48252D4C9F0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2" i="12"/>
  <c r="G15" i="11"/>
  <c r="G17" i="12"/>
  <c r="G5" i="2"/>
  <c r="G6" i="2"/>
  <c r="G10" i="2"/>
  <c r="G11" i="2"/>
  <c r="G12" i="2"/>
  <c r="G3" i="2"/>
  <c r="Q4" i="2"/>
  <c r="Q2" i="2" s="1"/>
  <c r="R4" i="2"/>
  <c r="R2" i="2" s="1"/>
  <c r="S4" i="2"/>
  <c r="S2" i="2" s="1"/>
  <c r="P4" i="2"/>
  <c r="O4" i="2"/>
  <c r="N4" i="2"/>
  <c r="N2" i="2" s="1"/>
  <c r="M4" i="2"/>
  <c r="L4" i="2"/>
  <c r="L2" i="2" s="1"/>
  <c r="K4" i="2"/>
  <c r="K2" i="2" s="1"/>
  <c r="J4" i="2"/>
  <c r="J2" i="2" s="1"/>
  <c r="I4" i="2"/>
  <c r="I2" i="2" s="1"/>
  <c r="H4" i="2"/>
  <c r="H2" i="2" s="1"/>
  <c r="P2" i="2"/>
  <c r="O2" i="2"/>
  <c r="M2" i="2"/>
  <c r="G11" i="12"/>
  <c r="F8" i="10"/>
  <c r="F7" i="10"/>
  <c r="F6" i="10"/>
  <c r="F5" i="10"/>
  <c r="F13" i="10"/>
  <c r="F12" i="10"/>
  <c r="F11" i="10"/>
  <c r="F10" i="10"/>
  <c r="G11" i="10"/>
  <c r="G12" i="10"/>
  <c r="G13" i="10"/>
  <c r="G28" i="11"/>
  <c r="G27" i="11"/>
  <c r="G26" i="11"/>
  <c r="G25" i="11"/>
  <c r="G24" i="11"/>
  <c r="G23" i="11"/>
  <c r="G22" i="11"/>
  <c r="G21" i="11"/>
  <c r="G20" i="11"/>
  <c r="G19" i="11"/>
  <c r="G16" i="11"/>
  <c r="G14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16" i="10"/>
  <c r="G17" i="10"/>
  <c r="G18" i="10"/>
  <c r="G19" i="10"/>
  <c r="G20" i="10"/>
  <c r="G21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G4" i="2" l="1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7" i="11"/>
  <c r="G18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sharedStrings.xml><?xml version="1.0" encoding="utf-8"?>
<sst xmlns="http://schemas.openxmlformats.org/spreadsheetml/2006/main" count="352" uniqueCount="89">
  <si>
    <t>Epic</t>
  </si>
  <si>
    <t>Ações</t>
  </si>
  <si>
    <t>Status</t>
  </si>
  <si>
    <t>Due Date</t>
  </si>
  <si>
    <t>Assignee</t>
  </si>
  <si>
    <t>Estimated effort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</si>
  <si>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</si>
  <si>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</si>
  <si>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</si>
  <si>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</si>
  <si>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</si>
  <si>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</si>
  <si>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</si>
  <si>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</si>
  <si>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</si>
  <si>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</si>
  <si>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</si>
  <si>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</si>
  <si>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</si>
  <si>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mar/25</t>
  </si>
  <si>
    <t>abr/25</t>
  </si>
  <si>
    <t>mai/25</t>
  </si>
  <si>
    <t>jun/25</t>
  </si>
  <si>
    <t>jul/25</t>
  </si>
  <si>
    <t>Parado</t>
  </si>
  <si>
    <t>1000028826 - ZEST-Rotech Services-WEGNET Integration</t>
  </si>
  <si>
    <t>Centro de Distribuição - WTI Macaé/RJ</t>
  </si>
  <si>
    <t>1000028300 - Marathon Program</t>
  </si>
  <si>
    <t>1000028769 - Renovação da Solução de Anti-Spam</t>
  </si>
  <si>
    <t>Orçamento Nova Fábrica Servia</t>
  </si>
  <si>
    <t>Proposta colaboração NAS X Sharepoint</t>
  </si>
  <si>
    <t>1000028893 - CoE e Governança Pwr.App e Pwr.Automate</t>
  </si>
  <si>
    <t>1000028855 - Programa Migracao do SharePoint Onda2</t>
  </si>
  <si>
    <t>1000028776 - Migracao TAP e TEP Sharepoint Online</t>
  </si>
  <si>
    <t>Atividades DTI_Suporte</t>
  </si>
  <si>
    <t>Atividades DTI_XX (demais)</t>
  </si>
  <si>
    <t>Atividades DTI_Consultoria</t>
  </si>
  <si>
    <t>1000028202 - Estruturação PMO Europa</t>
  </si>
  <si>
    <t>jpraxedes</t>
  </si>
  <si>
    <t>Aguardando alocação (DSI)</t>
  </si>
  <si>
    <t>ijunges</t>
  </si>
  <si>
    <t>Elevação de Maturidade Power Platform - Nível 3</t>
  </si>
  <si>
    <t>Migração SharePoint Onda 3</t>
  </si>
  <si>
    <t>Renovação Contrato Microsoft/Office365</t>
  </si>
  <si>
    <t>1000028215 - Projeto SGA</t>
  </si>
  <si>
    <t>thomasd</t>
  </si>
  <si>
    <t>1000027623 - Evolução atualização/substituição Jira</t>
  </si>
  <si>
    <t>Avaliação do Teams Premium</t>
  </si>
  <si>
    <t>1000028168 - Capacitação Técnicos Filiais - Fase 1</t>
  </si>
  <si>
    <t>1000028556 - Implantar Plataforma Joinin</t>
  </si>
  <si>
    <t>Verificar</t>
  </si>
  <si>
    <t>Informações TV Departamento</t>
  </si>
  <si>
    <t>1000028777 - Migracao BOARD para Sharepoint Online</t>
  </si>
  <si>
    <t>Portal Voluntariado - Melhorias e correções</t>
  </si>
  <si>
    <t>evandrol</t>
  </si>
  <si>
    <t>1000025126 - Portal de Controles Internos TI</t>
  </si>
  <si>
    <t>Atividades DTI_Suporte (ITSM + Jira)</t>
  </si>
  <si>
    <t>Atividades DTI_Melhorias (ITSM + Jira)</t>
  </si>
  <si>
    <t>Concluído</t>
  </si>
  <si>
    <t>App de Eventos ARWEG</t>
  </si>
  <si>
    <t>KaizenWEG - Consultoria no desenvolvimento do APP no O365</t>
  </si>
  <si>
    <t>Fortimail - Integração com O365</t>
  </si>
  <si>
    <t>Recurso SEG</t>
  </si>
  <si>
    <t>1000029395 - Revisao Licencas e Auditoria SAP 2024</t>
  </si>
  <si>
    <t>Automatização Dados Planilha Detalhamento Atividades</t>
  </si>
  <si>
    <t>ago/25</t>
  </si>
  <si>
    <t>set/25</t>
  </si>
  <si>
    <t>out/25</t>
  </si>
  <si>
    <t>nov/25</t>
  </si>
  <si>
    <t>dez/25</t>
  </si>
  <si>
    <t>Planned effort</t>
  </si>
  <si>
    <t>Backlog</t>
  </si>
  <si>
    <t>2024-2025</t>
  </si>
  <si>
    <t>2024-25</t>
  </si>
  <si>
    <t>Apoio PMO</t>
  </si>
  <si>
    <t>CT RITM6399195 -1000029387-Estudo RH 100% Digital</t>
  </si>
  <si>
    <t>App de eventos Domingo no Parque Fabril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</si>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</sst>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1"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3" totalsRowShown="0" headerRowDxfId="240" dataDxfId="239">
  <autoFilter ref="A1:T23" xr:uid="{60C5897C-4C10-4DE1-B6BC-B05ADF30BE1F}"/>
  <tableColumns count="20">
    <tableColumn id="1" xr3:uid="{8B1A9690-2E27-4A0C-9DF6-7CC6B2DC87ED}" name="Epic" dataDxfId="238"/>
    <tableColumn id="2" xr3:uid="{8C272838-9FA9-4BBC-BBCE-3EC8C12101CB}" name="Ações" dataDxfId="237"/>
    <tableColumn id="16" xr3:uid="{E354EF09-D61B-4DAF-98AB-0B0614B0A98B}" name="Status" dataDxfId="236"/>
    <tableColumn id="3" xr3:uid="{2AABEEB5-A12C-4DE2-8248-978A0DC4D3E5}" name="Due Date" dataDxfId="235"/>
    <tableColumn id="4" xr3:uid="{0C75C268-AE5C-4E82-B76B-2ADB807A0365}" name="Assignee" dataDxfId="234"/>
    <tableColumn id="23" xr3:uid="{BC236957-04A8-4FEC-8204-F7BD5F4969A4}" name="Estimated effort" dataDxfId="233"/>
    <tableColumn id="5" xr3:uid="{D504A01F-D1AF-4F01-96AE-65ED703556D5}" name="Planned effort" dataDxfId="232">
      <calculatedColumnFormula>SUM(#REF!)</calculatedColumnFormula>
    </tableColumn>
    <tableColumn id="6" xr3:uid="{758C47E5-C839-4201-B5C8-1D9F00604F19}" name="Mês 1" dataDxfId="231"/>
    <tableColumn id="7" xr3:uid="{567F833B-87CB-49E3-BDB8-79F26D8F2730}" name="Mês 2" dataDxfId="230"/>
    <tableColumn id="8" xr3:uid="{981B754C-7BB7-470F-8014-AF4B50817565}" name="Mês 3" dataDxfId="229"/>
    <tableColumn id="9" xr3:uid="{1C18D282-B6B5-4FC5-835A-A867DEC4ADF6}" name="Mês 4" dataDxfId="228"/>
    <tableColumn id="10" xr3:uid="{D4E3BF5E-F46D-4805-80AA-2A64E74EDD02}" name="Mês 5" dataDxfId="227"/>
    <tableColumn id="11" xr3:uid="{04F1CD94-15F9-4DB6-9FC1-84FC0564EBC0}" name="Mês 6" dataDxfId="226"/>
    <tableColumn id="12" xr3:uid="{68B6B203-AA78-4FA0-BD80-DC0AB82F5DDD}" name="Mês 7" dataDxfId="225"/>
    <tableColumn id="13" xr3:uid="{2C15EBEF-5293-4B87-A96B-78CBB1DD85A2}" name="Mês 8" dataDxfId="224"/>
    <tableColumn id="14" xr3:uid="{B9CB2FC4-87A3-4262-9BA5-5249DC68E7BF}" name="Mês 9" dataDxfId="223"/>
    <tableColumn id="15" xr3:uid="{214F1BAC-DA30-4A8D-B437-640434011392}" name="Mês 10" dataDxfId="222"/>
    <tableColumn id="22" xr3:uid="{5D3DFDD0-4A2A-451B-9336-B6071B70243D}" name="Mês 11" dataDxfId="221"/>
    <tableColumn id="21" xr3:uid="{B37F580D-6E8B-4963-944B-5E949A64FC4A}" name="Mês 12" dataDxfId="220"/>
    <tableColumn id="20" xr3:uid="{5F2CA737-F580-43E6-8D75-2539F9B103D0}" name="Nota" dataDxfId="21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Z32" totalsRowShown="0" headerRowDxfId="218" dataDxfId="217">
  <autoFilter ref="A1:Z32" xr:uid="{60C5897C-4C10-4DE1-B6BC-B05ADF30BE1F}"/>
  <tableColumns count="26">
    <tableColumn id="1" xr3:uid="{01209A68-7F85-4C28-AFB5-81C5B0EC7A37}" name="Epic" dataDxfId="216"/>
    <tableColumn id="2" xr3:uid="{66517A9E-46E1-41DF-9F0B-17AB54123296}" name="Ações" dataDxfId="215"/>
    <tableColumn id="16" xr3:uid="{92F7750A-D683-45B5-80BF-2568989D936C}" name="Status" dataDxfId="214"/>
    <tableColumn id="3" xr3:uid="{67DDF4A4-1CB4-4009-BCDB-046B5F84434E}" name="Due Date" dataDxfId="213"/>
    <tableColumn id="4" xr3:uid="{CA9093F9-48BC-4FA1-8F7A-68895670946A}" name="Assignee" dataDxfId="212"/>
    <tableColumn id="26" xr3:uid="{8B283F34-2401-433E-BF9E-46632B6408A9}" name="Estimated effort" dataDxfId="211"/>
    <tableColumn id="5" xr3:uid="{DA3B2E9F-6814-447A-ABDD-B51650B1F538}" name="Planned effort" dataDxfId="210">
      <calculatedColumnFormula>SUM(#REF!)</calculatedColumnFormula>
    </tableColumn>
    <tableColumn id="8" xr3:uid="{917CBACF-F867-4934-9025-B36CB10603F2}" name="jul/24" dataDxfId="209"/>
    <tableColumn id="9" xr3:uid="{FBFFE0A8-C6E4-409D-B23A-DF2E274C4084}" name="ago/24" dataDxfId="208"/>
    <tableColumn id="10" xr3:uid="{284C8EFC-524F-4249-B0A3-46E07BCD0C6F}" name="set/24" dataDxfId="207"/>
    <tableColumn id="11" xr3:uid="{B1B43394-E80B-493C-90C0-CCC233B09963}" name="out/24" dataDxfId="206"/>
    <tableColumn id="12" xr3:uid="{297447F5-FC07-4D69-A994-F56BBE329C04}" name="nov/24" dataDxfId="205"/>
    <tableColumn id="13" xr3:uid="{63D90C2A-07A2-428E-A98A-BC63F2B4DB88}" name="dez/24" dataDxfId="204"/>
    <tableColumn id="14" xr3:uid="{0161802C-C4F0-4DC6-A5DF-0CBDAFE3EC56}" name="jan/25" dataDxfId="203"/>
    <tableColumn id="15" xr3:uid="{4622BD16-94DE-42BA-AB00-AEDAEB6DAAB3}" name="fev/25" dataDxfId="202"/>
    <tableColumn id="19" xr3:uid="{6E9E22F5-E9B1-428A-8E88-E9956E21ED68}" name="mar/25" dataDxfId="201"/>
    <tableColumn id="21" xr3:uid="{C371C2C0-26B8-4188-9D83-B9F02BF26874}" name="abr/25" dataDxfId="200"/>
    <tableColumn id="22" xr3:uid="{0279FDF5-E694-4716-8D32-683FA8E40DC7}" name="mai/25" dataDxfId="199"/>
    <tableColumn id="20" xr3:uid="{01504503-6E36-42E2-9D08-552B1C4DA841}" name="jun/25" dataDxfId="198"/>
    <tableColumn id="18" xr3:uid="{6981EBCE-7629-47D1-9EC5-76635D7EEC11}" name="jul/25" dataDxfId="197"/>
    <tableColumn id="6" xr3:uid="{7CECE26F-F2E1-4D1C-BE7F-2F5C5C6C8949}" name="ago/25" dataDxfId="196"/>
    <tableColumn id="7" xr3:uid="{AC3CED15-CFF9-4CE9-93BD-6AD7114C2285}" name="set/25" dataDxfId="195"/>
    <tableColumn id="23" xr3:uid="{4421CF49-AB56-4301-BE99-45FCBA458FE9}" name="out/25" dataDxfId="194"/>
    <tableColumn id="24" xr3:uid="{F1E3BB55-ED52-4ABB-A642-0180E60B91A1}" name="nov/25" dataDxfId="193"/>
    <tableColumn id="25" xr3:uid="{C5C6F9DA-C654-4668-9412-C46C2E27CCB5}" name="dez/25" dataDxfId="192"/>
    <tableColumn id="17" xr3:uid="{453C1F02-B3C0-420A-8706-84820C436FC0}" name="Nota" dataDxfId="19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23" totalsRowShown="0" headerRowDxfId="190" dataDxfId="189">
  <autoFilter ref="A1:Z23" xr:uid="{60C5897C-4C10-4DE1-B6BC-B05ADF30BE1F}"/>
  <tableColumns count="26">
    <tableColumn id="1" xr3:uid="{D0BFE29A-C08D-4432-A0D1-F5BE5FA9F7C1}" name="Epic" dataDxfId="188"/>
    <tableColumn id="2" xr3:uid="{8C671275-798D-4FAE-B5BD-30E3E1A48122}" name="Ações" dataDxfId="187"/>
    <tableColumn id="16" xr3:uid="{87C1349B-8437-416B-A33A-8FC6819705F2}" name="Status" dataDxfId="186"/>
    <tableColumn id="3" xr3:uid="{DD7467F0-B52A-4287-98BB-B87528290064}" name="Due Date" dataDxfId="185"/>
    <tableColumn id="4" xr3:uid="{F324EBCD-A36A-4F07-A779-792658877228}" name="Assignee" dataDxfId="184"/>
    <tableColumn id="26" xr3:uid="{8DE983D0-027C-4450-A1DC-946435E1A13E}" name="Estimated effort" dataDxfId="183"/>
    <tableColumn id="5" xr3:uid="{12DD7B93-535D-43AB-9973-CAE08773A991}" name="Planned effort" dataDxfId="182">
      <calculatedColumnFormula>SUM(#REF!)</calculatedColumnFormula>
    </tableColumn>
    <tableColumn id="8" xr3:uid="{02ADA71E-139A-44BD-9DBE-52E2397E9F99}" name="jul/24" dataDxfId="181"/>
    <tableColumn id="9" xr3:uid="{66CDD522-0887-4D47-B9AB-D9120C8F8652}" name="ago/24" dataDxfId="180"/>
    <tableColumn id="10" xr3:uid="{215A1C1D-4C92-4B36-A568-FC96B9E55386}" name="set/24" dataDxfId="179"/>
    <tableColumn id="11" xr3:uid="{CBBF2992-344C-4265-8B19-EFC408719519}" name="out/24" dataDxfId="178"/>
    <tableColumn id="12" xr3:uid="{48354FF2-5862-4C42-8872-067CDAF119B8}" name="nov/24" dataDxfId="177"/>
    <tableColumn id="13" xr3:uid="{86BA7996-57D5-4CBC-89F0-179CE30E92B5}" name="dez/24" dataDxfId="176"/>
    <tableColumn id="14" xr3:uid="{DD0DE629-DE11-4498-AFAA-0A90A34ECD15}" name="jan/25" dataDxfId="175"/>
    <tableColumn id="15" xr3:uid="{61B217CD-E5B3-4179-9B67-CD5D83039A82}" name="fev/25" dataDxfId="174"/>
    <tableColumn id="19" xr3:uid="{12C2F4A2-445E-45C3-9AB8-532E78409774}" name="mar/25" dataDxfId="173"/>
    <tableColumn id="21" xr3:uid="{6A279519-CE46-4260-A34A-5B0F223C1AEF}" name="abr/25" dataDxfId="172"/>
    <tableColumn id="22" xr3:uid="{7D22944D-1A3C-417D-AABF-C1E11C55463F}" name="mai/25" dataDxfId="171"/>
    <tableColumn id="20" xr3:uid="{53AAF552-291E-493E-8085-12CAB74C1603}" name="jun/25" dataDxfId="170"/>
    <tableColumn id="18" xr3:uid="{EE160A5B-3CE9-4ADF-858B-5BC8EB110BB8}" name="jul/25" dataDxfId="169"/>
    <tableColumn id="6" xr3:uid="{62845F62-5ED9-470F-9FDE-79786F4314EE}" name="ago/25" dataDxfId="168"/>
    <tableColumn id="7" xr3:uid="{D3F062AF-DFE8-4C18-8946-1A4BF9A0BCE8}" name="set/25" dataDxfId="167"/>
    <tableColumn id="23" xr3:uid="{B1C5C80E-32AB-4A68-96EA-AF37C4ECD963}" name="out/25" dataDxfId="166"/>
    <tableColumn id="24" xr3:uid="{E7C40D8D-53C9-4E93-8BEC-EBE80515EFA0}" name="nov/25" dataDxfId="165"/>
    <tableColumn id="25" xr3:uid="{05ACD4D3-D719-4C00-9722-A69C1E8DA9A7}" name="dez/25" dataDxfId="164"/>
    <tableColumn id="17" xr3:uid="{7A812258-3D63-4F32-B797-9EFE1CF6C9E0}" name="Nota" dataDxfId="16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3" totalsRowShown="0" headerRowDxfId="162" dataDxfId="161">
  <autoFilter ref="A1:Z23" xr:uid="{60C5897C-4C10-4DE1-B6BC-B05ADF30BE1F}"/>
  <tableColumns count="26">
    <tableColumn id="1" xr3:uid="{EE289A6C-5700-4272-9B32-66B5A70B31CB}" name="Epic" dataDxfId="160"/>
    <tableColumn id="2" xr3:uid="{EC48C96C-B497-45F2-BF0A-9811794FDB1D}" name="Ações" dataDxfId="159"/>
    <tableColumn id="16" xr3:uid="{BDD02027-9F42-4199-8375-236F74D7FDCD}" name="Status" dataDxfId="158"/>
    <tableColumn id="3" xr3:uid="{F770666B-765B-41DC-A5CE-B6DF39D0880D}" name="Due Date" dataDxfId="157"/>
    <tableColumn id="4" xr3:uid="{5940F227-9D6D-4C88-BE63-5D2D86568E14}" name="Assignee" dataDxfId="156"/>
    <tableColumn id="26" xr3:uid="{7BC9F0AA-006F-42E4-A33B-D4009B68631E}" name="Estimated effort" dataDxfId="155"/>
    <tableColumn id="5" xr3:uid="{4508400F-4340-4A7A-8115-85F48DCC6A1F}" name="Planned effort" dataDxfId="154">
      <calculatedColumnFormula>SUM(#REF!)</calculatedColumnFormula>
    </tableColumn>
    <tableColumn id="8" xr3:uid="{7EAC2713-0D8D-4F34-BB97-2E13833E1F97}" name="jul/24" dataDxfId="153"/>
    <tableColumn id="9" xr3:uid="{D91CD170-23D2-4F07-A973-2711FED7E661}" name="ago/24" dataDxfId="152"/>
    <tableColumn id="10" xr3:uid="{F554D11D-299C-4300-BF37-0DFE32B55E1C}" name="set/24" dataDxfId="151"/>
    <tableColumn id="11" xr3:uid="{628228E9-61C6-4983-83EE-A19EA3F02BE4}" name="out/24" dataDxfId="150"/>
    <tableColumn id="12" xr3:uid="{CAC0DDF3-5B4D-4943-81CB-ABC1F647F25B}" name="nov/24" dataDxfId="149"/>
    <tableColumn id="13" xr3:uid="{5EAED47A-4FF0-4D6D-8534-DA5876F11ED0}" name="dez/24" dataDxfId="148"/>
    <tableColumn id="14" xr3:uid="{84BC7C3E-66D3-434E-A1B1-A9A5E9F04C22}" name="jan/25" dataDxfId="147"/>
    <tableColumn id="15" xr3:uid="{9DC7E363-E618-46CA-8851-4EA5DA2A6C04}" name="fev/25" dataDxfId="146"/>
    <tableColumn id="19" xr3:uid="{C8B10481-AD95-45F8-985D-4D981DB0BDC3}" name="mar/25" dataDxfId="145"/>
    <tableColumn id="21" xr3:uid="{CF87C928-2C06-476C-9082-F3D54DA57F4C}" name="abr/25" dataDxfId="144"/>
    <tableColumn id="22" xr3:uid="{B675A93E-7C58-4534-BEBC-6878075475C3}" name="mai/25" dataDxfId="143"/>
    <tableColumn id="20" xr3:uid="{63D8B4DF-D8ED-4826-BEEB-D47DB0107DAA}" name="jun/25" dataDxfId="142"/>
    <tableColumn id="18" xr3:uid="{CF776872-834C-4BB2-B773-F21A743F80F1}" name="jul/25" dataDxfId="141"/>
    <tableColumn id="6" xr3:uid="{631FADD6-5D6F-4227-8B64-8DF1CD5E37C2}" name="ago/25" dataDxfId="140"/>
    <tableColumn id="7" xr3:uid="{75C45859-3E26-4B6E-9A75-C8428CCA97B8}" name="set/25" dataDxfId="139"/>
    <tableColumn id="23" xr3:uid="{8A7800BA-3CD6-4A83-BEBF-5AE3FF1D781B}" name="out/25" dataDxfId="138"/>
    <tableColumn id="24" xr3:uid="{64C38EBA-0572-4482-A323-078F1D86FEFC}" name="nov/25" dataDxfId="137"/>
    <tableColumn id="17" xr3:uid="{B19F5706-C1C9-4677-A883-C6B40ECCF96B}" name="dez/25" dataDxfId="136"/>
    <tableColumn id="25" xr3:uid="{52ABDA5C-8FA8-4D59-BCBD-6C0B42E314C2}" name="Nota" dataDxfId="13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8" totalsRowShown="0" headerRowDxfId="134" dataDxfId="133">
  <autoFilter ref="A1:Z28" xr:uid="{60C5897C-4C10-4DE1-B6BC-B05ADF30BE1F}">
    <filterColumn colId="2">
      <filters blank="1">
        <filter val="Em andamento"/>
        <filter val="Parado"/>
      </filters>
    </filterColumn>
  </autoFilter>
  <tableColumns count="26">
    <tableColumn id="1" xr3:uid="{F7B1E8EA-C0EC-458C-BE1D-C9AAC078AC40}" name="Epic" dataDxfId="132"/>
    <tableColumn id="2" xr3:uid="{AE5B099A-8CF9-4A5A-98FD-30B800510534}" name="Ações" dataDxfId="131"/>
    <tableColumn id="16" xr3:uid="{2D90475A-D5BC-4CB2-858A-AAEA8DBCD03F}" name="Status" dataDxfId="130"/>
    <tableColumn id="3" xr3:uid="{62D10A36-6221-4217-9B01-29C8D1055992}" name="Due Date" dataDxfId="129"/>
    <tableColumn id="4" xr3:uid="{1A6879A9-9799-4837-9BD6-F28346B95C2A}" name="Assignee" dataDxfId="128"/>
    <tableColumn id="26" xr3:uid="{95502097-81FF-4227-B76B-75D5B47EDAB8}" name="Estimated effort" dataDxfId="127"/>
    <tableColumn id="5" xr3:uid="{17C94D3B-8E75-4800-A1F4-1F1988CAAB97}" name="Planned effort" dataDxfId="126">
      <calculatedColumnFormula>SUM(#REF!)</calculatedColumnFormula>
    </tableColumn>
    <tableColumn id="8" xr3:uid="{452C87B7-00A2-49F6-B03C-09B1516BF610}" name="jul/24" dataDxfId="125"/>
    <tableColumn id="9" xr3:uid="{9D968673-E47A-4771-ACDB-1F92433F2F49}" name="ago/24" dataDxfId="124"/>
    <tableColumn id="10" xr3:uid="{06622939-253A-4451-9DF1-AEBDBBA61691}" name="set/24" dataDxfId="123"/>
    <tableColumn id="11" xr3:uid="{FD9CB1DD-EDF9-42FC-9707-AE7332F0860E}" name="out/24" dataDxfId="122"/>
    <tableColumn id="12" xr3:uid="{C11EE033-846E-4BF8-B958-62468811794F}" name="nov/24" dataDxfId="121"/>
    <tableColumn id="13" xr3:uid="{665BFD75-9AA2-4E96-ADDE-9AE9F9D127BD}" name="dez/24" dataDxfId="120"/>
    <tableColumn id="14" xr3:uid="{518E6267-8E42-43E3-A70F-F9B5F74C3A5D}" name="jan/25" dataDxfId="119"/>
    <tableColumn id="15" xr3:uid="{59E259D1-C4C8-4310-AA50-AE6BDDAD209B}" name="fev/25" dataDxfId="118"/>
    <tableColumn id="19" xr3:uid="{9A7ADD22-96F1-4C43-A976-D9612862FA01}" name="mar/25" dataDxfId="117"/>
    <tableColumn id="21" xr3:uid="{51B1E82E-5665-407F-8866-78296B84F2BC}" name="abr/25" dataDxfId="116"/>
    <tableColumn id="22" xr3:uid="{6C7FFD66-47DC-4EB5-AB00-BCD0B62EC755}" name="mai/25" dataDxfId="115"/>
    <tableColumn id="20" xr3:uid="{FE0847CB-FF6C-474A-B100-D4A8BF538F92}" name="jun/25" dataDxfId="114"/>
    <tableColumn id="18" xr3:uid="{E352B795-3F0A-4277-B11A-F584AF2B6AD2}" name="jul/25" dataDxfId="113"/>
    <tableColumn id="6" xr3:uid="{A09C9E60-8686-4233-A1BC-CFC5A282979E}" name="ago/25" dataDxfId="112"/>
    <tableColumn id="7" xr3:uid="{F2213C78-02EB-4765-B1A1-2C0398B8FCC0}" name="set/25" dataDxfId="111"/>
    <tableColumn id="23" xr3:uid="{242DEB15-224E-4660-9784-7BD0207173DD}" name="out/25" dataDxfId="110"/>
    <tableColumn id="24" xr3:uid="{2F378A4B-5F7F-4B88-94E1-BE64D0451DDD}" name="nov/25" dataDxfId="109"/>
    <tableColumn id="25" xr3:uid="{82B623CC-2A7F-472A-B629-207037C10DC9}" name="dez/25" dataDxfId="108"/>
    <tableColumn id="17" xr3:uid="{9E9D8F62-32C3-4D66-A66D-846E7A302BD3}" name="Nota" dataDxfId="10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0"/>
  <sheetViews>
    <sheetView zoomScale="90" zoomScaleNormal="90" workbookViewId="0">
      <pane ySplit="4" topLeftCell="A5" activePane="bottomLeft" state="frozen"/>
      <selection pane="bottomLeft" activeCell="A8" sqref="A8:XFD9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70</v>
      </c>
      <c r="H1" s="24" t="s">
        <v>77</v>
      </c>
      <c r="I1" s="24" t="s">
        <v>78</v>
      </c>
      <c r="J1" s="24" t="s">
        <v>79</v>
      </c>
      <c r="K1" s="24" t="s">
        <v>80</v>
      </c>
      <c r="L1" s="24" t="s">
        <v>81</v>
      </c>
      <c r="M1" s="24" t="s">
        <v>82</v>
      </c>
      <c r="N1" s="24" t="s">
        <v>83</v>
      </c>
      <c r="O1" s="24" t="s">
        <v>84</v>
      </c>
      <c r="P1" s="24" t="s">
        <v>85</v>
      </c>
      <c r="Q1" s="24" t="s">
        <v>86</v>
      </c>
      <c r="R1" s="24" t="s">
        <v>87</v>
      </c>
      <c r="S1" s="24" t="s">
        <v>88</v>
      </c>
      <c r="T1" s="4" t="s">
        <v>14</v>
      </c>
    </row>
    <row r="2" spans="1:20" x14ac:dyDescent="0.25">
      <c r="A2" s="1" t="s">
        <v>15</v>
      </c>
      <c r="G2" s="17">
        <f>SUM(Tabela13[[#This Row],[Mês 1]:[Mês 12]])</f>
        <v>1947</v>
      </c>
      <c r="H2" s="17">
        <f t="shared" ref="H2:S2" si="0">H3-H4</f>
        <v>147</v>
      </c>
      <c r="I2" s="17">
        <f t="shared" si="0"/>
        <v>156</v>
      </c>
      <c r="J2" s="17">
        <f t="shared" si="0"/>
        <v>156</v>
      </c>
      <c r="K2" s="17">
        <f t="shared" si="0"/>
        <v>156</v>
      </c>
      <c r="L2" s="17">
        <f t="shared" si="0"/>
        <v>156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16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17</v>
      </c>
      <c r="B4" s="9"/>
      <c r="C4" s="9"/>
      <c r="D4" s="9"/>
      <c r="E4" s="9"/>
      <c r="F4" s="9"/>
      <c r="G4" s="10">
        <f>SUM(Tabela13[[#This Row],[Mês 1]:[Mês 12]])</f>
        <v>69</v>
      </c>
      <c r="H4" s="10">
        <f t="shared" ref="H4:P4" si="1">SUM(H5:H67)</f>
        <v>21</v>
      </c>
      <c r="I4" s="10">
        <f t="shared" si="1"/>
        <v>12</v>
      </c>
      <c r="J4" s="10">
        <f t="shared" si="1"/>
        <v>12</v>
      </c>
      <c r="K4" s="10">
        <f t="shared" si="1"/>
        <v>12</v>
      </c>
      <c r="L4" s="10">
        <f t="shared" si="1"/>
        <v>12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SUM(Q5:Q67)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60</v>
      </c>
      <c r="C5" s="1" t="s">
        <v>71</v>
      </c>
      <c r="D5" s="1">
        <v>2025</v>
      </c>
      <c r="E5" s="1" t="s">
        <v>54</v>
      </c>
      <c r="F5" s="17">
        <v>60</v>
      </c>
      <c r="G5" s="17">
        <f>SUM(Tabela13[[#This Row],[Mês 1]:[Mês 12]])</f>
        <v>51</v>
      </c>
      <c r="H5" s="26">
        <v>3</v>
      </c>
      <c r="I5" s="26">
        <v>12</v>
      </c>
      <c r="J5" s="26">
        <v>12</v>
      </c>
      <c r="K5" s="26">
        <v>12</v>
      </c>
      <c r="L5" s="26">
        <v>12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55</v>
      </c>
      <c r="C6" s="1" t="s">
        <v>71</v>
      </c>
      <c r="D6" s="1">
        <v>2025</v>
      </c>
      <c r="E6" s="1" t="s">
        <v>54</v>
      </c>
      <c r="F6" s="17">
        <v>240</v>
      </c>
      <c r="G6" s="17">
        <f>SUM(Tabela13[[#This Row],[Mês 1]:[Mês 12]])</f>
        <v>18</v>
      </c>
      <c r="H6" s="26">
        <v>18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41</v>
      </c>
      <c r="C7" s="1" t="s">
        <v>71</v>
      </c>
      <c r="D7" s="1">
        <v>2025</v>
      </c>
      <c r="E7" s="1" t="s">
        <v>54</v>
      </c>
      <c r="F7" s="17">
        <v>200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F8" s="11"/>
      <c r="G8" s="6" t="e">
        <f>SUM(#REF!)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5"/>
      <c r="S8" s="5"/>
      <c r="T8" s="5"/>
    </row>
    <row r="9" spans="1:20" x14ac:dyDescent="0.25">
      <c r="F9" s="11"/>
      <c r="G9" s="6" t="e">
        <f>SUM(#REF!)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5"/>
      <c r="S9" s="5"/>
      <c r="T9" s="5"/>
    </row>
    <row r="10" spans="1:20" x14ac:dyDescent="0.25">
      <c r="A10" s="1" t="s">
        <v>42</v>
      </c>
      <c r="C10" s="1" t="s">
        <v>71</v>
      </c>
      <c r="D10" s="1">
        <v>2025</v>
      </c>
      <c r="E10" s="1" t="s">
        <v>54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30</v>
      </c>
      <c r="C11" s="1" t="s">
        <v>71</v>
      </c>
      <c r="D11" s="1">
        <v>2025</v>
      </c>
      <c r="E11" s="1" t="s">
        <v>54</v>
      </c>
      <c r="F11" s="17">
        <v>80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11"/>
    </row>
    <row r="12" spans="1:20" x14ac:dyDescent="0.25">
      <c r="A12" s="1" t="s">
        <v>43</v>
      </c>
      <c r="C12" s="1" t="s">
        <v>71</v>
      </c>
      <c r="D12" s="1">
        <v>2025</v>
      </c>
      <c r="E12" s="1" t="s">
        <v>54</v>
      </c>
      <c r="F12" s="17">
        <v>24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11"/>
    </row>
    <row r="13" spans="1:20" x14ac:dyDescent="0.25">
      <c r="A13" s="14"/>
      <c r="C13" s="2"/>
      <c r="D13" s="19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D14" s="19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D15" s="19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D16" s="19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D17" s="19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14"/>
      <c r="D18" s="19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D19" s="19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D20" s="19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D21" s="19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7"/>
      <c r="D22" s="19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D23" s="19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25"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x14ac:dyDescent="0.25"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x14ac:dyDescent="0.25"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x14ac:dyDescent="0.25"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</sheetData>
  <phoneticPr fontId="18" type="noConversion"/>
  <conditionalFormatting sqref="A7:A13">
    <cfRule type="expression" dxfId="106" priority="1">
      <formula>IF($A7="Esforço total atribuído",1)</formula>
    </cfRule>
    <cfRule type="expression" dxfId="105" priority="2">
      <formula>IF($A7="Disponibilidade restante",1)</formula>
    </cfRule>
    <cfRule type="expression" dxfId="104" priority="3">
      <formula>IF($A7="Disponibil.total",1)</formula>
    </cfRule>
    <cfRule type="expression" dxfId="103" priority="4">
      <formula>IF($B7=1,1)</formula>
    </cfRule>
  </conditionalFormatting>
  <conditionalFormatting sqref="A24:B30">
    <cfRule type="expression" dxfId="102" priority="36">
      <formula>IF(#REF!=1,1)</formula>
    </cfRule>
    <cfRule type="expression" dxfId="101" priority="35">
      <formula>IF($A24="Disponibil.total",1)</formula>
    </cfRule>
    <cfRule type="expression" dxfId="100" priority="34">
      <formula>IF($A24="Disponibilidade restante",1)</formula>
    </cfRule>
    <cfRule type="expression" dxfId="99" priority="33">
      <formula>IF($A24="Esforço total atribuído",1)</formula>
    </cfRule>
  </conditionalFormatting>
  <conditionalFormatting sqref="B18">
    <cfRule type="expression" dxfId="98" priority="5">
      <formula>IF($A18="Esforço total atribuído",1)</formula>
    </cfRule>
    <cfRule type="expression" dxfId="97" priority="6">
      <formula>IF($A18="Disponibilidade restante",1)</formula>
    </cfRule>
    <cfRule type="expression" dxfId="96" priority="7">
      <formula>IF($A18="Disponibil.total",1)</formula>
    </cfRule>
    <cfRule type="expression" dxfId="95" priority="8">
      <formula>IF($B18=1,1)</formula>
    </cfRule>
  </conditionalFormatting>
  <conditionalFormatting sqref="H20:N20">
    <cfRule type="expression" dxfId="94" priority="143">
      <formula>IF($A20="Disponibil.total",1)</formula>
    </cfRule>
    <cfRule type="expression" dxfId="93" priority="142">
      <formula>IF($A20="Disponibilidade restante",1)</formula>
    </cfRule>
    <cfRule type="expression" dxfId="92" priority="141">
      <formula>IF($A20="Esforço total atribuído",1)</formula>
    </cfRule>
    <cfRule type="expression" dxfId="91" priority="144">
      <formula>IF(#REF!=1,1)</formula>
    </cfRule>
  </conditionalFormatting>
  <conditionalFormatting sqref="H13:O15 R13:T21 H16:Q19 A21:B21 H21:Q21 H22:T23 A23:C23">
    <cfRule type="expression" dxfId="90" priority="180">
      <formula>IF(#REF!=1,1)</formula>
    </cfRule>
    <cfRule type="expression" dxfId="89" priority="178">
      <formula>IF($A13="Disponibilidade restante",1)</formula>
    </cfRule>
    <cfRule type="expression" dxfId="88" priority="179">
      <formula>IF($A13="Disponibil.total",1)</formula>
    </cfRule>
  </conditionalFormatting>
  <conditionalFormatting sqref="H22:T23 H16:Q19 H13:O15 R13:T21 A21:B21 H21:Q21 A23:C23">
    <cfRule type="expression" dxfId="87" priority="177">
      <formula>IF($A13="Esforço total atribuído",1)</formula>
    </cfRule>
  </conditionalFormatting>
  <conditionalFormatting sqref="H24:T30">
    <cfRule type="expression" dxfId="86" priority="20">
      <formula>IF($B24=1,1)</formula>
    </cfRule>
    <cfRule type="expression" dxfId="85" priority="19">
      <formula>IF($A24="Disponibil.total",1)</formula>
    </cfRule>
    <cfRule type="expression" dxfId="84" priority="18">
      <formula>IF($A24="Disponibilidade restante",1)</formula>
    </cfRule>
    <cfRule type="expression" dxfId="83" priority="17">
      <formula>IF($A24="Esforço total atribuído",1)</formula>
    </cfRule>
  </conditionalFormatting>
  <conditionalFormatting sqref="O20:Q20">
    <cfRule type="expression" dxfId="82" priority="147">
      <formula>IF($A20="Disponibil.total",1)</formula>
    </cfRule>
    <cfRule type="expression" dxfId="81" priority="146">
      <formula>IF($A20="Disponibilidade restante",1)</formula>
    </cfRule>
    <cfRule type="expression" dxfId="80" priority="145">
      <formula>IF($A20="Esforço total atribuído",1)</formula>
    </cfRule>
    <cfRule type="expression" dxfId="79" priority="148">
      <formula>IF(#REF!=1,1)</formula>
    </cfRule>
  </conditionalFormatting>
  <conditionalFormatting sqref="O23:T23">
    <cfRule type="expression" dxfId="78" priority="139">
      <formula>IF($A23="Disponibil.total",1)</formula>
    </cfRule>
    <cfRule type="expression" dxfId="77" priority="138">
      <formula>IF($A23="Disponibilidade restante",1)</formula>
    </cfRule>
    <cfRule type="expression" dxfId="76" priority="137">
      <formula>IF($A23="Esforço total atribuído",1)</formula>
    </cfRule>
    <cfRule type="expression" dxfId="75" priority="140">
      <formula>IF(#REF!=1,1)</formula>
    </cfRule>
  </conditionalFormatting>
  <conditionalFormatting sqref="P13:Q19">
    <cfRule type="expression" dxfId="74" priority="62">
      <formula>IF($A13="Disponibilidade restante",1)</formula>
    </cfRule>
    <cfRule type="expression" dxfId="73" priority="61">
      <formula>IF($A13="Esforço total atribuído",1)</formula>
    </cfRule>
    <cfRule type="expression" dxfId="72" priority="63">
      <formula>IF($A13="Disponibil.total",1)</formula>
    </cfRule>
    <cfRule type="expression" dxfId="71" priority="44">
      <formula>IF(#REF!=1,1)</formula>
    </cfRule>
  </conditionalFormatting>
  <conditionalFormatting sqref="P18:Q19">
    <cfRule type="expression" dxfId="70" priority="42">
      <formula>IF($A18="Disponibilidade restante",1)</formula>
    </cfRule>
    <cfRule type="expression" dxfId="69" priority="43">
      <formula>IF($A18="Disponibil.total",1)</formula>
    </cfRule>
    <cfRule type="expression" dxfId="68" priority="41">
      <formula>IF($A18="Esforço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Z32"/>
  <sheetViews>
    <sheetView tabSelected="1" zoomScale="90" zoomScaleNormal="90" workbookViewId="0">
      <pane ySplit="4" topLeftCell="A5" activePane="bottomLeft" state="frozen"/>
      <selection pane="bottomLeft" activeCell="F1" sqref="F1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SUM(Tabela1456725[[#This Row],[ago/24]:[dez/25]])</f>
        <v>1398</v>
      </c>
      <c r="H2" s="11">
        <f t="shared" ref="H2:Y2" si="0">H3-H4</f>
        <v>36</v>
      </c>
      <c r="I2" s="11">
        <f t="shared" si="0"/>
        <v>-4</v>
      </c>
      <c r="J2" s="11">
        <f t="shared" si="0"/>
        <v>-178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4"/>
    </row>
    <row r="3" spans="1:26" x14ac:dyDescent="0.25">
      <c r="A3" s="1" t="s">
        <v>16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SUM(Tabela1456725[[#This Row],[ago/24]:[dez/25]])</f>
        <v>1326</v>
      </c>
      <c r="H4" s="8">
        <f t="shared" ref="H4:Y4" si="1">SUM(H5:H37)</f>
        <v>140</v>
      </c>
      <c r="I4" s="8">
        <f t="shared" si="1"/>
        <v>180</v>
      </c>
      <c r="J4" s="8">
        <f t="shared" si="1"/>
        <v>346</v>
      </c>
      <c r="K4" s="8">
        <f t="shared" si="1"/>
        <v>208</v>
      </c>
      <c r="L4" s="8">
        <f t="shared" si="1"/>
        <v>128</v>
      </c>
      <c r="M4" s="8">
        <f t="shared" si="1"/>
        <v>128</v>
      </c>
      <c r="N4" s="8">
        <f t="shared" si="1"/>
        <v>28</v>
      </c>
      <c r="O4" s="8">
        <f t="shared" si="1"/>
        <v>28</v>
      </c>
      <c r="P4" s="8">
        <f t="shared" si="1"/>
        <v>28</v>
      </c>
      <c r="Q4" s="8">
        <f t="shared" si="1"/>
        <v>28</v>
      </c>
      <c r="R4" s="8">
        <f t="shared" si="1"/>
        <v>28</v>
      </c>
      <c r="S4" s="8">
        <f t="shared" si="1"/>
        <v>28</v>
      </c>
      <c r="T4" s="8">
        <f t="shared" si="1"/>
        <v>28</v>
      </c>
      <c r="U4" s="8">
        <f t="shared" si="1"/>
        <v>28</v>
      </c>
      <c r="V4" s="8">
        <f t="shared" si="1"/>
        <v>28</v>
      </c>
      <c r="W4" s="8">
        <f t="shared" si="1"/>
        <v>28</v>
      </c>
      <c r="X4" s="8">
        <f t="shared" si="1"/>
        <v>28</v>
      </c>
      <c r="Y4" s="8">
        <f t="shared" si="1"/>
        <v>28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73</v>
      </c>
      <c r="E5" s="1" t="s">
        <v>54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54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4"/>
    </row>
    <row r="7" spans="1:26" x14ac:dyDescent="0.25">
      <c r="A7" s="15" t="s">
        <v>35</v>
      </c>
      <c r="C7" s="1" t="s">
        <v>18</v>
      </c>
      <c r="D7" s="1" t="s">
        <v>73</v>
      </c>
      <c r="E7" s="1" t="s">
        <v>54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"/>
    </row>
    <row r="8" spans="1:26" x14ac:dyDescent="0.25">
      <c r="A8" s="1" t="s">
        <v>53</v>
      </c>
      <c r="C8" s="1" t="s">
        <v>18</v>
      </c>
      <c r="D8" s="1">
        <v>2024</v>
      </c>
      <c r="E8" s="1" t="s">
        <v>54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51</v>
      </c>
      <c r="C9" s="1" t="s">
        <v>18</v>
      </c>
      <c r="D9" s="1">
        <v>2024</v>
      </c>
      <c r="E9" s="1" t="s">
        <v>54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64</v>
      </c>
      <c r="B10" s="1" t="s">
        <v>74</v>
      </c>
      <c r="C10" s="1" t="s">
        <v>18</v>
      </c>
      <c r="D10" s="1">
        <v>2024</v>
      </c>
      <c r="E10" s="1" t="s">
        <v>54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" t="s">
        <v>75</v>
      </c>
      <c r="C11" s="1" t="s">
        <v>18</v>
      </c>
      <c r="D11" s="1">
        <v>2024</v>
      </c>
      <c r="E11" s="1" t="s">
        <v>54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" t="s">
        <v>27</v>
      </c>
      <c r="C12" s="1" t="s">
        <v>18</v>
      </c>
      <c r="D12" s="1">
        <v>2024</v>
      </c>
      <c r="E12" s="1" t="s">
        <v>54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31</v>
      </c>
      <c r="C13" s="1" t="s">
        <v>18</v>
      </c>
      <c r="D13" s="1" t="s">
        <v>72</v>
      </c>
      <c r="E13" s="1" t="s">
        <v>54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A14" s="14" t="s">
        <v>32</v>
      </c>
      <c r="C14" s="1" t="s">
        <v>18</v>
      </c>
      <c r="D14" s="1">
        <v>2024</v>
      </c>
      <c r="E14" s="1" t="s">
        <v>54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4" t="s">
        <v>33</v>
      </c>
      <c r="C15" s="1" t="s">
        <v>18</v>
      </c>
      <c r="D15" s="1">
        <v>2024</v>
      </c>
      <c r="E15" s="1" t="s">
        <v>54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4" t="s">
        <v>52</v>
      </c>
      <c r="C16" s="1" t="s">
        <v>18</v>
      </c>
      <c r="D16" s="1">
        <v>2024</v>
      </c>
      <c r="E16" s="1" t="s">
        <v>54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76</v>
      </c>
      <c r="C17" s="1" t="s">
        <v>18</v>
      </c>
      <c r="D17" s="1">
        <v>2024</v>
      </c>
      <c r="E17" s="1" t="s">
        <v>54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F18" s="17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"/>
    </row>
    <row r="19" spans="1:26" x14ac:dyDescent="0.25">
      <c r="F19" s="17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"/>
    </row>
    <row r="20" spans="1:26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"/>
    </row>
    <row r="21" spans="1:26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"/>
    </row>
    <row r="22" spans="1:26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  <row r="24" spans="1:26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"/>
    </row>
    <row r="25" spans="1:26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"/>
    </row>
    <row r="26" spans="1:26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"/>
    </row>
    <row r="27" spans="1:26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"/>
    </row>
    <row r="28" spans="1:26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"/>
    </row>
    <row r="29" spans="1:26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"/>
    </row>
    <row r="30" spans="1:26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"/>
    </row>
    <row r="31" spans="1:26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</row>
    <row r="32" spans="1:26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"/>
    </row>
  </sheetData>
  <phoneticPr fontId="18" type="noConversion"/>
  <conditionalFormatting sqref="A13:A16">
    <cfRule type="expression" dxfId="67" priority="9">
      <formula>IF($A13="Esforço total atribuído",1)</formula>
    </cfRule>
    <cfRule type="expression" dxfId="66" priority="10">
      <formula>IF($A13="Disponibilidade restante",1)</formula>
    </cfRule>
    <cfRule type="expression" dxfId="65" priority="11">
      <formula>IF($A13="Disponibil.total",1)</formula>
    </cfRule>
    <cfRule type="expression" dxfId="64" priority="12">
      <formula>IF($B13=1,1)</formula>
    </cfRule>
  </conditionalFormatting>
  <conditionalFormatting sqref="A20:A32">
    <cfRule type="expression" dxfId="63" priority="13">
      <formula>IF($A20="Esforço total atribuído",1)</formula>
    </cfRule>
    <cfRule type="expression" dxfId="62" priority="14">
      <formula>IF($A20="Disponibilidade restante",1)</formula>
    </cfRule>
    <cfRule type="expression" dxfId="61" priority="15">
      <formula>IF($A20="Disponibil.total",1)</formula>
    </cfRule>
    <cfRule type="expression" dxfId="60" priority="16">
      <formula>IF($B20=1,1)</formula>
    </cfRule>
  </conditionalFormatting>
  <conditionalFormatting sqref="I3:Q3">
    <cfRule type="expression" dxfId="59" priority="5">
      <formula>IF($A3="Esforço total atribuído",1)</formula>
    </cfRule>
    <cfRule type="expression" dxfId="58" priority="6">
      <formula>IF($A3="Disponibilidade restante",1)</formula>
    </cfRule>
    <cfRule type="expression" dxfId="57" priority="7">
      <formula>IF($A3="Disponibil.total",1)</formula>
    </cfRule>
    <cfRule type="expression" dxfId="56" priority="8">
      <formula>IF($B3=1,1)</formula>
    </cfRule>
  </conditionalFormatting>
  <conditionalFormatting sqref="U3:Y3">
    <cfRule type="expression" dxfId="55" priority="1">
      <formula>IF($A3="Esforço total atribuído",1)</formula>
    </cfRule>
    <cfRule type="expression" dxfId="54" priority="2">
      <formula>IF($A3="Disponibilidade restante",1)</formula>
    </cfRule>
    <cfRule type="expression" dxfId="53" priority="3">
      <formula>IF($A3="Disponibil.total",1)</formula>
    </cfRule>
    <cfRule type="expression" dxfId="5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23"/>
  <sheetViews>
    <sheetView zoomScale="90" zoomScaleNormal="90" workbookViewId="0">
      <pane ySplit="4" topLeftCell="A5" activePane="bottomLeft" state="frozen"/>
      <selection pane="bottomLeft" activeCell="I3" sqref="I3:Y3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SUM(Tabela145672[[#This Row],[ago/24]:[dez/25]])</f>
        <v>1596</v>
      </c>
      <c r="H2" s="11">
        <f t="shared" ref="H2:Y2" si="0">H3-H4</f>
        <v>24.669999999999987</v>
      </c>
      <c r="I2" s="11">
        <f t="shared" si="0"/>
        <v>-4</v>
      </c>
      <c r="J2" s="11">
        <f t="shared" si="0"/>
        <v>-4</v>
      </c>
      <c r="K2" s="11">
        <f t="shared" si="0"/>
        <v>-4</v>
      </c>
      <c r="L2" s="11">
        <f t="shared" si="0"/>
        <v>-4</v>
      </c>
      <c r="M2" s="11">
        <f t="shared" si="0"/>
        <v>-4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16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SUM(Tabela145672[[#This Row],[ago/24]:[dez/25]])</f>
        <v>1128</v>
      </c>
      <c r="H4" s="8">
        <f t="shared" ref="H4:Y4" si="1">SUM(H5:H28)</f>
        <v>151.33000000000001</v>
      </c>
      <c r="I4" s="8">
        <f t="shared" si="1"/>
        <v>180</v>
      </c>
      <c r="J4" s="8">
        <f t="shared" si="1"/>
        <v>172</v>
      </c>
      <c r="K4" s="8">
        <f t="shared" si="1"/>
        <v>188</v>
      </c>
      <c r="L4" s="8">
        <f t="shared" si="1"/>
        <v>164</v>
      </c>
      <c r="M4" s="8">
        <f t="shared" si="1"/>
        <v>124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34</v>
      </c>
      <c r="B5" s="15"/>
      <c r="C5" s="1" t="s">
        <v>18</v>
      </c>
      <c r="D5" s="1">
        <v>2024</v>
      </c>
      <c r="E5" s="1" t="s">
        <v>40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36</v>
      </c>
      <c r="B6" s="15"/>
      <c r="C6" s="1" t="s">
        <v>18</v>
      </c>
      <c r="D6" s="1">
        <v>2024</v>
      </c>
      <c r="E6" s="1" t="s">
        <v>40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35</v>
      </c>
      <c r="C7" s="1" t="s">
        <v>18</v>
      </c>
      <c r="D7" s="1">
        <v>2024</v>
      </c>
      <c r="E7" s="1" t="s">
        <v>40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47</v>
      </c>
      <c r="C8" s="1" t="s">
        <v>18</v>
      </c>
      <c r="D8" s="1">
        <v>2024</v>
      </c>
      <c r="E8" s="1" t="s">
        <v>40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27</v>
      </c>
      <c r="C9" s="1" t="s">
        <v>18</v>
      </c>
      <c r="D9" s="1" t="s">
        <v>72</v>
      </c>
      <c r="E9" s="1" t="s">
        <v>40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49</v>
      </c>
      <c r="C10" s="1" t="s">
        <v>50</v>
      </c>
      <c r="D10" s="1">
        <v>2024</v>
      </c>
      <c r="E10" s="1" t="s">
        <v>40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31</v>
      </c>
      <c r="C11" s="2" t="s">
        <v>24</v>
      </c>
      <c r="D11" s="1">
        <v>2024</v>
      </c>
      <c r="E11" s="1" t="s">
        <v>40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32</v>
      </c>
      <c r="C12" s="2" t="s">
        <v>24</v>
      </c>
      <c r="D12" s="1">
        <v>2024</v>
      </c>
      <c r="E12" s="1" t="s">
        <v>40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33</v>
      </c>
      <c r="C13" s="2" t="s">
        <v>24</v>
      </c>
      <c r="D13" s="1">
        <v>2024</v>
      </c>
      <c r="E13" s="1" t="s">
        <v>40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F14" s="6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" t="s">
        <v>41</v>
      </c>
      <c r="C15" s="1" t="s">
        <v>71</v>
      </c>
      <c r="D15" s="1">
        <v>2025</v>
      </c>
      <c r="E15" s="1" t="s">
        <v>40</v>
      </c>
      <c r="F15" s="17">
        <v>120</v>
      </c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" t="s">
        <v>60</v>
      </c>
      <c r="C16" s="1" t="s">
        <v>71</v>
      </c>
      <c r="D16" s="1">
        <v>2025</v>
      </c>
      <c r="E16" s="1" t="s">
        <v>40</v>
      </c>
      <c r="F16" s="17">
        <v>0</v>
      </c>
      <c r="G16" s="6">
        <f>SUM(Tabela145672[[#This Row],[ago/24]:[dez/25]])</f>
        <v>20</v>
      </c>
      <c r="H16" s="11"/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42</v>
      </c>
      <c r="C17" s="1" t="s">
        <v>71</v>
      </c>
      <c r="D17" s="1">
        <v>2025</v>
      </c>
      <c r="E17" s="1" t="s">
        <v>40</v>
      </c>
      <c r="F17" s="17">
        <v>60</v>
      </c>
      <c r="G17" s="6">
        <f>SUM(Tabela145672[[#This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"/>
    </row>
    <row r="18" spans="1:26" x14ac:dyDescent="0.25">
      <c r="A18" s="1" t="s">
        <v>30</v>
      </c>
      <c r="C18" s="1" t="s">
        <v>71</v>
      </c>
      <c r="D18" s="1">
        <v>2025</v>
      </c>
      <c r="E18" s="1" t="s">
        <v>40</v>
      </c>
      <c r="F18" s="17">
        <v>80</v>
      </c>
      <c r="G18" s="6">
        <f>SUM(Tabela145672[[#This Row],[ago/24]:[dez/25]])</f>
        <v>0</v>
      </c>
      <c r="H18" s="11"/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"/>
    </row>
    <row r="19" spans="1:26" x14ac:dyDescent="0.25">
      <c r="A19" s="1" t="s">
        <v>43</v>
      </c>
      <c r="C19" s="1" t="s">
        <v>71</v>
      </c>
      <c r="D19" s="1">
        <v>2025</v>
      </c>
      <c r="E19" s="1" t="s">
        <v>40</v>
      </c>
      <c r="F19" s="17">
        <v>100</v>
      </c>
      <c r="G19" s="6">
        <f>SUM(Tabela145672[[#This Row],[ago/24]:[dez/25]])</f>
        <v>0</v>
      </c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"/>
    </row>
    <row r="20" spans="1:26" x14ac:dyDescent="0.25">
      <c r="C20" s="2"/>
      <c r="G20" s="6">
        <f>SUM(Tabela145672[[#This Row],[ago/24]:[dez/25]])</f>
        <v>0</v>
      </c>
      <c r="H20" s="11"/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"/>
    </row>
    <row r="21" spans="1:26" x14ac:dyDescent="0.25">
      <c r="C21" s="2"/>
      <c r="G21" s="6">
        <f>SUM(Tabela145672[[#This Row],[ago/24]:[dez/25]])</f>
        <v>0</v>
      </c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</sheetData>
  <phoneticPr fontId="18" type="noConversion"/>
  <conditionalFormatting sqref="A11:A15">
    <cfRule type="expression" dxfId="51" priority="25">
      <formula>IF($A11="Esforço total atribuído",1)</formula>
    </cfRule>
    <cfRule type="expression" dxfId="50" priority="26">
      <formula>IF($A11="Disponibilidade restante",1)</formula>
    </cfRule>
    <cfRule type="expression" dxfId="49" priority="27">
      <formula>IF($A11="Disponibil.total",1)</formula>
    </cfRule>
    <cfRule type="expression" dxfId="48" priority="28">
      <formula>IF($B11=1,1)</formula>
    </cfRule>
  </conditionalFormatting>
  <conditionalFormatting sqref="A17:A19">
    <cfRule type="expression" dxfId="47" priority="9">
      <formula>IF($A17="Esforço total atribuído",1)</formula>
    </cfRule>
    <cfRule type="expression" dxfId="46" priority="10">
      <formula>IF($A17="Disponibilidade restante",1)</formula>
    </cfRule>
    <cfRule type="expression" dxfId="45" priority="11">
      <formula>IF($A17="Disponibil.total",1)</formula>
    </cfRule>
    <cfRule type="expression" dxfId="44" priority="12">
      <formula>IF($B17=1,1)</formula>
    </cfRule>
  </conditionalFormatting>
  <conditionalFormatting sqref="A22:A23">
    <cfRule type="expression" dxfId="43" priority="21">
      <formula>IF($A22="Esforço total atribuído",1)</formula>
    </cfRule>
    <cfRule type="expression" dxfId="42" priority="22">
      <formula>IF($A22="Disponibilidade restante",1)</formula>
    </cfRule>
    <cfRule type="expression" dxfId="41" priority="23">
      <formula>IF($A22="Disponibil.total",1)</formula>
    </cfRule>
    <cfRule type="expression" dxfId="40" priority="24">
      <formula>IF($B22=1,1)</formula>
    </cfRule>
  </conditionalFormatting>
  <conditionalFormatting sqref="I3:Q3">
    <cfRule type="expression" dxfId="39" priority="5">
      <formula>IF($A3="Esforço total atribuído",1)</formula>
    </cfRule>
    <cfRule type="expression" dxfId="38" priority="6">
      <formula>IF($A3="Disponibilidade restante",1)</formula>
    </cfRule>
    <cfRule type="expression" dxfId="37" priority="7">
      <formula>IF($A3="Disponibil.total",1)</formula>
    </cfRule>
    <cfRule type="expression" dxfId="36" priority="8">
      <formula>IF($B3=1,1)</formula>
    </cfRule>
  </conditionalFormatting>
  <conditionalFormatting sqref="U3:Y3">
    <cfRule type="expression" dxfId="35" priority="1">
      <formula>IF($A3="Esforço total atribuído",1)</formula>
    </cfRule>
    <cfRule type="expression" dxfId="34" priority="2">
      <formula>IF($A3="Disponibilidade restante",1)</formula>
    </cfRule>
    <cfRule type="expression" dxfId="33" priority="3">
      <formula>IF($A3="Disponibil.total",1)</formula>
    </cfRule>
    <cfRule type="expression" dxfId="3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3"/>
  <sheetViews>
    <sheetView zoomScale="90" zoomScaleNormal="90" workbookViewId="0">
      <pane ySplit="4" topLeftCell="A5" activePane="bottomLeft" state="frozen"/>
      <selection pane="bottomLeft" activeCell="A10" sqref="A10:XFD10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16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SUM(H5:H28)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SUM(U5:U29)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56</v>
      </c>
      <c r="B5" s="15"/>
      <c r="C5" s="1" t="s">
        <v>18</v>
      </c>
      <c r="D5" s="1" t="s">
        <v>73</v>
      </c>
      <c r="E5" s="1" t="s">
        <v>38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38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57</v>
      </c>
      <c r="B7" s="15"/>
      <c r="C7" s="1" t="s">
        <v>18</v>
      </c>
      <c r="D7" s="1" t="s">
        <v>73</v>
      </c>
      <c r="E7" s="1" t="s">
        <v>38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35</v>
      </c>
      <c r="C8" s="1" t="s">
        <v>18</v>
      </c>
      <c r="D8" s="1" t="s">
        <v>73</v>
      </c>
      <c r="E8" s="1" t="s">
        <v>38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59</v>
      </c>
      <c r="C9" s="1" t="s">
        <v>18</v>
      </c>
      <c r="D9" s="1">
        <v>2024</v>
      </c>
      <c r="E9" s="1" t="s">
        <v>38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37</v>
      </c>
      <c r="B10" s="1" t="s">
        <v>39</v>
      </c>
      <c r="C10" s="1" t="s">
        <v>18</v>
      </c>
      <c r="D10" s="1">
        <v>2024</v>
      </c>
      <c r="E10" s="1" t="s">
        <v>38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31</v>
      </c>
      <c r="C11" s="1" t="s">
        <v>18</v>
      </c>
      <c r="D11" s="1">
        <v>2024</v>
      </c>
      <c r="E11" s="1" t="s">
        <v>38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32</v>
      </c>
      <c r="C12" s="1" t="s">
        <v>18</v>
      </c>
      <c r="D12" s="1">
        <v>2024</v>
      </c>
      <c r="E12" s="1" t="s">
        <v>38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33</v>
      </c>
      <c r="C13" s="1" t="s">
        <v>18</v>
      </c>
      <c r="D13" s="1">
        <v>2024</v>
      </c>
      <c r="E13" s="1" t="s">
        <v>38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63</v>
      </c>
      <c r="C14" s="1" t="s">
        <v>18</v>
      </c>
      <c r="D14" s="1">
        <v>2024</v>
      </c>
      <c r="E14" s="1" t="s">
        <v>38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52</v>
      </c>
      <c r="C15" s="1" t="s">
        <v>18</v>
      </c>
      <c r="D15" s="1">
        <v>2024</v>
      </c>
      <c r="E15" s="1" t="s">
        <v>38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>
        <f>SUM(Tabela14567[[#This Row],[ago/24]:[dez/25]])</f>
        <v>0</v>
      </c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"/>
    </row>
    <row r="17" spans="1:26" x14ac:dyDescent="0.25">
      <c r="A17" s="1" t="s">
        <v>42</v>
      </c>
      <c r="C17" s="1" t="s">
        <v>71</v>
      </c>
      <c r="D17" s="1">
        <v>2025</v>
      </c>
      <c r="E17" s="1" t="s">
        <v>38</v>
      </c>
      <c r="F17" s="17">
        <v>420</v>
      </c>
      <c r="G17" s="6">
        <f>SUM(Tabela14567[[#This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G18" s="6"/>
      <c r="H18" s="11"/>
      <c r="I18" s="11"/>
      <c r="J18" s="11"/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1"/>
    </row>
    <row r="19" spans="1:26" x14ac:dyDescent="0.25">
      <c r="C19" s="2"/>
      <c r="G19" s="6"/>
      <c r="H19" s="11"/>
      <c r="I19" s="11"/>
      <c r="J19" s="11"/>
      <c r="K19" s="11"/>
      <c r="L19" s="11"/>
      <c r="M19" s="11"/>
      <c r="N19" s="11"/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1"/>
    </row>
    <row r="20" spans="1:26" x14ac:dyDescent="0.25">
      <c r="C20" s="2"/>
      <c r="G20" s="6"/>
      <c r="H20" s="11"/>
      <c r="I20" s="11"/>
      <c r="J20" s="11"/>
      <c r="K20" s="11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1"/>
    </row>
    <row r="21" spans="1:26" x14ac:dyDescent="0.25">
      <c r="A21" s="14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1"/>
    </row>
  </sheetData>
  <phoneticPr fontId="18" type="noConversion"/>
  <conditionalFormatting sqref="A11:A13 A23">
    <cfRule type="expression" dxfId="31" priority="29">
      <formula>IF($A11="Esforço total atribuído",1)</formula>
    </cfRule>
    <cfRule type="expression" dxfId="30" priority="30">
      <formula>IF($A11="Disponibilidade restante",1)</formula>
    </cfRule>
    <cfRule type="expression" dxfId="29" priority="31">
      <formula>IF($A11="Disponibil.total",1)</formula>
    </cfRule>
    <cfRule type="expression" dxfId="28" priority="32">
      <formula>IF($B11=1,1)</formula>
    </cfRule>
  </conditionalFormatting>
  <conditionalFormatting sqref="A15:A21">
    <cfRule type="expression" dxfId="27" priority="9">
      <formula>IF($A15="Esforço total atribuído",1)</formula>
    </cfRule>
    <cfRule type="expression" dxfId="26" priority="10">
      <formula>IF($A15="Disponibilidade restante",1)</formula>
    </cfRule>
    <cfRule type="expression" dxfId="25" priority="11">
      <formula>IF($A15="Disponibil.total",1)</formula>
    </cfRule>
    <cfRule type="expression" dxfId="24" priority="12">
      <formula>IF($B15=1,1)</formula>
    </cfRule>
  </conditionalFormatting>
  <conditionalFormatting sqref="I3:Q3">
    <cfRule type="expression" dxfId="23" priority="5">
      <formula>IF($A3="Esforço total atribuído",1)</formula>
    </cfRule>
    <cfRule type="expression" dxfId="22" priority="6">
      <formula>IF($A3="Disponibilidade restante",1)</formula>
    </cfRule>
    <cfRule type="expression" dxfId="21" priority="7">
      <formula>IF($A3="Disponibil.total",1)</formula>
    </cfRule>
    <cfRule type="expression" dxfId="20" priority="8">
      <formula>IF($B3=1,1)</formula>
    </cfRule>
  </conditionalFormatting>
  <conditionalFormatting sqref="U3:Y3">
    <cfRule type="expression" dxfId="19" priority="1">
      <formula>IF($A3="Esforço total atribuído",1)</formula>
    </cfRule>
    <cfRule type="expression" dxfId="18" priority="2">
      <formula>IF($A3="Disponibilidade restante",1)</formula>
    </cfRule>
    <cfRule type="expression" dxfId="17" priority="3">
      <formula>IF($A3="Disponibil.total",1)</formula>
    </cfRule>
    <cfRule type="expression" dxfId="1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9"/>
  <sheetViews>
    <sheetView zoomScale="90" zoomScaleNormal="90" workbookViewId="0">
      <pane ySplit="4" topLeftCell="A5" activePane="bottomLeft" state="frozen"/>
      <selection pane="bottomLeft" activeCell="A15" sqref="A15:C15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19</v>
      </c>
      <c r="Q1" s="24" t="s">
        <v>20</v>
      </c>
      <c r="R1" s="24" t="s">
        <v>21</v>
      </c>
      <c r="S1" s="24" t="s">
        <v>22</v>
      </c>
      <c r="T1" s="24" t="s">
        <v>23</v>
      </c>
      <c r="U1" s="24" t="s">
        <v>65</v>
      </c>
      <c r="V1" s="24" t="s">
        <v>66</v>
      </c>
      <c r="W1" s="24" t="s">
        <v>67</v>
      </c>
      <c r="X1" s="24" t="s">
        <v>68</v>
      </c>
      <c r="Y1" s="24" t="s">
        <v>69</v>
      </c>
      <c r="Z1" s="4" t="s">
        <v>14</v>
      </c>
    </row>
    <row r="2" spans="1:26" x14ac:dyDescent="0.25">
      <c r="A2" s="1" t="s">
        <v>15</v>
      </c>
      <c r="G2" s="6">
        <f>SUM(Tabela1456724[[#This Row],[ago/24]:[dez/25]])</f>
        <v>1183.73</v>
      </c>
      <c r="H2" s="11">
        <f t="shared" ref="H2:Y2" si="0">H3-H4</f>
        <v>-52</v>
      </c>
      <c r="I2" s="17">
        <f t="shared" si="0"/>
        <v>-21</v>
      </c>
      <c r="J2" s="17">
        <f t="shared" si="0"/>
        <v>-36.53</v>
      </c>
      <c r="K2" s="17">
        <f t="shared" si="0"/>
        <v>-32.930000000000007</v>
      </c>
      <c r="L2" s="17">
        <f t="shared" si="0"/>
        <v>-59.66</v>
      </c>
      <c r="M2" s="17">
        <f t="shared" si="0"/>
        <v>41.849999999999994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16</v>
      </c>
      <c r="G3" s="6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SUM(Tabela1456724[[#This Row],[ago/24]:[dez/25]])</f>
        <v>1540.27</v>
      </c>
      <c r="H4" s="8">
        <f t="shared" ref="H4:T4" si="1">SUM(H5:H33)</f>
        <v>228</v>
      </c>
      <c r="I4" s="10">
        <f t="shared" si="1"/>
        <v>197</v>
      </c>
      <c r="J4" s="10">
        <f t="shared" si="1"/>
        <v>204.53</v>
      </c>
      <c r="K4" s="10">
        <f t="shared" si="1"/>
        <v>216.93</v>
      </c>
      <c r="L4" s="10">
        <f t="shared" si="1"/>
        <v>219.66</v>
      </c>
      <c r="M4" s="10">
        <f t="shared" si="1"/>
        <v>78.150000000000006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SUM(U5:U28)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73</v>
      </c>
      <c r="E5" s="1" t="s">
        <v>45</v>
      </c>
      <c r="F5" s="17">
        <v>85</v>
      </c>
      <c r="G5" s="6">
        <f>SUM(Tabela1456724[[#This Row],[ago/24]:[dez/25]])</f>
        <v>85</v>
      </c>
      <c r="H5" s="11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45</v>
      </c>
      <c r="F6" s="17">
        <v>340</v>
      </c>
      <c r="G6" s="6">
        <f>SUM(Tabela1456724[[#This Row],[ago/24]:[dez/25]])</f>
        <v>317</v>
      </c>
      <c r="H6" s="11">
        <v>20</v>
      </c>
      <c r="I6" s="26">
        <v>17</v>
      </c>
      <c r="J6" s="26">
        <v>10</v>
      </c>
      <c r="K6" s="26">
        <v>10</v>
      </c>
      <c r="L6" s="26">
        <v>20</v>
      </c>
      <c r="M6" s="26">
        <v>20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35</v>
      </c>
      <c r="C7" s="1" t="s">
        <v>18</v>
      </c>
      <c r="D7" s="1" t="s">
        <v>73</v>
      </c>
      <c r="E7" s="1" t="s">
        <v>45</v>
      </c>
      <c r="F7" s="17">
        <v>255</v>
      </c>
      <c r="G7" s="6">
        <f>SUM(Tabela1456724[[#This Row],[ago/24]:[dez/25]])</f>
        <v>425</v>
      </c>
      <c r="H7" s="11">
        <v>15</v>
      </c>
      <c r="I7" s="26">
        <v>27</v>
      </c>
      <c r="J7" s="26">
        <v>7</v>
      </c>
      <c r="K7" s="26">
        <v>13</v>
      </c>
      <c r="L7" s="26">
        <v>27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26</v>
      </c>
      <c r="C8" s="1" t="s">
        <v>18</v>
      </c>
      <c r="D8" s="1">
        <v>2024</v>
      </c>
      <c r="E8" s="1" t="s">
        <v>45</v>
      </c>
      <c r="F8" s="17">
        <v>24</v>
      </c>
      <c r="G8" s="6">
        <f>SUM(Tabela1456724[[#This Row],[ago/24]:[dez/25]])</f>
        <v>20</v>
      </c>
      <c r="H8" s="11">
        <v>0</v>
      </c>
      <c r="I8" s="26">
        <v>0</v>
      </c>
      <c r="J8" s="26">
        <v>4</v>
      </c>
      <c r="K8" s="26">
        <v>8</v>
      </c>
      <c r="L8" s="26">
        <v>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29</v>
      </c>
      <c r="C9" s="1" t="s">
        <v>58</v>
      </c>
      <c r="E9" s="1" t="s">
        <v>45</v>
      </c>
      <c r="F9" s="11"/>
      <c r="G9" s="6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51</v>
      </c>
      <c r="C10" s="1" t="s">
        <v>58</v>
      </c>
      <c r="E10" s="1" t="s">
        <v>45</v>
      </c>
      <c r="F10" s="11"/>
      <c r="G10" s="6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61</v>
      </c>
      <c r="B11" s="1" t="s">
        <v>62</v>
      </c>
      <c r="C11" s="1" t="s">
        <v>18</v>
      </c>
      <c r="D11" s="1">
        <v>2024</v>
      </c>
      <c r="E11" s="1" t="s">
        <v>45</v>
      </c>
      <c r="F11" s="17">
        <v>12</v>
      </c>
      <c r="G11" s="6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48</v>
      </c>
      <c r="C12" s="2" t="s">
        <v>24</v>
      </c>
      <c r="D12" s="1">
        <v>2024</v>
      </c>
      <c r="E12" s="1" t="s">
        <v>45</v>
      </c>
      <c r="F12" s="17"/>
      <c r="G12" s="6">
        <f>SUM(Tabela1456724[[#This Row],[ago/24]:[dez/25]])</f>
        <v>0</v>
      </c>
      <c r="H12" s="11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x14ac:dyDescent="0.25">
      <c r="A13" s="1" t="s">
        <v>44</v>
      </c>
      <c r="C13" s="1" t="s">
        <v>18</v>
      </c>
      <c r="D13" s="1">
        <v>2024</v>
      </c>
      <c r="E13" s="1" t="s">
        <v>45</v>
      </c>
      <c r="F13" s="17"/>
      <c r="G13" s="6">
        <f>SUM(Tabela1456724[[#This Row],[ago/24]:[dez/25]])</f>
        <v>5</v>
      </c>
      <c r="H13" s="11">
        <v>1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46</v>
      </c>
      <c r="C14" s="1" t="s">
        <v>58</v>
      </c>
      <c r="D14" s="1">
        <v>2024</v>
      </c>
      <c r="E14" s="1" t="s">
        <v>45</v>
      </c>
      <c r="F14" s="17"/>
      <c r="G14" s="6">
        <f>SUM(Tabela1456724[[#This Row],[ago/24]:[dez/25]])</f>
        <v>3</v>
      </c>
      <c r="H14" s="11">
        <v>0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27</v>
      </c>
      <c r="C15" s="1" t="s">
        <v>18</v>
      </c>
      <c r="D15" s="1">
        <v>2024</v>
      </c>
      <c r="E15" s="1" t="s">
        <v>45</v>
      </c>
      <c r="F15" s="17">
        <v>540</v>
      </c>
      <c r="G15" s="6">
        <f>SUM(Tabela1456724[[#This Row],[ago/24]:[dez/25]])</f>
        <v>592.27</v>
      </c>
      <c r="H15" s="11">
        <v>88</v>
      </c>
      <c r="I15" s="26">
        <v>110</v>
      </c>
      <c r="J15" s="29">
        <v>161.53</v>
      </c>
      <c r="K15" s="29">
        <v>154.93</v>
      </c>
      <c r="L15" s="29">
        <v>139.66</v>
      </c>
      <c r="M15" s="29">
        <v>26.15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x14ac:dyDescent="0.25">
      <c r="A16" s="1" t="s">
        <v>49</v>
      </c>
      <c r="C16" s="1" t="s">
        <v>18</v>
      </c>
      <c r="D16" s="1">
        <v>2024</v>
      </c>
      <c r="E16" s="1" t="s">
        <v>45</v>
      </c>
      <c r="F16" s="17"/>
      <c r="G16" s="6">
        <f>SUM(Tabela1456724[[#This Row],[ago/24]:[dez/25]])</f>
        <v>4</v>
      </c>
      <c r="H16" s="11">
        <v>1</v>
      </c>
      <c r="I16" s="26">
        <v>4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1"/>
    </row>
    <row r="17" spans="1:26" hidden="1" x14ac:dyDescent="0.25">
      <c r="A17" s="14" t="s">
        <v>28</v>
      </c>
      <c r="C17" s="1" t="s">
        <v>58</v>
      </c>
      <c r="E17" s="1" t="s">
        <v>45</v>
      </c>
      <c r="F17" s="11"/>
      <c r="G17" s="6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hidden="1" x14ac:dyDescent="0.25">
      <c r="A18" s="14" t="s">
        <v>25</v>
      </c>
      <c r="C18" s="1" t="s">
        <v>58</v>
      </c>
      <c r="D18" s="3"/>
      <c r="E18" s="1" t="s">
        <v>45</v>
      </c>
      <c r="F18" s="11"/>
      <c r="G18" s="6">
        <f>SUM(Tabela1456724[[#This Row],[jul/24]:[jul/25]])</f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/>
      <c r="V18" s="11"/>
      <c r="W18" s="11"/>
      <c r="X18" s="11"/>
      <c r="Y18" s="11"/>
      <c r="Z18" s="1"/>
    </row>
    <row r="19" spans="1:26" x14ac:dyDescent="0.25">
      <c r="A19" s="14" t="s">
        <v>31</v>
      </c>
      <c r="C19" s="1" t="s">
        <v>18</v>
      </c>
      <c r="D19" s="1">
        <v>2024</v>
      </c>
      <c r="E19" s="1" t="s">
        <v>45</v>
      </c>
      <c r="F19" s="17">
        <v>150</v>
      </c>
      <c r="G19" s="6">
        <f>SUM(Tabela1456724[[#This Row],[ago/24]:[dez/25]])</f>
        <v>0</v>
      </c>
      <c r="H19" s="11">
        <v>12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4" t="s">
        <v>32</v>
      </c>
      <c r="C20" s="1" t="s">
        <v>18</v>
      </c>
      <c r="D20" s="1">
        <v>2024</v>
      </c>
      <c r="E20" s="1" t="s">
        <v>45</v>
      </c>
      <c r="F20" s="17">
        <v>80</v>
      </c>
      <c r="G20" s="6">
        <f>SUM(Tabela1456724[[#This Row],[ago/24]:[dez/25]])</f>
        <v>77</v>
      </c>
      <c r="H20" s="11">
        <v>40</v>
      </c>
      <c r="I20" s="26">
        <v>22</v>
      </c>
      <c r="J20" s="26">
        <v>15</v>
      </c>
      <c r="K20" s="26">
        <v>20</v>
      </c>
      <c r="L20" s="26">
        <v>20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</row>
    <row r="21" spans="1:26" x14ac:dyDescent="0.25">
      <c r="A21" s="1" t="s">
        <v>75</v>
      </c>
      <c r="C21" s="1" t="s">
        <v>18</v>
      </c>
      <c r="D21" s="1">
        <v>2024</v>
      </c>
      <c r="E21" s="1" t="s">
        <v>45</v>
      </c>
      <c r="F21" s="6"/>
      <c r="G21" s="6">
        <f>SUM(Tabela1456724[[#This Row],[ago/24]:[dez/25]])</f>
        <v>10</v>
      </c>
      <c r="H21" s="11"/>
      <c r="I21" s="26">
        <v>2</v>
      </c>
      <c r="J21" s="26">
        <v>2</v>
      </c>
      <c r="K21" s="26">
        <v>6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A22" s="1" t="s">
        <v>41</v>
      </c>
      <c r="C22" s="1" t="s">
        <v>71</v>
      </c>
      <c r="D22" s="1">
        <v>2025</v>
      </c>
      <c r="E22" s="1" t="s">
        <v>45</v>
      </c>
      <c r="F22" s="17">
        <v>60</v>
      </c>
      <c r="G22" s="6">
        <f>SUM(Tabela1456724[[#This Row],[ago/24]:[dez/25]])</f>
        <v>0</v>
      </c>
      <c r="H22" s="11">
        <v>4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A23" s="1" t="s">
        <v>42</v>
      </c>
      <c r="C23" s="1" t="s">
        <v>71</v>
      </c>
      <c r="D23" s="1">
        <v>2025</v>
      </c>
      <c r="E23" s="1" t="s">
        <v>45</v>
      </c>
      <c r="F23" s="17">
        <v>260</v>
      </c>
      <c r="G23" s="6">
        <f>SUM(Tabela1456724[[#This Row],[ago/24]:[dez/25]])</f>
        <v>0</v>
      </c>
      <c r="H23" s="11"/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A24" s="1" t="s">
        <v>30</v>
      </c>
      <c r="C24" s="1" t="s">
        <v>71</v>
      </c>
      <c r="D24" s="1">
        <v>2025</v>
      </c>
      <c r="E24" s="1" t="s">
        <v>45</v>
      </c>
      <c r="F24" s="17">
        <v>120</v>
      </c>
      <c r="G24" s="6">
        <f>SUM(Tabela1456724[[#This Row],[ago/24]:[dez/25]])</f>
        <v>0</v>
      </c>
      <c r="H24" s="11"/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A25" s="1" t="s">
        <v>43</v>
      </c>
      <c r="C25" s="1" t="s">
        <v>71</v>
      </c>
      <c r="D25" s="1">
        <v>2025</v>
      </c>
      <c r="E25" s="1" t="s">
        <v>45</v>
      </c>
      <c r="F25" s="17">
        <v>100</v>
      </c>
      <c r="G25" s="6">
        <f>SUM(Tabela1456724[[#This Row],[ago/24]:[dez/25]])</f>
        <v>0</v>
      </c>
      <c r="H25" s="11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G26" s="6">
        <f>SUM(Tabela1456724[[#This Row],[ago/24]:[dez/25]])</f>
        <v>0</v>
      </c>
      <c r="H26" s="11"/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G27" s="6">
        <f>SUM(Tabela1456724[[#This Row],[ago/24]:[dez/25]])</f>
        <v>0</v>
      </c>
      <c r="H27" s="11">
        <v>40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A28" s="14"/>
      <c r="C28" s="2"/>
      <c r="G28" s="6">
        <f>SUM(Tabela1456724[[#This Row],[ago/24]:[dez/25]])</f>
        <v>0</v>
      </c>
      <c r="H28" s="11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1"/>
    </row>
    <row r="29" spans="1:26" x14ac:dyDescent="0.25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</sheetData>
  <phoneticPr fontId="18" type="noConversion"/>
  <conditionalFormatting sqref="A17:A20">
    <cfRule type="expression" dxfId="15" priority="32">
      <formula>IF($B17=1,1)</formula>
    </cfRule>
    <cfRule type="expression" dxfId="14" priority="29">
      <formula>IF($A17="Esforço total atribuído",1)</formula>
    </cfRule>
    <cfRule type="expression" dxfId="13" priority="30">
      <formula>IF($A17="Disponibilidade restante",1)</formula>
    </cfRule>
    <cfRule type="expression" dxfId="12" priority="31">
      <formula>IF($A17="Disponibil.total",1)</formula>
    </cfRule>
  </conditionalFormatting>
  <conditionalFormatting sqref="A22:A28">
    <cfRule type="expression" dxfId="11" priority="11">
      <formula>IF($A22="Disponibil.total",1)</formula>
    </cfRule>
    <cfRule type="expression" dxfId="10" priority="9">
      <formula>IF($A22="Esforço total atribuído",1)</formula>
    </cfRule>
    <cfRule type="expression" dxfId="9" priority="10">
      <formula>IF($A22="Disponibilidade restante",1)</formula>
    </cfRule>
    <cfRule type="expression" dxfId="8" priority="12">
      <formula>IF($B22=1,1)</formula>
    </cfRule>
  </conditionalFormatting>
  <conditionalFormatting sqref="I3:Q3">
    <cfRule type="expression" dxfId="7" priority="5">
      <formula>IF($A3="Esforço total atribuído",1)</formula>
    </cfRule>
    <cfRule type="expression" dxfId="6" priority="6">
      <formula>IF($A3="Disponibilidade restante",1)</formula>
    </cfRule>
    <cfRule type="expression" dxfId="5" priority="7">
      <formula>IF($A3="Disponibil.total",1)</formula>
    </cfRule>
    <cfRule type="expression" dxfId="4" priority="8">
      <formula>IF($B3=1,1)</formula>
    </cfRule>
  </conditionalFormatting>
  <conditionalFormatting sqref="U3:Y3">
    <cfRule type="expression" dxfId="3" priority="2">
      <formula>IF($A3="Disponibilidade restante",1)</formula>
    </cfRule>
    <cfRule type="expression" dxfId="2" priority="3">
      <formula>IF($A3="Disponibil.total",1)</formula>
    </cfRule>
    <cfRule type="expression" dxfId="1" priority="4">
      <formula>IF($B3=1,1)</formula>
    </cfRule>
    <cfRule type="expression" dxfId="0" priority="1">
      <formula>IF($A3="Esforço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886f8626-7949-4fe5-8403-a629ca357b95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2024-09-25T23:24:10Z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