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1570" documentId="13_ncr:1_{80853F54-41A5-4BF7-84FB-C3BFC65FEEBA}" xr6:coauthVersionLast="47" xr6:coauthVersionMax="47" xr10:uidLastSave="{F0BBA9B5-E06F-4D2A-84CE-E82A0FC98962}"/>
  <bookViews>
    <workbookView xWindow="-5970" yWindow="-16320" windowWidth="29040" windowHeight="15720" activeTab="5" xr2:uid="{00000000-000D-0000-FFFF-FFFF00000000}"/>
  </bookViews>
  <sheets>
    <sheet name="Backlog" sheetId="14" r:id="rId1"/>
    <sheet name="Aline" sheetId="10" r:id="rId2"/>
    <sheet name="Eduardo JC" sheetId="13" r:id="rId3"/>
    <sheet name="Eduardo Scheuer" sheetId="9" r:id="rId4"/>
    <sheet name="Maira" sheetId="11" r:id="rId5"/>
    <sheet name="Thaí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2" l="1"/>
  <c r="N4" i="12"/>
  <c r="N2" i="12" s="1"/>
  <c r="O4" i="12"/>
  <c r="O2" i="12" s="1"/>
  <c r="P4" i="12"/>
  <c r="P2" i="12" s="1"/>
  <c r="Q4" i="12"/>
  <c r="Q2" i="12" s="1"/>
  <c r="R4" i="12"/>
  <c r="R2" i="12" s="1"/>
  <c r="S4" i="12"/>
  <c r="S2" i="12" s="1"/>
  <c r="T4" i="12"/>
  <c r="T2" i="12" s="1"/>
  <c r="U4" i="12"/>
  <c r="U2" i="12" s="1"/>
  <c r="V4" i="12"/>
  <c r="V2" i="12" s="1"/>
  <c r="W4" i="12"/>
  <c r="W2" i="12" s="1"/>
  <c r="X4" i="12"/>
  <c r="X2" i="12" s="1"/>
  <c r="Y4" i="12"/>
  <c r="O4" i="11"/>
  <c r="P4" i="11"/>
  <c r="Q4" i="11"/>
  <c r="R4" i="11"/>
  <c r="S4" i="11"/>
  <c r="T4" i="11"/>
  <c r="U4" i="11"/>
  <c r="U2" i="11" s="1"/>
  <c r="V4" i="11"/>
  <c r="V2" i="11" s="1"/>
  <c r="W4" i="11"/>
  <c r="W2" i="11" s="1"/>
  <c r="X4" i="11"/>
  <c r="X2" i="11" s="1"/>
  <c r="Y4" i="11"/>
  <c r="Y2" i="11" s="1"/>
  <c r="V4" i="9"/>
  <c r="V2" i="9" s="1"/>
  <c r="W4" i="9"/>
  <c r="W2" i="9" s="1"/>
  <c r="X4" i="9"/>
  <c r="X2" i="9" s="1"/>
  <c r="Y4" i="9"/>
  <c r="Y2" i="9" s="1"/>
  <c r="V4" i="13"/>
  <c r="V2" i="13" s="1"/>
  <c r="W4" i="13"/>
  <c r="W2" i="13" s="1"/>
  <c r="X4" i="13"/>
  <c r="X2" i="13" s="1"/>
  <c r="Y4" i="13"/>
  <c r="Y2" i="13" s="1"/>
  <c r="M30" i="12"/>
  <c r="L30" i="12"/>
  <c r="K30" i="12"/>
  <c r="F12" i="12"/>
  <c r="F14" i="12"/>
  <c r="F10" i="12"/>
  <c r="F11" i="12"/>
  <c r="F8" i="12"/>
  <c r="F9" i="12"/>
  <c r="L18" i="13"/>
  <c r="M18" i="13"/>
  <c r="F18" i="13"/>
  <c r="G7" i="14"/>
  <c r="F30" i="12" l="1"/>
  <c r="F20" i="13"/>
  <c r="G3" i="14" l="1"/>
  <c r="G5" i="14"/>
  <c r="G6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S4" i="14"/>
  <c r="S2" i="14" s="1"/>
  <c r="R4" i="14"/>
  <c r="R2" i="14" s="1"/>
  <c r="Q4" i="14"/>
  <c r="Q2" i="14" s="1"/>
  <c r="P4" i="14"/>
  <c r="P2" i="14" s="1"/>
  <c r="O4" i="14"/>
  <c r="O2" i="14" s="1"/>
  <c r="N4" i="14"/>
  <c r="N2" i="14" s="1"/>
  <c r="M4" i="14"/>
  <c r="M2" i="14" s="1"/>
  <c r="L4" i="14"/>
  <c r="L2" i="14" s="1"/>
  <c r="K4" i="14"/>
  <c r="K2" i="14" s="1"/>
  <c r="J4" i="14"/>
  <c r="J2" i="14" s="1"/>
  <c r="I4" i="14"/>
  <c r="I2" i="14" s="1"/>
  <c r="H4" i="14"/>
  <c r="H2" i="14" s="1"/>
  <c r="F15" i="10"/>
  <c r="F3" i="10"/>
  <c r="F5" i="10"/>
  <c r="F6" i="10"/>
  <c r="F7" i="10"/>
  <c r="F8" i="10"/>
  <c r="F9" i="10"/>
  <c r="F10" i="10"/>
  <c r="F11" i="10"/>
  <c r="F12" i="10"/>
  <c r="F13" i="10"/>
  <c r="F14" i="10"/>
  <c r="F16" i="10"/>
  <c r="F17" i="10"/>
  <c r="F18" i="10"/>
  <c r="F19" i="10"/>
  <c r="F20" i="10"/>
  <c r="F21" i="10"/>
  <c r="Y4" i="10"/>
  <c r="Y2" i="10" s="1"/>
  <c r="X4" i="10"/>
  <c r="X2" i="10" s="1"/>
  <c r="W4" i="10"/>
  <c r="W2" i="10" s="1"/>
  <c r="V4" i="10"/>
  <c r="V2" i="10" s="1"/>
  <c r="U4" i="10"/>
  <c r="U2" i="10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M2" i="10" s="1"/>
  <c r="L4" i="10"/>
  <c r="L2" i="10" s="1"/>
  <c r="K4" i="10"/>
  <c r="K2" i="10" s="1"/>
  <c r="J4" i="10"/>
  <c r="J2" i="10" s="1"/>
  <c r="I4" i="10"/>
  <c r="I2" i="10" s="1"/>
  <c r="G4" i="14" l="1"/>
  <c r="G2" i="14"/>
  <c r="F2" i="10"/>
  <c r="F4" i="10"/>
  <c r="F26" i="12" l="1"/>
  <c r="F6" i="12"/>
  <c r="L9" i="13"/>
  <c r="L4" i="13" s="1"/>
  <c r="L2" i="13" s="1"/>
  <c r="K9" i="13"/>
  <c r="F9" i="13" s="1"/>
  <c r="F21" i="12"/>
  <c r="M13" i="11"/>
  <c r="L13" i="11"/>
  <c r="K13" i="11"/>
  <c r="J13" i="11"/>
  <c r="M28" i="12"/>
  <c r="M4" i="12" s="1"/>
  <c r="M2" i="12" s="1"/>
  <c r="L28" i="12"/>
  <c r="L4" i="12" s="1"/>
  <c r="L2" i="12" s="1"/>
  <c r="K28" i="12"/>
  <c r="K26" i="11"/>
  <c r="L26" i="11"/>
  <c r="M26" i="11"/>
  <c r="J26" i="11"/>
  <c r="M17" i="13"/>
  <c r="L17" i="13"/>
  <c r="K17" i="13"/>
  <c r="J17" i="13"/>
  <c r="J12" i="9"/>
  <c r="M6" i="9"/>
  <c r="J6" i="9"/>
  <c r="J27" i="9"/>
  <c r="F23" i="11"/>
  <c r="F24" i="11"/>
  <c r="J23" i="9"/>
  <c r="M22" i="9"/>
  <c r="L22" i="9"/>
  <c r="K22" i="9"/>
  <c r="J22" i="9"/>
  <c r="J20" i="9"/>
  <c r="K20" i="9"/>
  <c r="L20" i="9"/>
  <c r="M20" i="9"/>
  <c r="J17" i="9"/>
  <c r="K17" i="9"/>
  <c r="L17" i="9"/>
  <c r="M17" i="9"/>
  <c r="J9" i="9"/>
  <c r="K9" i="9"/>
  <c r="L9" i="9"/>
  <c r="M9" i="9"/>
  <c r="I9" i="9"/>
  <c r="F19" i="11"/>
  <c r="F18" i="11"/>
  <c r="F28" i="9"/>
  <c r="F19" i="9"/>
  <c r="F17" i="11"/>
  <c r="F16" i="11"/>
  <c r="F16" i="9"/>
  <c r="F14" i="11"/>
  <c r="F15" i="11"/>
  <c r="F20" i="11"/>
  <c r="F20" i="12"/>
  <c r="F22" i="12"/>
  <c r="F23" i="12"/>
  <c r="F24" i="12"/>
  <c r="F25" i="12"/>
  <c r="F27" i="12"/>
  <c r="F12" i="13"/>
  <c r="F15" i="9"/>
  <c r="F14" i="13"/>
  <c r="F8" i="13"/>
  <c r="F10" i="13"/>
  <c r="F11" i="13"/>
  <c r="F5" i="13"/>
  <c r="F19" i="13"/>
  <c r="F16" i="13"/>
  <c r="F15" i="13"/>
  <c r="F13" i="13"/>
  <c r="F7" i="13"/>
  <c r="F6" i="13"/>
  <c r="U4" i="13"/>
  <c r="U2" i="13" s="1"/>
  <c r="T4" i="13"/>
  <c r="T2" i="13" s="1"/>
  <c r="S4" i="13"/>
  <c r="S2" i="13" s="1"/>
  <c r="R4" i="13"/>
  <c r="R2" i="13" s="1"/>
  <c r="Q4" i="13"/>
  <c r="Q2" i="13" s="1"/>
  <c r="P4" i="13"/>
  <c r="P2" i="13" s="1"/>
  <c r="O4" i="13"/>
  <c r="O2" i="13" s="1"/>
  <c r="N4" i="13"/>
  <c r="N2" i="13" s="1"/>
  <c r="M4" i="13"/>
  <c r="M2" i="13" s="1"/>
  <c r="I4" i="13"/>
  <c r="I2" i="13" s="1"/>
  <c r="H4" i="13"/>
  <c r="F3" i="13"/>
  <c r="F29" i="12"/>
  <c r="F14" i="9"/>
  <c r="F17" i="12"/>
  <c r="F18" i="12"/>
  <c r="F31" i="12"/>
  <c r="F19" i="12"/>
  <c r="F16" i="12"/>
  <c r="F15" i="12"/>
  <c r="F13" i="12"/>
  <c r="F7" i="12"/>
  <c r="F5" i="12"/>
  <c r="J4" i="12"/>
  <c r="J2" i="12" s="1"/>
  <c r="I4" i="12"/>
  <c r="I2" i="12" s="1"/>
  <c r="H4" i="12"/>
  <c r="H2" i="12" s="1"/>
  <c r="F3" i="12"/>
  <c r="F12" i="11"/>
  <c r="F10" i="11"/>
  <c r="F11" i="11"/>
  <c r="F21" i="11"/>
  <c r="F22" i="11"/>
  <c r="F25" i="11"/>
  <c r="F27" i="11"/>
  <c r="F26" i="11" l="1"/>
  <c r="F13" i="11"/>
  <c r="F28" i="12"/>
  <c r="K4" i="13"/>
  <c r="K2" i="13" s="1"/>
  <c r="K4" i="12"/>
  <c r="K2" i="12" s="1"/>
  <c r="F2" i="12" s="1"/>
  <c r="F17" i="13"/>
  <c r="J4" i="13"/>
  <c r="J2" i="13" s="1"/>
  <c r="H2" i="13"/>
  <c r="F9" i="11"/>
  <c r="F8" i="11"/>
  <c r="F7" i="11"/>
  <c r="F6" i="11"/>
  <c r="F5" i="11"/>
  <c r="T2" i="11"/>
  <c r="S2" i="11"/>
  <c r="R2" i="11"/>
  <c r="Q2" i="11"/>
  <c r="P2" i="11"/>
  <c r="O2" i="11"/>
  <c r="N4" i="11"/>
  <c r="N2" i="11" s="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F3" i="11"/>
  <c r="F18" i="9"/>
  <c r="F20" i="9"/>
  <c r="F4" i="12" l="1"/>
  <c r="F2" i="13"/>
  <c r="F4" i="13"/>
  <c r="F2" i="11"/>
  <c r="F4" i="11"/>
  <c r="H4" i="10" l="1"/>
  <c r="H2" i="10" s="1"/>
  <c r="F29" i="9"/>
  <c r="F25" i="9" l="1"/>
  <c r="F24" i="9"/>
  <c r="F23" i="9"/>
  <c r="F22" i="9"/>
  <c r="F21" i="9"/>
  <c r="F26" i="9"/>
  <c r="F27" i="9"/>
  <c r="F5" i="9"/>
  <c r="F6" i="9"/>
  <c r="F7" i="9"/>
  <c r="F8" i="9"/>
  <c r="F9" i="9"/>
  <c r="F10" i="9"/>
  <c r="F11" i="9"/>
  <c r="F12" i="9"/>
  <c r="F13" i="9"/>
  <c r="F17" i="9"/>
  <c r="H4" i="9" l="1"/>
  <c r="S4" i="9" l="1"/>
  <c r="S2" i="9" s="1"/>
  <c r="T4" i="9"/>
  <c r="T2" i="9" s="1"/>
  <c r="U4" i="9"/>
  <c r="U2" i="9" s="1"/>
  <c r="I4" i="9"/>
  <c r="J4" i="9"/>
  <c r="K4" i="9"/>
  <c r="L4" i="9"/>
  <c r="M4" i="9"/>
  <c r="N4" i="9"/>
  <c r="O4" i="9"/>
  <c r="P4" i="9"/>
  <c r="Q4" i="9"/>
  <c r="R4" i="9"/>
  <c r="F4" i="9" l="1"/>
  <c r="R2" i="9"/>
  <c r="Q2" i="9"/>
  <c r="P2" i="9"/>
  <c r="O2" i="9"/>
  <c r="N2" i="9"/>
  <c r="M2" i="9"/>
  <c r="K2" i="9"/>
  <c r="J2" i="9"/>
  <c r="I2" i="9"/>
  <c r="H2" i="9"/>
  <c r="F3" i="9"/>
  <c r="L2" i="9"/>
  <c r="F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tc={7D23B8C3-A77D-4FB5-861A-435A0F4A46D0}</author>
  </authors>
  <commentList>
    <comment ref="I18" authorId="0" shapeId="0" xr:uid="{7D23B8C3-A77D-4FB5-861A-435A0F4A46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40 horas das férias trabalhada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tc={9D8F0B25-ACD2-42BE-8F19-9ED3739FA517}</author>
  </authors>
  <commentList>
    <comment ref="H5" authorId="0" shapeId="0" xr:uid="{9D8F0B25-ACD2-42BE-8F19-9ED3739FA5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 semanas sem comitê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I7" authorId="0" shapeId="0" xr:uid="{3EC37BB8-939E-4230-A452-E5D1BC19A629}">
      <text>
        <r>
          <rPr>
            <b/>
            <sz val="9"/>
            <color indexed="81"/>
            <rFont val="Segoe UI"/>
            <family val="2"/>
          </rPr>
          <t>Análise de custos da  Cestari</t>
        </r>
      </text>
    </comment>
    <comment ref="J7" authorId="0" shapeId="0" xr:uid="{E9AE39DC-FF01-4E53-BD8C-B5810AF1672A}">
      <text>
        <r>
          <rPr>
            <b/>
            <sz val="9"/>
            <color indexed="81"/>
            <rFont val="Segoe UI"/>
            <family val="2"/>
          </rPr>
          <t>Análise de custos da PPI, V2COM além do Global, China e Mexico que são mensais</t>
        </r>
      </text>
    </comment>
  </commentList>
</comments>
</file>

<file path=xl/sharedStrings.xml><?xml version="1.0" encoding="utf-8"?>
<sst xmlns="http://schemas.openxmlformats.org/spreadsheetml/2006/main" count="541" uniqueCount="144">
  <si>
    <t>Epic</t>
  </si>
  <si>
    <t>Ações</t>
  </si>
  <si>
    <t>Status</t>
  </si>
  <si>
    <t>Due Date</t>
  </si>
  <si>
    <t>Assignee</t>
  </si>
  <si>
    <t>Estimated effort</t>
  </si>
  <si>
    <t>mai/24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</si>
  <si>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</si>
  <si>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</si>
  <si>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</si>
  <si>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</si>
  <si>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</si>
  <si>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</si>
  <si>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</si>
  <si>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</si>
  <si>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GAP</t>
  </si>
  <si>
    <t>Horas disponíveis</t>
  </si>
  <si>
    <t>Total de esforço (hrs)</t>
  </si>
  <si>
    <t>mar/25</t>
  </si>
  <si>
    <t>abr/25</t>
  </si>
  <si>
    <t>mai/25</t>
  </si>
  <si>
    <t>jun/25</t>
  </si>
  <si>
    <t>jul/25</t>
  </si>
  <si>
    <t>ago/25</t>
  </si>
  <si>
    <t>Pendência | 1000027442 Política de Governança Cloud (IaaS/PaaS)</t>
  </si>
  <si>
    <t xml:space="preserve">DTI_Consultoria </t>
  </si>
  <si>
    <t>DTI_Férias</t>
  </si>
  <si>
    <t>DTI_Tarefas Administrativas</t>
  </si>
  <si>
    <t>1000027483 - Projeto de Infraestrutura SAP TDF</t>
  </si>
  <si>
    <t>1000028661 - Revisão Inventário Contratos TI</t>
  </si>
  <si>
    <t>1000028723 - Arquitetura de Conectividade SDWAN</t>
  </si>
  <si>
    <t>1000028954 - WTU-Propor renovação infra servers/BKP</t>
  </si>
  <si>
    <t>1000028965 - BLUFFTON-Propor renovação infra Servers</t>
  </si>
  <si>
    <t>Incorporação MVISIA na WEL</t>
  </si>
  <si>
    <t>Incorporação Birmind na WEL</t>
  </si>
  <si>
    <t>1000028770 - Revisão processo faturas Telecom</t>
  </si>
  <si>
    <t>Em andamento</t>
  </si>
  <si>
    <t>alinesh</t>
  </si>
  <si>
    <t>1000028300 - Marathon Program</t>
  </si>
  <si>
    <t>WCES</t>
  </si>
  <si>
    <t>Informações Televisão DIN</t>
  </si>
  <si>
    <t>thaisgarcia</t>
  </si>
  <si>
    <t>mairah</t>
  </si>
  <si>
    <t>eduardojc</t>
  </si>
  <si>
    <t>1000029193 - Reavaliação de Solução de Virtualização</t>
  </si>
  <si>
    <t>Não iniciado</t>
  </si>
  <si>
    <t>Concluído</t>
  </si>
  <si>
    <t>Carga Contratos Ferramenta CLM</t>
  </si>
  <si>
    <t>PIS / Cofins</t>
  </si>
  <si>
    <t>Contratos TI - Aquisições / Renovações (Período férias Maira)</t>
  </si>
  <si>
    <t>As análises de faturas da Orange Exterior estão sendo apontadas neste item</t>
  </si>
  <si>
    <t>O esforço é maior quando tem cadastro de novo projeto (falta de informações enviadas pelo solicitante)</t>
  </si>
  <si>
    <t>Homologação Fábrica de Software</t>
  </si>
  <si>
    <t>Avaliar Cotação Fabrica de Software - Mercado Eletronico</t>
  </si>
  <si>
    <t>Aguardando a publicação Politica TI</t>
  </si>
  <si>
    <t>eduardos</t>
  </si>
  <si>
    <t>Avaliar cotação Fabrica de Software - Mercado Eletronico</t>
  </si>
  <si>
    <t>Recurso David</t>
  </si>
  <si>
    <t>Recurso Samarone</t>
  </si>
  <si>
    <t>Recurso Maira</t>
  </si>
  <si>
    <t>Recurso Andrei</t>
  </si>
  <si>
    <t>Recurso Bruna</t>
  </si>
  <si>
    <t>DTI_Ausencia</t>
  </si>
  <si>
    <t>Parado</t>
  </si>
  <si>
    <t>1000029395 - Revisao Licencas e Auditoria SAP 2024</t>
  </si>
  <si>
    <t>Treinamento Bruno</t>
  </si>
  <si>
    <t>Automatização de Telecom</t>
  </si>
  <si>
    <t>Idéia de retomar, mas não tem tempo</t>
  </si>
  <si>
    <t>Verificar com a Thaís sobre atividades Maira</t>
  </si>
  <si>
    <t>Informações Lei do Bem</t>
  </si>
  <si>
    <t>Jéssica - Tributos</t>
  </si>
  <si>
    <t>Levantamento de dados de fornecedores de Software</t>
  </si>
  <si>
    <t>Casanova</t>
  </si>
  <si>
    <t>período férias Maira</t>
  </si>
  <si>
    <t>Ausencia</t>
  </si>
  <si>
    <t>Recurso Mery - Repassado Maira</t>
  </si>
  <si>
    <t>Ricardo Koeger</t>
  </si>
  <si>
    <t>Recurso Mery - Repassado do Scheuer</t>
  </si>
  <si>
    <t>Repassado da Maira</t>
  </si>
  <si>
    <t>Repassado Thaís</t>
  </si>
  <si>
    <t>Entre set/ nov não tem ação, fica com Scheuer</t>
  </si>
  <si>
    <t>Sem recurso com conhecimento</t>
  </si>
  <si>
    <t>Pagamentos Telecom</t>
  </si>
  <si>
    <t>período férias Aline</t>
  </si>
  <si>
    <t>set/25</t>
  </si>
  <si>
    <t>out/25</t>
  </si>
  <si>
    <t>nov/25</t>
  </si>
  <si>
    <t>dez/25</t>
  </si>
  <si>
    <t>2024-2025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</si>
  <si>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</si>
  <si>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</si>
  <si>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</si>
  <si>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</si>
  <si>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</si>
  <si>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</si>
  <si>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</si>
  <si>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</si>
  <si>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</si>
  <si>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</si>
  <si>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</si>
  <si>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</si>
  <si>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</si>
  <si>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 xml:space="preserve">1000028744 - Renovar contrato de Internet das Unidade </t>
  </si>
  <si>
    <t>replanejado para 2025</t>
  </si>
  <si>
    <t>Depreciação Superacelerada</t>
  </si>
  <si>
    <t>Rotina - Analise Faturas Telecom</t>
  </si>
  <si>
    <t>Rotina - Fábrica de Software</t>
  </si>
  <si>
    <t>Rotina - Pagamento Cloud</t>
  </si>
  <si>
    <t>Rotina - Pagamento Coletores</t>
  </si>
  <si>
    <t>Rotina - Pagamento Impressão</t>
  </si>
  <si>
    <t>Rotina - Pagamento Telecom</t>
  </si>
  <si>
    <t>Rotina - Pagamentos Gerais</t>
  </si>
  <si>
    <t>Rotina - Rateio Cloud</t>
  </si>
  <si>
    <t>Rotina - Rateio Telecom</t>
  </si>
  <si>
    <t>Rotina - Comitê TI</t>
  </si>
  <si>
    <t>Rotina - Contratos TI - Aquisições / Renovações</t>
  </si>
  <si>
    <t>Rotina - Contratos TI - Assinatura Contratos</t>
  </si>
  <si>
    <t>Rotina - Contratos TI - Negociações Antecipadas</t>
  </si>
  <si>
    <t>Rotina - Orçamento de despesas - Brasil</t>
  </si>
  <si>
    <t>Rotina - Orçamento de investimentos - Brasil</t>
  </si>
  <si>
    <t>Rotina - Orçamento de investimentos e despesas - Exterior</t>
  </si>
  <si>
    <t>Rotina - Compliance Software</t>
  </si>
  <si>
    <t>Rotina - Despesas Com Informática IDF</t>
  </si>
  <si>
    <t>Rotina - Domínios / Certificados</t>
  </si>
  <si>
    <t>Rotina - Governança financeira de Cloud</t>
  </si>
  <si>
    <t>Rotina - Reclassificação Lei do Bem</t>
  </si>
  <si>
    <t>Rotina - Pagamentos - Fábrica de Software</t>
  </si>
  <si>
    <t>Rotina - PWQP</t>
  </si>
  <si>
    <t xml:space="preserve">Rotina - Rateio ABC - Atualização Indicadores </t>
  </si>
  <si>
    <t>Rotina - Rateio Contábil dos Contratos TI</t>
  </si>
  <si>
    <t>Rotina - Despesas Com Informática IDF - Global</t>
  </si>
  <si>
    <t>Rotina - Despesas Com Informática IDF México</t>
  </si>
  <si>
    <t>Rotina - Despesas Com Informática IDF China</t>
  </si>
  <si>
    <t>Rotina - Despesas de TI empresas não controladas - V2COM</t>
  </si>
  <si>
    <t>Rotina - Despesas de TI empresas não controladas - PPI</t>
  </si>
  <si>
    <t>Rotina - Despesas de TI empresas não controladas - Cestari</t>
  </si>
  <si>
    <t>Rotina - Gov TI Corporativa - Alteração - Política de Alçadas TI</t>
  </si>
  <si>
    <t>Rotina - Nota de Débito</t>
  </si>
  <si>
    <t>Rotina - Orçamento de investimentos - Brasil e Exterior</t>
  </si>
  <si>
    <t>Rotina - Orçamento de Pessoal - Brasil</t>
  </si>
  <si>
    <t xml:space="preserve">Rotina - Rateio e Pgto ANSYS </t>
  </si>
  <si>
    <t>Rotina - Rateio ABC - Revisão Anual</t>
  </si>
  <si>
    <t>Proposta SIG TI</t>
  </si>
  <si>
    <t>Implantação SIG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</si>
</sst>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top"/>
    </xf>
    <xf numFmtId="0" fontId="20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right" vertical="top"/>
    </xf>
    <xf numFmtId="17" fontId="16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17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2" fontId="0" fillId="0" borderId="0" xfId="0" applyNumberFormat="1" applyFill="1"/>
    <xf numFmtId="2" fontId="0" fillId="0" borderId="0" xfId="0" applyNumberFormat="1" applyFill="1" applyAlignment="1">
      <alignment vertical="top"/>
    </xf>
    <xf numFmtId="4" fontId="0" fillId="0" borderId="0" xfId="0" applyNumberFormat="1" applyFill="1" applyAlignment="1">
      <alignment vertical="top"/>
    </xf>
    <xf numFmtId="4" fontId="0" fillId="0" borderId="0" xfId="0" applyNumberFormat="1" applyFill="1" applyAlignment="1">
      <alignment horizontal="right" vertical="center" wrapText="1"/>
    </xf>
    <xf numFmtId="2" fontId="0" fillId="0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right" vertical="center" wrapText="1"/>
    </xf>
    <xf numFmtId="17" fontId="16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horizontal="center" vertical="center" wrapText="1"/>
    </xf>
    <xf numFmtId="4" fontId="16" fillId="0" borderId="0" xfId="0" applyNumberFormat="1" applyFont="1" applyFill="1" applyAlignment="1">
      <alignment horizontal="center" vertical="top"/>
    </xf>
    <xf numFmtId="2" fontId="16" fillId="0" borderId="0" xfId="0" applyNumberFormat="1" applyFont="1" applyFill="1" applyAlignment="1">
      <alignment horizontal="center" vertical="center" wrapText="1"/>
    </xf>
    <xf numFmtId="2" fontId="16" fillId="0" borderId="0" xfId="0" applyNumberFormat="1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4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horizontal="left"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top"/>
    </xf>
    <xf numFmtId="2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 wrapText="1"/>
    </xf>
    <xf numFmtId="49" fontId="16" fillId="33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vertical="center" wrapText="1"/>
    </xf>
    <xf numFmtId="49" fontId="16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24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Botter Cario Einsfeldt" id="{C532661B-1A22-4941-BBE9-867E93FB5D4C}" userId="S::marianac@weg.net::605f85d0-da9e-4d24-86fe-06bd23d42c5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5D0F4C-3CE5-4787-86A9-CE419C6F9206}" name="Tabela13237" displayName="Tabela13237" ref="A1:S23" totalsRowShown="0" headerRowDxfId="223" dataDxfId="222">
  <autoFilter ref="A1:S23" xr:uid="{60C5897C-4C10-4DE1-B6BC-B05ADF30BE1F}"/>
  <tableColumns count="19">
    <tableColumn id="1" xr3:uid="{B7E32060-4678-4730-9305-C582D9EEDBA2}" name="Epic" dataDxfId="221"/>
    <tableColumn id="2" xr3:uid="{1559AADF-3F3E-48A3-ACE2-8E78F53F408C}" name="Ações" dataDxfId="220"/>
    <tableColumn id="16" xr3:uid="{3D792F48-D6E2-45C6-A3BD-65FDCD7CE4C1}" name="Status" dataDxfId="219"/>
    <tableColumn id="3" xr3:uid="{D92EAEF7-181F-408C-8BD7-166D804E3BE5}" name="Due Date" dataDxfId="218"/>
    <tableColumn id="4" xr3:uid="{9C49A083-E3FF-472C-A409-1870281F3A71}" name="Assignee" dataDxfId="217"/>
    <tableColumn id="5" xr3:uid="{AF52AC95-E365-45A4-A84F-7010E61D4E71}" name="Estimated effort" dataDxfId="216">
      <calculatedColumnFormula>SUM(#REF!)</calculatedColumnFormula>
    </tableColumn>
    <tableColumn id="6" xr3:uid="{B41EF91C-2886-4F04-A511-21302859532E}" name="Planned effort" dataDxfId="215">
      <calculatedColumnFormula>SUM(Tabela13237[[#This Row],[Mês 1]:[Mês 12]])</calculatedColumnFormula>
    </tableColumn>
    <tableColumn id="10" xr3:uid="{D70C368C-498A-46B9-9D3E-3B028EE59725}" name="Mês 1" dataDxfId="214"/>
    <tableColumn id="11" xr3:uid="{956CEF4C-24F1-4BFA-8260-A909B04A631E}" name="Mês 2" dataDxfId="213"/>
    <tableColumn id="12" xr3:uid="{7E6A8B5A-CB91-48CD-AE3A-A724508EC88A}" name="Mês 3" dataDxfId="212"/>
    <tableColumn id="13" xr3:uid="{0E1A4096-2E1D-4EFD-9989-45950256F854}" name="Mês 4" dataDxfId="211"/>
    <tableColumn id="14" xr3:uid="{A67B81D5-A985-4378-9A8E-16BD09F644F2}" name="Mês 5" dataDxfId="210"/>
    <tableColumn id="15" xr3:uid="{ADCFEF9A-AA60-4AB1-A7E9-25EBC5066F2A}" name="Mês 6" dataDxfId="209"/>
    <tableColumn id="22" xr3:uid="{724B2426-4D66-46FB-90D6-FA82EF27FF0E}" name="Mês 7" dataDxfId="208"/>
    <tableColumn id="21" xr3:uid="{6792AEBC-EFE3-4F2E-9E42-C6CCD4449D64}" name="Mês 8" dataDxfId="207"/>
    <tableColumn id="20" xr3:uid="{F77F5516-3FA6-482E-A030-0DF0DEA78EB2}" name="Mês 9" dataDxfId="206"/>
    <tableColumn id="19" xr3:uid="{EB4A9CE3-A734-49E6-8138-FAA88A7C8FF1}" name="Mês 10" dataDxfId="205"/>
    <tableColumn id="18" xr3:uid="{559F8698-FF79-42FB-825E-B448732C2A4F}" name="Mês 11" dataDxfId="204"/>
    <tableColumn id="24" xr3:uid="{35535A20-56EA-4CCF-81C8-E584AE7DD435}" name="Mês 12" dataDxfId="20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AC1A9-FC3E-4F06-9663-863A8FFD739F}" name="Tabela1323" displayName="Tabela1323" ref="A1:Y21" totalsRowShown="0" headerRowDxfId="109" dataDxfId="108">
  <autoFilter ref="A1:Y21" xr:uid="{60C5897C-4C10-4DE1-B6BC-B05ADF30BE1F}"/>
  <tableColumns count="25">
    <tableColumn id="1" xr3:uid="{47EDAD5D-8B2C-4560-929A-AF8CF0A61DC0}" name="Epic" dataDxfId="134"/>
    <tableColumn id="2" xr3:uid="{2901298A-0E06-41D5-B1C1-EBB6F1ECF7BE}" name="Ações" dataDxfId="133"/>
    <tableColumn id="16" xr3:uid="{8D9503F3-957B-4963-9B77-41531C269CE5}" name="Status" dataDxfId="132"/>
    <tableColumn id="3" xr3:uid="{44704A2F-FBA7-4042-8C1E-2CD840679A9B}" name="Due Date" dataDxfId="131"/>
    <tableColumn id="4" xr3:uid="{C522D93B-DEF9-45DC-A7E4-DF874B705C15}" name="Assignee" dataDxfId="130"/>
    <tableColumn id="5" xr3:uid="{EFF483A1-0D6A-4D27-8637-7D61995ECBD6}" name="Estimated effort" dataDxfId="129">
      <calculatedColumnFormula>SUM(Tabela1323[[#This Row],[ago/24]:[dez/25]])</calculatedColumnFormula>
    </tableColumn>
    <tableColumn id="6" xr3:uid="{36F06973-FFC0-4930-BB5E-30DCEA8A1D88}" name="mai/24" dataDxfId="128"/>
    <tableColumn id="7" xr3:uid="{D871E261-B42E-4223-ABEF-A2BB8B3846F8}" name="jul/24" dataDxfId="127"/>
    <tableColumn id="8" xr3:uid="{482A1F51-F166-4E06-B47C-D19D547C85F3}" name="ago/24" dataDxfId="126"/>
    <tableColumn id="9" xr3:uid="{E35F7D8C-FB0F-46DC-9DC0-67580C16237E}" name="set/24" dataDxfId="125"/>
    <tableColumn id="10" xr3:uid="{174189A8-1D24-4D5D-B682-54CE9C4106C8}" name="out/24" dataDxfId="124"/>
    <tableColumn id="11" xr3:uid="{90E6DB27-4EF9-4FA9-BB98-54823FA407E9}" name="nov/24" dataDxfId="123"/>
    <tableColumn id="12" xr3:uid="{3A5B7EE9-56DC-4740-B9FA-5611D00C5ACF}" name="dez/24" dataDxfId="122"/>
    <tableColumn id="13" xr3:uid="{88A08EBD-B00A-4CE0-8645-2BA51B143BBA}" name="jan/25" dataDxfId="121"/>
    <tableColumn id="14" xr3:uid="{F42E2DB0-8F60-408D-9330-026C3F7E84F2}" name="fev/25" dataDxfId="120"/>
    <tableColumn id="15" xr3:uid="{287163F8-0C03-420F-9155-9ECC16CDA234}" name="mar/25" dataDxfId="119"/>
    <tableColumn id="22" xr3:uid="{E820EC33-3EB3-49A7-8FDC-FFBBA4B6DAC2}" name="abr/25" dataDxfId="118"/>
    <tableColumn id="21" xr3:uid="{A852A9CF-AD4F-41FE-9F53-AA9A0ACB6066}" name="mai/25" dataDxfId="117"/>
    <tableColumn id="20" xr3:uid="{04BA5D38-28F9-48E8-903F-A18CA07B156C}" name="jun/25" dataDxfId="116"/>
    <tableColumn id="19" xr3:uid="{90A3D4E1-2BD6-4D3D-9D0B-17561BF70106}" name="jul/25" dataDxfId="115"/>
    <tableColumn id="18" xr3:uid="{7268603F-07B7-4D9A-9907-EF8AB95A6293}" name="ago/25" dataDxfId="114"/>
    <tableColumn id="24" xr3:uid="{11236187-749B-4493-9840-993DB9BA72D8}" name="set/25" dataDxfId="113"/>
    <tableColumn id="25" xr3:uid="{C93F4D50-92DA-48F4-8863-4F347B79A31B}" name="out/25" dataDxfId="112"/>
    <tableColumn id="26" xr3:uid="{3D3745E4-8505-4E7D-9B9F-F2685B73A4BF}" name="nov/25" dataDxfId="111"/>
    <tableColumn id="27" xr3:uid="{40FBFAB1-E849-4C20-B096-D8746A056B43}" name="dez/25" dataDxfId="11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AA4DD-58FF-48D0-B7CC-5A0A0BFCB438}" name="Tabela1326" displayName="Tabela1326" ref="A1:Y20" totalsRowShown="0" headerRowDxfId="87" dataDxfId="86">
  <autoFilter ref="A1:Y20" xr:uid="{60C5897C-4C10-4DE1-B6BC-B05ADF30BE1F}">
    <filterColumn colId="2">
      <filters blank="1">
        <filter val="Em andamento"/>
        <filter val="Parado"/>
      </filters>
    </filterColumn>
  </autoFilter>
  <tableColumns count="25">
    <tableColumn id="1" xr3:uid="{73004FDD-1BAA-43AF-B1CB-2DD6AC3A4BB3}" name="Epic" dataDxfId="107"/>
    <tableColumn id="2" xr3:uid="{394236C6-CD31-4BA9-9C77-8471A1B64089}" name="Ações" dataDxfId="106"/>
    <tableColumn id="16" xr3:uid="{A65E6F39-EE3A-4D6D-B7AD-947D99816769}" name="Status" dataDxfId="105"/>
    <tableColumn id="3" xr3:uid="{B2833F8F-5238-4247-A473-FB851CF7B335}" name="Due Date" dataDxfId="81"/>
    <tableColumn id="4" xr3:uid="{52CCBF0D-8B84-4F52-94D9-3DBEA3FA2E92}" name="Assignee" dataDxfId="104"/>
    <tableColumn id="5" xr3:uid="{1424075D-F7CC-4A66-8B0B-553358F7CA8F}" name="Estimated effort" dataDxfId="103">
      <calculatedColumnFormula>SUM(Tabela1326[[#This Row],[mai/24]:[ago/25]])</calculatedColumnFormula>
    </tableColumn>
    <tableColumn id="6" xr3:uid="{7CBC33AC-396E-4777-B72B-3F7F0C6AA804}" name="mai/24" dataDxfId="102"/>
    <tableColumn id="7" xr3:uid="{89DC9BBA-A91B-45FF-AA67-E57A5393D1A1}" name="jul/24" dataDxfId="101"/>
    <tableColumn id="8" xr3:uid="{B5E8FB7F-D833-4B91-B1F5-8DD17F2C7EFD}" name="ago/24" dataDxfId="100"/>
    <tableColumn id="9" xr3:uid="{BCC15C7F-473A-4295-9DD1-C97E1AEA7DA2}" name="set/24" dataDxfId="99"/>
    <tableColumn id="10" xr3:uid="{A79C9118-CD4A-495C-8DC0-ED6B0076A582}" name="out/24" dataDxfId="98"/>
    <tableColumn id="11" xr3:uid="{1DD3D4AF-CC77-49BE-87FF-FE456CFB0484}" name="nov/24" dataDxfId="97"/>
    <tableColumn id="12" xr3:uid="{8C862024-3244-4225-8B41-ED61FD16A297}" name="dez/24" dataDxfId="96"/>
    <tableColumn id="13" xr3:uid="{F4346D8B-BEE1-4A00-A742-E6E2EC0C377F}" name="jan/25" dataDxfId="95"/>
    <tableColumn id="14" xr3:uid="{68038C7A-F600-4D34-B94F-D2120D5990CB}" name="fev/25" dataDxfId="94"/>
    <tableColumn id="15" xr3:uid="{396221BE-6971-4667-96F4-05948BFA7009}" name="mar/25" dataDxfId="93"/>
    <tableColumn id="22" xr3:uid="{B0BD9C76-F84B-4567-AC43-BE30A4A7ECC1}" name="abr/25" dataDxfId="92"/>
    <tableColumn id="21" xr3:uid="{B754AA2A-0B2D-4DBC-B977-D93A506417E2}" name="mai/25" dataDxfId="91"/>
    <tableColumn id="20" xr3:uid="{529852F7-364D-47B6-80C4-23B3BE88C1A8}" name="jun/25" dataDxfId="90"/>
    <tableColumn id="19" xr3:uid="{F8C04AEB-4E7F-41C4-BB37-3FA4B8E24F87}" name="jul/25" dataDxfId="89"/>
    <tableColumn id="18" xr3:uid="{04A4D225-4F75-4F9D-A5C1-C218F6C80F71}" name="ago/25" dataDxfId="88"/>
    <tableColumn id="23" xr3:uid="{9DF20AFC-F2D5-4D59-8229-E423AD6CAE26}" name="set/25" dataDxfId="85"/>
    <tableColumn id="24" xr3:uid="{D086A281-E258-4B68-AA5E-02F3559CE7BB}" name="out/25" dataDxfId="84"/>
    <tableColumn id="25" xr3:uid="{B23F1F62-39E5-4B6C-9317-5C40C368345A}" name="nov/25" dataDxfId="83"/>
    <tableColumn id="26" xr3:uid="{264755C0-F048-4360-850F-57D0CC69F920}" name="dez/25" dataDxfId="8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33BCD-74C2-4161-A9C0-B2E06B88C5A6}" name="Tabela132" displayName="Tabela132" ref="A1:Y29" totalsRowShown="0" headerRowDxfId="202" dataDxfId="201">
  <autoFilter ref="A1:Y29" xr:uid="{60C5897C-4C10-4DE1-B6BC-B05ADF30BE1F}"/>
  <tableColumns count="25">
    <tableColumn id="1" xr3:uid="{855E3B46-D296-4CAB-A175-B875E9193505}" name="Epic" dataDxfId="200"/>
    <tableColumn id="2" xr3:uid="{60B76A45-CDDA-4943-A6A7-67026CE2BA3A}" name="Ações" dataDxfId="199"/>
    <tableColumn id="16" xr3:uid="{B269EC9A-F6F0-41F9-B762-CB59BD20E741}" name="Status" dataDxfId="198"/>
    <tableColumn id="3" xr3:uid="{7F8E0AE4-90A4-4130-90A9-80893F0906A8}" name="Due Date" dataDxfId="80"/>
    <tableColumn id="4" xr3:uid="{B98BE71E-FC61-4627-99C3-6BDDE1E1E4E2}" name="Assignee" dataDxfId="197"/>
    <tableColumn id="5" xr3:uid="{423DBCD1-71B2-4336-9B87-61DBE46DB1BA}" name="Estimated effort" dataDxfId="196">
      <calculatedColumnFormula>SUM(Tabela132[[#This Row],[mai/24]:[ago/25]])</calculatedColumnFormula>
    </tableColumn>
    <tableColumn id="6" xr3:uid="{82C3CF93-D232-4597-8D1D-79F925B271F3}" name="mai/24" dataDxfId="195"/>
    <tableColumn id="7" xr3:uid="{0A1D3B69-263D-4300-A4F7-A2170A3C0251}" name="jul/24" dataDxfId="194"/>
    <tableColumn id="8" xr3:uid="{D514A1FC-A89A-482F-8395-2BF4ACDDDFCE}" name="ago/24" dataDxfId="193"/>
    <tableColumn id="9" xr3:uid="{C0119B48-8C40-4702-B334-403142165FCD}" name="set/24" dataDxfId="192"/>
    <tableColumn id="10" xr3:uid="{B7AEDD5B-BE66-4DFF-A131-C3CB67E4A95B}" name="out/24" dataDxfId="191"/>
    <tableColumn id="11" xr3:uid="{E2F0DFD1-7E42-4862-B95A-F5A55C8DF1F3}" name="nov/24" dataDxfId="190"/>
    <tableColumn id="12" xr3:uid="{2FA59405-7C6D-4F44-B91E-C8104B18F8D0}" name="dez/24" dataDxfId="189"/>
    <tableColumn id="13" xr3:uid="{FEEAF7F7-95FF-407C-B4E8-CCC2E494F6A4}" name="jan/25" dataDxfId="188"/>
    <tableColumn id="14" xr3:uid="{A710E1C4-08E3-45C8-B0EF-DD0952B7561A}" name="fev/25" dataDxfId="187"/>
    <tableColumn id="15" xr3:uid="{DE4144B2-80A9-4EC0-B4DA-0CC722105D52}" name="mar/25" dataDxfId="186"/>
    <tableColumn id="22" xr3:uid="{21EAD8D7-A72E-40E4-85A6-CC3B76A03345}" name="abr/25" dataDxfId="185"/>
    <tableColumn id="21" xr3:uid="{FD7FBF83-4E91-43DB-9552-79E97E85FAB8}" name="mai/25" dataDxfId="184"/>
    <tableColumn id="20" xr3:uid="{B104138B-FB47-4830-B286-6EA2E85DD6BE}" name="jun/25" dataDxfId="183"/>
    <tableColumn id="19" xr3:uid="{8A472C6F-167D-438D-B856-1482AFA5F5AB}" name="jul/25" dataDxfId="182"/>
    <tableColumn id="18" xr3:uid="{ED6626E2-2844-419A-9F56-879B992F3301}" name="ago/25" dataDxfId="181"/>
    <tableColumn id="23" xr3:uid="{0CE9DBED-DCB0-4544-9EEC-0CD009FBD5B5}" name="set/25" dataDxfId="79"/>
    <tableColumn id="24" xr3:uid="{4299E3C3-E040-4B43-A642-98F219184482}" name="out/25" dataDxfId="78"/>
    <tableColumn id="25" xr3:uid="{D751EE7F-3050-49AB-8236-FBA59828DF6F}" name="nov/25" dataDxfId="77"/>
    <tableColumn id="26" xr3:uid="{5F1E25B7-E31A-4CB1-8E69-1EDFD86A4149}" name="dez/25" dataDxfId="76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1661C-89AC-4583-A717-83260148312B}" name="Tabela1324" displayName="Tabela1324" ref="A1:Y27" totalsRowShown="0" headerRowDxfId="180" dataDxfId="179">
  <autoFilter ref="A1:Y27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5">
    <tableColumn id="1" xr3:uid="{73C6845A-5F7A-4D5D-B0E4-19DFF4D40470}" name="Epic" dataDxfId="178"/>
    <tableColumn id="2" xr3:uid="{CCF5ABF0-730B-4B08-8BC7-9BBA3FC24E43}" name="Ações" dataDxfId="177"/>
    <tableColumn id="16" xr3:uid="{BE0B279E-5328-4575-9313-F31342E49405}" name="Status" dataDxfId="176"/>
    <tableColumn id="3" xr3:uid="{A6C99F64-46DC-4CDC-9C5D-2E30E8E61A74}" name="Due Date" dataDxfId="175"/>
    <tableColumn id="4" xr3:uid="{0CB2E81C-6ECB-4804-9005-DF83AD7F85ED}" name="Assignee" dataDxfId="174"/>
    <tableColumn id="5" xr3:uid="{630B1381-2280-4394-A5D7-DC7046699E8C}" name="Estimated effort" dataDxfId="173">
      <calculatedColumnFormula>SUM(Tabela1324[[#This Row],[mai/24]:[dez/25]])</calculatedColumnFormula>
    </tableColumn>
    <tableColumn id="6" xr3:uid="{DD3F464F-F138-4BF5-BA52-3C823A546DF5}" name="mai/24" dataDxfId="172"/>
    <tableColumn id="7" xr3:uid="{C19CA122-8DC7-412F-A32B-F14D3AD0A76B}" name="jul/24" dataDxfId="171"/>
    <tableColumn id="8" xr3:uid="{D310C63C-7D32-48A3-9D72-CE6FA6D631B2}" name="ago/24" dataDxfId="170"/>
    <tableColumn id="9" xr3:uid="{404022A9-4B8B-41D0-AF8D-2EDD95F90BD2}" name="set/24" dataDxfId="169"/>
    <tableColumn id="10" xr3:uid="{DE794907-E73A-4024-872A-3FEAEC4E15B8}" name="out/24" dataDxfId="168"/>
    <tableColumn id="11" xr3:uid="{5CB627AD-4B9A-46A7-BA67-3CDC7CE3A946}" name="nov/24" dataDxfId="167"/>
    <tableColumn id="12" xr3:uid="{2FDC9A86-50FA-4795-AF61-DB03A6795EFB}" name="dez/24" dataDxfId="166"/>
    <tableColumn id="13" xr3:uid="{DE931307-A974-438C-BA5C-D8DCBB4D8EE5}" name="jan/25" dataDxfId="165"/>
    <tableColumn id="14" xr3:uid="{06DDD7EA-8281-40FA-A438-49172D9E86E1}" name="fev/25" dataDxfId="164"/>
    <tableColumn id="15" xr3:uid="{77F1DC31-AA96-4001-8962-8AEF85ABBBDF}" name="mar/25" dataDxfId="163"/>
    <tableColumn id="22" xr3:uid="{7D7437DC-2DF2-482F-8AEA-EE5D378D82EC}" name="abr/25" dataDxfId="162"/>
    <tableColumn id="21" xr3:uid="{C2048B23-572E-4A41-BA84-ED8EE46EE43A}" name="mai/25" dataDxfId="161"/>
    <tableColumn id="20" xr3:uid="{ECBAEC0F-0904-4FB7-8EB4-C04AC40D7BA9}" name="jun/25" dataDxfId="160"/>
    <tableColumn id="19" xr3:uid="{CC1DB3B1-0649-4241-B93D-711CC302048E}" name="jul/25" dataDxfId="159"/>
    <tableColumn id="23" xr3:uid="{A7315022-0F9A-46FA-AAED-4EAE9BA21499}" name="ago/25" dataDxfId="75"/>
    <tableColumn id="24" xr3:uid="{86668D78-BB6B-460E-8AFF-DD5F7CD80820}" name="set/25" dataDxfId="74"/>
    <tableColumn id="25" xr3:uid="{500DEC4B-B3F1-4A58-84CB-917D844388D1}" name="out/25" dataDxfId="73"/>
    <tableColumn id="26" xr3:uid="{4592969C-2516-494A-B46D-A2809F763514}" name="nov/25" dataDxfId="72"/>
    <tableColumn id="18" xr3:uid="{0386ADE8-DF01-44B5-AA62-2037ABF979E8}" name="dez/25" dataDxfId="15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19B3D-33C4-41B5-84D8-A401CBB3F5AC}" name="Tabela1325" displayName="Tabela1325" ref="A1:Y31" totalsRowShown="0" headerRowDxfId="157" dataDxfId="156">
  <autoFilter ref="A1:Y31" xr:uid="{60C5897C-4C10-4DE1-B6BC-B05ADF30BE1F}">
    <filterColumn colId="2">
      <filters blank="1">
        <filter val="Em andamento"/>
        <filter val="Não iniciado"/>
      </filters>
    </filterColumn>
  </autoFilter>
  <tableColumns count="25">
    <tableColumn id="1" xr3:uid="{05C76E1F-257E-47E3-806A-389FEAFD8CD5}" name="Epic" dataDxfId="155"/>
    <tableColumn id="2" xr3:uid="{C85A3043-9671-4C01-A9FF-6FB4B284A97E}" name="Ações" dataDxfId="154"/>
    <tableColumn id="16" xr3:uid="{7F3E719C-5D74-4B39-9EC3-9F9DF6E1705C}" name="Status" dataDxfId="153"/>
    <tableColumn id="3" xr3:uid="{83E78E0A-8770-46AB-B209-59CDDA2B802F}" name="Due Date" dataDxfId="152"/>
    <tableColumn id="4" xr3:uid="{160E462E-7048-4F9C-8ACB-F309E8BBEC37}" name="Assignee" dataDxfId="151"/>
    <tableColumn id="5" xr3:uid="{F4FB1221-812F-4E71-9CCD-0A379169798C}" name="Estimated effort" dataDxfId="150">
      <calculatedColumnFormula>SUM(Tabela1325[[#This Row],[mai/24]:[ago/25]])</calculatedColumnFormula>
    </tableColumn>
    <tableColumn id="6" xr3:uid="{DBF8F410-D47D-45EF-B4D1-1AD03BF8D48D}" name="mai/24" dataDxfId="149"/>
    <tableColumn id="7" xr3:uid="{BF958D87-6792-46B5-8370-B4F117C544A5}" name="jul/24" dataDxfId="148"/>
    <tableColumn id="8" xr3:uid="{D8B675F9-A25E-4F48-A3CB-9C3650718A82}" name="ago/24" dataDxfId="147"/>
    <tableColumn id="9" xr3:uid="{FDAE6D4C-711E-4E17-8753-C04D9994D3A4}" name="set/24" dataDxfId="146"/>
    <tableColumn id="10" xr3:uid="{CF4132E2-A7D5-451B-9D56-3F5128B0988B}" name="out/24" dataDxfId="145"/>
    <tableColumn id="11" xr3:uid="{445F7C67-B33D-439F-B95C-E02FE29CC5F7}" name="nov/24" dataDxfId="144"/>
    <tableColumn id="12" xr3:uid="{883304AB-1E5F-4958-A4BA-2D947C935BA4}" name="dez/24" dataDxfId="143"/>
    <tableColumn id="13" xr3:uid="{D1E80579-A4C7-46FE-B0B5-61C279C41F57}" name="jan/25" dataDxfId="142"/>
    <tableColumn id="14" xr3:uid="{82292541-EFDD-45D2-A18F-D0C9C18B7814}" name="fev/25" dataDxfId="141"/>
    <tableColumn id="15" xr3:uid="{8E1470E3-C41B-4A71-962E-25BD84F38E27}" name="mar/25" dataDxfId="140"/>
    <tableColumn id="22" xr3:uid="{E6988636-8B54-46DC-8878-A171F8EB3734}" name="abr/25" dataDxfId="139"/>
    <tableColumn id="21" xr3:uid="{3A8CC7EF-148A-4F57-9B73-30BF8C637F6D}" name="mai/25" dataDxfId="138"/>
    <tableColumn id="20" xr3:uid="{1D21F8BA-7157-4B16-812C-5DBF08E799EA}" name="jun/25" dataDxfId="137"/>
    <tableColumn id="19" xr3:uid="{F145D4D5-574D-4662-90FC-D05A72F870BD}" name="jul/25" dataDxfId="136"/>
    <tableColumn id="18" xr3:uid="{857C2A02-55DA-4235-AF8E-9E6F8DC0256A}" name="ago/25" dataDxfId="135"/>
    <tableColumn id="23" xr3:uid="{ABFBE68E-6743-46A5-84CA-0F748039177F}" name="set/25" dataDxfId="71"/>
    <tableColumn id="24" xr3:uid="{DE49F3F2-B43D-4CAF-9779-55EFA4B0911B}" name="out/25" dataDxfId="70"/>
    <tableColumn id="25" xr3:uid="{BA3F13C1-B8E9-4882-AA60-578F0014D29E}" name="nov/25" dataDxfId="69"/>
    <tableColumn id="26" xr3:uid="{404A975A-A514-4497-8844-CB7211352565}" name="dez/25" dataDxfId="6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24-07-24T16:45:01.30" personId="{C532661B-1A22-4941-BBE9-867E93FB5D4C}" id="{7D23B8C3-A77D-4FB5-861A-435A0F4A46D0}">
    <text>40 horas das férias trabalhada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5" dT="2024-07-24T14:04:23.51" personId="{C532661B-1A22-4941-BBE9-867E93FB5D4C}" id="{9D8F0B25-ACD2-42BE-8F19-9ED3739FA517}">
    <text>2 semanas sem comitê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81A5-DF69-4AE9-95EB-F0F41710A664}">
  <dimension ref="A1:U23"/>
  <sheetViews>
    <sheetView topLeftCell="H1" zoomScale="90" zoomScaleNormal="90" workbookViewId="0">
      <pane ySplit="4" topLeftCell="A5" activePane="bottomLeft" state="frozen"/>
      <selection pane="bottomLeft" activeCell="T1" sqref="T1:T1048576"/>
    </sheetView>
  </sheetViews>
  <sheetFormatPr defaultRowHeight="15" x14ac:dyDescent="0.25"/>
  <cols>
    <col min="1" max="1" width="51.5703125" style="1" customWidth="1"/>
    <col min="2" max="2" width="17.42578125" style="1" customWidth="1"/>
    <col min="3" max="3" width="14.42578125" style="1" customWidth="1"/>
    <col min="4" max="4" width="11.7109375" style="1" bestFit="1" customWidth="1"/>
    <col min="5" max="5" width="11.28515625" style="1" bestFit="1" customWidth="1"/>
    <col min="6" max="6" width="16.28515625" style="1" customWidth="1"/>
    <col min="7" max="7" width="13.85546875" style="1" customWidth="1"/>
    <col min="8" max="19" width="11.5703125" style="1" customWidth="1"/>
  </cols>
  <sheetData>
    <row r="1" spans="1:21" ht="30" x14ac:dyDescent="0.25">
      <c r="A1" s="1" t="s">
        <v>0</v>
      </c>
      <c r="B1" s="1" t="s">
        <v>1</v>
      </c>
      <c r="C1" s="1" t="s">
        <v>2</v>
      </c>
      <c r="D1" s="20" t="s">
        <v>3</v>
      </c>
      <c r="E1" s="1" t="s">
        <v>4</v>
      </c>
      <c r="F1" s="1" t="s">
        <v>5</v>
      </c>
      <c r="G1" s="21" t="s">
        <v>89</v>
      </c>
      <c r="H1" s="22" t="s">
        <v>90</v>
      </c>
      <c r="I1" s="22" t="s">
        <v>91</v>
      </c>
      <c r="J1" s="22" t="s">
        <v>92</v>
      </c>
      <c r="K1" s="22" t="s">
        <v>93</v>
      </c>
      <c r="L1" s="22" t="s">
        <v>94</v>
      </c>
      <c r="M1" s="22" t="s">
        <v>95</v>
      </c>
      <c r="N1" s="22" t="s">
        <v>96</v>
      </c>
      <c r="O1" s="22" t="s">
        <v>97</v>
      </c>
      <c r="P1" s="22" t="s">
        <v>98</v>
      </c>
      <c r="Q1" s="22" t="s">
        <v>99</v>
      </c>
      <c r="R1" s="22" t="s">
        <v>100</v>
      </c>
      <c r="S1" s="22" t="s">
        <v>101</v>
      </c>
    </row>
    <row r="2" spans="1:21" x14ac:dyDescent="0.25">
      <c r="A2" s="1" t="s">
        <v>15</v>
      </c>
      <c r="F2" s="10"/>
      <c r="G2" s="10">
        <f>SUM(Tabela13237[[#This Row],[Mês 1]:[Mês 12]])</f>
        <v>1926</v>
      </c>
      <c r="H2" s="10">
        <f t="shared" ref="H2:S2" si="0">H3-H4</f>
        <v>148</v>
      </c>
      <c r="I2" s="10">
        <f t="shared" si="0"/>
        <v>128</v>
      </c>
      <c r="J2" s="10">
        <f t="shared" si="0"/>
        <v>148</v>
      </c>
      <c r="K2" s="10">
        <f t="shared" si="0"/>
        <v>158</v>
      </c>
      <c r="L2" s="10">
        <f t="shared" si="0"/>
        <v>168</v>
      </c>
      <c r="M2" s="10">
        <f t="shared" si="0"/>
        <v>168</v>
      </c>
      <c r="N2" s="10">
        <f t="shared" si="0"/>
        <v>168</v>
      </c>
      <c r="O2" s="10">
        <f t="shared" si="0"/>
        <v>168</v>
      </c>
      <c r="P2" s="10">
        <f t="shared" si="0"/>
        <v>168</v>
      </c>
      <c r="Q2" s="10">
        <f t="shared" si="0"/>
        <v>168</v>
      </c>
      <c r="R2" s="10">
        <f t="shared" si="0"/>
        <v>168</v>
      </c>
      <c r="S2" s="10">
        <f t="shared" si="0"/>
        <v>168</v>
      </c>
    </row>
    <row r="3" spans="1:21" x14ac:dyDescent="0.25">
      <c r="A3" s="1" t="s">
        <v>16</v>
      </c>
      <c r="F3" s="10"/>
      <c r="G3" s="10">
        <f>SUM(Tabela13237[[#This Row],[Mês 1]:[Mês 12]])</f>
        <v>2016</v>
      </c>
      <c r="H3" s="16">
        <v>168</v>
      </c>
      <c r="I3" s="16">
        <v>168</v>
      </c>
      <c r="J3" s="16">
        <v>168</v>
      </c>
      <c r="K3" s="16">
        <v>168</v>
      </c>
      <c r="L3" s="16">
        <v>168</v>
      </c>
      <c r="M3" s="16">
        <v>168</v>
      </c>
      <c r="N3" s="16">
        <v>168</v>
      </c>
      <c r="O3" s="16">
        <v>168</v>
      </c>
      <c r="P3" s="16">
        <v>168</v>
      </c>
      <c r="Q3" s="16">
        <v>168</v>
      </c>
      <c r="R3" s="16">
        <v>168</v>
      </c>
      <c r="S3" s="16">
        <v>168</v>
      </c>
    </row>
    <row r="4" spans="1:21" x14ac:dyDescent="0.25">
      <c r="A4" s="7" t="s">
        <v>17</v>
      </c>
      <c r="B4" s="7"/>
      <c r="C4" s="7"/>
      <c r="D4" s="7"/>
      <c r="E4" s="7"/>
      <c r="F4" s="19"/>
      <c r="G4" s="8">
        <f>SUM(Tabela13237[[#This Row],[Mês 1]:[Mês 12]])</f>
        <v>90</v>
      </c>
      <c r="H4" s="8">
        <f t="shared" ref="H4:S4" si="1">SUM(H5:H38)</f>
        <v>20</v>
      </c>
      <c r="I4" s="8">
        <f t="shared" si="1"/>
        <v>40</v>
      </c>
      <c r="J4" s="8">
        <f t="shared" si="1"/>
        <v>20</v>
      </c>
      <c r="K4" s="8">
        <f t="shared" si="1"/>
        <v>10</v>
      </c>
      <c r="L4" s="8">
        <f t="shared" si="1"/>
        <v>0</v>
      </c>
      <c r="M4" s="8">
        <f t="shared" si="1"/>
        <v>0</v>
      </c>
      <c r="N4" s="8">
        <f t="shared" si="1"/>
        <v>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</row>
    <row r="5" spans="1:21" x14ac:dyDescent="0.25">
      <c r="A5" s="1" t="s">
        <v>102</v>
      </c>
      <c r="B5" s="18"/>
      <c r="C5" s="24" t="s">
        <v>45</v>
      </c>
      <c r="D5" s="20">
        <v>2025</v>
      </c>
      <c r="E5" s="2" t="s">
        <v>43</v>
      </c>
      <c r="F5" s="10">
        <v>90</v>
      </c>
      <c r="G5" s="10">
        <f>SUM(Tabela13237[[#This Row],[Mês 1]:[Mês 12]])</f>
        <v>90</v>
      </c>
      <c r="H5" s="14">
        <v>20</v>
      </c>
      <c r="I5" s="14">
        <v>40</v>
      </c>
      <c r="J5" s="14">
        <v>20</v>
      </c>
      <c r="K5" s="14">
        <v>10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</row>
    <row r="6" spans="1:21" x14ac:dyDescent="0.25">
      <c r="A6" s="23" t="s">
        <v>44</v>
      </c>
      <c r="B6" s="18"/>
      <c r="C6" s="24" t="s">
        <v>45</v>
      </c>
      <c r="D6" s="20">
        <v>2025</v>
      </c>
      <c r="E6" s="2" t="s">
        <v>43</v>
      </c>
      <c r="F6" s="10">
        <v>65</v>
      </c>
      <c r="G6" s="10">
        <f>SUM(Tabela13237[[#This Row],[Mês 1]:[Mês 12]])</f>
        <v>0</v>
      </c>
      <c r="H6" s="15">
        <v>0</v>
      </c>
      <c r="I6" s="15">
        <v>0</v>
      </c>
      <c r="J6" s="15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</row>
    <row r="7" spans="1:21" x14ac:dyDescent="0.25">
      <c r="A7" s="1" t="s">
        <v>28</v>
      </c>
      <c r="B7" s="18"/>
      <c r="C7" s="18" t="s">
        <v>63</v>
      </c>
      <c r="D7" s="20">
        <v>2025</v>
      </c>
      <c r="E7" s="1" t="s">
        <v>55</v>
      </c>
      <c r="F7" s="10">
        <v>2</v>
      </c>
      <c r="G7" s="10">
        <f>SUM(Tabela13237[[#This Row],[Mês 1]:[Mês 12]])</f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4"/>
      <c r="U7" s="1"/>
    </row>
    <row r="8" spans="1:21" x14ac:dyDescent="0.25">
      <c r="A8" s="1" t="s">
        <v>143</v>
      </c>
      <c r="C8" s="24" t="s">
        <v>45</v>
      </c>
      <c r="D8" s="20">
        <v>2025</v>
      </c>
      <c r="E8" s="1" t="s">
        <v>41</v>
      </c>
      <c r="F8" s="10"/>
      <c r="G8" s="10">
        <f>SUM(Tabela13237[[#This Row],[Mês 1]:[Mês 12]])</f>
        <v>0</v>
      </c>
      <c r="H8" s="15">
        <v>0</v>
      </c>
      <c r="I8" s="15">
        <v>0</v>
      </c>
      <c r="J8" s="15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</row>
    <row r="9" spans="1:21" x14ac:dyDescent="0.25">
      <c r="F9" s="10"/>
      <c r="G9" s="10">
        <f>SUM(Tabela13237[[#This Row],[Mês 1]:[Mês 12]])</f>
        <v>0</v>
      </c>
      <c r="H9" s="15">
        <v>0</v>
      </c>
      <c r="I9" s="15">
        <v>0</v>
      </c>
      <c r="J9" s="15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</row>
    <row r="10" spans="1:21" x14ac:dyDescent="0.25">
      <c r="F10" s="10"/>
      <c r="G10" s="10">
        <f>SUM(Tabela13237[[#This Row],[Mês 1]:[Mês 12]])</f>
        <v>0</v>
      </c>
      <c r="H10" s="15">
        <v>0</v>
      </c>
      <c r="I10" s="15">
        <v>0</v>
      </c>
      <c r="J10" s="15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</row>
    <row r="11" spans="1:21" x14ac:dyDescent="0.25">
      <c r="F11" s="10"/>
      <c r="G11" s="10">
        <f>SUM(Tabela13237[[#This Row],[Mês 1]:[Mês 12]])</f>
        <v>0</v>
      </c>
      <c r="H11" s="15">
        <v>0</v>
      </c>
      <c r="I11" s="15">
        <v>0</v>
      </c>
      <c r="J11" s="15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</row>
    <row r="12" spans="1:21" x14ac:dyDescent="0.25">
      <c r="F12" s="10"/>
      <c r="G12" s="10">
        <f>SUM(Tabela13237[[#This Row],[Mês 1]:[Mês 12]])</f>
        <v>0</v>
      </c>
      <c r="H12" s="15">
        <v>0</v>
      </c>
      <c r="I12" s="15">
        <v>0</v>
      </c>
      <c r="J12" s="15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</row>
    <row r="13" spans="1:21" x14ac:dyDescent="0.25">
      <c r="F13" s="5"/>
      <c r="G13" s="10">
        <f>SUM(Tabela13237[[#This Row],[Mês 1]:[Mês 12]])</f>
        <v>0</v>
      </c>
      <c r="H13" s="15">
        <v>0</v>
      </c>
      <c r="I13" s="15">
        <v>0</v>
      </c>
      <c r="J13" s="15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</row>
    <row r="14" spans="1:21" x14ac:dyDescent="0.25">
      <c r="F14" s="5"/>
      <c r="G14" s="10">
        <f>SUM(Tabela13237[[#This Row],[Mês 1]:[Mês 12]])</f>
        <v>0</v>
      </c>
      <c r="H14" s="15">
        <v>0</v>
      </c>
      <c r="I14" s="15">
        <v>0</v>
      </c>
      <c r="J14" s="15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</row>
    <row r="15" spans="1:21" x14ac:dyDescent="0.25">
      <c r="F15" s="5"/>
      <c r="G15" s="10">
        <f>SUM(Tabela13237[[#This Row],[Mês 1]:[Mês 12]])</f>
        <v>0</v>
      </c>
      <c r="H15" s="15">
        <v>0</v>
      </c>
      <c r="I15" s="15">
        <v>0</v>
      </c>
      <c r="J15" s="15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21" x14ac:dyDescent="0.25">
      <c r="F16" s="5"/>
      <c r="G16" s="10">
        <f>SUM(Tabela13237[[#This Row],[Mês 1]:[Mês 12]])</f>
        <v>0</v>
      </c>
      <c r="H16" s="15">
        <v>0</v>
      </c>
      <c r="I16" s="15">
        <v>0</v>
      </c>
      <c r="J16" s="15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</row>
    <row r="17" spans="6:19" x14ac:dyDescent="0.25">
      <c r="F17" s="5"/>
      <c r="G17" s="10">
        <f>SUM(Tabela13237[[#This Row],[Mês 1]:[Mês 12]])</f>
        <v>0</v>
      </c>
      <c r="H17" s="15">
        <v>0</v>
      </c>
      <c r="I17" s="15">
        <v>0</v>
      </c>
      <c r="J17" s="15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</row>
    <row r="18" spans="6:19" x14ac:dyDescent="0.25">
      <c r="F18" s="5"/>
      <c r="G18" s="10">
        <f>SUM(Tabela13237[[#This Row],[Mês 1]:[Mês 12]])</f>
        <v>0</v>
      </c>
      <c r="H18" s="15">
        <v>0</v>
      </c>
      <c r="I18" s="15">
        <v>0</v>
      </c>
      <c r="J18" s="15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</row>
    <row r="19" spans="6:19" x14ac:dyDescent="0.25">
      <c r="F19" s="5"/>
      <c r="G19" s="10">
        <f>SUM(Tabela13237[[#This Row],[Mês 1]:[Mês 12]])</f>
        <v>0</v>
      </c>
      <c r="H19" s="15">
        <v>0</v>
      </c>
      <c r="I19" s="15">
        <v>0</v>
      </c>
      <c r="J19" s="15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</row>
    <row r="20" spans="6:19" x14ac:dyDescent="0.25">
      <c r="F20" s="5"/>
      <c r="G20" s="10">
        <f>SUM(Tabela13237[[#This Row],[Mês 1]:[Mês 12]])</f>
        <v>0</v>
      </c>
      <c r="H20" s="15">
        <v>0</v>
      </c>
      <c r="I20" s="15">
        <v>0</v>
      </c>
      <c r="J20" s="15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</row>
    <row r="21" spans="6:19" x14ac:dyDescent="0.25">
      <c r="F21" s="5"/>
      <c r="G21" s="10">
        <f>SUM(Tabela13237[[#This Row],[Mês 1]:[Mês 12]])</f>
        <v>0</v>
      </c>
      <c r="H21" s="15">
        <v>0</v>
      </c>
      <c r="I21" s="15">
        <v>0</v>
      </c>
      <c r="J21" s="15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</row>
    <row r="22" spans="6:19" x14ac:dyDescent="0.25">
      <c r="F22" s="5"/>
      <c r="G22" s="10">
        <f>SUM(Tabela13237[[#This Row],[Mês 1]:[Mês 12]])</f>
        <v>0</v>
      </c>
      <c r="H22" s="15">
        <v>0</v>
      </c>
      <c r="I22" s="15">
        <v>0</v>
      </c>
      <c r="J22" s="15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</row>
    <row r="23" spans="6:19" x14ac:dyDescent="0.25">
      <c r="F23" s="5"/>
      <c r="G23" s="10">
        <f>SUM(Tabela13237[[#This Row],[Mês 1]:[Mês 12]])</f>
        <v>0</v>
      </c>
      <c r="H23" s="15">
        <v>0</v>
      </c>
      <c r="I23" s="15">
        <v>0</v>
      </c>
      <c r="J23" s="15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</row>
  </sheetData>
  <conditionalFormatting sqref="H3:S3 H6:J6 H8:J23 A6:A8 H7:M7">
    <cfRule type="expression" dxfId="67" priority="357">
      <formula>IF(#REF!="Esforço total atribuído",1)</formula>
    </cfRule>
    <cfRule type="expression" dxfId="66" priority="358">
      <formula>IF(#REF!="Disponibilidade restante",1)</formula>
    </cfRule>
    <cfRule type="expression" dxfId="65" priority="359">
      <formula>IF(#REF!="Disponibil.total",1)</formula>
    </cfRule>
    <cfRule type="expression" dxfId="64" priority="360">
      <formula>IF($A3=1,1)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:F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7907-E4D6-47C6-A3BC-2DCE0FC8AE7B}">
  <dimension ref="A1:Y21"/>
  <sheetViews>
    <sheetView topLeftCell="B1" zoomScale="90" zoomScaleNormal="90" workbookViewId="0">
      <pane ySplit="4" topLeftCell="A5" activePane="bottomLeft" state="frozen"/>
      <selection pane="bottomLeft" activeCell="Z1" sqref="Z1:Z1048576"/>
    </sheetView>
  </sheetViews>
  <sheetFormatPr defaultRowHeight="15" x14ac:dyDescent="0.25"/>
  <cols>
    <col min="1" max="1" width="44.5703125" style="1" bestFit="1" customWidth="1"/>
    <col min="2" max="2" width="43.7109375" style="1" customWidth="1"/>
    <col min="3" max="3" width="14.42578125" style="1" customWidth="1"/>
    <col min="4" max="4" width="11.7109375" style="1" bestFit="1" customWidth="1"/>
    <col min="5" max="5" width="11.28515625" style="1" bestFit="1" customWidth="1"/>
    <col min="6" max="6" width="16.28515625" style="1" customWidth="1"/>
    <col min="7" max="9" width="10.42578125" style="1" hidden="1" customWidth="1"/>
    <col min="10" max="10" width="10.42578125" style="1" customWidth="1"/>
    <col min="11" max="25" width="11.5703125" style="1" customWidth="1"/>
  </cols>
  <sheetData>
    <row r="1" spans="1:25" s="31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3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18</v>
      </c>
      <c r="Q1" s="42" t="s">
        <v>19</v>
      </c>
      <c r="R1" s="42" t="s">
        <v>20</v>
      </c>
      <c r="S1" s="42" t="s">
        <v>21</v>
      </c>
      <c r="T1" s="42" t="s">
        <v>22</v>
      </c>
      <c r="U1" s="42" t="s">
        <v>23</v>
      </c>
      <c r="V1" s="42" t="s">
        <v>84</v>
      </c>
      <c r="W1" s="42" t="s">
        <v>85</v>
      </c>
      <c r="X1" s="42" t="s">
        <v>86</v>
      </c>
      <c r="Y1" s="42" t="s">
        <v>87</v>
      </c>
    </row>
    <row r="2" spans="1:25" s="31" customFormat="1" x14ac:dyDescent="0.25">
      <c r="A2" s="32" t="s">
        <v>15</v>
      </c>
      <c r="B2" s="32"/>
      <c r="C2" s="32"/>
      <c r="D2" s="32"/>
      <c r="E2" s="32"/>
      <c r="F2" s="43">
        <f>SUM(Tabela1323[[#This Row],[ago/24]:[dez/25]])</f>
        <v>-35.5</v>
      </c>
      <c r="G2" s="43"/>
      <c r="H2" s="43">
        <f t="shared" ref="H2:Y2" si="0">H3-H4</f>
        <v>6</v>
      </c>
      <c r="I2" s="43">
        <f t="shared" si="0"/>
        <v>-40.5</v>
      </c>
      <c r="J2" s="43">
        <f t="shared" si="0"/>
        <v>-68</v>
      </c>
      <c r="K2" s="43">
        <f t="shared" si="0"/>
        <v>-5</v>
      </c>
      <c r="L2" s="43">
        <f t="shared" si="0"/>
        <v>-3</v>
      </c>
      <c r="M2" s="43">
        <f t="shared" si="0"/>
        <v>-33</v>
      </c>
      <c r="N2" s="43">
        <f t="shared" si="0"/>
        <v>-23</v>
      </c>
      <c r="O2" s="43">
        <f t="shared" si="0"/>
        <v>9</v>
      </c>
      <c r="P2" s="43">
        <f t="shared" si="0"/>
        <v>17</v>
      </c>
      <c r="Q2" s="43">
        <f t="shared" si="0"/>
        <v>9</v>
      </c>
      <c r="R2" s="43">
        <f t="shared" si="0"/>
        <v>12</v>
      </c>
      <c r="S2" s="43">
        <f t="shared" si="0"/>
        <v>13</v>
      </c>
      <c r="T2" s="43">
        <f t="shared" si="0"/>
        <v>14</v>
      </c>
      <c r="U2" s="43">
        <f t="shared" si="0"/>
        <v>25</v>
      </c>
      <c r="V2" s="43">
        <f t="shared" si="0"/>
        <v>17</v>
      </c>
      <c r="W2" s="43">
        <f t="shared" si="0"/>
        <v>33</v>
      </c>
      <c r="X2" s="43">
        <f t="shared" si="0"/>
        <v>9</v>
      </c>
      <c r="Y2" s="43">
        <f t="shared" si="0"/>
        <v>-21</v>
      </c>
    </row>
    <row r="3" spans="1:25" s="31" customFormat="1" x14ac:dyDescent="0.25">
      <c r="A3" s="32" t="s">
        <v>16</v>
      </c>
      <c r="B3" s="32"/>
      <c r="C3" s="32"/>
      <c r="D3" s="32"/>
      <c r="E3" s="32"/>
      <c r="F3" s="43">
        <f>SUM(Tabela1323[[#This Row],[ago/24]:[dez/25]])</f>
        <v>2724</v>
      </c>
      <c r="G3" s="43"/>
      <c r="H3" s="44">
        <v>176</v>
      </c>
      <c r="I3" s="44">
        <v>176</v>
      </c>
      <c r="J3" s="44">
        <v>168</v>
      </c>
      <c r="K3" s="44">
        <v>184</v>
      </c>
      <c r="L3" s="44">
        <v>160</v>
      </c>
      <c r="M3" s="44">
        <v>120</v>
      </c>
      <c r="N3" s="44">
        <v>128</v>
      </c>
      <c r="O3" s="44">
        <v>160</v>
      </c>
      <c r="P3" s="44">
        <v>168</v>
      </c>
      <c r="Q3" s="44">
        <v>160</v>
      </c>
      <c r="R3" s="45">
        <v>163</v>
      </c>
      <c r="S3" s="45">
        <v>164</v>
      </c>
      <c r="T3" s="45">
        <v>165</v>
      </c>
      <c r="U3" s="44">
        <v>176</v>
      </c>
      <c r="V3" s="44">
        <v>168</v>
      </c>
      <c r="W3" s="44">
        <v>184</v>
      </c>
      <c r="X3" s="44">
        <v>160</v>
      </c>
      <c r="Y3" s="44">
        <v>120</v>
      </c>
    </row>
    <row r="4" spans="1:25" s="31" customFormat="1" x14ac:dyDescent="0.25">
      <c r="A4" s="47" t="s">
        <v>17</v>
      </c>
      <c r="B4" s="47"/>
      <c r="C4" s="47"/>
      <c r="D4" s="47"/>
      <c r="E4" s="47"/>
      <c r="F4" s="48">
        <f>SUM(Tabela1323[[#This Row],[ago/24]:[dez/25]])</f>
        <v>2759.5</v>
      </c>
      <c r="G4" s="45"/>
      <c r="H4" s="45">
        <f>SUM(H5:H21)</f>
        <v>170</v>
      </c>
      <c r="I4" s="45">
        <f t="shared" ref="I4:Y4" si="1">SUM(I5:I36)</f>
        <v>216.5</v>
      </c>
      <c r="J4" s="45">
        <f t="shared" si="1"/>
        <v>236</v>
      </c>
      <c r="K4" s="45">
        <f t="shared" si="1"/>
        <v>189</v>
      </c>
      <c r="L4" s="45">
        <f t="shared" si="1"/>
        <v>163</v>
      </c>
      <c r="M4" s="45">
        <f t="shared" si="1"/>
        <v>153</v>
      </c>
      <c r="N4" s="45">
        <f t="shared" si="1"/>
        <v>151</v>
      </c>
      <c r="O4" s="45">
        <f t="shared" si="1"/>
        <v>151</v>
      </c>
      <c r="P4" s="45">
        <f t="shared" si="1"/>
        <v>151</v>
      </c>
      <c r="Q4" s="45">
        <f t="shared" si="1"/>
        <v>151</v>
      </c>
      <c r="R4" s="45">
        <f t="shared" si="1"/>
        <v>151</v>
      </c>
      <c r="S4" s="45">
        <f t="shared" si="1"/>
        <v>151</v>
      </c>
      <c r="T4" s="45">
        <f t="shared" si="1"/>
        <v>151</v>
      </c>
      <c r="U4" s="45">
        <f t="shared" si="1"/>
        <v>151</v>
      </c>
      <c r="V4" s="45">
        <f t="shared" si="1"/>
        <v>151</v>
      </c>
      <c r="W4" s="45">
        <f t="shared" si="1"/>
        <v>151</v>
      </c>
      <c r="X4" s="45">
        <f t="shared" si="1"/>
        <v>151</v>
      </c>
      <c r="Y4" s="45">
        <f t="shared" si="1"/>
        <v>141</v>
      </c>
    </row>
    <row r="5" spans="1:25" s="31" customFormat="1" ht="30" x14ac:dyDescent="0.25">
      <c r="A5" s="31" t="s">
        <v>105</v>
      </c>
      <c r="B5" s="32" t="s">
        <v>50</v>
      </c>
      <c r="C5" s="32" t="s">
        <v>36</v>
      </c>
      <c r="D5" s="33" t="s">
        <v>88</v>
      </c>
      <c r="E5" s="32" t="s">
        <v>37</v>
      </c>
      <c r="F5" s="43">
        <f>SUM(Tabela1323[[#This Row],[ago/24]:[dez/25]])</f>
        <v>80</v>
      </c>
      <c r="G5" s="49"/>
      <c r="H5" s="38">
        <v>8</v>
      </c>
      <c r="I5" s="38">
        <v>8</v>
      </c>
      <c r="J5" s="38">
        <v>12</v>
      </c>
      <c r="K5" s="38">
        <v>4</v>
      </c>
      <c r="L5" s="38">
        <v>4</v>
      </c>
      <c r="M5" s="38">
        <v>4</v>
      </c>
      <c r="N5" s="38">
        <v>4</v>
      </c>
      <c r="O5" s="38">
        <v>4</v>
      </c>
      <c r="P5" s="38">
        <v>4</v>
      </c>
      <c r="Q5" s="38">
        <v>4</v>
      </c>
      <c r="R5" s="38">
        <v>4</v>
      </c>
      <c r="S5" s="38">
        <v>4</v>
      </c>
      <c r="T5" s="38">
        <v>4</v>
      </c>
      <c r="U5" s="38">
        <v>4</v>
      </c>
      <c r="V5" s="38">
        <v>4</v>
      </c>
      <c r="W5" s="38">
        <v>4</v>
      </c>
      <c r="X5" s="38">
        <v>4</v>
      </c>
      <c r="Y5" s="38">
        <v>4</v>
      </c>
    </row>
    <row r="6" spans="1:25" s="31" customFormat="1" ht="45" x14ac:dyDescent="0.25">
      <c r="A6" s="50" t="s">
        <v>106</v>
      </c>
      <c r="B6" s="32" t="s">
        <v>51</v>
      </c>
      <c r="C6" s="32" t="s">
        <v>36</v>
      </c>
      <c r="D6" s="33" t="s">
        <v>88</v>
      </c>
      <c r="E6" s="32" t="s">
        <v>37</v>
      </c>
      <c r="F6" s="43">
        <f>SUM(Tabela1323[[#This Row],[ago/24]:[dez/25]])</f>
        <v>325</v>
      </c>
      <c r="G6" s="49"/>
      <c r="H6" s="51">
        <v>20</v>
      </c>
      <c r="I6" s="51">
        <v>5</v>
      </c>
      <c r="J6" s="51">
        <v>20</v>
      </c>
      <c r="K6" s="51">
        <v>20</v>
      </c>
      <c r="L6" s="51">
        <v>20</v>
      </c>
      <c r="M6" s="51">
        <v>20</v>
      </c>
      <c r="N6" s="51">
        <v>20</v>
      </c>
      <c r="O6" s="51">
        <v>20</v>
      </c>
      <c r="P6" s="51">
        <v>20</v>
      </c>
      <c r="Q6" s="51">
        <v>20</v>
      </c>
      <c r="R6" s="51">
        <v>20</v>
      </c>
      <c r="S6" s="51">
        <v>20</v>
      </c>
      <c r="T6" s="51">
        <v>20</v>
      </c>
      <c r="U6" s="51">
        <v>20</v>
      </c>
      <c r="V6" s="51">
        <v>20</v>
      </c>
      <c r="W6" s="51">
        <v>20</v>
      </c>
      <c r="X6" s="51">
        <v>20</v>
      </c>
      <c r="Y6" s="51">
        <v>20</v>
      </c>
    </row>
    <row r="7" spans="1:25" s="31" customFormat="1" x14ac:dyDescent="0.25">
      <c r="A7" s="31" t="s">
        <v>107</v>
      </c>
      <c r="B7" s="32"/>
      <c r="C7" s="32" t="s">
        <v>36</v>
      </c>
      <c r="D7" s="33" t="s">
        <v>88</v>
      </c>
      <c r="E7" s="32" t="s">
        <v>37</v>
      </c>
      <c r="F7" s="43">
        <f>SUM(Tabela1323[[#This Row],[ago/24]:[dez/25]])</f>
        <v>68</v>
      </c>
      <c r="G7" s="49"/>
      <c r="H7" s="38">
        <v>4</v>
      </c>
      <c r="I7" s="38">
        <v>4</v>
      </c>
      <c r="J7" s="38">
        <v>4</v>
      </c>
      <c r="K7" s="38">
        <v>4</v>
      </c>
      <c r="L7" s="38">
        <v>4</v>
      </c>
      <c r="M7" s="38">
        <v>4</v>
      </c>
      <c r="N7" s="38">
        <v>4</v>
      </c>
      <c r="O7" s="38">
        <v>4</v>
      </c>
      <c r="P7" s="38">
        <v>4</v>
      </c>
      <c r="Q7" s="38">
        <v>4</v>
      </c>
      <c r="R7" s="38">
        <v>4</v>
      </c>
      <c r="S7" s="38">
        <v>4</v>
      </c>
      <c r="T7" s="38">
        <v>4</v>
      </c>
      <c r="U7" s="38">
        <v>4</v>
      </c>
      <c r="V7" s="38">
        <v>4</v>
      </c>
      <c r="W7" s="38">
        <v>4</v>
      </c>
      <c r="X7" s="38">
        <v>4</v>
      </c>
      <c r="Y7" s="38">
        <v>4</v>
      </c>
    </row>
    <row r="8" spans="1:25" s="31" customFormat="1" x14ac:dyDescent="0.25">
      <c r="A8" s="31" t="s">
        <v>108</v>
      </c>
      <c r="B8" s="32"/>
      <c r="C8" s="32" t="s">
        <v>36</v>
      </c>
      <c r="D8" s="33" t="s">
        <v>88</v>
      </c>
      <c r="E8" s="32" t="s">
        <v>37</v>
      </c>
      <c r="F8" s="43">
        <f>SUM(Tabela1323[[#This Row],[ago/24]:[dez/25]])</f>
        <v>68</v>
      </c>
      <c r="G8" s="49"/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N8" s="38">
        <v>4</v>
      </c>
      <c r="O8" s="38">
        <v>4</v>
      </c>
      <c r="P8" s="38">
        <v>4</v>
      </c>
      <c r="Q8" s="38">
        <v>4</v>
      </c>
      <c r="R8" s="38">
        <v>4</v>
      </c>
      <c r="S8" s="38">
        <v>4</v>
      </c>
      <c r="T8" s="38">
        <v>4</v>
      </c>
      <c r="U8" s="38">
        <v>4</v>
      </c>
      <c r="V8" s="38">
        <v>4</v>
      </c>
      <c r="W8" s="38">
        <v>4</v>
      </c>
      <c r="X8" s="38">
        <v>4</v>
      </c>
      <c r="Y8" s="38">
        <v>4</v>
      </c>
    </row>
    <row r="9" spans="1:25" s="31" customFormat="1" x14ac:dyDescent="0.25">
      <c r="A9" s="31" t="s">
        <v>109</v>
      </c>
      <c r="B9" s="32"/>
      <c r="C9" s="32" t="s">
        <v>36</v>
      </c>
      <c r="D9" s="33" t="s">
        <v>88</v>
      </c>
      <c r="E9" s="32" t="s">
        <v>37</v>
      </c>
      <c r="F9" s="43">
        <f>SUM(Tabela1323[[#This Row],[ago/24]:[dez/25]])</f>
        <v>136</v>
      </c>
      <c r="G9" s="49"/>
      <c r="H9" s="38">
        <v>8</v>
      </c>
      <c r="I9" s="38">
        <v>8</v>
      </c>
      <c r="J9" s="38">
        <v>8</v>
      </c>
      <c r="K9" s="38">
        <v>8</v>
      </c>
      <c r="L9" s="38">
        <v>8</v>
      </c>
      <c r="M9" s="38">
        <v>8</v>
      </c>
      <c r="N9" s="38">
        <v>8</v>
      </c>
      <c r="O9" s="38">
        <v>8</v>
      </c>
      <c r="P9" s="38">
        <v>8</v>
      </c>
      <c r="Q9" s="38">
        <v>8</v>
      </c>
      <c r="R9" s="38">
        <v>8</v>
      </c>
      <c r="S9" s="38">
        <v>8</v>
      </c>
      <c r="T9" s="38">
        <v>8</v>
      </c>
      <c r="U9" s="38">
        <v>8</v>
      </c>
      <c r="V9" s="38">
        <v>8</v>
      </c>
      <c r="W9" s="38">
        <v>8</v>
      </c>
      <c r="X9" s="38">
        <v>8</v>
      </c>
      <c r="Y9" s="38">
        <v>8</v>
      </c>
    </row>
    <row r="10" spans="1:25" s="31" customFormat="1" x14ac:dyDescent="0.25">
      <c r="A10" s="31" t="s">
        <v>110</v>
      </c>
      <c r="B10" s="32"/>
      <c r="C10" s="32" t="s">
        <v>36</v>
      </c>
      <c r="D10" s="33" t="s">
        <v>88</v>
      </c>
      <c r="E10" s="32" t="s">
        <v>37</v>
      </c>
      <c r="F10" s="43">
        <f>SUM(Tabela1323[[#This Row],[ago/24]:[dez/25]])</f>
        <v>816</v>
      </c>
      <c r="G10" s="49"/>
      <c r="H10" s="38">
        <v>48</v>
      </c>
      <c r="I10" s="38">
        <v>48</v>
      </c>
      <c r="J10" s="38">
        <v>48</v>
      </c>
      <c r="K10" s="38">
        <v>48</v>
      </c>
      <c r="L10" s="38">
        <v>48</v>
      </c>
      <c r="M10" s="38">
        <v>48</v>
      </c>
      <c r="N10" s="38">
        <v>48</v>
      </c>
      <c r="O10" s="38">
        <v>48</v>
      </c>
      <c r="P10" s="38">
        <v>48</v>
      </c>
      <c r="Q10" s="38">
        <v>48</v>
      </c>
      <c r="R10" s="38">
        <v>48</v>
      </c>
      <c r="S10" s="38">
        <v>48</v>
      </c>
      <c r="T10" s="38">
        <v>48</v>
      </c>
      <c r="U10" s="38">
        <v>48</v>
      </c>
      <c r="V10" s="38">
        <v>48</v>
      </c>
      <c r="W10" s="38">
        <v>48</v>
      </c>
      <c r="X10" s="38">
        <v>48</v>
      </c>
      <c r="Y10" s="38">
        <v>48</v>
      </c>
    </row>
    <row r="11" spans="1:25" s="31" customFormat="1" x14ac:dyDescent="0.25">
      <c r="A11" s="31" t="s">
        <v>111</v>
      </c>
      <c r="B11" s="32"/>
      <c r="C11" s="32" t="s">
        <v>36</v>
      </c>
      <c r="D11" s="33" t="s">
        <v>88</v>
      </c>
      <c r="E11" s="32" t="s">
        <v>37</v>
      </c>
      <c r="F11" s="43">
        <f>SUM(Tabela1323[[#This Row],[ago/24]:[dez/25]])</f>
        <v>510</v>
      </c>
      <c r="G11" s="49"/>
      <c r="H11" s="38">
        <v>30</v>
      </c>
      <c r="I11" s="38">
        <v>30</v>
      </c>
      <c r="J11" s="38">
        <v>30</v>
      </c>
      <c r="K11" s="38">
        <v>30</v>
      </c>
      <c r="L11" s="38">
        <v>30</v>
      </c>
      <c r="M11" s="38">
        <v>30</v>
      </c>
      <c r="N11" s="38">
        <v>30</v>
      </c>
      <c r="O11" s="38">
        <v>30</v>
      </c>
      <c r="P11" s="38">
        <v>30</v>
      </c>
      <c r="Q11" s="38">
        <v>30</v>
      </c>
      <c r="R11" s="38">
        <v>30</v>
      </c>
      <c r="S11" s="38">
        <v>30</v>
      </c>
      <c r="T11" s="38">
        <v>30</v>
      </c>
      <c r="U11" s="38">
        <v>30</v>
      </c>
      <c r="V11" s="38">
        <v>30</v>
      </c>
      <c r="W11" s="38">
        <v>30</v>
      </c>
      <c r="X11" s="38">
        <v>30</v>
      </c>
      <c r="Y11" s="38">
        <v>30</v>
      </c>
    </row>
    <row r="12" spans="1:25" s="31" customFormat="1" x14ac:dyDescent="0.25">
      <c r="A12" s="32" t="s">
        <v>112</v>
      </c>
      <c r="B12" s="32"/>
      <c r="C12" s="32" t="s">
        <v>36</v>
      </c>
      <c r="D12" s="33" t="s">
        <v>88</v>
      </c>
      <c r="E12" s="32" t="s">
        <v>37</v>
      </c>
      <c r="F12" s="43">
        <f>SUM(Tabela1323[[#This Row],[ago/24]:[dez/25]])</f>
        <v>68</v>
      </c>
      <c r="G12" s="49"/>
      <c r="H12" s="39">
        <v>4</v>
      </c>
      <c r="I12" s="39">
        <v>4</v>
      </c>
      <c r="J12" s="39">
        <v>4</v>
      </c>
      <c r="K12" s="39">
        <v>4</v>
      </c>
      <c r="L12" s="39">
        <v>4</v>
      </c>
      <c r="M12" s="39">
        <v>4</v>
      </c>
      <c r="N12" s="39">
        <v>4</v>
      </c>
      <c r="O12" s="39">
        <v>4</v>
      </c>
      <c r="P12" s="39">
        <v>4</v>
      </c>
      <c r="Q12" s="39">
        <v>4</v>
      </c>
      <c r="R12" s="39">
        <v>4</v>
      </c>
      <c r="S12" s="39">
        <v>4</v>
      </c>
      <c r="T12" s="39">
        <v>4</v>
      </c>
      <c r="U12" s="39">
        <v>4</v>
      </c>
      <c r="V12" s="39">
        <v>4</v>
      </c>
      <c r="W12" s="39">
        <v>4</v>
      </c>
      <c r="X12" s="39">
        <v>4</v>
      </c>
      <c r="Y12" s="39">
        <v>4</v>
      </c>
    </row>
    <row r="13" spans="1:25" s="31" customFormat="1" x14ac:dyDescent="0.25">
      <c r="A13" s="32" t="s">
        <v>113</v>
      </c>
      <c r="B13" s="32"/>
      <c r="C13" s="32" t="s">
        <v>36</v>
      </c>
      <c r="D13" s="33" t="s">
        <v>88</v>
      </c>
      <c r="E13" s="32" t="s">
        <v>37</v>
      </c>
      <c r="F13" s="43">
        <f>SUM(Tabela1323[[#This Row],[ago/24]:[dez/25]])</f>
        <v>17</v>
      </c>
      <c r="G13" s="49"/>
      <c r="H13" s="39">
        <v>1</v>
      </c>
      <c r="I13" s="39">
        <v>1</v>
      </c>
      <c r="J13" s="39">
        <v>1</v>
      </c>
      <c r="K13" s="39">
        <v>1</v>
      </c>
      <c r="L13" s="39">
        <v>1</v>
      </c>
      <c r="M13" s="39">
        <v>1</v>
      </c>
      <c r="N13" s="39">
        <v>1</v>
      </c>
      <c r="O13" s="39">
        <v>1</v>
      </c>
      <c r="P13" s="39">
        <v>1</v>
      </c>
      <c r="Q13" s="39">
        <v>1</v>
      </c>
      <c r="R13" s="39">
        <v>1</v>
      </c>
      <c r="S13" s="39">
        <v>1</v>
      </c>
      <c r="T13" s="39">
        <v>1</v>
      </c>
      <c r="U13" s="39">
        <v>1</v>
      </c>
      <c r="V13" s="39">
        <v>1</v>
      </c>
      <c r="W13" s="39">
        <v>1</v>
      </c>
      <c r="X13" s="39">
        <v>1</v>
      </c>
      <c r="Y13" s="39">
        <v>1</v>
      </c>
    </row>
    <row r="14" spans="1:25" s="31" customFormat="1" x14ac:dyDescent="0.25">
      <c r="A14" s="31" t="s">
        <v>25</v>
      </c>
      <c r="B14" s="32"/>
      <c r="C14" s="32" t="s">
        <v>36</v>
      </c>
      <c r="D14" s="33" t="s">
        <v>88</v>
      </c>
      <c r="E14" s="32" t="s">
        <v>37</v>
      </c>
      <c r="F14" s="43">
        <f>SUM(Tabela1323[[#This Row],[ago/24]:[dez/25]])</f>
        <v>146</v>
      </c>
      <c r="G14" s="32"/>
      <c r="H14" s="38">
        <v>9</v>
      </c>
      <c r="I14" s="38">
        <v>21</v>
      </c>
      <c r="J14" s="38">
        <v>8</v>
      </c>
      <c r="K14" s="38">
        <v>9</v>
      </c>
      <c r="L14" s="38">
        <v>8</v>
      </c>
      <c r="M14" s="38">
        <v>6</v>
      </c>
      <c r="N14" s="40">
        <v>8</v>
      </c>
      <c r="O14" s="40">
        <v>8</v>
      </c>
      <c r="P14" s="40">
        <v>8</v>
      </c>
      <c r="Q14" s="40">
        <v>8</v>
      </c>
      <c r="R14" s="40">
        <v>8</v>
      </c>
      <c r="S14" s="40">
        <v>8</v>
      </c>
      <c r="T14" s="40">
        <v>8</v>
      </c>
      <c r="U14" s="40">
        <v>8</v>
      </c>
      <c r="V14" s="40">
        <v>8</v>
      </c>
      <c r="W14" s="40">
        <v>8</v>
      </c>
      <c r="X14" s="40">
        <v>8</v>
      </c>
      <c r="Y14" s="40">
        <v>6</v>
      </c>
    </row>
    <row r="15" spans="1:25" s="31" customFormat="1" x14ac:dyDescent="0.25">
      <c r="A15" s="31" t="s">
        <v>27</v>
      </c>
      <c r="B15" s="32"/>
      <c r="C15" s="32" t="s">
        <v>36</v>
      </c>
      <c r="D15" s="33" t="s">
        <v>88</v>
      </c>
      <c r="E15" s="32" t="s">
        <v>37</v>
      </c>
      <c r="F15" s="43">
        <f>SUM(Tabela1323[[#This Row],[ago/24]:[dez/25]])</f>
        <v>332</v>
      </c>
      <c r="G15" s="32"/>
      <c r="H15" s="38">
        <v>20</v>
      </c>
      <c r="I15" s="38">
        <v>28</v>
      </c>
      <c r="J15" s="38">
        <v>20</v>
      </c>
      <c r="K15" s="38">
        <v>20</v>
      </c>
      <c r="L15" s="38">
        <v>20</v>
      </c>
      <c r="M15" s="38">
        <v>12</v>
      </c>
      <c r="N15" s="40">
        <v>20</v>
      </c>
      <c r="O15" s="40">
        <v>20</v>
      </c>
      <c r="P15" s="40">
        <v>20</v>
      </c>
      <c r="Q15" s="40">
        <v>20</v>
      </c>
      <c r="R15" s="40">
        <v>20</v>
      </c>
      <c r="S15" s="40">
        <v>20</v>
      </c>
      <c r="T15" s="40">
        <v>20</v>
      </c>
      <c r="U15" s="40">
        <v>20</v>
      </c>
      <c r="V15" s="40">
        <v>20</v>
      </c>
      <c r="W15" s="40">
        <v>20</v>
      </c>
      <c r="X15" s="40">
        <v>20</v>
      </c>
      <c r="Y15" s="39">
        <v>12</v>
      </c>
    </row>
    <row r="16" spans="1:25" s="31" customFormat="1" x14ac:dyDescent="0.25">
      <c r="A16" s="31" t="s">
        <v>26</v>
      </c>
      <c r="B16" s="32"/>
      <c r="C16" s="32" t="s">
        <v>36</v>
      </c>
      <c r="D16" s="32">
        <v>2024</v>
      </c>
      <c r="E16" s="32" t="s">
        <v>37</v>
      </c>
      <c r="F16" s="43">
        <f>SUM(Tabela1323[[#This Row],[ago/24]:[dez/25]])</f>
        <v>80</v>
      </c>
      <c r="G16" s="32"/>
      <c r="H16" s="37">
        <v>0</v>
      </c>
      <c r="I16" s="38">
        <v>40</v>
      </c>
      <c r="J16" s="38">
        <v>40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</row>
    <row r="17" spans="1:25" s="31" customFormat="1" x14ac:dyDescent="0.25">
      <c r="A17" s="32" t="s">
        <v>62</v>
      </c>
      <c r="B17" s="32"/>
      <c r="C17" s="32" t="s">
        <v>36</v>
      </c>
      <c r="D17" s="32">
        <v>2024</v>
      </c>
      <c r="E17" s="32" t="s">
        <v>37</v>
      </c>
      <c r="F17" s="43">
        <f>SUM(Tabela1323[[#This Row],[ago/24]:[dez/25]])</f>
        <v>3.5</v>
      </c>
      <c r="G17" s="32"/>
      <c r="H17" s="52"/>
      <c r="I17" s="53">
        <v>3.5</v>
      </c>
      <c r="J17" s="37">
        <v>0</v>
      </c>
      <c r="K17" s="37">
        <v>0</v>
      </c>
      <c r="L17" s="37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</row>
    <row r="18" spans="1:25" s="31" customFormat="1" x14ac:dyDescent="0.25">
      <c r="A18" s="32" t="s">
        <v>65</v>
      </c>
      <c r="B18" s="32"/>
      <c r="C18" s="32" t="s">
        <v>36</v>
      </c>
      <c r="D18" s="32">
        <v>2024</v>
      </c>
      <c r="E18" s="32" t="s">
        <v>37</v>
      </c>
      <c r="F18" s="43">
        <f>SUM(Tabela1323[[#This Row],[ago/24]:[dez/25]])</f>
        <v>13</v>
      </c>
      <c r="G18" s="32"/>
      <c r="H18" s="52"/>
      <c r="I18" s="37">
        <v>5</v>
      </c>
      <c r="J18" s="37">
        <v>8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</row>
    <row r="19" spans="1:25" s="31" customFormat="1" x14ac:dyDescent="0.25">
      <c r="A19" s="32" t="s">
        <v>48</v>
      </c>
      <c r="B19" s="32"/>
      <c r="C19" s="32" t="s">
        <v>36</v>
      </c>
      <c r="D19" s="32" t="s">
        <v>88</v>
      </c>
      <c r="E19" s="32" t="s">
        <v>37</v>
      </c>
      <c r="F19" s="43">
        <f>SUM(Tabela1323[[#This Row],[ago/24]:[dez/25]])</f>
        <v>0</v>
      </c>
      <c r="G19" s="32"/>
      <c r="H19" s="52"/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</row>
    <row r="20" spans="1:25" s="31" customFormat="1" x14ac:dyDescent="0.25">
      <c r="A20" s="32" t="s">
        <v>66</v>
      </c>
      <c r="B20" s="32"/>
      <c r="C20" s="32" t="s">
        <v>36</v>
      </c>
      <c r="D20" s="32">
        <v>2024</v>
      </c>
      <c r="E20" s="32" t="s">
        <v>37</v>
      </c>
      <c r="F20" s="43">
        <f>SUM(Tabela1323[[#This Row],[ago/24]:[dez/25]])</f>
        <v>24</v>
      </c>
      <c r="G20" s="32"/>
      <c r="H20" s="52"/>
      <c r="I20" s="39">
        <v>0</v>
      </c>
      <c r="J20" s="37">
        <v>12</v>
      </c>
      <c r="K20" s="37">
        <v>12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</row>
    <row r="21" spans="1:25" s="31" customFormat="1" x14ac:dyDescent="0.25">
      <c r="A21" s="32" t="s">
        <v>35</v>
      </c>
      <c r="B21" s="32"/>
      <c r="C21" s="32" t="s">
        <v>36</v>
      </c>
      <c r="D21" s="32">
        <v>2024</v>
      </c>
      <c r="E21" s="32" t="s">
        <v>37</v>
      </c>
      <c r="F21" s="43">
        <f>SUM(Tabela1323[[#This Row],[ago/24]:[dez/25]])</f>
        <v>73</v>
      </c>
      <c r="G21" s="32"/>
      <c r="H21" s="38">
        <v>14</v>
      </c>
      <c r="I21" s="38">
        <v>7</v>
      </c>
      <c r="J21" s="38">
        <v>17</v>
      </c>
      <c r="K21" s="38">
        <v>25</v>
      </c>
      <c r="L21" s="38">
        <v>12</v>
      </c>
      <c r="M21" s="38">
        <v>12</v>
      </c>
      <c r="N21" s="40"/>
      <c r="O21" s="40"/>
      <c r="P21" s="40"/>
      <c r="Q21" s="39"/>
      <c r="R21" s="39"/>
      <c r="S21" s="39"/>
      <c r="T21" s="39"/>
      <c r="U21" s="39"/>
      <c r="V21" s="39"/>
      <c r="W21" s="39"/>
      <c r="X21" s="39"/>
      <c r="Y21" s="39"/>
    </row>
  </sheetData>
  <phoneticPr fontId="18" type="noConversion"/>
  <conditionalFormatting sqref="G5:G13">
    <cfRule type="expression" dxfId="63" priority="161">
      <formula>IF($A5="Esforço total atribuído",1)</formula>
    </cfRule>
    <cfRule type="expression" dxfId="62" priority="162">
      <formula>IF($A5="Disponibilidade restante",1)</formula>
    </cfRule>
    <cfRule type="expression" dxfId="61" priority="163">
      <formula>IF($A5="Disponibil.total",1)</formula>
    </cfRule>
    <cfRule type="expression" dxfId="60" priority="164">
      <formula>IF(#REF!=1,1)</formula>
    </cfRule>
  </conditionalFormatting>
  <conditionalFormatting sqref="H16:Y20 H21:M21 H5:Y13 H3:Q3 U3:Y3 H14:M15">
    <cfRule type="expression" dxfId="59" priority="277">
      <formula>IF(#REF!="Esforço total atribuído",1)</formula>
    </cfRule>
    <cfRule type="expression" dxfId="58" priority="278">
      <formula>IF(#REF!="Disponibilidade restante",1)</formula>
    </cfRule>
    <cfRule type="expression" dxfId="57" priority="279">
      <formula>IF(#REF!="Disponibil.total",1)</formula>
    </cfRule>
    <cfRule type="expression" dxfId="56" priority="280">
      <formula>IF($A3=1,1)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5E9-EFC8-4905-A438-341180A1B983}">
  <dimension ref="A1:Y20"/>
  <sheetViews>
    <sheetView topLeftCell="C1" zoomScale="90" zoomScaleNormal="90" workbookViewId="0">
      <pane ySplit="4" topLeftCell="A5" activePane="bottomLeft" state="frozen"/>
      <selection pane="bottomLeft" activeCell="Z1" sqref="Z1:Z1048576"/>
    </sheetView>
  </sheetViews>
  <sheetFormatPr defaultRowHeight="15" x14ac:dyDescent="0.25"/>
  <cols>
    <col min="1" max="1" width="61.7109375" style="1" bestFit="1" customWidth="1"/>
    <col min="2" max="2" width="24.85546875" style="1" customWidth="1"/>
    <col min="3" max="3" width="14.42578125" style="1" customWidth="1"/>
    <col min="4" max="4" width="15.85546875" style="60" customWidth="1"/>
    <col min="5" max="5" width="11.28515625" style="1" bestFit="1" customWidth="1"/>
    <col min="6" max="6" width="16.28515625" style="1" customWidth="1"/>
    <col min="7" max="9" width="10.42578125" style="1" hidden="1" customWidth="1"/>
    <col min="10" max="10" width="10.42578125" style="1" customWidth="1"/>
    <col min="11" max="25" width="11.5703125" style="1" customWidth="1"/>
  </cols>
  <sheetData>
    <row r="1" spans="1:25" s="31" customFormat="1" x14ac:dyDescent="0.25">
      <c r="A1" s="32" t="s">
        <v>0</v>
      </c>
      <c r="B1" s="32" t="s">
        <v>1</v>
      </c>
      <c r="C1" s="32" t="s">
        <v>2</v>
      </c>
      <c r="D1" s="58" t="s">
        <v>3</v>
      </c>
      <c r="E1" s="32" t="s">
        <v>4</v>
      </c>
      <c r="F1" s="32" t="s">
        <v>5</v>
      </c>
      <c r="G1" s="33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18</v>
      </c>
      <c r="Q1" s="42" t="s">
        <v>19</v>
      </c>
      <c r="R1" s="42" t="s">
        <v>20</v>
      </c>
      <c r="S1" s="42" t="s">
        <v>21</v>
      </c>
      <c r="T1" s="42" t="s">
        <v>22</v>
      </c>
      <c r="U1" s="42" t="s">
        <v>23</v>
      </c>
      <c r="V1" s="42" t="s">
        <v>84</v>
      </c>
      <c r="W1" s="42" t="s">
        <v>85</v>
      </c>
      <c r="X1" s="42" t="s">
        <v>86</v>
      </c>
      <c r="Y1" s="42" t="s">
        <v>87</v>
      </c>
    </row>
    <row r="2" spans="1:25" s="31" customFormat="1" x14ac:dyDescent="0.25">
      <c r="A2" s="32" t="s">
        <v>15</v>
      </c>
      <c r="B2" s="32"/>
      <c r="C2" s="32"/>
      <c r="D2" s="58"/>
      <c r="E2" s="32"/>
      <c r="F2" s="43">
        <f>SUM(Tabela1326[[#This Row],[mai/24]:[mai/25]])</f>
        <v>638.85</v>
      </c>
      <c r="G2" s="52"/>
      <c r="H2" s="52">
        <f t="shared" ref="H2:Y2" si="0">H3-H4</f>
        <v>-16</v>
      </c>
      <c r="I2" s="43">
        <f t="shared" si="0"/>
        <v>-34.649999999999977</v>
      </c>
      <c r="J2" s="43">
        <f>J3-J4</f>
        <v>-21.5</v>
      </c>
      <c r="K2" s="43">
        <f t="shared" si="0"/>
        <v>-19</v>
      </c>
      <c r="L2" s="43">
        <f t="shared" si="0"/>
        <v>-23</v>
      </c>
      <c r="M2" s="43">
        <f t="shared" si="0"/>
        <v>-26</v>
      </c>
      <c r="N2" s="43">
        <f t="shared" si="0"/>
        <v>128</v>
      </c>
      <c r="O2" s="43">
        <f t="shared" si="0"/>
        <v>160</v>
      </c>
      <c r="P2" s="43">
        <f t="shared" si="0"/>
        <v>168</v>
      </c>
      <c r="Q2" s="43">
        <f t="shared" si="0"/>
        <v>160</v>
      </c>
      <c r="R2" s="43">
        <f t="shared" si="0"/>
        <v>163</v>
      </c>
      <c r="S2" s="43">
        <f t="shared" si="0"/>
        <v>164</v>
      </c>
      <c r="T2" s="43">
        <f t="shared" si="0"/>
        <v>165</v>
      </c>
      <c r="U2" s="43">
        <f t="shared" si="0"/>
        <v>176</v>
      </c>
      <c r="V2" s="43">
        <f t="shared" si="0"/>
        <v>168</v>
      </c>
      <c r="W2" s="43">
        <f t="shared" si="0"/>
        <v>184</v>
      </c>
      <c r="X2" s="43">
        <f t="shared" si="0"/>
        <v>160</v>
      </c>
      <c r="Y2" s="43">
        <f t="shared" si="0"/>
        <v>120</v>
      </c>
    </row>
    <row r="3" spans="1:25" s="31" customFormat="1" x14ac:dyDescent="0.25">
      <c r="A3" s="32" t="s">
        <v>16</v>
      </c>
      <c r="B3" s="32"/>
      <c r="C3" s="32"/>
      <c r="D3" s="58"/>
      <c r="E3" s="32"/>
      <c r="F3" s="34">
        <f>SUM(Tabela1326[[#This Row],[mai/24]:[ago/25]])</f>
        <v>2268</v>
      </c>
      <c r="G3" s="52"/>
      <c r="H3" s="44">
        <v>176</v>
      </c>
      <c r="I3" s="44">
        <v>176</v>
      </c>
      <c r="J3" s="44">
        <v>168</v>
      </c>
      <c r="K3" s="44">
        <v>184</v>
      </c>
      <c r="L3" s="44">
        <v>160</v>
      </c>
      <c r="M3" s="44">
        <v>120</v>
      </c>
      <c r="N3" s="44">
        <v>128</v>
      </c>
      <c r="O3" s="44">
        <v>160</v>
      </c>
      <c r="P3" s="44">
        <v>168</v>
      </c>
      <c r="Q3" s="44">
        <v>160</v>
      </c>
      <c r="R3" s="45">
        <v>163</v>
      </c>
      <c r="S3" s="45">
        <v>164</v>
      </c>
      <c r="T3" s="45">
        <v>165</v>
      </c>
      <c r="U3" s="44">
        <v>176</v>
      </c>
      <c r="V3" s="44">
        <v>168</v>
      </c>
      <c r="W3" s="44">
        <v>184</v>
      </c>
      <c r="X3" s="44">
        <v>160</v>
      </c>
      <c r="Y3" s="44">
        <v>120</v>
      </c>
    </row>
    <row r="4" spans="1:25" s="31" customFormat="1" x14ac:dyDescent="0.25">
      <c r="A4" s="47" t="s">
        <v>17</v>
      </c>
      <c r="B4" s="47"/>
      <c r="C4" s="47"/>
      <c r="D4" s="59"/>
      <c r="E4" s="47"/>
      <c r="F4" s="45">
        <f>SUM(Tabela1326[[#This Row],[mai/24]:[ago/25]])</f>
        <v>1124.1500000000001</v>
      </c>
      <c r="G4" s="46"/>
      <c r="H4" s="46">
        <f t="shared" ref="H4:Y4" si="1">SUM(H5:H20)</f>
        <v>192</v>
      </c>
      <c r="I4" s="45">
        <f t="shared" si="1"/>
        <v>210.64999999999998</v>
      </c>
      <c r="J4" s="45">
        <f t="shared" si="1"/>
        <v>189.5</v>
      </c>
      <c r="K4" s="45">
        <f t="shared" si="1"/>
        <v>203</v>
      </c>
      <c r="L4" s="45">
        <f t="shared" si="1"/>
        <v>183</v>
      </c>
      <c r="M4" s="45">
        <f t="shared" si="1"/>
        <v>146</v>
      </c>
      <c r="N4" s="45">
        <f t="shared" si="1"/>
        <v>0</v>
      </c>
      <c r="O4" s="45">
        <f t="shared" si="1"/>
        <v>0</v>
      </c>
      <c r="P4" s="45">
        <f t="shared" si="1"/>
        <v>0</v>
      </c>
      <c r="Q4" s="45">
        <f t="shared" si="1"/>
        <v>0</v>
      </c>
      <c r="R4" s="45">
        <f t="shared" si="1"/>
        <v>0</v>
      </c>
      <c r="S4" s="45">
        <f t="shared" si="1"/>
        <v>0</v>
      </c>
      <c r="T4" s="45">
        <f t="shared" si="1"/>
        <v>0</v>
      </c>
      <c r="U4" s="45">
        <f t="shared" si="1"/>
        <v>0</v>
      </c>
      <c r="V4" s="45">
        <f t="shared" si="1"/>
        <v>0</v>
      </c>
      <c r="W4" s="45">
        <f t="shared" si="1"/>
        <v>0</v>
      </c>
      <c r="X4" s="45">
        <f t="shared" si="1"/>
        <v>0</v>
      </c>
      <c r="Y4" s="45">
        <f t="shared" si="1"/>
        <v>0</v>
      </c>
    </row>
    <row r="5" spans="1:25" s="31" customFormat="1" x14ac:dyDescent="0.25">
      <c r="A5" s="31" t="s">
        <v>114</v>
      </c>
      <c r="B5" s="32"/>
      <c r="C5" s="32" t="s">
        <v>36</v>
      </c>
      <c r="D5" s="58">
        <v>2024</v>
      </c>
      <c r="E5" s="32" t="s">
        <v>43</v>
      </c>
      <c r="F5" s="34">
        <f>SUM(Tabela1326[[#This Row],[mai/24]:[ago/25]])</f>
        <v>390</v>
      </c>
      <c r="G5" s="49"/>
      <c r="H5" s="37">
        <v>40</v>
      </c>
      <c r="I5" s="37">
        <v>82</v>
      </c>
      <c r="J5" s="37">
        <v>58</v>
      </c>
      <c r="K5" s="37">
        <v>82</v>
      </c>
      <c r="L5" s="37">
        <v>78</v>
      </c>
      <c r="M5" s="37">
        <v>50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</row>
    <row r="6" spans="1:25" s="31" customFormat="1" x14ac:dyDescent="0.25">
      <c r="A6" s="31" t="s">
        <v>115</v>
      </c>
      <c r="B6" s="32"/>
      <c r="C6" s="32" t="s">
        <v>36</v>
      </c>
      <c r="D6" s="58">
        <v>2024</v>
      </c>
      <c r="E6" s="32" t="s">
        <v>43</v>
      </c>
      <c r="F6" s="34">
        <f>SUM(Tabela1326[[#This Row],[jul/24]:[ago/25]])</f>
        <v>12</v>
      </c>
      <c r="G6" s="49"/>
      <c r="H6" s="37">
        <v>2</v>
      </c>
      <c r="I6" s="37">
        <v>10</v>
      </c>
      <c r="J6" s="37">
        <v>0</v>
      </c>
      <c r="K6" s="37">
        <v>0</v>
      </c>
      <c r="L6" s="37">
        <v>0</v>
      </c>
      <c r="M6" s="37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</row>
    <row r="7" spans="1:25" s="31" customFormat="1" x14ac:dyDescent="0.25">
      <c r="A7" s="31" t="s">
        <v>116</v>
      </c>
      <c r="B7" s="32"/>
      <c r="C7" s="32" t="s">
        <v>36</v>
      </c>
      <c r="D7" s="58">
        <v>2024</v>
      </c>
      <c r="E7" s="32" t="s">
        <v>43</v>
      </c>
      <c r="F7" s="34">
        <f>SUM(Tabela1326[[#This Row],[jul/24]:[ago/25]])</f>
        <v>444.45</v>
      </c>
      <c r="G7" s="49"/>
      <c r="H7" s="37">
        <v>65</v>
      </c>
      <c r="I7" s="37">
        <v>91.45</v>
      </c>
      <c r="J7" s="37">
        <v>68</v>
      </c>
      <c r="K7" s="37">
        <v>80</v>
      </c>
      <c r="L7" s="37">
        <v>75</v>
      </c>
      <c r="M7" s="37">
        <v>65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</row>
    <row r="8" spans="1:25" s="31" customFormat="1" x14ac:dyDescent="0.25">
      <c r="A8" s="31" t="s">
        <v>117</v>
      </c>
      <c r="B8" s="32"/>
      <c r="C8" s="32" t="s">
        <v>36</v>
      </c>
      <c r="D8" s="58">
        <v>2024</v>
      </c>
      <c r="E8" s="32" t="s">
        <v>43</v>
      </c>
      <c r="F8" s="34">
        <f>SUM(Tabela1326[[#This Row],[jul/24]:[ago/25]])</f>
        <v>5</v>
      </c>
      <c r="G8" s="49"/>
      <c r="H8" s="37">
        <v>1</v>
      </c>
      <c r="I8" s="37">
        <v>4</v>
      </c>
      <c r="J8" s="37">
        <v>0</v>
      </c>
      <c r="K8" s="37">
        <v>0</v>
      </c>
      <c r="L8" s="37">
        <v>0</v>
      </c>
      <c r="M8" s="37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</row>
    <row r="9" spans="1:25" s="31" customFormat="1" x14ac:dyDescent="0.25">
      <c r="A9" s="31" t="s">
        <v>118</v>
      </c>
      <c r="B9" s="32"/>
      <c r="C9" s="32" t="s">
        <v>36</v>
      </c>
      <c r="D9" s="58">
        <v>2024</v>
      </c>
      <c r="E9" s="32" t="s">
        <v>43</v>
      </c>
      <c r="F9" s="34">
        <f>SUM(Tabela1326[[#This Row],[jul/24]:[ago/25]])</f>
        <v>0</v>
      </c>
      <c r="G9" s="49"/>
      <c r="H9" s="37">
        <v>0</v>
      </c>
      <c r="I9" s="37">
        <v>0</v>
      </c>
      <c r="J9" s="37">
        <v>0</v>
      </c>
      <c r="K9" s="37">
        <f>32-32</f>
        <v>0</v>
      </c>
      <c r="L9" s="37">
        <f>8-8</f>
        <v>0</v>
      </c>
      <c r="M9" s="37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</row>
    <row r="10" spans="1:25" s="31" customFormat="1" x14ac:dyDescent="0.25">
      <c r="A10" s="31" t="s">
        <v>119</v>
      </c>
      <c r="B10" s="32"/>
      <c r="C10" s="32" t="s">
        <v>36</v>
      </c>
      <c r="D10" s="58">
        <v>2024</v>
      </c>
      <c r="E10" s="32" t="s">
        <v>43</v>
      </c>
      <c r="F10" s="34">
        <f>SUM(Tabela1326[[#This Row],[jul/24]:[ago/25]])</f>
        <v>0</v>
      </c>
      <c r="G10" s="49"/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</row>
    <row r="11" spans="1:25" s="31" customFormat="1" x14ac:dyDescent="0.25">
      <c r="A11" s="31" t="s">
        <v>120</v>
      </c>
      <c r="B11" s="32"/>
      <c r="C11" s="32" t="s">
        <v>36</v>
      </c>
      <c r="D11" s="58">
        <v>2024</v>
      </c>
      <c r="E11" s="32" t="s">
        <v>43</v>
      </c>
      <c r="F11" s="34">
        <f>SUM(Tabela1326[[#This Row],[jul/24]:[ago/25]])</f>
        <v>0</v>
      </c>
      <c r="G11" s="34"/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</row>
    <row r="12" spans="1:25" s="31" customFormat="1" x14ac:dyDescent="0.25">
      <c r="A12" s="32" t="s">
        <v>48</v>
      </c>
      <c r="B12" s="32"/>
      <c r="C12" s="32" t="s">
        <v>36</v>
      </c>
      <c r="D12" s="58">
        <v>2024</v>
      </c>
      <c r="E12" s="32" t="s">
        <v>43</v>
      </c>
      <c r="F12" s="34">
        <f>SUM(Tabela1326[[#This Row],[mai/24]:[ago/25]])</f>
        <v>58.45</v>
      </c>
      <c r="G12" s="32"/>
      <c r="H12" s="40">
        <v>2</v>
      </c>
      <c r="I12" s="37">
        <v>12.45</v>
      </c>
      <c r="J12" s="37">
        <v>12</v>
      </c>
      <c r="K12" s="37">
        <v>12</v>
      </c>
      <c r="L12" s="37">
        <v>12</v>
      </c>
      <c r="M12" s="37">
        <v>8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</row>
    <row r="13" spans="1:25" s="31" customFormat="1" x14ac:dyDescent="0.25">
      <c r="A13" s="31" t="s">
        <v>25</v>
      </c>
      <c r="B13" s="32"/>
      <c r="C13" s="32" t="s">
        <v>36</v>
      </c>
      <c r="D13" s="58" t="s">
        <v>88</v>
      </c>
      <c r="E13" s="32" t="s">
        <v>43</v>
      </c>
      <c r="F13" s="34">
        <f>SUM(Tabela1326[[#This Row],[jul/24]:[ago/25]])</f>
        <v>15</v>
      </c>
      <c r="G13" s="32"/>
      <c r="H13" s="38">
        <v>3</v>
      </c>
      <c r="I13" s="38">
        <v>3</v>
      </c>
      <c r="J13" s="38">
        <v>0</v>
      </c>
      <c r="K13" s="38">
        <v>3</v>
      </c>
      <c r="L13" s="38">
        <v>3</v>
      </c>
      <c r="M13" s="38">
        <v>3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</row>
    <row r="14" spans="1:25" s="31" customFormat="1" x14ac:dyDescent="0.25">
      <c r="A14" s="32" t="s">
        <v>47</v>
      </c>
      <c r="B14" s="32"/>
      <c r="C14" s="32" t="s">
        <v>36</v>
      </c>
      <c r="D14" s="58">
        <v>2024</v>
      </c>
      <c r="E14" s="32" t="s">
        <v>43</v>
      </c>
      <c r="F14" s="34">
        <f>SUM(Tabela1326[[#This Row],[mai/24]:[ago/25]])</f>
        <v>4</v>
      </c>
      <c r="G14" s="32"/>
      <c r="H14" s="37">
        <v>0</v>
      </c>
      <c r="I14" s="37">
        <v>1.5</v>
      </c>
      <c r="J14" s="37">
        <v>0.5</v>
      </c>
      <c r="K14" s="37">
        <v>2</v>
      </c>
      <c r="L14" s="37">
        <v>0</v>
      </c>
      <c r="M14" s="37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</row>
    <row r="15" spans="1:25" s="31" customFormat="1" hidden="1" x14ac:dyDescent="0.25">
      <c r="A15" s="31" t="s">
        <v>26</v>
      </c>
      <c r="B15" s="32"/>
      <c r="C15" s="32" t="s">
        <v>46</v>
      </c>
      <c r="D15" s="56">
        <v>2024</v>
      </c>
      <c r="E15" s="32" t="s">
        <v>43</v>
      </c>
      <c r="F15" s="34">
        <f>SUM(Tabela1326[[#This Row],[jul/24]:[ago/25]])</f>
        <v>96</v>
      </c>
      <c r="G15" s="32"/>
      <c r="H15" s="38">
        <v>56</v>
      </c>
      <c r="I15" s="38">
        <v>0</v>
      </c>
      <c r="J15" s="38">
        <v>40</v>
      </c>
      <c r="K15" s="37">
        <v>0</v>
      </c>
      <c r="L15" s="37">
        <v>0</v>
      </c>
      <c r="M15" s="37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</row>
    <row r="16" spans="1:25" s="31" customFormat="1" x14ac:dyDescent="0.25">
      <c r="A16" s="31" t="s">
        <v>27</v>
      </c>
      <c r="B16" s="32"/>
      <c r="C16" s="32" t="s">
        <v>36</v>
      </c>
      <c r="D16" s="58" t="s">
        <v>88</v>
      </c>
      <c r="E16" s="32" t="s">
        <v>43</v>
      </c>
      <c r="F16" s="34">
        <f>SUM(Tabela1326[[#This Row],[jul/24]:[ago/25]])</f>
        <v>77.25</v>
      </c>
      <c r="G16" s="32"/>
      <c r="H16" s="38">
        <v>10</v>
      </c>
      <c r="I16" s="38">
        <v>2.25</v>
      </c>
      <c r="J16" s="38">
        <v>10</v>
      </c>
      <c r="K16" s="38">
        <v>20</v>
      </c>
      <c r="L16" s="38">
        <v>15</v>
      </c>
      <c r="M16" s="38">
        <v>20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</row>
    <row r="17" spans="1:25" s="31" customFormat="1" x14ac:dyDescent="0.25">
      <c r="A17" s="32" t="s">
        <v>29</v>
      </c>
      <c r="B17" s="32"/>
      <c r="C17" s="35" t="s">
        <v>63</v>
      </c>
      <c r="D17" s="58">
        <v>2024</v>
      </c>
      <c r="E17" s="32" t="s">
        <v>43</v>
      </c>
      <c r="F17" s="34">
        <f>SUM(Tabela1326[[#This Row],[jul/24]:[ago/25]])</f>
        <v>6</v>
      </c>
      <c r="G17" s="32"/>
      <c r="H17" s="37">
        <v>6</v>
      </c>
      <c r="I17" s="37">
        <v>0</v>
      </c>
      <c r="J17" s="37">
        <f>5-5</f>
        <v>0</v>
      </c>
      <c r="K17" s="37">
        <f>8-8</f>
        <v>0</v>
      </c>
      <c r="L17" s="37">
        <f>12-12</f>
        <v>0</v>
      </c>
      <c r="M17" s="37">
        <f>8-8</f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</row>
    <row r="18" spans="1:25" s="31" customFormat="1" x14ac:dyDescent="0.25">
      <c r="A18" s="32" t="s">
        <v>64</v>
      </c>
      <c r="B18" s="32"/>
      <c r="C18" s="32" t="s">
        <v>36</v>
      </c>
      <c r="D18" s="58">
        <v>2024</v>
      </c>
      <c r="E18" s="32" t="s">
        <v>43</v>
      </c>
      <c r="F18" s="34">
        <f>SUM(Tabela1326[[#This Row],[mai/24]:[ago/25]])</f>
        <v>5</v>
      </c>
      <c r="G18" s="32"/>
      <c r="H18" s="52"/>
      <c r="I18" s="37">
        <v>0</v>
      </c>
      <c r="J18" s="37">
        <v>1</v>
      </c>
      <c r="K18" s="37">
        <v>4</v>
      </c>
      <c r="L18" s="37">
        <f>12-12</f>
        <v>0</v>
      </c>
      <c r="M18" s="37">
        <f>8-8</f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</row>
    <row r="19" spans="1:25" s="31" customFormat="1" x14ac:dyDescent="0.25">
      <c r="A19" s="32" t="s">
        <v>35</v>
      </c>
      <c r="B19" s="32"/>
      <c r="C19" s="32" t="s">
        <v>36</v>
      </c>
      <c r="D19" s="58">
        <v>2024</v>
      </c>
      <c r="E19" s="32" t="s">
        <v>43</v>
      </c>
      <c r="F19" s="34">
        <f>SUM(Tabela1326[[#This Row],[jul/24]:[ago/25]])</f>
        <v>2.5</v>
      </c>
      <c r="G19" s="32"/>
      <c r="H19" s="37">
        <v>0</v>
      </c>
      <c r="I19" s="37">
        <v>2.5</v>
      </c>
      <c r="J19" s="37">
        <v>0</v>
      </c>
      <c r="K19" s="37">
        <v>0</v>
      </c>
      <c r="L19" s="37">
        <v>0</v>
      </c>
      <c r="M19" s="37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</row>
    <row r="20" spans="1:25" s="31" customFormat="1" x14ac:dyDescent="0.25">
      <c r="A20" s="54" t="s">
        <v>44</v>
      </c>
      <c r="B20" s="32" t="s">
        <v>103</v>
      </c>
      <c r="C20" s="35" t="s">
        <v>63</v>
      </c>
      <c r="D20" s="58">
        <v>2024</v>
      </c>
      <c r="E20" s="32" t="s">
        <v>43</v>
      </c>
      <c r="F20" s="34">
        <f>SUM(Tabela1326[[#This Row],[jul/24]:[ago/25]])</f>
        <v>8.5</v>
      </c>
      <c r="G20" s="32"/>
      <c r="H20" s="37">
        <v>7</v>
      </c>
      <c r="I20" s="37">
        <v>1.5</v>
      </c>
      <c r="J20" s="37">
        <v>0</v>
      </c>
      <c r="K20" s="37">
        <v>0</v>
      </c>
      <c r="L20" s="37">
        <v>0</v>
      </c>
      <c r="M20" s="37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</row>
  </sheetData>
  <phoneticPr fontId="18" type="noConversion"/>
  <conditionalFormatting sqref="G5:G10 N5:Y20">
    <cfRule type="expression" dxfId="55" priority="249">
      <formula>IF($A5="Esforço total atribuído",1)</formula>
    </cfRule>
    <cfRule type="expression" dxfId="54" priority="250">
      <formula>IF($A5="Disponibilidade restante",1)</formula>
    </cfRule>
    <cfRule type="expression" dxfId="53" priority="251">
      <formula>IF($A5="Disponibil.total",1)</formula>
    </cfRule>
    <cfRule type="expression" dxfId="52" priority="252">
      <formula>IF(#REF!=1,1)</formula>
    </cfRule>
  </conditionalFormatting>
  <conditionalFormatting sqref="A20 A17 H5:M20 H3:Q3 U3:Y3">
    <cfRule type="expression" dxfId="51" priority="285">
      <formula>IF(#REF!="Esforço total atribuído",1)</formula>
    </cfRule>
    <cfRule type="expression" dxfId="50" priority="286">
      <formula>IF(#REF!="Disponibilidade restante",1)</formula>
    </cfRule>
    <cfRule type="expression" dxfId="49" priority="287">
      <formula>IF(#REF!="Disponibil.total",1)</formula>
    </cfRule>
    <cfRule type="expression" dxfId="48" priority="288">
      <formula>IF($A3=1,1)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3 F2:F11 F19:F20 F15:F17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1BD4-44A8-42CC-982C-6EEAB9287461}">
  <sheetPr codeName="Planilha3"/>
  <dimension ref="A1:Y29"/>
  <sheetViews>
    <sheetView topLeftCell="B1" zoomScale="90" zoomScaleNormal="90" workbookViewId="0">
      <pane ySplit="4" topLeftCell="A5" activePane="bottomLeft" state="frozen"/>
      <selection pane="bottomLeft" activeCell="Z1" sqref="Z1:Z1048576"/>
    </sheetView>
  </sheetViews>
  <sheetFormatPr defaultRowHeight="15" x14ac:dyDescent="0.25"/>
  <cols>
    <col min="1" max="1" width="61.7109375" style="1" bestFit="1" customWidth="1"/>
    <col min="2" max="2" width="32.28515625" style="1" customWidth="1"/>
    <col min="3" max="3" width="14.42578125" style="1" customWidth="1"/>
    <col min="4" max="4" width="15.85546875" style="20" customWidth="1"/>
    <col min="5" max="5" width="11.28515625" style="1" bestFit="1" customWidth="1"/>
    <col min="6" max="6" width="16.28515625" style="1" customWidth="1"/>
    <col min="7" max="8" width="10.42578125" style="1" hidden="1" customWidth="1"/>
    <col min="9" max="10" width="10.42578125" style="1" customWidth="1"/>
    <col min="11" max="25" width="11.5703125" style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0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2" t="s">
        <v>13</v>
      </c>
      <c r="O1" s="42" t="s">
        <v>14</v>
      </c>
      <c r="P1" s="42" t="s">
        <v>18</v>
      </c>
      <c r="Q1" s="42" t="s">
        <v>19</v>
      </c>
      <c r="R1" s="42" t="s">
        <v>20</v>
      </c>
      <c r="S1" s="42" t="s">
        <v>21</v>
      </c>
      <c r="T1" s="42" t="s">
        <v>22</v>
      </c>
      <c r="U1" s="42" t="s">
        <v>23</v>
      </c>
      <c r="V1" s="42" t="s">
        <v>84</v>
      </c>
      <c r="W1" s="42" t="s">
        <v>85</v>
      </c>
      <c r="X1" s="42" t="s">
        <v>86</v>
      </c>
      <c r="Y1" s="42" t="s">
        <v>87</v>
      </c>
    </row>
    <row r="2" spans="1:25" x14ac:dyDescent="0.25">
      <c r="A2" s="1" t="s">
        <v>15</v>
      </c>
      <c r="F2" s="10">
        <f>SUM(Tabela132[[#This Row],[mai/24]:[mai/25]])</f>
        <v>684</v>
      </c>
      <c r="G2" s="9"/>
      <c r="H2" s="9">
        <f t="shared" ref="H2:R2" si="0">H3-H4</f>
        <v>-66</v>
      </c>
      <c r="I2" s="10">
        <f t="shared" si="0"/>
        <v>10</v>
      </c>
      <c r="J2" s="10">
        <f>J3-J4</f>
        <v>-8</v>
      </c>
      <c r="K2" s="10">
        <f t="shared" si="0"/>
        <v>-10</v>
      </c>
      <c r="L2" s="10">
        <f t="shared" si="0"/>
        <v>-10</v>
      </c>
      <c r="M2" s="10">
        <f t="shared" si="0"/>
        <v>-11</v>
      </c>
      <c r="N2" s="10">
        <f t="shared" si="0"/>
        <v>128</v>
      </c>
      <c r="O2" s="10">
        <f t="shared" si="0"/>
        <v>160</v>
      </c>
      <c r="P2" s="10">
        <f t="shared" si="0"/>
        <v>168</v>
      </c>
      <c r="Q2" s="10">
        <f t="shared" si="0"/>
        <v>160</v>
      </c>
      <c r="R2" s="10">
        <f t="shared" si="0"/>
        <v>163</v>
      </c>
      <c r="S2" s="10">
        <f t="shared" ref="S2:Y2" si="1">S3-S4</f>
        <v>164</v>
      </c>
      <c r="T2" s="10">
        <f t="shared" si="1"/>
        <v>165</v>
      </c>
      <c r="U2" s="10">
        <f t="shared" si="1"/>
        <v>176</v>
      </c>
      <c r="V2" s="10">
        <f t="shared" si="1"/>
        <v>168</v>
      </c>
      <c r="W2" s="10">
        <f t="shared" si="1"/>
        <v>184</v>
      </c>
      <c r="X2" s="10">
        <f t="shared" si="1"/>
        <v>160</v>
      </c>
      <c r="Y2" s="10">
        <f t="shared" si="1"/>
        <v>120</v>
      </c>
    </row>
    <row r="3" spans="1:25" x14ac:dyDescent="0.25">
      <c r="A3" s="1" t="s">
        <v>16</v>
      </c>
      <c r="F3" s="5">
        <f>SUM(Tabela132[[#This Row],[mai/24]:[ago/25]])</f>
        <v>2268</v>
      </c>
      <c r="G3" s="9"/>
      <c r="H3" s="16">
        <v>176</v>
      </c>
      <c r="I3" s="16">
        <v>176</v>
      </c>
      <c r="J3" s="16">
        <v>168</v>
      </c>
      <c r="K3" s="16">
        <v>184</v>
      </c>
      <c r="L3" s="16">
        <v>160</v>
      </c>
      <c r="M3" s="16">
        <v>120</v>
      </c>
      <c r="N3" s="44">
        <v>128</v>
      </c>
      <c r="O3" s="44">
        <v>160</v>
      </c>
      <c r="P3" s="44">
        <v>168</v>
      </c>
      <c r="Q3" s="44">
        <v>160</v>
      </c>
      <c r="R3" s="45">
        <v>163</v>
      </c>
      <c r="S3" s="45">
        <v>164</v>
      </c>
      <c r="T3" s="45">
        <v>165</v>
      </c>
      <c r="U3" s="44">
        <v>176</v>
      </c>
      <c r="V3" s="44">
        <v>168</v>
      </c>
      <c r="W3" s="44">
        <v>184</v>
      </c>
      <c r="X3" s="44">
        <v>160</v>
      </c>
      <c r="Y3" s="44">
        <v>120</v>
      </c>
    </row>
    <row r="4" spans="1:25" x14ac:dyDescent="0.25">
      <c r="A4" s="7" t="s">
        <v>17</v>
      </c>
      <c r="B4" s="7"/>
      <c r="C4" s="7"/>
      <c r="D4" s="57"/>
      <c r="E4" s="7"/>
      <c r="F4" s="8">
        <f>SUM(Tabela132[[#This Row],[mai/24]:[ago/25]])</f>
        <v>1079</v>
      </c>
      <c r="G4" s="6"/>
      <c r="H4" s="6">
        <f t="shared" ref="H4:Y4" si="2">SUM(H5:H29)</f>
        <v>242</v>
      </c>
      <c r="I4" s="8">
        <f t="shared" si="2"/>
        <v>166</v>
      </c>
      <c r="J4" s="8">
        <f t="shared" si="2"/>
        <v>176</v>
      </c>
      <c r="K4" s="8">
        <f t="shared" si="2"/>
        <v>194</v>
      </c>
      <c r="L4" s="8">
        <f t="shared" si="2"/>
        <v>170</v>
      </c>
      <c r="M4" s="8">
        <f t="shared" si="2"/>
        <v>131</v>
      </c>
      <c r="N4" s="8">
        <f t="shared" si="2"/>
        <v>0</v>
      </c>
      <c r="O4" s="8">
        <f t="shared" si="2"/>
        <v>0</v>
      </c>
      <c r="P4" s="8">
        <f t="shared" si="2"/>
        <v>0</v>
      </c>
      <c r="Q4" s="8">
        <f t="shared" si="2"/>
        <v>0</v>
      </c>
      <c r="R4" s="8">
        <f t="shared" si="2"/>
        <v>0</v>
      </c>
      <c r="S4" s="8">
        <f t="shared" si="2"/>
        <v>0</v>
      </c>
      <c r="T4" s="8">
        <f t="shared" si="2"/>
        <v>0</v>
      </c>
      <c r="U4" s="8">
        <f t="shared" si="2"/>
        <v>0</v>
      </c>
      <c r="V4" s="8">
        <f t="shared" si="2"/>
        <v>0</v>
      </c>
      <c r="W4" s="8">
        <f t="shared" si="2"/>
        <v>0</v>
      </c>
      <c r="X4" s="8">
        <f t="shared" si="2"/>
        <v>0</v>
      </c>
      <c r="Y4" s="8">
        <f t="shared" si="2"/>
        <v>0</v>
      </c>
    </row>
    <row r="5" spans="1:25" x14ac:dyDescent="0.25">
      <c r="A5" t="s">
        <v>121</v>
      </c>
      <c r="C5" s="1" t="s">
        <v>36</v>
      </c>
      <c r="D5" s="20">
        <v>2024</v>
      </c>
      <c r="E5" s="1" t="s">
        <v>55</v>
      </c>
      <c r="F5" s="5">
        <f>SUM(Tabela132[[#This Row],[jul/24]:[ago/25]])</f>
        <v>88</v>
      </c>
      <c r="G5" s="4"/>
      <c r="H5" s="12">
        <v>16</v>
      </c>
      <c r="I5" s="12">
        <v>16</v>
      </c>
      <c r="J5" s="12">
        <v>16</v>
      </c>
      <c r="K5" s="12">
        <v>16</v>
      </c>
      <c r="L5" s="12">
        <v>16</v>
      </c>
      <c r="M5" s="12">
        <v>8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</row>
    <row r="6" spans="1:25" x14ac:dyDescent="0.25">
      <c r="A6" s="31" t="s">
        <v>116</v>
      </c>
      <c r="B6" s="32" t="s">
        <v>81</v>
      </c>
      <c r="C6" s="32" t="s">
        <v>36</v>
      </c>
      <c r="D6" s="20">
        <v>2024</v>
      </c>
      <c r="E6" s="32" t="s">
        <v>55</v>
      </c>
      <c r="F6" s="34">
        <f>SUM(Tabela132[[#This Row],[jul/24]:[ago/25]])</f>
        <v>60</v>
      </c>
      <c r="G6" s="4"/>
      <c r="H6" s="12">
        <v>20</v>
      </c>
      <c r="I6" s="36">
        <v>20</v>
      </c>
      <c r="J6" s="36">
        <f>10-10</f>
        <v>0</v>
      </c>
      <c r="K6" s="36">
        <v>10</v>
      </c>
      <c r="L6" s="36">
        <v>10</v>
      </c>
      <c r="M6" s="36">
        <f>22-22</f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</row>
    <row r="7" spans="1:25" x14ac:dyDescent="0.25">
      <c r="A7" s="32" t="s">
        <v>122</v>
      </c>
      <c r="B7" s="32"/>
      <c r="C7" s="32" t="s">
        <v>46</v>
      </c>
      <c r="D7" s="20">
        <v>2024</v>
      </c>
      <c r="E7" s="32" t="s">
        <v>55</v>
      </c>
      <c r="F7" s="34">
        <f>SUM(Tabela132[[#This Row],[jul/24]:[ago/25]])</f>
        <v>0</v>
      </c>
      <c r="G7" s="4"/>
      <c r="H7" s="13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</row>
    <row r="8" spans="1:25" ht="30" x14ac:dyDescent="0.25">
      <c r="A8" s="31" t="s">
        <v>123</v>
      </c>
      <c r="B8" s="32" t="s">
        <v>80</v>
      </c>
      <c r="C8" s="32" t="s">
        <v>36</v>
      </c>
      <c r="D8" s="20">
        <v>2024</v>
      </c>
      <c r="E8" s="32" t="s">
        <v>55</v>
      </c>
      <c r="F8" s="34">
        <f>SUM(Tabela132[[#This Row],[jul/24]:[ago/25]])</f>
        <v>19</v>
      </c>
      <c r="G8" s="4"/>
      <c r="H8" s="12">
        <v>8</v>
      </c>
      <c r="I8" s="36">
        <v>0</v>
      </c>
      <c r="J8" s="36">
        <v>1</v>
      </c>
      <c r="K8" s="36">
        <v>1</v>
      </c>
      <c r="L8" s="36">
        <v>1</v>
      </c>
      <c r="M8" s="36">
        <v>8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</row>
    <row r="9" spans="1:25" x14ac:dyDescent="0.25">
      <c r="A9" s="31" t="s">
        <v>124</v>
      </c>
      <c r="B9" s="32" t="s">
        <v>76</v>
      </c>
      <c r="C9" s="32" t="s">
        <v>36</v>
      </c>
      <c r="D9" s="20">
        <v>2024</v>
      </c>
      <c r="E9" s="32" t="s">
        <v>55</v>
      </c>
      <c r="F9" s="34">
        <f>SUM(Tabela132[[#This Row],[jul/24]:[ago/25]])</f>
        <v>16</v>
      </c>
      <c r="G9" s="4"/>
      <c r="H9" s="12">
        <v>16</v>
      </c>
      <c r="I9" s="36">
        <f>16-16</f>
        <v>0</v>
      </c>
      <c r="J9" s="36">
        <f t="shared" ref="J9:M9" si="3">16-16</f>
        <v>0</v>
      </c>
      <c r="K9" s="36">
        <f t="shared" si="3"/>
        <v>0</v>
      </c>
      <c r="L9" s="36">
        <f t="shared" si="3"/>
        <v>0</v>
      </c>
      <c r="M9" s="36">
        <f t="shared" si="3"/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</row>
    <row r="10" spans="1:25" x14ac:dyDescent="0.25">
      <c r="A10" s="31" t="s">
        <v>118</v>
      </c>
      <c r="B10" s="32"/>
      <c r="C10" s="32" t="s">
        <v>36</v>
      </c>
      <c r="D10" s="20">
        <v>2024</v>
      </c>
      <c r="E10" s="32" t="s">
        <v>55</v>
      </c>
      <c r="F10" s="34">
        <f>SUM(Tabela132[[#This Row],[jul/24]:[ago/25]])</f>
        <v>40</v>
      </c>
      <c r="G10" s="4"/>
      <c r="H10" s="13">
        <v>0</v>
      </c>
      <c r="I10" s="37">
        <v>0</v>
      </c>
      <c r="J10" s="37">
        <v>0</v>
      </c>
      <c r="K10" s="36">
        <v>32</v>
      </c>
      <c r="L10" s="36">
        <v>8</v>
      </c>
      <c r="M10" s="37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</row>
    <row r="11" spans="1:25" x14ac:dyDescent="0.25">
      <c r="A11" s="31" t="s">
        <v>119</v>
      </c>
      <c r="B11" s="32"/>
      <c r="C11" s="32" t="s">
        <v>36</v>
      </c>
      <c r="D11" s="20">
        <v>2024</v>
      </c>
      <c r="E11" s="32" t="s">
        <v>55</v>
      </c>
      <c r="F11" s="34">
        <f>SUM(Tabela132[[#This Row],[jul/24]:[ago/25]])</f>
        <v>15</v>
      </c>
      <c r="G11" s="4"/>
      <c r="H11" s="12">
        <v>8</v>
      </c>
      <c r="I11" s="36">
        <v>7</v>
      </c>
      <c r="J11" s="37">
        <v>0</v>
      </c>
      <c r="K11" s="37">
        <v>0</v>
      </c>
      <c r="L11" s="37">
        <v>0</v>
      </c>
      <c r="M11" s="37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</row>
    <row r="12" spans="1:25" x14ac:dyDescent="0.25">
      <c r="A12" s="31" t="s">
        <v>120</v>
      </c>
      <c r="B12" s="32"/>
      <c r="C12" s="32" t="s">
        <v>36</v>
      </c>
      <c r="D12" s="20">
        <v>2024</v>
      </c>
      <c r="E12" s="32" t="s">
        <v>55</v>
      </c>
      <c r="F12" s="34">
        <f>SUM(Tabela132[[#This Row],[jul/24]:[ago/25]])</f>
        <v>10</v>
      </c>
      <c r="G12" s="5"/>
      <c r="H12" s="13">
        <v>0</v>
      </c>
      <c r="I12" s="36">
        <v>10</v>
      </c>
      <c r="J12" s="36">
        <f>15-15</f>
        <v>0</v>
      </c>
      <c r="K12" s="37">
        <v>0</v>
      </c>
      <c r="L12" s="37">
        <v>0</v>
      </c>
      <c r="M12" s="37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</row>
    <row r="13" spans="1:25" s="11" customFormat="1" ht="30" x14ac:dyDescent="0.25">
      <c r="A13" s="31" t="s">
        <v>24</v>
      </c>
      <c r="B13" s="32" t="s">
        <v>54</v>
      </c>
      <c r="C13" s="32" t="s">
        <v>46</v>
      </c>
      <c r="D13" s="20">
        <v>2024</v>
      </c>
      <c r="E13" s="32" t="s">
        <v>55</v>
      </c>
      <c r="F13" s="34">
        <f>SUM(Tabela132[[#This Row],[jul/24]:[ago/25]])</f>
        <v>0</v>
      </c>
      <c r="G13" s="4"/>
      <c r="H13" s="13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</row>
    <row r="14" spans="1:25" x14ac:dyDescent="0.25">
      <c r="A14" s="32" t="s">
        <v>39</v>
      </c>
      <c r="B14" s="32"/>
      <c r="C14" s="32" t="s">
        <v>36</v>
      </c>
      <c r="D14" s="20">
        <v>2024</v>
      </c>
      <c r="E14" s="32" t="s">
        <v>55</v>
      </c>
      <c r="F14" s="34">
        <f>SUM(Tabela132[[#This Row],[jul/24]:[ago/25]])</f>
        <v>5</v>
      </c>
      <c r="H14" s="13">
        <v>3</v>
      </c>
      <c r="I14" s="37">
        <v>2</v>
      </c>
      <c r="J14" s="37">
        <v>0</v>
      </c>
      <c r="K14" s="37">
        <v>0</v>
      </c>
      <c r="L14" s="37">
        <v>0</v>
      </c>
      <c r="M14" s="37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</row>
    <row r="15" spans="1:25" x14ac:dyDescent="0.25">
      <c r="A15" s="32" t="s">
        <v>48</v>
      </c>
      <c r="B15" s="32"/>
      <c r="C15" s="32" t="s">
        <v>36</v>
      </c>
      <c r="D15" s="20">
        <v>2024</v>
      </c>
      <c r="E15" s="32" t="s">
        <v>55</v>
      </c>
      <c r="F15" s="34">
        <f>SUM(Tabela132[[#This Row],[mai/24]:[ago/25]])</f>
        <v>1</v>
      </c>
      <c r="H15" s="13">
        <v>1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</row>
    <row r="16" spans="1:25" ht="30" x14ac:dyDescent="0.25">
      <c r="A16" s="32" t="s">
        <v>52</v>
      </c>
      <c r="B16" s="32" t="s">
        <v>56</v>
      </c>
      <c r="C16" s="32" t="s">
        <v>36</v>
      </c>
      <c r="D16" s="20">
        <v>2024</v>
      </c>
      <c r="E16" s="32" t="s">
        <v>55</v>
      </c>
      <c r="F16" s="34">
        <f>SUM(Tabela132[[#This Row],[mai/24]:[ago/25]])</f>
        <v>3</v>
      </c>
      <c r="H16" s="13">
        <v>2</v>
      </c>
      <c r="I16" s="37">
        <v>1</v>
      </c>
      <c r="J16" s="37">
        <v>0</v>
      </c>
      <c r="K16" s="37">
        <v>0</v>
      </c>
      <c r="L16" s="37">
        <v>0</v>
      </c>
      <c r="M16" s="37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</row>
    <row r="17" spans="1:25" x14ac:dyDescent="0.25">
      <c r="A17" s="31" t="s">
        <v>25</v>
      </c>
      <c r="B17" s="32"/>
      <c r="C17" s="32" t="s">
        <v>36</v>
      </c>
      <c r="D17" s="20" t="s">
        <v>88</v>
      </c>
      <c r="E17" s="32" t="s">
        <v>55</v>
      </c>
      <c r="F17" s="34">
        <f>SUM(Tabela132[[#This Row],[jul/24]:[ago/25]])</f>
        <v>48</v>
      </c>
      <c r="H17" s="15">
        <v>20</v>
      </c>
      <c r="I17" s="38">
        <v>8</v>
      </c>
      <c r="J17" s="38">
        <f t="shared" ref="J17:M17" si="4">20-15</f>
        <v>5</v>
      </c>
      <c r="K17" s="38">
        <f t="shared" si="4"/>
        <v>5</v>
      </c>
      <c r="L17" s="38">
        <f t="shared" si="4"/>
        <v>5</v>
      </c>
      <c r="M17" s="38">
        <f t="shared" si="4"/>
        <v>5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</row>
    <row r="18" spans="1:25" x14ac:dyDescent="0.25">
      <c r="A18" s="31" t="s">
        <v>26</v>
      </c>
      <c r="B18" s="32"/>
      <c r="C18" s="32" t="s">
        <v>46</v>
      </c>
      <c r="D18" s="20">
        <v>2024</v>
      </c>
      <c r="E18" s="32" t="s">
        <v>55</v>
      </c>
      <c r="F18" s="34">
        <f>SUM(Tabela132[[#This Row],[jul/24]:[ago/25]])</f>
        <v>48</v>
      </c>
      <c r="H18" s="15">
        <v>24</v>
      </c>
      <c r="I18" s="38">
        <v>24</v>
      </c>
      <c r="J18" s="37">
        <v>0</v>
      </c>
      <c r="K18" s="37">
        <v>0</v>
      </c>
      <c r="L18" s="37">
        <v>0</v>
      </c>
      <c r="M18" s="37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</row>
    <row r="19" spans="1:25" x14ac:dyDescent="0.25">
      <c r="A19" s="32" t="s">
        <v>74</v>
      </c>
      <c r="B19" s="32"/>
      <c r="C19" s="32" t="s">
        <v>36</v>
      </c>
      <c r="D19" s="20">
        <v>2024</v>
      </c>
      <c r="E19" s="32" t="s">
        <v>55</v>
      </c>
      <c r="F19" s="34">
        <f>SUM(Tabela132[[#This Row],[jul/24]:[ago/25]])</f>
        <v>40</v>
      </c>
      <c r="H19" s="4"/>
      <c r="I19" s="39">
        <v>40</v>
      </c>
      <c r="J19" s="37">
        <v>0</v>
      </c>
      <c r="K19" s="37">
        <v>0</v>
      </c>
      <c r="L19" s="37">
        <v>0</v>
      </c>
      <c r="M19" s="37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</row>
    <row r="20" spans="1:25" ht="15.75" customHeight="1" x14ac:dyDescent="0.25">
      <c r="A20" s="31" t="s">
        <v>27</v>
      </c>
      <c r="B20" s="32"/>
      <c r="C20" s="32" t="s">
        <v>36</v>
      </c>
      <c r="D20" s="20" t="s">
        <v>88</v>
      </c>
      <c r="E20" s="32" t="s">
        <v>55</v>
      </c>
      <c r="F20" s="34">
        <f>SUM(Tabela132[[#This Row],[jul/24]:[ago/25]])</f>
        <v>76</v>
      </c>
      <c r="H20" s="15">
        <v>20</v>
      </c>
      <c r="I20" s="38">
        <v>16</v>
      </c>
      <c r="J20" s="38">
        <f t="shared" ref="J20:M20" si="5">20-10</f>
        <v>10</v>
      </c>
      <c r="K20" s="38">
        <f t="shared" si="5"/>
        <v>10</v>
      </c>
      <c r="L20" s="38">
        <f t="shared" si="5"/>
        <v>10</v>
      </c>
      <c r="M20" s="38">
        <f t="shared" si="5"/>
        <v>10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</row>
    <row r="21" spans="1:25" s="31" customFormat="1" x14ac:dyDescent="0.25">
      <c r="A21" s="32" t="s">
        <v>28</v>
      </c>
      <c r="B21" s="32" t="s">
        <v>58</v>
      </c>
      <c r="C21" s="35" t="s">
        <v>63</v>
      </c>
      <c r="D21" s="20">
        <v>2024</v>
      </c>
      <c r="E21" s="32" t="s">
        <v>55</v>
      </c>
      <c r="F21" s="34">
        <f>SUM(Tabela132[[#This Row],[jul/24]:[ago/25]])</f>
        <v>0</v>
      </c>
      <c r="G21" s="32"/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</row>
    <row r="22" spans="1:25" x14ac:dyDescent="0.25">
      <c r="A22" s="32" t="s">
        <v>29</v>
      </c>
      <c r="B22" s="32" t="s">
        <v>59</v>
      </c>
      <c r="C22" s="35" t="s">
        <v>63</v>
      </c>
      <c r="D22" s="20">
        <v>2024</v>
      </c>
      <c r="E22" s="32" t="s">
        <v>55</v>
      </c>
      <c r="F22" s="34">
        <f>SUM(Tabela132[[#This Row],[jul/24]:[ago/25]])</f>
        <v>4</v>
      </c>
      <c r="H22" s="13">
        <v>4</v>
      </c>
      <c r="I22" s="37">
        <v>0</v>
      </c>
      <c r="J22" s="37">
        <f>14-14</f>
        <v>0</v>
      </c>
      <c r="K22" s="37">
        <f>8-8</f>
        <v>0</v>
      </c>
      <c r="L22" s="37">
        <f>12-12</f>
        <v>0</v>
      </c>
      <c r="M22" s="37">
        <f>8-8</f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</row>
    <row r="23" spans="1:25" x14ac:dyDescent="0.25">
      <c r="A23" s="32" t="s">
        <v>30</v>
      </c>
      <c r="B23" s="32" t="s">
        <v>60</v>
      </c>
      <c r="C23" s="35" t="s">
        <v>63</v>
      </c>
      <c r="D23" s="20">
        <v>2024</v>
      </c>
      <c r="E23" s="32" t="s">
        <v>55</v>
      </c>
      <c r="F23" s="34">
        <f>SUM(Tabela132[[#This Row],[jul/24]:[ago/25]])</f>
        <v>2</v>
      </c>
      <c r="H23" s="13">
        <v>2</v>
      </c>
      <c r="I23" s="37">
        <v>0</v>
      </c>
      <c r="J23" s="37">
        <f>2-2</f>
        <v>0</v>
      </c>
      <c r="K23" s="37">
        <v>0</v>
      </c>
      <c r="L23" s="37">
        <v>0</v>
      </c>
      <c r="M23" s="37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</row>
    <row r="24" spans="1:25" x14ac:dyDescent="0.25">
      <c r="A24" s="32" t="s">
        <v>31</v>
      </c>
      <c r="B24" s="32" t="s">
        <v>57</v>
      </c>
      <c r="C24" s="32" t="s">
        <v>45</v>
      </c>
      <c r="D24" s="20">
        <v>2024</v>
      </c>
      <c r="E24" s="32" t="s">
        <v>55</v>
      </c>
      <c r="F24" s="34">
        <f>SUM(Tabela132[[#This Row],[jul/24]:[ago/25]])</f>
        <v>0</v>
      </c>
      <c r="H24" s="13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</row>
    <row r="25" spans="1:25" x14ac:dyDescent="0.25">
      <c r="A25" s="32" t="s">
        <v>32</v>
      </c>
      <c r="B25" s="32" t="s">
        <v>57</v>
      </c>
      <c r="C25" s="32" t="s">
        <v>45</v>
      </c>
      <c r="D25" s="20">
        <v>2024</v>
      </c>
      <c r="E25" s="32" t="s">
        <v>55</v>
      </c>
      <c r="F25" s="34">
        <f>SUM(Tabela132[[#This Row],[mai/24]:[ago/25]])</f>
        <v>4</v>
      </c>
      <c r="H25" s="13">
        <v>0</v>
      </c>
      <c r="I25" s="37">
        <v>0</v>
      </c>
      <c r="J25" s="37">
        <v>4</v>
      </c>
      <c r="K25" s="37">
        <v>0</v>
      </c>
      <c r="L25" s="37">
        <v>0</v>
      </c>
      <c r="M25" s="37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</row>
    <row r="26" spans="1:25" x14ac:dyDescent="0.25">
      <c r="A26" s="32" t="s">
        <v>38</v>
      </c>
      <c r="B26" s="32" t="s">
        <v>61</v>
      </c>
      <c r="C26" s="32" t="s">
        <v>36</v>
      </c>
      <c r="D26" s="20">
        <v>2024</v>
      </c>
      <c r="E26" s="32" t="s">
        <v>55</v>
      </c>
      <c r="F26" s="34">
        <f>SUM(Tabela132[[#This Row],[mai/24]:[ago/25]])</f>
        <v>462</v>
      </c>
      <c r="H26" s="14">
        <v>40</v>
      </c>
      <c r="I26" s="41">
        <v>22</v>
      </c>
      <c r="J26" s="41">
        <v>100</v>
      </c>
      <c r="K26" s="41">
        <v>100</v>
      </c>
      <c r="L26" s="41">
        <v>100</v>
      </c>
      <c r="M26" s="41">
        <v>100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</row>
    <row r="27" spans="1:25" x14ac:dyDescent="0.25">
      <c r="A27" s="32" t="s">
        <v>33</v>
      </c>
      <c r="B27" s="32" t="s">
        <v>75</v>
      </c>
      <c r="C27" s="35" t="s">
        <v>63</v>
      </c>
      <c r="D27" s="20">
        <v>2024</v>
      </c>
      <c r="E27" s="32" t="s">
        <v>55</v>
      </c>
      <c r="F27" s="34">
        <f>SUM(Tabela132[[#This Row],[mai/24]:[ago/25]])</f>
        <v>32</v>
      </c>
      <c r="H27" s="14">
        <v>32</v>
      </c>
      <c r="I27" s="37">
        <v>0</v>
      </c>
      <c r="J27" s="37">
        <f>15-15</f>
        <v>0</v>
      </c>
      <c r="K27" s="37">
        <v>0</v>
      </c>
      <c r="L27" s="37">
        <v>0</v>
      </c>
      <c r="M27" s="37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</row>
    <row r="28" spans="1:25" x14ac:dyDescent="0.25">
      <c r="A28" s="32" t="s">
        <v>64</v>
      </c>
      <c r="B28" s="32"/>
      <c r="C28" s="32" t="s">
        <v>36</v>
      </c>
      <c r="D28" s="20">
        <v>2024</v>
      </c>
      <c r="E28" s="32" t="s">
        <v>55</v>
      </c>
      <c r="F28" s="34">
        <f>SUM(Tabela132[[#This Row],[mai/24]:[ago/25]])</f>
        <v>80</v>
      </c>
      <c r="H28" s="9"/>
      <c r="I28" s="37">
        <v>0</v>
      </c>
      <c r="J28" s="37">
        <v>40</v>
      </c>
      <c r="K28" s="37">
        <v>20</v>
      </c>
      <c r="L28" s="37">
        <v>20</v>
      </c>
      <c r="M28" s="37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</row>
    <row r="29" spans="1:25" x14ac:dyDescent="0.25">
      <c r="A29" s="32" t="s">
        <v>34</v>
      </c>
      <c r="B29" s="32" t="s">
        <v>75</v>
      </c>
      <c r="C29" s="35" t="s">
        <v>63</v>
      </c>
      <c r="D29" s="20">
        <v>2024</v>
      </c>
      <c r="E29" s="32" t="s">
        <v>55</v>
      </c>
      <c r="F29" s="34">
        <f>SUM(Tabela132[[#This Row],[mai/24]:[ago/25]])</f>
        <v>26</v>
      </c>
      <c r="H29" s="14">
        <v>26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</row>
  </sheetData>
  <phoneticPr fontId="18" type="noConversion"/>
  <conditionalFormatting sqref="G7 G11:I11 G10 G13 I12:J12 G8:M9 G5:Y5 G6:M6 N6:Y29">
    <cfRule type="expression" dxfId="47" priority="277">
      <formula>IF($A5="Esforço total atribuído",1)</formula>
    </cfRule>
    <cfRule type="expression" dxfId="46" priority="278">
      <formula>IF($A5="Disponibilidade restante",1)</formula>
    </cfRule>
    <cfRule type="expression" dxfId="45" priority="279">
      <formula>IF($A5="Disponibil.total",1)</formula>
    </cfRule>
    <cfRule type="expression" dxfId="44" priority="280">
      <formula>IF(#REF!=1,1)</formula>
    </cfRule>
  </conditionalFormatting>
  <conditionalFormatting sqref="K10:L10">
    <cfRule type="expression" dxfId="43" priority="13">
      <formula>IF($A10="Esforço total atribuído",1)</formula>
    </cfRule>
    <cfRule type="expression" dxfId="42" priority="14">
      <formula>IF($A10="Disponibilidade restante",1)</formula>
    </cfRule>
    <cfRule type="expression" dxfId="41" priority="15">
      <formula>IF($A10="Disponibil.total",1)</formula>
    </cfRule>
    <cfRule type="expression" dxfId="40" priority="16">
      <formula>IF(#REF!=1,1)</formula>
    </cfRule>
  </conditionalFormatting>
  <conditionalFormatting sqref="A21:A25 I27:M29 H7:M7 H10:J10 K11:L12 M10:M12 J11 H3:M3 H12 H13:M25">
    <cfRule type="expression" dxfId="39" priority="325">
      <formula>IF(#REF!="Esforço total atribuído",1)</formula>
    </cfRule>
    <cfRule type="expression" dxfId="38" priority="326">
      <formula>IF(#REF!="Disponibilidade restante",1)</formula>
    </cfRule>
    <cfRule type="expression" dxfId="37" priority="327">
      <formula>IF(#REF!="Disponibil.total",1)</formula>
    </cfRule>
    <cfRule type="expression" dxfId="36" priority="328">
      <formula>IF($A3=1,1)</formula>
    </cfRule>
  </conditionalFormatting>
  <conditionalFormatting sqref="N3:Q3 U3:Y3">
    <cfRule type="expression" dxfId="35" priority="1">
      <formula>IF(#REF!="Esforço total atribuído",1)</formula>
    </cfRule>
    <cfRule type="expression" dxfId="34" priority="2">
      <formula>IF(#REF!="Disponibilidade restante",1)</formula>
    </cfRule>
    <cfRule type="expression" dxfId="33" priority="3">
      <formula>IF(#REF!="Disponibil.total",1)</formula>
    </cfRule>
    <cfRule type="expression" dxfId="32" priority="4">
      <formula>IF($A3=1,1)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0:F24 F5:F14 F17:F18" calculatedColumn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941-3711-4128-9E30-B73DFAD060BE}">
  <dimension ref="A1:Y27"/>
  <sheetViews>
    <sheetView topLeftCell="N1" zoomScale="90" zoomScaleNormal="90" workbookViewId="0">
      <pane ySplit="4" topLeftCell="A5" activePane="bottomLeft" state="frozen"/>
      <selection pane="bottomLeft" activeCell="Z1" sqref="Z1:Z1048576"/>
    </sheetView>
  </sheetViews>
  <sheetFormatPr defaultRowHeight="15" x14ac:dyDescent="0.25"/>
  <cols>
    <col min="1" max="1" width="44.5703125" style="1" bestFit="1" customWidth="1"/>
    <col min="2" max="2" width="35.140625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6.28515625" style="1" customWidth="1"/>
    <col min="7" max="8" width="10.42578125" style="1" hidden="1" customWidth="1"/>
    <col min="9" max="10" width="10.42578125" style="1" customWidth="1"/>
    <col min="11" max="25" width="11.5703125" style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2" t="s">
        <v>13</v>
      </c>
      <c r="O1" s="42" t="s">
        <v>14</v>
      </c>
      <c r="P1" s="42" t="s">
        <v>18</v>
      </c>
      <c r="Q1" s="42" t="s">
        <v>19</v>
      </c>
      <c r="R1" s="42" t="s">
        <v>20</v>
      </c>
      <c r="S1" s="42" t="s">
        <v>21</v>
      </c>
      <c r="T1" s="42" t="s">
        <v>22</v>
      </c>
      <c r="U1" s="42" t="s">
        <v>23</v>
      </c>
      <c r="V1" s="42" t="s">
        <v>84</v>
      </c>
      <c r="W1" s="42" t="s">
        <v>85</v>
      </c>
      <c r="X1" s="42" t="s">
        <v>86</v>
      </c>
      <c r="Y1" s="42" t="s">
        <v>87</v>
      </c>
    </row>
    <row r="2" spans="1:25" x14ac:dyDescent="0.25">
      <c r="A2" s="1" t="s">
        <v>15</v>
      </c>
      <c r="F2" s="10">
        <f>SUM(Tabela1324[[#This Row],[mai/24]:[mai/25]])</f>
        <v>701</v>
      </c>
      <c r="G2" s="9"/>
      <c r="H2" s="9">
        <f t="shared" ref="H2:Y2" si="0">H3-H4</f>
        <v>-6</v>
      </c>
      <c r="I2" s="10">
        <f t="shared" si="0"/>
        <v>-11</v>
      </c>
      <c r="J2" s="10">
        <f>J3-J4</f>
        <v>-18</v>
      </c>
      <c r="K2" s="10">
        <f t="shared" si="0"/>
        <v>-5</v>
      </c>
      <c r="L2" s="10">
        <f t="shared" si="0"/>
        <v>-19</v>
      </c>
      <c r="M2" s="10">
        <f t="shared" si="0"/>
        <v>-19</v>
      </c>
      <c r="N2" s="10">
        <f t="shared" si="0"/>
        <v>128</v>
      </c>
      <c r="O2" s="10">
        <f t="shared" si="0"/>
        <v>160</v>
      </c>
      <c r="P2" s="10">
        <f t="shared" si="0"/>
        <v>168</v>
      </c>
      <c r="Q2" s="10">
        <f t="shared" si="0"/>
        <v>160</v>
      </c>
      <c r="R2" s="10">
        <f t="shared" si="0"/>
        <v>163</v>
      </c>
      <c r="S2" s="10">
        <f t="shared" si="0"/>
        <v>164</v>
      </c>
      <c r="T2" s="10">
        <f t="shared" si="0"/>
        <v>165</v>
      </c>
      <c r="U2" s="10">
        <f t="shared" si="0"/>
        <v>176</v>
      </c>
      <c r="V2" s="10">
        <f t="shared" si="0"/>
        <v>168</v>
      </c>
      <c r="W2" s="10">
        <f t="shared" si="0"/>
        <v>184</v>
      </c>
      <c r="X2" s="10">
        <f t="shared" si="0"/>
        <v>160</v>
      </c>
      <c r="Y2" s="10">
        <f t="shared" si="0"/>
        <v>120</v>
      </c>
    </row>
    <row r="3" spans="1:25" x14ac:dyDescent="0.25">
      <c r="A3" s="1" t="s">
        <v>16</v>
      </c>
      <c r="F3" s="5">
        <f>SUM(Tabela1324[[#This Row],[mai/24]:[dez/25]])</f>
        <v>2900</v>
      </c>
      <c r="G3" s="9"/>
      <c r="H3" s="16">
        <v>176</v>
      </c>
      <c r="I3" s="16">
        <v>176</v>
      </c>
      <c r="J3" s="16">
        <v>168</v>
      </c>
      <c r="K3" s="16">
        <v>184</v>
      </c>
      <c r="L3" s="16">
        <v>160</v>
      </c>
      <c r="M3" s="16">
        <v>120</v>
      </c>
      <c r="N3" s="44">
        <v>128</v>
      </c>
      <c r="O3" s="44">
        <v>160</v>
      </c>
      <c r="P3" s="44">
        <v>168</v>
      </c>
      <c r="Q3" s="44">
        <v>160</v>
      </c>
      <c r="R3" s="45">
        <v>163</v>
      </c>
      <c r="S3" s="45">
        <v>164</v>
      </c>
      <c r="T3" s="45">
        <v>165</v>
      </c>
      <c r="U3" s="44">
        <v>176</v>
      </c>
      <c r="V3" s="44">
        <v>168</v>
      </c>
      <c r="W3" s="44">
        <v>184</v>
      </c>
      <c r="X3" s="44">
        <v>160</v>
      </c>
      <c r="Y3" s="44">
        <v>120</v>
      </c>
    </row>
    <row r="4" spans="1:25" x14ac:dyDescent="0.25">
      <c r="A4" s="7" t="s">
        <v>17</v>
      </c>
      <c r="B4" s="7"/>
      <c r="C4" s="7"/>
      <c r="D4" s="7"/>
      <c r="E4" s="7"/>
      <c r="F4" s="8">
        <f>SUM(Tabela1324[[#This Row],[mai/24]:[dez/25]])</f>
        <v>1062</v>
      </c>
      <c r="G4" s="6"/>
      <c r="H4" s="6">
        <f t="shared" ref="H4:Y4" si="1">SUM(H5:H27)</f>
        <v>182</v>
      </c>
      <c r="I4" s="8">
        <f t="shared" si="1"/>
        <v>187</v>
      </c>
      <c r="J4" s="8">
        <f t="shared" si="1"/>
        <v>186</v>
      </c>
      <c r="K4" s="8">
        <f t="shared" si="1"/>
        <v>189</v>
      </c>
      <c r="L4" s="8">
        <f t="shared" si="1"/>
        <v>179</v>
      </c>
      <c r="M4" s="8">
        <f t="shared" si="1"/>
        <v>139</v>
      </c>
      <c r="N4" s="8">
        <f t="shared" si="1"/>
        <v>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</row>
    <row r="5" spans="1:25" x14ac:dyDescent="0.25">
      <c r="A5" t="s">
        <v>115</v>
      </c>
      <c r="C5" s="1" t="s">
        <v>36</v>
      </c>
      <c r="D5" s="2"/>
      <c r="E5" s="1" t="s">
        <v>42</v>
      </c>
      <c r="F5" s="5">
        <f>SUM(Tabela1324[[#This Row],[jul/24]:[dez/25]])</f>
        <v>410</v>
      </c>
      <c r="G5" s="4"/>
      <c r="H5" s="13">
        <v>70</v>
      </c>
      <c r="I5" s="13">
        <v>40</v>
      </c>
      <c r="J5" s="13">
        <v>80</v>
      </c>
      <c r="K5" s="13">
        <v>80</v>
      </c>
      <c r="L5" s="13">
        <v>80</v>
      </c>
      <c r="M5" s="13">
        <v>60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</row>
    <row r="6" spans="1:25" x14ac:dyDescent="0.25">
      <c r="A6" t="s">
        <v>117</v>
      </c>
      <c r="B6" s="1" t="s">
        <v>67</v>
      </c>
      <c r="C6" s="18" t="s">
        <v>63</v>
      </c>
      <c r="D6" s="2"/>
      <c r="E6" s="1" t="s">
        <v>42</v>
      </c>
      <c r="F6" s="5">
        <f>SUM(Tabela1324[[#This Row],[jul/24]:[dez/25]])</f>
        <v>0</v>
      </c>
      <c r="G6" s="4"/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</row>
    <row r="7" spans="1:25" hidden="1" x14ac:dyDescent="0.25">
      <c r="A7" t="s">
        <v>122</v>
      </c>
      <c r="C7" s="1" t="s">
        <v>46</v>
      </c>
      <c r="D7" s="2"/>
      <c r="E7" s="1" t="s">
        <v>42</v>
      </c>
      <c r="F7" s="5">
        <f>SUM(Tabela1324[[#This Row],[jul/24]:[dez/25]])</f>
        <v>0</v>
      </c>
      <c r="G7" s="4"/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9"/>
      <c r="O7" s="9"/>
      <c r="P7" s="9"/>
      <c r="Q7" s="9"/>
      <c r="R7" s="9"/>
      <c r="S7" s="9"/>
      <c r="T7" s="4"/>
      <c r="U7" s="4"/>
      <c r="V7" s="4"/>
      <c r="W7" s="4"/>
      <c r="X7" s="4"/>
      <c r="Y7" s="4"/>
    </row>
    <row r="8" spans="1:25" x14ac:dyDescent="0.25">
      <c r="A8" t="s">
        <v>125</v>
      </c>
      <c r="C8" s="1" t="s">
        <v>36</v>
      </c>
      <c r="E8" s="1" t="s">
        <v>42</v>
      </c>
      <c r="F8" s="5">
        <f>SUM(Tabela1324[[#This Row],[jul/24]:[dez/25]])</f>
        <v>20</v>
      </c>
      <c r="G8" s="4"/>
      <c r="H8" s="13">
        <v>0</v>
      </c>
      <c r="I8" s="13">
        <v>0</v>
      </c>
      <c r="J8" s="13">
        <v>8</v>
      </c>
      <c r="K8" s="13">
        <v>0</v>
      </c>
      <c r="L8" s="13">
        <v>6</v>
      </c>
      <c r="M8" s="13">
        <v>6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</row>
    <row r="9" spans="1:25" x14ac:dyDescent="0.25">
      <c r="A9" t="s">
        <v>118</v>
      </c>
      <c r="C9" s="1" t="s">
        <v>45</v>
      </c>
      <c r="E9" s="1" t="s">
        <v>42</v>
      </c>
      <c r="F9" s="5">
        <f>SUM(Tabela1324[[#This Row],[jul/24]:[dez/25]])</f>
        <v>64</v>
      </c>
      <c r="G9" s="4"/>
      <c r="H9" s="13">
        <v>0</v>
      </c>
      <c r="I9" s="13">
        <v>0</v>
      </c>
      <c r="J9" s="13">
        <v>0</v>
      </c>
      <c r="K9" s="13">
        <v>40</v>
      </c>
      <c r="L9" s="13">
        <v>24</v>
      </c>
      <c r="M9" s="13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</row>
    <row r="10" spans="1:25" x14ac:dyDescent="0.25">
      <c r="A10" t="s">
        <v>119</v>
      </c>
      <c r="C10" s="1" t="s">
        <v>36</v>
      </c>
      <c r="E10" s="1" t="s">
        <v>42</v>
      </c>
      <c r="F10" s="5">
        <f>SUM(Tabela1324[[#This Row],[mai/24]:[dez/25]])</f>
        <v>8</v>
      </c>
      <c r="G10" s="4"/>
      <c r="H10" s="13">
        <v>4</v>
      </c>
      <c r="I10" s="13">
        <v>0</v>
      </c>
      <c r="J10" s="13">
        <v>4</v>
      </c>
      <c r="K10" s="13">
        <v>0</v>
      </c>
      <c r="L10" s="13">
        <v>0</v>
      </c>
      <c r="M10" s="13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</row>
    <row r="11" spans="1:25" x14ac:dyDescent="0.25">
      <c r="A11" t="s">
        <v>126</v>
      </c>
      <c r="C11" s="1" t="s">
        <v>36</v>
      </c>
      <c r="E11" s="1" t="s">
        <v>42</v>
      </c>
      <c r="F11" s="5">
        <f>SUM(Tabela1324[[#This Row],[mai/24]:[dez/25]])</f>
        <v>29</v>
      </c>
      <c r="G11" s="4"/>
      <c r="H11" s="13">
        <v>5</v>
      </c>
      <c r="I11" s="13">
        <v>8</v>
      </c>
      <c r="J11" s="13">
        <v>4</v>
      </c>
      <c r="K11" s="13">
        <v>4</v>
      </c>
      <c r="L11" s="13">
        <v>4</v>
      </c>
      <c r="M11" s="13">
        <v>4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</row>
    <row r="12" spans="1:25" x14ac:dyDescent="0.25">
      <c r="A12" t="s">
        <v>127</v>
      </c>
      <c r="C12" s="1" t="s">
        <v>45</v>
      </c>
      <c r="E12" s="1" t="s">
        <v>42</v>
      </c>
      <c r="F12" s="5">
        <f>SUM(Tabela1324[[#This Row],[mai/24]:[dez/25]])</f>
        <v>12</v>
      </c>
      <c r="G12" s="4"/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12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</row>
    <row r="13" spans="1:25" s="31" customFormat="1" x14ac:dyDescent="0.25">
      <c r="A13" s="31" t="s">
        <v>128</v>
      </c>
      <c r="B13" s="32" t="s">
        <v>79</v>
      </c>
      <c r="C13" s="32" t="s">
        <v>36</v>
      </c>
      <c r="D13" s="32"/>
      <c r="E13" s="32" t="s">
        <v>42</v>
      </c>
      <c r="F13" s="34">
        <f>SUM(Tabela1324[[#This Row],[mai/24]:[dez/25]])</f>
        <v>12</v>
      </c>
      <c r="G13" s="4"/>
      <c r="H13" s="13">
        <v>6</v>
      </c>
      <c r="I13" s="37">
        <v>6</v>
      </c>
      <c r="J13" s="37">
        <f>16-16</f>
        <v>0</v>
      </c>
      <c r="K13" s="37">
        <f>6-6</f>
        <v>0</v>
      </c>
      <c r="L13" s="37">
        <f>6-6</f>
        <v>0</v>
      </c>
      <c r="M13" s="37">
        <f>6-6</f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</row>
    <row r="14" spans="1:25" s="31" customFormat="1" x14ac:dyDescent="0.25">
      <c r="A14" s="31" t="s">
        <v>129</v>
      </c>
      <c r="B14" s="32"/>
      <c r="C14" s="32" t="s">
        <v>36</v>
      </c>
      <c r="D14" s="32"/>
      <c r="E14" s="32" t="s">
        <v>42</v>
      </c>
      <c r="F14" s="34">
        <f>SUM(Tabela1324[[#This Row],[mai/24]:[dez/25]])</f>
        <v>48</v>
      </c>
      <c r="G14" s="4"/>
      <c r="H14" s="13">
        <v>8</v>
      </c>
      <c r="I14" s="37">
        <v>8</v>
      </c>
      <c r="J14" s="37">
        <v>8</v>
      </c>
      <c r="K14" s="37">
        <v>8</v>
      </c>
      <c r="L14" s="37">
        <v>8</v>
      </c>
      <c r="M14" s="37">
        <v>8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</row>
    <row r="15" spans="1:25" s="31" customFormat="1" x14ac:dyDescent="0.25">
      <c r="A15" s="32" t="s">
        <v>48</v>
      </c>
      <c r="B15" s="32"/>
      <c r="C15" s="32" t="s">
        <v>36</v>
      </c>
      <c r="D15" s="32"/>
      <c r="E15" s="32" t="s">
        <v>42</v>
      </c>
      <c r="F15" s="34">
        <f>SUM(Tabela1324[[#This Row],[mai/24]:[dez/25]])</f>
        <v>22</v>
      </c>
      <c r="G15" s="1"/>
      <c r="H15" s="13">
        <v>2</v>
      </c>
      <c r="I15" s="37">
        <v>0</v>
      </c>
      <c r="J15" s="37">
        <v>5</v>
      </c>
      <c r="K15" s="37">
        <v>5</v>
      </c>
      <c r="L15" s="37">
        <v>5</v>
      </c>
      <c r="M15" s="37">
        <v>5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</row>
    <row r="16" spans="1:25" s="31" customFormat="1" ht="30" x14ac:dyDescent="0.25">
      <c r="A16" s="32" t="s">
        <v>52</v>
      </c>
      <c r="B16" s="32" t="s">
        <v>53</v>
      </c>
      <c r="C16" s="32" t="s">
        <v>36</v>
      </c>
      <c r="D16" s="32"/>
      <c r="E16" s="32" t="s">
        <v>42</v>
      </c>
      <c r="F16" s="34">
        <f>SUM(Tabela132[[#This Row],[mai/24]:[ago/25]])</f>
        <v>3</v>
      </c>
      <c r="G16" s="1"/>
      <c r="H16" s="14">
        <v>1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</row>
    <row r="17" spans="1:25" s="31" customFormat="1" ht="30" x14ac:dyDescent="0.25">
      <c r="A17" s="32" t="s">
        <v>39</v>
      </c>
      <c r="B17" s="32" t="s">
        <v>68</v>
      </c>
      <c r="C17" s="32" t="s">
        <v>36</v>
      </c>
      <c r="D17" s="32"/>
      <c r="E17" s="32" t="s">
        <v>42</v>
      </c>
      <c r="F17" s="34">
        <f>SUM(Tabela1324[[#This Row],[mai/24]:[dez/25]])</f>
        <v>8</v>
      </c>
      <c r="G17" s="1"/>
      <c r="H17" s="14">
        <v>6</v>
      </c>
      <c r="I17" s="55">
        <v>2</v>
      </c>
      <c r="J17" s="55">
        <v>0</v>
      </c>
      <c r="K17" s="55">
        <v>0</v>
      </c>
      <c r="L17" s="55">
        <v>0</v>
      </c>
      <c r="M17" s="55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</row>
    <row r="18" spans="1:25" s="31" customFormat="1" x14ac:dyDescent="0.25">
      <c r="A18" s="32" t="s">
        <v>69</v>
      </c>
      <c r="B18" s="32" t="s">
        <v>70</v>
      </c>
      <c r="C18" s="32" t="s">
        <v>36</v>
      </c>
      <c r="D18" s="32"/>
      <c r="E18" s="32" t="s">
        <v>42</v>
      </c>
      <c r="F18" s="34">
        <f>SUM(Tabela1324[[#This Row],[mai/24]:[dez/25]])</f>
        <v>10</v>
      </c>
      <c r="G18" s="1"/>
      <c r="H18" s="9"/>
      <c r="I18" s="55">
        <v>10</v>
      </c>
      <c r="J18" s="55">
        <v>0</v>
      </c>
      <c r="K18" s="55">
        <v>0</v>
      </c>
      <c r="L18" s="55">
        <v>0</v>
      </c>
      <c r="M18" s="55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</row>
    <row r="19" spans="1:25" s="31" customFormat="1" ht="30" x14ac:dyDescent="0.25">
      <c r="A19" s="32" t="s">
        <v>71</v>
      </c>
      <c r="B19" s="32" t="s">
        <v>72</v>
      </c>
      <c r="C19" s="32" t="s">
        <v>45</v>
      </c>
      <c r="D19" s="32"/>
      <c r="E19" s="32" t="s">
        <v>42</v>
      </c>
      <c r="F19" s="34">
        <f>SUM(Tabela1324[[#This Row],[mai/24]:[dez/25]])</f>
        <v>2</v>
      </c>
      <c r="G19" s="1"/>
      <c r="H19" s="9"/>
      <c r="I19" s="55">
        <v>0</v>
      </c>
      <c r="J19" s="40">
        <v>2</v>
      </c>
      <c r="K19" s="55">
        <v>0</v>
      </c>
      <c r="L19" s="55">
        <v>0</v>
      </c>
      <c r="M19" s="55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</row>
    <row r="20" spans="1:25" s="31" customFormat="1" x14ac:dyDescent="0.25">
      <c r="A20" s="31" t="s">
        <v>25</v>
      </c>
      <c r="B20" s="32"/>
      <c r="C20" s="32" t="s">
        <v>36</v>
      </c>
      <c r="D20" s="32"/>
      <c r="E20" s="32" t="s">
        <v>42</v>
      </c>
      <c r="F20" s="34">
        <f>SUM(Tabela1324[[#This Row],[mai/24]:[dez/25]])</f>
        <v>8</v>
      </c>
      <c r="G20" s="1"/>
      <c r="H20" s="15">
        <v>0</v>
      </c>
      <c r="I20" s="38">
        <v>0</v>
      </c>
      <c r="J20" s="38">
        <v>2</v>
      </c>
      <c r="K20" s="38">
        <v>2</v>
      </c>
      <c r="L20" s="38">
        <v>2</v>
      </c>
      <c r="M20" s="38">
        <v>2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</row>
    <row r="21" spans="1:25" s="31" customFormat="1" hidden="1" x14ac:dyDescent="0.25">
      <c r="A21" s="31" t="s">
        <v>26</v>
      </c>
      <c r="B21" s="32"/>
      <c r="C21" s="32" t="s">
        <v>46</v>
      </c>
      <c r="D21" s="32"/>
      <c r="E21" s="32" t="s">
        <v>42</v>
      </c>
      <c r="F21" s="34">
        <f>SUM(Tabela1324[[#This Row],[jul/24]:[dez/25]])</f>
        <v>80</v>
      </c>
      <c r="G21" s="1"/>
      <c r="H21" s="13">
        <v>0</v>
      </c>
      <c r="I21" s="38">
        <v>80</v>
      </c>
      <c r="J21" s="37">
        <v>0</v>
      </c>
      <c r="K21" s="37">
        <v>0</v>
      </c>
      <c r="L21" s="37">
        <v>0</v>
      </c>
      <c r="M21" s="37">
        <v>0</v>
      </c>
      <c r="N21" s="37"/>
      <c r="O21" s="52"/>
      <c r="P21" s="52"/>
      <c r="Q21" s="52"/>
      <c r="R21" s="52"/>
      <c r="S21" s="52"/>
      <c r="T21" s="49"/>
      <c r="U21" s="49"/>
      <c r="V21" s="49"/>
      <c r="W21" s="49"/>
      <c r="X21" s="49"/>
      <c r="Y21" s="49"/>
    </row>
    <row r="22" spans="1:25" s="31" customFormat="1" x14ac:dyDescent="0.25">
      <c r="A22" s="31" t="s">
        <v>27</v>
      </c>
      <c r="B22" s="32"/>
      <c r="C22" s="32" t="s">
        <v>36</v>
      </c>
      <c r="D22" s="32"/>
      <c r="E22" s="32" t="s">
        <v>42</v>
      </c>
      <c r="F22" s="34">
        <f>SUM(Tabela1324[[#This Row],[jul/24]:[dez/25]])</f>
        <v>111</v>
      </c>
      <c r="G22" s="1"/>
      <c r="H22" s="15">
        <v>18</v>
      </c>
      <c r="I22" s="38">
        <v>21</v>
      </c>
      <c r="J22" s="38">
        <v>18</v>
      </c>
      <c r="K22" s="38">
        <v>18</v>
      </c>
      <c r="L22" s="38">
        <v>18</v>
      </c>
      <c r="M22" s="38">
        <v>18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</row>
    <row r="23" spans="1:25" s="31" customFormat="1" x14ac:dyDescent="0.25">
      <c r="A23" s="32" t="s">
        <v>34</v>
      </c>
      <c r="B23" s="32" t="s">
        <v>77</v>
      </c>
      <c r="C23" s="32" t="s">
        <v>36</v>
      </c>
      <c r="D23" s="32"/>
      <c r="E23" s="32" t="s">
        <v>55</v>
      </c>
      <c r="F23" s="34">
        <f>SUM(Tabela1324[[#This Row],[ago/24]:[dez/24]])</f>
        <v>0</v>
      </c>
      <c r="G23" s="13">
        <v>15</v>
      </c>
      <c r="H23" s="13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</row>
    <row r="24" spans="1:25" s="31" customFormat="1" x14ac:dyDescent="0.25">
      <c r="A24" s="32" t="s">
        <v>33</v>
      </c>
      <c r="B24" s="32" t="s">
        <v>77</v>
      </c>
      <c r="C24" s="32" t="s">
        <v>36</v>
      </c>
      <c r="D24" s="32"/>
      <c r="E24" s="32" t="s">
        <v>55</v>
      </c>
      <c r="F24" s="34">
        <f>SUM(Tabela1324[[#This Row],[ago/24]:[set/24]])</f>
        <v>15</v>
      </c>
      <c r="G24" s="13">
        <v>30</v>
      </c>
      <c r="H24" s="13">
        <v>15</v>
      </c>
      <c r="I24" s="37">
        <v>0</v>
      </c>
      <c r="J24" s="37">
        <v>15</v>
      </c>
      <c r="K24" s="37">
        <v>0</v>
      </c>
      <c r="L24" s="37">
        <v>0</v>
      </c>
      <c r="M24" s="37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</row>
    <row r="25" spans="1:25" s="31" customFormat="1" x14ac:dyDescent="0.25">
      <c r="A25" s="32" t="s">
        <v>29</v>
      </c>
      <c r="B25" s="32"/>
      <c r="C25" s="32" t="s">
        <v>36</v>
      </c>
      <c r="D25" s="32"/>
      <c r="E25" s="32" t="s">
        <v>42</v>
      </c>
      <c r="F25" s="34">
        <f>SUM(Tabela1324[[#This Row],[jul/24]:[dez/25]])</f>
        <v>94</v>
      </c>
      <c r="G25" s="1"/>
      <c r="H25" s="15">
        <v>30</v>
      </c>
      <c r="I25" s="37">
        <v>0</v>
      </c>
      <c r="J25" s="37">
        <v>24</v>
      </c>
      <c r="K25" s="37">
        <v>16</v>
      </c>
      <c r="L25" s="37">
        <v>16</v>
      </c>
      <c r="M25" s="37">
        <v>8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</row>
    <row r="26" spans="1:25" s="31" customFormat="1" x14ac:dyDescent="0.25">
      <c r="A26" s="32" t="s">
        <v>35</v>
      </c>
      <c r="B26" s="32"/>
      <c r="C26" s="32" t="s">
        <v>36</v>
      </c>
      <c r="D26" s="32"/>
      <c r="E26" s="32" t="s">
        <v>42</v>
      </c>
      <c r="F26" s="34">
        <f>SUM(Tabela1324[[#This Row],[jul/24]:[dez/25]])</f>
        <v>1</v>
      </c>
      <c r="G26" s="1"/>
      <c r="H26" s="15">
        <v>1</v>
      </c>
      <c r="I26" s="37">
        <v>0</v>
      </c>
      <c r="J26" s="37">
        <f>2-2</f>
        <v>0</v>
      </c>
      <c r="K26" s="37">
        <f t="shared" ref="K26:M26" si="2">2-2</f>
        <v>0</v>
      </c>
      <c r="L26" s="37">
        <f t="shared" si="2"/>
        <v>0</v>
      </c>
      <c r="M26" s="37">
        <f t="shared" si="2"/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</row>
    <row r="27" spans="1:25" s="31" customFormat="1" x14ac:dyDescent="0.25">
      <c r="A27" s="32" t="s">
        <v>38</v>
      </c>
      <c r="B27" s="32"/>
      <c r="C27" s="32" t="s">
        <v>36</v>
      </c>
      <c r="D27" s="32"/>
      <c r="E27" s="32" t="s">
        <v>42</v>
      </c>
      <c r="F27" s="34">
        <f>SUM(Tabela1324[[#This Row],[mai/24]:[dez/25]])</f>
        <v>92</v>
      </c>
      <c r="G27" s="1"/>
      <c r="H27" s="14">
        <v>16</v>
      </c>
      <c r="I27" s="40">
        <v>12</v>
      </c>
      <c r="J27" s="40">
        <v>16</v>
      </c>
      <c r="K27" s="40">
        <v>16</v>
      </c>
      <c r="L27" s="40">
        <v>16</v>
      </c>
      <c r="M27" s="40">
        <v>16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</row>
  </sheetData>
  <phoneticPr fontId="18" type="noConversion"/>
  <conditionalFormatting sqref="G5:G14 N5:Y20 N22:Y27">
    <cfRule type="expression" dxfId="31" priority="257">
      <formula>IF($A5="Esforço total atribuído",1)</formula>
    </cfRule>
    <cfRule type="expression" dxfId="30" priority="258">
      <formula>IF($A5="Disponibilidade restante",1)</formula>
    </cfRule>
    <cfRule type="expression" dxfId="29" priority="259">
      <formula>IF($A5="Disponibil.total",1)</formula>
    </cfRule>
    <cfRule type="expression" dxfId="28" priority="260">
      <formula>IF(#REF!=1,1)</formula>
    </cfRule>
  </conditionalFormatting>
  <conditionalFormatting sqref="A25 H22:M22 H21:N21 H5:M20 H25:M26 H3:M3 G23:M24">
    <cfRule type="expression" dxfId="27" priority="333">
      <formula>IF(#REF!="Esforço total atribuído",1)</formula>
    </cfRule>
    <cfRule type="expression" dxfId="26" priority="334">
      <formula>IF(#REF!="Disponibilidade restante",1)</formula>
    </cfRule>
    <cfRule type="expression" dxfId="25" priority="335">
      <formula>IF(#REF!="Disponibil.total",1)</formula>
    </cfRule>
    <cfRule type="expression" dxfId="24" priority="336">
      <formula>IF($A3=1,1)</formula>
    </cfRule>
  </conditionalFormatting>
  <conditionalFormatting sqref="N3:Q3 U3:Y3">
    <cfRule type="expression" dxfId="23" priority="1">
      <formula>IF(#REF!="Esforço total atribuído",1)</formula>
    </cfRule>
    <cfRule type="expression" dxfId="22" priority="2">
      <formula>IF(#REF!="Disponibilidade restante",1)</formula>
    </cfRule>
    <cfRule type="expression" dxfId="21" priority="3">
      <formula>IF(#REF!="Disponibil.total",1)</formula>
    </cfRule>
    <cfRule type="expression" dxfId="20" priority="4">
      <formula>IF($A3=1,1)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5:F26 F2 F5:F13 F16 F21:F22" calculatedColumn="1"/>
  </ignoredErrors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923C-6185-4FDB-8182-8B4EFE31F3B5}">
  <dimension ref="A1:Y31"/>
  <sheetViews>
    <sheetView tabSelected="1" zoomScale="90" zoomScaleNormal="90" workbookViewId="0">
      <pane ySplit="4" topLeftCell="A7" activePane="bottomLeft" state="frozen"/>
      <selection pane="bottomLeft" activeCell="F37" sqref="F37"/>
    </sheetView>
  </sheetViews>
  <sheetFormatPr defaultRowHeight="15" x14ac:dyDescent="0.25"/>
  <cols>
    <col min="1" max="1" width="61.7109375" style="1" bestFit="1" customWidth="1"/>
    <col min="2" max="2" width="19.5703125" style="1" bestFit="1" customWidth="1"/>
    <col min="3" max="3" width="14.42578125" style="1" customWidth="1"/>
    <col min="4" max="4" width="11.7109375" style="1" bestFit="1" customWidth="1"/>
    <col min="5" max="5" width="11.28515625" style="1" bestFit="1" customWidth="1"/>
    <col min="6" max="6" width="16.28515625" style="1" customWidth="1"/>
    <col min="7" max="8" width="10.42578125" style="1" hidden="1" customWidth="1"/>
    <col min="9" max="9" width="10.42578125" style="1" customWidth="1"/>
    <col min="10" max="10" width="10.42578125" style="21" customWidth="1"/>
    <col min="11" max="11" width="11.5703125" style="5" customWidth="1"/>
    <col min="12" max="25" width="11.5703125" style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6" t="s">
        <v>9</v>
      </c>
      <c r="K1" s="22" t="s">
        <v>10</v>
      </c>
      <c r="L1" s="3" t="s">
        <v>11</v>
      </c>
      <c r="M1" s="3" t="s">
        <v>12</v>
      </c>
      <c r="N1" s="42" t="s">
        <v>13</v>
      </c>
      <c r="O1" s="42" t="s">
        <v>14</v>
      </c>
      <c r="P1" s="42" t="s">
        <v>18</v>
      </c>
      <c r="Q1" s="42" t="s">
        <v>19</v>
      </c>
      <c r="R1" s="42" t="s">
        <v>20</v>
      </c>
      <c r="S1" s="42" t="s">
        <v>21</v>
      </c>
      <c r="T1" s="42" t="s">
        <v>22</v>
      </c>
      <c r="U1" s="42" t="s">
        <v>23</v>
      </c>
      <c r="V1" s="42" t="s">
        <v>84</v>
      </c>
      <c r="W1" s="42" t="s">
        <v>85</v>
      </c>
      <c r="X1" s="42" t="s">
        <v>86</v>
      </c>
      <c r="Y1" s="42" t="s">
        <v>87</v>
      </c>
    </row>
    <row r="2" spans="1:25" x14ac:dyDescent="0.25">
      <c r="A2" s="1" t="s">
        <v>15</v>
      </c>
      <c r="F2" s="10">
        <f>SUM(Tabela1325[[#This Row],[mai/24]:[mai/25]])</f>
        <v>775.5</v>
      </c>
      <c r="G2" s="9"/>
      <c r="H2" s="9">
        <f t="shared" ref="H2:X2" si="0">H3-H4</f>
        <v>16</v>
      </c>
      <c r="I2" s="10">
        <f t="shared" si="0"/>
        <v>-12</v>
      </c>
      <c r="J2" s="10">
        <f>J3-J4</f>
        <v>0.5</v>
      </c>
      <c r="K2" s="10">
        <f t="shared" si="0"/>
        <v>-1</v>
      </c>
      <c r="L2" s="10">
        <f t="shared" si="0"/>
        <v>-3</v>
      </c>
      <c r="M2" s="10">
        <f t="shared" si="0"/>
        <v>-4</v>
      </c>
      <c r="N2" s="10">
        <f t="shared" si="0"/>
        <v>128</v>
      </c>
      <c r="O2" s="10">
        <f t="shared" si="0"/>
        <v>160</v>
      </c>
      <c r="P2" s="10">
        <f t="shared" si="0"/>
        <v>168</v>
      </c>
      <c r="Q2" s="10">
        <f t="shared" si="0"/>
        <v>160</v>
      </c>
      <c r="R2" s="10">
        <f t="shared" si="0"/>
        <v>163</v>
      </c>
      <c r="S2" s="10">
        <f t="shared" si="0"/>
        <v>164</v>
      </c>
      <c r="T2" s="10">
        <f t="shared" si="0"/>
        <v>165</v>
      </c>
      <c r="U2" s="10">
        <f t="shared" si="0"/>
        <v>176</v>
      </c>
      <c r="V2" s="10">
        <f t="shared" si="0"/>
        <v>168</v>
      </c>
      <c r="W2" s="10">
        <f t="shared" si="0"/>
        <v>184</v>
      </c>
      <c r="X2" s="10">
        <f t="shared" si="0"/>
        <v>160</v>
      </c>
      <c r="Y2" s="10">
        <f>Y3-Y4</f>
        <v>120</v>
      </c>
    </row>
    <row r="3" spans="1:25" x14ac:dyDescent="0.25">
      <c r="A3" s="1" t="s">
        <v>16</v>
      </c>
      <c r="F3" s="5">
        <f>SUM(Tabela1325[[#This Row],[mai/24]:[ago/25]])</f>
        <v>2268</v>
      </c>
      <c r="G3" s="9"/>
      <c r="H3" s="16">
        <v>176</v>
      </c>
      <c r="I3" s="16">
        <v>176</v>
      </c>
      <c r="J3" s="16">
        <v>168</v>
      </c>
      <c r="K3" s="16">
        <v>184</v>
      </c>
      <c r="L3" s="16">
        <v>160</v>
      </c>
      <c r="M3" s="16">
        <v>120</v>
      </c>
      <c r="N3" s="44">
        <v>128</v>
      </c>
      <c r="O3" s="44">
        <v>160</v>
      </c>
      <c r="P3" s="44">
        <v>168</v>
      </c>
      <c r="Q3" s="44">
        <v>160</v>
      </c>
      <c r="R3" s="45">
        <v>163</v>
      </c>
      <c r="S3" s="45">
        <v>164</v>
      </c>
      <c r="T3" s="45">
        <v>165</v>
      </c>
      <c r="U3" s="44">
        <v>176</v>
      </c>
      <c r="V3" s="44">
        <v>168</v>
      </c>
      <c r="W3" s="44">
        <v>184</v>
      </c>
      <c r="X3" s="44">
        <v>160</v>
      </c>
      <c r="Y3" s="44">
        <v>120</v>
      </c>
    </row>
    <row r="4" spans="1:25" x14ac:dyDescent="0.25">
      <c r="A4" s="7" t="s">
        <v>17</v>
      </c>
      <c r="B4" s="7"/>
      <c r="C4" s="7"/>
      <c r="D4" s="7"/>
      <c r="E4" s="7"/>
      <c r="F4" s="8">
        <f>SUM(Tabela1325[[#This Row],[mai/24]:[ago/25]])</f>
        <v>987.5</v>
      </c>
      <c r="G4" s="6"/>
      <c r="H4" s="6">
        <f t="shared" ref="H4:Y4" si="1">SUM(H5:H31)</f>
        <v>160</v>
      </c>
      <c r="I4" s="8">
        <f t="shared" si="1"/>
        <v>188</v>
      </c>
      <c r="J4" s="8">
        <f t="shared" si="1"/>
        <v>167.5</v>
      </c>
      <c r="K4" s="8">
        <f t="shared" si="1"/>
        <v>185</v>
      </c>
      <c r="L4" s="8">
        <f t="shared" si="1"/>
        <v>163</v>
      </c>
      <c r="M4" s="8">
        <f t="shared" si="1"/>
        <v>124</v>
      </c>
      <c r="N4" s="8">
        <f t="shared" si="1"/>
        <v>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</row>
    <row r="5" spans="1:25" hidden="1" x14ac:dyDescent="0.25">
      <c r="A5" t="s">
        <v>49</v>
      </c>
      <c r="B5" s="1" t="s">
        <v>73</v>
      </c>
      <c r="C5" s="18" t="s">
        <v>46</v>
      </c>
      <c r="D5" s="2"/>
      <c r="E5" s="1" t="s">
        <v>41</v>
      </c>
      <c r="F5" s="5">
        <f>SUM(Tabela1325[[#This Row],[jul/24]:[ago/25]])</f>
        <v>6</v>
      </c>
      <c r="G5" s="4"/>
      <c r="H5" s="15">
        <v>0</v>
      </c>
      <c r="I5" s="15">
        <v>6</v>
      </c>
      <c r="J5" s="25">
        <v>0</v>
      </c>
      <c r="K5" s="15">
        <v>0</v>
      </c>
      <c r="L5" s="15">
        <v>0</v>
      </c>
      <c r="M5" s="15">
        <v>0</v>
      </c>
      <c r="N5" s="9"/>
      <c r="O5" s="9"/>
      <c r="P5" s="9"/>
      <c r="Q5" s="9"/>
      <c r="R5" s="9"/>
      <c r="S5" s="9"/>
      <c r="T5" s="4"/>
      <c r="U5" s="4"/>
      <c r="V5" s="4"/>
      <c r="W5" s="4"/>
      <c r="X5" s="4"/>
      <c r="Y5" s="4"/>
    </row>
    <row r="6" spans="1:25" hidden="1" x14ac:dyDescent="0.25">
      <c r="A6" s="1" t="s">
        <v>82</v>
      </c>
      <c r="B6" s="1" t="s">
        <v>83</v>
      </c>
      <c r="C6" s="18" t="s">
        <v>46</v>
      </c>
      <c r="D6" s="2"/>
      <c r="E6" s="1" t="s">
        <v>41</v>
      </c>
      <c r="F6" s="5">
        <f>SUM(Tabela1325[[#This Row],[mai/24]:[ago/25]])</f>
        <v>6</v>
      </c>
      <c r="G6" s="4"/>
      <c r="H6" s="4"/>
      <c r="I6" s="17">
        <v>6</v>
      </c>
      <c r="J6" s="25">
        <v>0</v>
      </c>
      <c r="K6" s="15">
        <v>0</v>
      </c>
      <c r="L6" s="15">
        <v>0</v>
      </c>
      <c r="M6" s="15">
        <v>0</v>
      </c>
      <c r="N6" s="9"/>
      <c r="O6" s="9"/>
      <c r="P6" s="9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t="s">
        <v>130</v>
      </c>
      <c r="C7" s="1" t="s">
        <v>36</v>
      </c>
      <c r="D7" s="2"/>
      <c r="E7" s="1" t="s">
        <v>41</v>
      </c>
      <c r="F7" s="5">
        <f>SUM(Tabela1325[[#This Row],[jul/24]:[ago/25]])</f>
        <v>85</v>
      </c>
      <c r="G7" s="4"/>
      <c r="H7" s="15">
        <v>15</v>
      </c>
      <c r="I7" s="15">
        <v>25</v>
      </c>
      <c r="J7" s="25">
        <v>7</v>
      </c>
      <c r="K7" s="28">
        <v>8</v>
      </c>
      <c r="L7" s="15">
        <v>15</v>
      </c>
      <c r="M7" s="15">
        <v>15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</row>
    <row r="8" spans="1:25" x14ac:dyDescent="0.25">
      <c r="A8" t="s">
        <v>131</v>
      </c>
      <c r="C8" s="1" t="s">
        <v>36</v>
      </c>
      <c r="D8" s="2"/>
      <c r="E8" s="1" t="s">
        <v>41</v>
      </c>
      <c r="F8" s="5">
        <f>SUM(Tabela1325[[#This Row],[jul/24]:[ago/25]])</f>
        <v>5</v>
      </c>
      <c r="G8" s="4"/>
      <c r="H8" s="4"/>
      <c r="I8" s="17">
        <v>0</v>
      </c>
      <c r="J8" s="17">
        <v>2</v>
      </c>
      <c r="K8" s="29">
        <v>3</v>
      </c>
      <c r="L8" s="17">
        <v>0</v>
      </c>
      <c r="M8" s="17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</row>
    <row r="9" spans="1:25" x14ac:dyDescent="0.25">
      <c r="A9" t="s">
        <v>132</v>
      </c>
      <c r="C9" s="1" t="s">
        <v>36</v>
      </c>
      <c r="D9" s="2"/>
      <c r="E9" s="1" t="s">
        <v>41</v>
      </c>
      <c r="F9" s="5">
        <f>SUM(Tabela1325[[#This Row],[jul/24]:[ago/25]])</f>
        <v>5.5</v>
      </c>
      <c r="G9" s="4"/>
      <c r="H9" s="4"/>
      <c r="I9" s="17">
        <v>0</v>
      </c>
      <c r="J9" s="17">
        <v>2.5</v>
      </c>
      <c r="K9" s="29">
        <v>3</v>
      </c>
      <c r="L9" s="17">
        <v>0</v>
      </c>
      <c r="M9" s="17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</row>
    <row r="10" spans="1:25" x14ac:dyDescent="0.25">
      <c r="A10" s="1" t="s">
        <v>133</v>
      </c>
      <c r="C10" s="1" t="s">
        <v>36</v>
      </c>
      <c r="D10" s="2"/>
      <c r="E10" s="1" t="s">
        <v>41</v>
      </c>
      <c r="F10" s="5">
        <f>SUM(Tabela1325[[#This Row],[mai/24]:[ago/25]])</f>
        <v>6.5</v>
      </c>
      <c r="G10" s="4"/>
      <c r="H10" s="4"/>
      <c r="I10" s="17">
        <v>0</v>
      </c>
      <c r="J10" s="17">
        <v>5.5</v>
      </c>
      <c r="K10" s="29">
        <v>1</v>
      </c>
      <c r="L10" s="17">
        <v>0</v>
      </c>
      <c r="M10" s="17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</row>
    <row r="11" spans="1:25" x14ac:dyDescent="0.25">
      <c r="A11" s="1" t="s">
        <v>134</v>
      </c>
      <c r="C11" s="1" t="s">
        <v>36</v>
      </c>
      <c r="D11" s="2"/>
      <c r="E11" s="1" t="s">
        <v>41</v>
      </c>
      <c r="F11" s="5">
        <f>SUM(Tabela1325[[#This Row],[mai/24]:[ago/25]])</f>
        <v>5.5</v>
      </c>
      <c r="G11" s="4"/>
      <c r="H11" s="4"/>
      <c r="I11" s="17">
        <v>0</v>
      </c>
      <c r="J11" s="17">
        <v>4.5</v>
      </c>
      <c r="K11" s="29">
        <v>1</v>
      </c>
      <c r="L11" s="17">
        <v>0</v>
      </c>
      <c r="M11" s="17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</row>
    <row r="12" spans="1:25" x14ac:dyDescent="0.25">
      <c r="A12" s="1" t="s">
        <v>135</v>
      </c>
      <c r="C12" s="1" t="s">
        <v>36</v>
      </c>
      <c r="D12" s="2"/>
      <c r="E12" s="1" t="s">
        <v>41</v>
      </c>
      <c r="F12" s="5">
        <f>SUM(Tabela1325[[#This Row],[mai/24]:[ago/25]])</f>
        <v>18</v>
      </c>
      <c r="G12" s="4"/>
      <c r="H12" s="4"/>
      <c r="I12" s="17">
        <v>0</v>
      </c>
      <c r="J12" s="17">
        <v>17</v>
      </c>
      <c r="K12" s="29">
        <v>1</v>
      </c>
      <c r="L12" s="17">
        <v>0</v>
      </c>
      <c r="M12" s="17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</row>
    <row r="13" spans="1:25" x14ac:dyDescent="0.25">
      <c r="A13" t="s">
        <v>136</v>
      </c>
      <c r="C13" s="1" t="s">
        <v>36</v>
      </c>
      <c r="D13" s="2"/>
      <c r="E13" s="1" t="s">
        <v>41</v>
      </c>
      <c r="F13" s="5">
        <f>SUM(Tabela1325[[#This Row],[jul/24]:[ago/25]])</f>
        <v>32.5</v>
      </c>
      <c r="G13" s="4"/>
      <c r="H13" s="15">
        <v>8</v>
      </c>
      <c r="I13" s="15">
        <v>6</v>
      </c>
      <c r="J13" s="25">
        <v>2.5</v>
      </c>
      <c r="K13" s="28">
        <v>16</v>
      </c>
      <c r="L13" s="17">
        <v>0</v>
      </c>
      <c r="M13" s="17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</row>
    <row r="14" spans="1:25" x14ac:dyDescent="0.25">
      <c r="A14" s="1" t="s">
        <v>137</v>
      </c>
      <c r="C14" s="1" t="s">
        <v>36</v>
      </c>
      <c r="D14" s="2"/>
      <c r="E14" s="1" t="s">
        <v>41</v>
      </c>
      <c r="F14" s="5">
        <f>SUM(Tabela1325[[#This Row],[mai/24]:[ago/25]])</f>
        <v>5.5</v>
      </c>
      <c r="G14" s="4"/>
      <c r="H14" s="4"/>
      <c r="I14" s="17">
        <v>0</v>
      </c>
      <c r="J14" s="17">
        <v>3.5</v>
      </c>
      <c r="K14" s="29">
        <v>2</v>
      </c>
      <c r="L14" s="17">
        <v>0</v>
      </c>
      <c r="M14" s="17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</row>
    <row r="15" spans="1:25" x14ac:dyDescent="0.25">
      <c r="A15" t="s">
        <v>118</v>
      </c>
      <c r="C15" s="1" t="s">
        <v>45</v>
      </c>
      <c r="E15" s="1" t="s">
        <v>41</v>
      </c>
      <c r="F15" s="5">
        <f>SUM(Tabela1325[[#This Row],[jul/24]:[ago/25]])</f>
        <v>100</v>
      </c>
      <c r="G15" s="4"/>
      <c r="H15" s="15">
        <v>0</v>
      </c>
      <c r="I15" s="15">
        <v>0</v>
      </c>
      <c r="J15" s="25">
        <v>0</v>
      </c>
      <c r="K15" s="28">
        <v>60</v>
      </c>
      <c r="L15" s="15">
        <v>40</v>
      </c>
      <c r="M15" s="15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</row>
    <row r="16" spans="1:25" x14ac:dyDescent="0.25">
      <c r="A16" t="s">
        <v>138</v>
      </c>
      <c r="C16" s="1" t="s">
        <v>36</v>
      </c>
      <c r="E16" s="1" t="s">
        <v>41</v>
      </c>
      <c r="F16" s="5">
        <f>SUM(Tabela1325[[#This Row],[jul/24]:[ago/25]])</f>
        <v>94</v>
      </c>
      <c r="G16" s="4"/>
      <c r="H16" s="15">
        <v>20</v>
      </c>
      <c r="I16" s="15">
        <v>46</v>
      </c>
      <c r="J16" s="25">
        <v>18</v>
      </c>
      <c r="K16" s="28">
        <v>0</v>
      </c>
      <c r="L16" s="15">
        <v>0</v>
      </c>
      <c r="M16" s="15">
        <v>10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</row>
    <row r="17" spans="1:25" hidden="1" x14ac:dyDescent="0.25">
      <c r="A17" t="s">
        <v>139</v>
      </c>
      <c r="C17" s="1" t="s">
        <v>46</v>
      </c>
      <c r="E17" s="1" t="s">
        <v>41</v>
      </c>
      <c r="F17" s="5">
        <f>SUM(Tabela1325[[#This Row],[mai/24]:[ago/25]])</f>
        <v>6</v>
      </c>
      <c r="G17" s="4"/>
      <c r="H17" s="15">
        <v>0</v>
      </c>
      <c r="I17" s="15">
        <v>0</v>
      </c>
      <c r="J17" s="25">
        <v>6</v>
      </c>
      <c r="K17" s="28">
        <v>0</v>
      </c>
      <c r="L17" s="15">
        <v>0</v>
      </c>
      <c r="M17" s="15">
        <v>0</v>
      </c>
      <c r="N17" s="9"/>
      <c r="O17" s="9"/>
      <c r="P17" s="9"/>
      <c r="Q17" s="4"/>
      <c r="R17" s="4"/>
      <c r="S17" s="4"/>
      <c r="T17" s="4"/>
      <c r="U17" s="4"/>
      <c r="V17" s="4"/>
      <c r="W17" s="4"/>
      <c r="X17" s="4"/>
      <c r="Y17" s="4"/>
    </row>
    <row r="18" spans="1:25" hidden="1" x14ac:dyDescent="0.25">
      <c r="A18" t="s">
        <v>141</v>
      </c>
      <c r="C18" s="1" t="s">
        <v>46</v>
      </c>
      <c r="E18" s="1" t="s">
        <v>41</v>
      </c>
      <c r="F18" s="5">
        <f>SUM(Tabela1325[[#This Row],[mai/24]:[ago/25]])</f>
        <v>30</v>
      </c>
      <c r="G18" s="4"/>
      <c r="H18" s="15">
        <v>16</v>
      </c>
      <c r="I18" s="15">
        <v>14</v>
      </c>
      <c r="J18" s="25">
        <v>0</v>
      </c>
      <c r="K18" s="28">
        <v>0</v>
      </c>
      <c r="L18" s="15">
        <v>0</v>
      </c>
      <c r="M18" s="15">
        <v>0</v>
      </c>
      <c r="N18" s="9"/>
      <c r="O18" s="9"/>
      <c r="P18" s="9"/>
      <c r="Q18" s="4"/>
      <c r="R18" s="4"/>
      <c r="S18" s="4"/>
      <c r="T18" s="4"/>
      <c r="U18" s="4"/>
      <c r="V18" s="4"/>
      <c r="W18" s="4"/>
      <c r="X18" s="4"/>
      <c r="Y18" s="4"/>
    </row>
    <row r="19" spans="1:25" ht="15" hidden="1" customHeight="1" x14ac:dyDescent="0.25">
      <c r="A19" t="s">
        <v>140</v>
      </c>
      <c r="C19" s="1" t="s">
        <v>46</v>
      </c>
      <c r="E19" s="1" t="s">
        <v>41</v>
      </c>
      <c r="F19" s="5">
        <f>SUM(Tabela1325[[#This Row],[jul/24]:[ago/25]])</f>
        <v>0</v>
      </c>
      <c r="G19" s="4"/>
      <c r="H19" s="15">
        <v>0</v>
      </c>
      <c r="I19" s="15">
        <v>0</v>
      </c>
      <c r="J19" s="25">
        <v>0</v>
      </c>
      <c r="K19" s="15">
        <v>0</v>
      </c>
      <c r="L19" s="15">
        <v>0</v>
      </c>
      <c r="M19" s="15">
        <v>0</v>
      </c>
      <c r="N19" s="9"/>
      <c r="O19" s="9"/>
      <c r="P19" s="9"/>
      <c r="Q19" s="9"/>
      <c r="R19" s="9"/>
      <c r="S19" s="9"/>
      <c r="T19" s="4"/>
      <c r="U19" s="4"/>
      <c r="V19" s="4"/>
      <c r="W19" s="4"/>
      <c r="X19" s="4"/>
      <c r="Y19" s="4"/>
    </row>
    <row r="20" spans="1:25" x14ac:dyDescent="0.25">
      <c r="A20" t="s">
        <v>113</v>
      </c>
      <c r="C20" s="1" t="s">
        <v>36</v>
      </c>
      <c r="E20" s="1" t="s">
        <v>41</v>
      </c>
      <c r="F20" s="5">
        <f>SUM(Tabela1325[[#This Row],[jul/24]:[ago/25]])</f>
        <v>15.5</v>
      </c>
      <c r="G20" s="5"/>
      <c r="H20" s="15">
        <v>3</v>
      </c>
      <c r="I20" s="15">
        <v>3</v>
      </c>
      <c r="J20" s="25">
        <v>0.5</v>
      </c>
      <c r="K20" s="28">
        <v>3</v>
      </c>
      <c r="L20" s="15">
        <v>3</v>
      </c>
      <c r="M20" s="15">
        <v>3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</row>
    <row r="21" spans="1:25" x14ac:dyDescent="0.25">
      <c r="A21" t="s">
        <v>128</v>
      </c>
      <c r="B21" s="1" t="s">
        <v>78</v>
      </c>
      <c r="C21" s="1" t="s">
        <v>36</v>
      </c>
      <c r="E21" s="1" t="s">
        <v>41</v>
      </c>
      <c r="F21" s="5">
        <f>SUM(Tabela1324[[#This Row],[mai/24]:[dez/25]])</f>
        <v>80</v>
      </c>
      <c r="H21" s="4"/>
      <c r="I21" s="13">
        <v>6</v>
      </c>
      <c r="J21" s="27">
        <v>16</v>
      </c>
      <c r="K21" s="30">
        <v>8</v>
      </c>
      <c r="L21" s="13">
        <v>8</v>
      </c>
      <c r="M21" s="13">
        <v>8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</row>
    <row r="22" spans="1:25" hidden="1" x14ac:dyDescent="0.25">
      <c r="A22" s="1" t="s">
        <v>39</v>
      </c>
      <c r="C22" s="1" t="s">
        <v>46</v>
      </c>
      <c r="E22" s="1" t="s">
        <v>41</v>
      </c>
      <c r="F22" s="5">
        <f>SUM(Tabela1325[[#This Row],[jul/24]:[ago/25]])</f>
        <v>10</v>
      </c>
      <c r="H22" s="13">
        <v>8</v>
      </c>
      <c r="I22" s="13">
        <v>2</v>
      </c>
      <c r="J22" s="27">
        <v>0</v>
      </c>
      <c r="K22" s="13">
        <v>0</v>
      </c>
      <c r="L22" s="13">
        <v>0</v>
      </c>
      <c r="M22" s="13">
        <v>0</v>
      </c>
    </row>
    <row r="23" spans="1:25" x14ac:dyDescent="0.25">
      <c r="A23" s="1" t="s">
        <v>48</v>
      </c>
      <c r="C23" s="1" t="s">
        <v>36</v>
      </c>
      <c r="E23" s="1" t="s">
        <v>41</v>
      </c>
      <c r="F23" s="5">
        <f>SUM(Tabela1325[[#This Row],[jul/24]:[ago/25]])</f>
        <v>86.5</v>
      </c>
      <c r="H23" s="13">
        <v>10</v>
      </c>
      <c r="I23" s="13">
        <v>0</v>
      </c>
      <c r="J23" s="27">
        <v>16.5</v>
      </c>
      <c r="K23" s="30">
        <v>20</v>
      </c>
      <c r="L23" s="13">
        <v>20</v>
      </c>
      <c r="M23" s="13">
        <v>20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</row>
    <row r="24" spans="1:25" x14ac:dyDescent="0.25">
      <c r="A24" t="s">
        <v>25</v>
      </c>
      <c r="C24" s="1" t="s">
        <v>36</v>
      </c>
      <c r="E24" s="1" t="s">
        <v>41</v>
      </c>
      <c r="F24" s="5">
        <f>SUM(Tabela1325[[#This Row],[jul/24]:[ago/25]])</f>
        <v>88.5</v>
      </c>
      <c r="H24" s="15">
        <v>20</v>
      </c>
      <c r="I24" s="15">
        <v>6</v>
      </c>
      <c r="J24" s="25">
        <v>17.5</v>
      </c>
      <c r="K24" s="28">
        <v>15</v>
      </c>
      <c r="L24" s="25">
        <v>15</v>
      </c>
      <c r="M24" s="25">
        <v>15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</row>
    <row r="25" spans="1:25" ht="15" hidden="1" customHeight="1" x14ac:dyDescent="0.25">
      <c r="A25" t="s">
        <v>26</v>
      </c>
      <c r="C25" s="1" t="s">
        <v>46</v>
      </c>
      <c r="E25" s="1" t="s">
        <v>41</v>
      </c>
      <c r="F25" s="5">
        <f>SUM(Tabela1325[[#This Row],[jul/24]:[ago/25]])</f>
        <v>0</v>
      </c>
      <c r="H25" s="15">
        <v>0</v>
      </c>
      <c r="I25" s="15">
        <v>0</v>
      </c>
      <c r="J25" s="27">
        <v>0</v>
      </c>
      <c r="K25" s="13">
        <v>0</v>
      </c>
      <c r="L25" s="13">
        <v>0</v>
      </c>
      <c r="M25" s="13">
        <v>0</v>
      </c>
      <c r="N25" s="9"/>
      <c r="O25" s="9"/>
      <c r="P25" s="9"/>
      <c r="Q25" s="9"/>
      <c r="R25" s="9"/>
      <c r="S25" s="9"/>
      <c r="T25" s="4"/>
      <c r="U25" s="4"/>
      <c r="V25" s="4"/>
      <c r="W25" s="4"/>
      <c r="X25" s="4"/>
      <c r="Y25" s="4"/>
    </row>
    <row r="26" spans="1:25" ht="15" customHeight="1" x14ac:dyDescent="0.25">
      <c r="A26" s="1" t="s">
        <v>74</v>
      </c>
      <c r="C26" s="1" t="s">
        <v>36</v>
      </c>
      <c r="E26" s="1" t="s">
        <v>41</v>
      </c>
      <c r="F26" s="5">
        <f>SUM(Tabela1325[[#This Row],[mai/24]:[ago/25]])</f>
        <v>17</v>
      </c>
      <c r="H26" s="4"/>
      <c r="I26" s="17">
        <v>17</v>
      </c>
      <c r="J26" s="27">
        <v>0</v>
      </c>
      <c r="K26" s="30">
        <v>0</v>
      </c>
      <c r="L26" s="27">
        <v>0</v>
      </c>
      <c r="M26" s="27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</row>
    <row r="27" spans="1:25" x14ac:dyDescent="0.25">
      <c r="A27" t="s">
        <v>27</v>
      </c>
      <c r="C27" s="1" t="s">
        <v>36</v>
      </c>
      <c r="E27" s="1" t="s">
        <v>41</v>
      </c>
      <c r="F27" s="5">
        <f>SUM(Tabela1325[[#This Row],[jul/24]:[ago/25]])</f>
        <v>130.5</v>
      </c>
      <c r="H27" s="15">
        <v>32</v>
      </c>
      <c r="I27" s="15">
        <v>15</v>
      </c>
      <c r="J27" s="25">
        <v>21.5</v>
      </c>
      <c r="K27" s="28">
        <v>22</v>
      </c>
      <c r="L27" s="25">
        <v>22</v>
      </c>
      <c r="M27" s="25">
        <v>18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</row>
    <row r="28" spans="1:25" x14ac:dyDescent="0.25">
      <c r="A28" s="1" t="s">
        <v>142</v>
      </c>
      <c r="C28" s="1" t="s">
        <v>36</v>
      </c>
      <c r="E28" s="1" t="s">
        <v>41</v>
      </c>
      <c r="F28" s="5">
        <f>SUM(Tabela1325[[#This Row],[mai/24]:[ago/25]])</f>
        <v>2.5</v>
      </c>
      <c r="H28" s="15">
        <v>2</v>
      </c>
      <c r="I28" s="15">
        <v>0</v>
      </c>
      <c r="J28" s="25">
        <v>0.5</v>
      </c>
      <c r="K28" s="28">
        <f>8-8</f>
        <v>0</v>
      </c>
      <c r="L28" s="15">
        <f>10-10</f>
        <v>0</v>
      </c>
      <c r="M28" s="15">
        <f>10-10</f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</row>
    <row r="29" spans="1:25" hidden="1" x14ac:dyDescent="0.25">
      <c r="A29" s="1" t="s">
        <v>40</v>
      </c>
      <c r="C29" s="1" t="s">
        <v>46</v>
      </c>
      <c r="E29" s="1" t="s">
        <v>41</v>
      </c>
      <c r="F29" s="5">
        <f>SUM(Tabela1325[[#This Row],[mai/24]:[ago/25]])</f>
        <v>4</v>
      </c>
      <c r="H29" s="15">
        <v>2</v>
      </c>
      <c r="I29" s="15">
        <v>0</v>
      </c>
      <c r="J29" s="27">
        <v>0</v>
      </c>
      <c r="K29" s="13">
        <v>2</v>
      </c>
      <c r="L29" s="13">
        <v>0</v>
      </c>
      <c r="M29" s="13">
        <v>0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1" t="s">
        <v>104</v>
      </c>
      <c r="C30" s="1" t="s">
        <v>36</v>
      </c>
      <c r="E30" s="1" t="s">
        <v>41</v>
      </c>
      <c r="F30" s="5">
        <f>SUM(Tabela1325[[#This Row],[mai/24]:[ago/25]])</f>
        <v>9</v>
      </c>
      <c r="H30" s="4"/>
      <c r="I30" s="15">
        <v>0</v>
      </c>
      <c r="J30" s="14">
        <v>9</v>
      </c>
      <c r="K30" s="28">
        <f>8-8</f>
        <v>0</v>
      </c>
      <c r="L30" s="15">
        <f>10-10</f>
        <v>0</v>
      </c>
      <c r="M30" s="15">
        <f>10-10</f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</row>
    <row r="31" spans="1:25" x14ac:dyDescent="0.25">
      <c r="A31" s="1" t="s">
        <v>38</v>
      </c>
      <c r="C31" s="1" t="s">
        <v>36</v>
      </c>
      <c r="E31" s="1" t="s">
        <v>41</v>
      </c>
      <c r="F31" s="5">
        <f>SUM(Tabela1325[[#This Row],[mai/24]:[ago/25]])</f>
        <v>172.5</v>
      </c>
      <c r="H31" s="14">
        <v>24</v>
      </c>
      <c r="I31" s="14">
        <v>36</v>
      </c>
      <c r="J31" s="14">
        <v>17.5</v>
      </c>
      <c r="K31" s="10">
        <v>20</v>
      </c>
      <c r="L31" s="14">
        <v>40</v>
      </c>
      <c r="M31" s="14">
        <v>35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</row>
  </sheetData>
  <phoneticPr fontId="18" type="noConversion"/>
  <conditionalFormatting sqref="G5:G19 N5:Y21 N23:Y24 N26:Y28 N30:Y31">
    <cfRule type="expression" dxfId="19" priority="221">
      <formula>IF($A5="Esforço total atribuído",1)</formula>
    </cfRule>
    <cfRule type="expression" dxfId="18" priority="222">
      <formula>IF($A5="Disponibilidade restante",1)</formula>
    </cfRule>
    <cfRule type="expression" dxfId="17" priority="223">
      <formula>IF($A5="Disponibil.total",1)</formula>
    </cfRule>
    <cfRule type="expression" dxfId="16" priority="224">
      <formula>IF(#REF!=1,1)</formula>
    </cfRule>
  </conditionalFormatting>
  <conditionalFormatting sqref="O15:P15">
    <cfRule type="expression" dxfId="15" priority="217">
      <formula>IF($A15="Esforço total atribuído",1)</formula>
    </cfRule>
    <cfRule type="expression" dxfId="14" priority="218">
      <formula>IF($A15="Disponibilidade restante",1)</formula>
    </cfRule>
    <cfRule type="expression" dxfId="13" priority="219">
      <formula>IF($A15="Disponibil.total",1)</formula>
    </cfRule>
    <cfRule type="expression" dxfId="12" priority="220">
      <formula>IF(#REF!=1,1)</formula>
    </cfRule>
  </conditionalFormatting>
  <conditionalFormatting sqref="H5:M30 H3:M3">
    <cfRule type="expression" dxfId="7" priority="357">
      <formula>IF(#REF!="Esforço total atribuído",1)</formula>
    </cfRule>
    <cfRule type="expression" dxfId="6" priority="358">
      <formula>IF(#REF!="Disponibilidade restante",1)</formula>
    </cfRule>
    <cfRule type="expression" dxfId="5" priority="359">
      <formula>IF(#REF!="Disponibil.total",1)</formula>
    </cfRule>
    <cfRule type="expression" dxfId="4" priority="360">
      <formula>IF($A3=1,1)</formula>
    </cfRule>
  </conditionalFormatting>
  <conditionalFormatting sqref="N3:Q3 U3:Y3">
    <cfRule type="expression" dxfId="3" priority="1">
      <formula>IF(#REF!="Esforço total atribuído",1)</formula>
    </cfRule>
    <cfRule type="expression" dxfId="2" priority="2">
      <formula>IF(#REF!="Disponibilidade restante",1)</formula>
    </cfRule>
    <cfRule type="expression" dxfId="1" priority="3">
      <formula>IF(#REF!="Disponibil.total",1)</formula>
    </cfRule>
    <cfRule type="expression" dxfId="0" priority="4">
      <formula>IF($A3=1,1)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7 F22:F25 F2:F5 F7 F13 F15:F20 F8:F12 F21 F14" calculatedColumn="1"/>
  </ignoredErrors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0518B7-6307-4320-A86D-39C8BAC5E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86f8626-7949-4fe5-8403-a629ca357b95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Backlog</vt:lpstr>
      <vt:lpstr>Aline</vt:lpstr>
      <vt:lpstr>Eduardo JC</vt:lpstr>
      <vt:lpstr>Eduardo Scheuer</vt:lpstr>
      <vt:lpstr>Maira</vt:lpstr>
      <vt:lpstr>Thaís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</cp:lastModifiedBy>
  <cp:revision/>
  <dcterms:created xsi:type="dcterms:W3CDTF">2024-04-18T17:53:24Z</dcterms:created>
  <dcterms:modified xsi:type="dcterms:W3CDTF">2024-09-30T13:53:47Z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