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g365-my.sharepoint.com/personal/marianac_weg_net/Documents/Arquivos de Chat do Microsoft Teams/"/>
    </mc:Choice>
  </mc:AlternateContent>
  <xr:revisionPtr revIDLastSave="769" documentId="8_{1BD4A49A-54B8-4005-96A4-5FF64860053C}" xr6:coauthVersionLast="47" xr6:coauthVersionMax="47" xr10:uidLastSave="{D1E6251E-7E20-476B-9C4E-8489D3422FD4}"/>
  <bookViews>
    <workbookView xWindow="34125" yWindow="1050" windowWidth="21600" windowHeight="10995" xr2:uid="{0FB66F33-FD7D-48FA-9B59-BA032D0A07C1}"/>
  </bookViews>
  <sheets>
    <sheet name="BASELINE" sheetId="7" r:id="rId1"/>
    <sheet name="PIPELINE 2024" sheetId="8" r:id="rId2"/>
    <sheet name="PIPELINE 2025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5" i="7" l="1"/>
  <c r="S74" i="9"/>
  <c r="S73" i="9"/>
  <c r="S72" i="9"/>
  <c r="S71" i="9"/>
  <c r="S48" i="9"/>
  <c r="M38" i="8"/>
  <c r="L148" i="7"/>
  <c r="L147" i="7"/>
  <c r="L146" i="7"/>
  <c r="L145" i="7"/>
  <c r="L144" i="7"/>
  <c r="L143" i="7"/>
  <c r="L142" i="7"/>
  <c r="L141" i="7"/>
  <c r="L140" i="7"/>
  <c r="L139" i="7"/>
  <c r="E116" i="9"/>
  <c r="E115" i="9"/>
  <c r="E114" i="9"/>
  <c r="E113" i="9"/>
  <c r="E112" i="9"/>
  <c r="E111" i="9"/>
  <c r="E110" i="9"/>
  <c r="E109" i="9"/>
  <c r="E108" i="9"/>
  <c r="E107" i="9"/>
  <c r="E186" i="9"/>
  <c r="J185" i="9"/>
  <c r="J189" i="9" s="1"/>
  <c r="I185" i="9"/>
  <c r="I189" i="9" s="1"/>
  <c r="F185" i="9"/>
  <c r="F189" i="9" s="1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8" i="9"/>
  <c r="E147" i="9"/>
  <c r="E146" i="9"/>
  <c r="E145" i="9"/>
  <c r="H144" i="9"/>
  <c r="H185" i="9" s="1"/>
  <c r="H189" i="9" s="1"/>
  <c r="G144" i="9"/>
  <c r="G185" i="9" s="1"/>
  <c r="E143" i="9"/>
  <c r="E142" i="9"/>
  <c r="E135" i="9"/>
  <c r="K134" i="9"/>
  <c r="K138" i="9" s="1"/>
  <c r="I134" i="9"/>
  <c r="I136" i="9" s="1"/>
  <c r="H134" i="9"/>
  <c r="H136" i="9" s="1"/>
  <c r="G134" i="9"/>
  <c r="G136" i="9" s="1"/>
  <c r="F134" i="9"/>
  <c r="F136" i="9" s="1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8" i="9"/>
  <c r="E11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J75" i="9"/>
  <c r="E75" i="9" s="1"/>
  <c r="E74" i="9"/>
  <c r="E73" i="9"/>
  <c r="E72" i="9"/>
  <c r="E71" i="9"/>
  <c r="E70" i="9"/>
  <c r="J69" i="9"/>
  <c r="E68" i="9"/>
  <c r="E61" i="9"/>
  <c r="E59" i="9"/>
  <c r="E58" i="9"/>
  <c r="K57" i="9"/>
  <c r="K60" i="9" s="1"/>
  <c r="J57" i="9"/>
  <c r="I57" i="9"/>
  <c r="I60" i="9" s="1"/>
  <c r="I62" i="9" s="1"/>
  <c r="H57" i="9"/>
  <c r="H60" i="9" s="1"/>
  <c r="H62" i="9" s="1"/>
  <c r="G57" i="9"/>
  <c r="G60" i="9" s="1"/>
  <c r="G62" i="9" s="1"/>
  <c r="E56" i="9"/>
  <c r="E55" i="9"/>
  <c r="E54" i="9"/>
  <c r="E53" i="9"/>
  <c r="E52" i="9"/>
  <c r="E51" i="9"/>
  <c r="F50" i="9"/>
  <c r="F60" i="9" s="1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17" i="9"/>
  <c r="I16" i="9"/>
  <c r="I20" i="9" s="1"/>
  <c r="H16" i="9"/>
  <c r="H20" i="9" s="1"/>
  <c r="G16" i="9"/>
  <c r="G20" i="9" s="1"/>
  <c r="F16" i="9"/>
  <c r="F20" i="9" s="1"/>
  <c r="E15" i="9"/>
  <c r="E14" i="9"/>
  <c r="E13" i="9"/>
  <c r="E12" i="9"/>
  <c r="E11" i="9"/>
  <c r="E10" i="9"/>
  <c r="E9" i="9"/>
  <c r="E8" i="9"/>
  <c r="E7" i="9"/>
  <c r="E6" i="9"/>
  <c r="E5" i="9"/>
  <c r="E4" i="9"/>
  <c r="D39" i="8"/>
  <c r="D38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138" i="8"/>
  <c r="D9" i="7"/>
  <c r="D10" i="7"/>
  <c r="D11" i="7"/>
  <c r="D46" i="7"/>
  <c r="D36" i="7"/>
  <c r="D37" i="7"/>
  <c r="D98" i="7"/>
  <c r="D99" i="7"/>
  <c r="D91" i="7"/>
  <c r="D92" i="7"/>
  <c r="D93" i="7"/>
  <c r="D94" i="7"/>
  <c r="D95" i="7"/>
  <c r="D96" i="7"/>
  <c r="D78" i="7"/>
  <c r="D80" i="7"/>
  <c r="D81" i="7"/>
  <c r="D82" i="7"/>
  <c r="D83" i="7"/>
  <c r="D84" i="7"/>
  <c r="D85" i="7"/>
  <c r="D86" i="7"/>
  <c r="D87" i="7"/>
  <c r="D130" i="7"/>
  <c r="D116" i="7"/>
  <c r="D118" i="7"/>
  <c r="H153" i="8"/>
  <c r="G153" i="8"/>
  <c r="F153" i="8"/>
  <c r="E153" i="8"/>
  <c r="J152" i="8"/>
  <c r="J154" i="8" s="1"/>
  <c r="I152" i="8"/>
  <c r="I156" i="8" s="1"/>
  <c r="H152" i="8"/>
  <c r="F152" i="8"/>
  <c r="D151" i="8"/>
  <c r="D150" i="8"/>
  <c r="D149" i="8"/>
  <c r="D148" i="8"/>
  <c r="D147" i="8"/>
  <c r="D146" i="8"/>
  <c r="D145" i="8"/>
  <c r="E144" i="8"/>
  <c r="E152" i="8" s="1"/>
  <c r="D143" i="8"/>
  <c r="D142" i="8"/>
  <c r="D140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G106" i="8"/>
  <c r="G152" i="8" s="1"/>
  <c r="J99" i="8"/>
  <c r="I99" i="8"/>
  <c r="H99" i="8"/>
  <c r="G99" i="8"/>
  <c r="F99" i="8"/>
  <c r="E99" i="8"/>
  <c r="J98" i="8"/>
  <c r="I98" i="8"/>
  <c r="H98" i="8"/>
  <c r="G98" i="8"/>
  <c r="F98" i="8"/>
  <c r="E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5" i="8"/>
  <c r="D74" i="8"/>
  <c r="D73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49" i="8"/>
  <c r="D48" i="8"/>
  <c r="K44" i="8"/>
  <c r="J41" i="8"/>
  <c r="I41" i="8"/>
  <c r="H41" i="8"/>
  <c r="G41" i="8"/>
  <c r="F41" i="8"/>
  <c r="E41" i="8"/>
  <c r="I40" i="8"/>
  <c r="H40" i="8"/>
  <c r="G40" i="8"/>
  <c r="F40" i="8"/>
  <c r="E40" i="8"/>
  <c r="J37" i="8"/>
  <c r="J40" i="8" s="1"/>
  <c r="D21" i="8"/>
  <c r="H14" i="8"/>
  <c r="G14" i="8"/>
  <c r="F14" i="8"/>
  <c r="E14" i="8"/>
  <c r="H13" i="8"/>
  <c r="G13" i="8"/>
  <c r="F13" i="8"/>
  <c r="E13" i="8"/>
  <c r="D12" i="8"/>
  <c r="D11" i="8"/>
  <c r="D10" i="8"/>
  <c r="D9" i="8"/>
  <c r="D8" i="8"/>
  <c r="D7" i="8"/>
  <c r="D6" i="8"/>
  <c r="D5" i="8"/>
  <c r="D4" i="8"/>
  <c r="J257" i="7"/>
  <c r="J259" i="7" s="1"/>
  <c r="G174" i="7"/>
  <c r="K73" i="7"/>
  <c r="Q88" i="7"/>
  <c r="L88" i="7" s="1"/>
  <c r="N178" i="7"/>
  <c r="O178" i="7"/>
  <c r="Q102" i="7"/>
  <c r="M58" i="7"/>
  <c r="R66" i="7"/>
  <c r="R69" i="7" s="1"/>
  <c r="R71" i="7" s="1"/>
  <c r="J66" i="7"/>
  <c r="J69" i="7" s="1"/>
  <c r="J70" i="7"/>
  <c r="G156" i="8" l="1"/>
  <c r="F15" i="8"/>
  <c r="D37" i="8"/>
  <c r="D40" i="8" s="1"/>
  <c r="E57" i="9"/>
  <c r="I187" i="9"/>
  <c r="E50" i="9"/>
  <c r="E60" i="9" s="1"/>
  <c r="E62" i="9" s="1"/>
  <c r="F138" i="9"/>
  <c r="J134" i="9"/>
  <c r="J136" i="9" s="1"/>
  <c r="I138" i="9"/>
  <c r="E16" i="9"/>
  <c r="E18" i="9" s="1"/>
  <c r="K64" i="9"/>
  <c r="K62" i="9"/>
  <c r="G189" i="9"/>
  <c r="G187" i="9"/>
  <c r="F64" i="9"/>
  <c r="F62" i="9"/>
  <c r="J60" i="9"/>
  <c r="G64" i="9"/>
  <c r="E69" i="9"/>
  <c r="E134" i="9" s="1"/>
  <c r="E136" i="9" s="1"/>
  <c r="K136" i="9"/>
  <c r="G138" i="9"/>
  <c r="F187" i="9"/>
  <c r="H64" i="9"/>
  <c r="H138" i="9"/>
  <c r="F18" i="9"/>
  <c r="I64" i="9"/>
  <c r="H187" i="9"/>
  <c r="G18" i="9"/>
  <c r="H18" i="9"/>
  <c r="E144" i="9"/>
  <c r="E185" i="9" s="1"/>
  <c r="E187" i="9" s="1"/>
  <c r="J187" i="9"/>
  <c r="I18" i="9"/>
  <c r="J102" i="8"/>
  <c r="D14" i="8"/>
  <c r="I102" i="8"/>
  <c r="G42" i="8"/>
  <c r="F44" i="8"/>
  <c r="H100" i="8"/>
  <c r="H154" i="8"/>
  <c r="I44" i="8"/>
  <c r="F102" i="8"/>
  <c r="E156" i="8"/>
  <c r="E42" i="8"/>
  <c r="E102" i="8"/>
  <c r="D153" i="8"/>
  <c r="J44" i="8"/>
  <c r="E17" i="8"/>
  <c r="D106" i="8"/>
  <c r="H156" i="8"/>
  <c r="D13" i="8"/>
  <c r="G17" i="8"/>
  <c r="D144" i="8"/>
  <c r="H17" i="8"/>
  <c r="E44" i="8"/>
  <c r="I100" i="8"/>
  <c r="I154" i="8"/>
  <c r="J100" i="8"/>
  <c r="G15" i="8"/>
  <c r="G44" i="8"/>
  <c r="H44" i="8"/>
  <c r="D98" i="8"/>
  <c r="H102" i="8"/>
  <c r="H15" i="8"/>
  <c r="I42" i="8"/>
  <c r="F100" i="8"/>
  <c r="F154" i="8"/>
  <c r="E100" i="8"/>
  <c r="F42" i="8"/>
  <c r="G102" i="8"/>
  <c r="J42" i="8"/>
  <c r="G154" i="8"/>
  <c r="F17" i="8"/>
  <c r="E15" i="8"/>
  <c r="F156" i="8"/>
  <c r="E154" i="8"/>
  <c r="H42" i="8"/>
  <c r="G100" i="8"/>
  <c r="D41" i="8"/>
  <c r="D99" i="8"/>
  <c r="J73" i="7"/>
  <c r="R73" i="7"/>
  <c r="L178" i="7"/>
  <c r="J71" i="7"/>
  <c r="L239" i="7"/>
  <c r="L196" i="7"/>
  <c r="O257" i="7"/>
  <c r="O261" i="7" s="1"/>
  <c r="D203" i="7"/>
  <c r="D202" i="7"/>
  <c r="D201" i="7"/>
  <c r="D195" i="7"/>
  <c r="L221" i="7"/>
  <c r="L244" i="7"/>
  <c r="D138" i="7"/>
  <c r="D108" i="7"/>
  <c r="D206" i="7"/>
  <c r="D207" i="7"/>
  <c r="L176" i="7"/>
  <c r="D32" i="7"/>
  <c r="L33" i="7"/>
  <c r="J138" i="9" l="1"/>
  <c r="J62" i="9"/>
  <c r="J64" i="9"/>
  <c r="D152" i="8"/>
  <c r="D154" i="8" s="1"/>
  <c r="D15" i="8"/>
  <c r="D100" i="8"/>
  <c r="D42" i="8"/>
  <c r="L35" i="7"/>
  <c r="L100" i="7" l="1"/>
  <c r="D151" i="7"/>
  <c r="L209" i="7" l="1"/>
  <c r="L8" i="7"/>
  <c r="L7" i="7" l="1"/>
  <c r="L6" i="7"/>
  <c r="L5" i="7"/>
  <c r="Q66" i="7" l="1"/>
  <c r="L56" i="7"/>
  <c r="L57" i="7"/>
  <c r="L29" i="7"/>
  <c r="L31" i="7"/>
  <c r="L32" i="7"/>
  <c r="L34" i="7"/>
  <c r="L38" i="7"/>
  <c r="L27" i="7"/>
  <c r="L4" i="7"/>
  <c r="L238" i="7"/>
  <c r="L240" i="7"/>
  <c r="L242" i="7"/>
  <c r="L243" i="7"/>
  <c r="L245" i="7"/>
  <c r="L246" i="7"/>
  <c r="L247" i="7"/>
  <c r="L248" i="7"/>
  <c r="L249" i="7"/>
  <c r="L253" i="7"/>
  <c r="L254" i="7"/>
  <c r="L218" i="7"/>
  <c r="L222" i="7"/>
  <c r="L158" i="7"/>
  <c r="L97" i="7" l="1"/>
  <c r="L101" i="7"/>
  <c r="L89" i="7"/>
  <c r="L90" i="7"/>
  <c r="D225" i="7"/>
  <c r="L208" i="7"/>
  <c r="L225" i="7"/>
  <c r="L226" i="7"/>
  <c r="D224" i="7"/>
  <c r="D238" i="7"/>
  <c r="L128" i="7"/>
  <c r="E236" i="7"/>
  <c r="E257" i="7" s="1"/>
  <c r="L258" i="7"/>
  <c r="H258" i="7"/>
  <c r="G258" i="7"/>
  <c r="F258" i="7"/>
  <c r="E258" i="7"/>
  <c r="Q257" i="7"/>
  <c r="Q261" i="7" s="1"/>
  <c r="P257" i="7"/>
  <c r="P261" i="7" s="1"/>
  <c r="O259" i="7"/>
  <c r="M257" i="7"/>
  <c r="M261" i="7" s="1"/>
  <c r="H257" i="7"/>
  <c r="H261" i="7" s="1"/>
  <c r="G257" i="7"/>
  <c r="G261" i="7" s="1"/>
  <c r="F257" i="7"/>
  <c r="L256" i="7"/>
  <c r="D256" i="7"/>
  <c r="L255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L237" i="7"/>
  <c r="L236" i="7"/>
  <c r="L235" i="7"/>
  <c r="L234" i="7"/>
  <c r="L233" i="7"/>
  <c r="L232" i="7"/>
  <c r="L231" i="7"/>
  <c r="L230" i="7"/>
  <c r="L229" i="7"/>
  <c r="L228" i="7"/>
  <c r="L227" i="7"/>
  <c r="L224" i="7"/>
  <c r="L223" i="7"/>
  <c r="L220" i="7"/>
  <c r="L219" i="7"/>
  <c r="L212" i="7"/>
  <c r="D212" i="7"/>
  <c r="D205" i="7"/>
  <c r="D204" i="7"/>
  <c r="D200" i="7"/>
  <c r="D199" i="7"/>
  <c r="D198" i="7"/>
  <c r="D197" i="7"/>
  <c r="D196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7" i="7"/>
  <c r="D176" i="7"/>
  <c r="I257" i="7"/>
  <c r="I261" i="7" s="1"/>
  <c r="N257" i="7"/>
  <c r="N261" i="7" s="1"/>
  <c r="D174" i="7"/>
  <c r="L167" i="7"/>
  <c r="J167" i="7"/>
  <c r="I167" i="7"/>
  <c r="H167" i="7"/>
  <c r="G167" i="7"/>
  <c r="F167" i="7"/>
  <c r="E167" i="7"/>
  <c r="R166" i="7"/>
  <c r="R170" i="7" s="1"/>
  <c r="P166" i="7"/>
  <c r="P170" i="7" s="1"/>
  <c r="O166" i="7"/>
  <c r="O170" i="7" s="1"/>
  <c r="N166" i="7"/>
  <c r="N170" i="7" s="1"/>
  <c r="M166" i="7"/>
  <c r="M170" i="7" s="1"/>
  <c r="J166" i="7"/>
  <c r="I166" i="7"/>
  <c r="H166" i="7"/>
  <c r="G166" i="7"/>
  <c r="F166" i="7"/>
  <c r="E166" i="7"/>
  <c r="L165" i="7"/>
  <c r="D165" i="7"/>
  <c r="L164" i="7"/>
  <c r="D164" i="7"/>
  <c r="L163" i="7"/>
  <c r="L162" i="7"/>
  <c r="L161" i="7"/>
  <c r="L160" i="7"/>
  <c r="L159" i="7"/>
  <c r="L157" i="7"/>
  <c r="L156" i="7"/>
  <c r="L155" i="7"/>
  <c r="L154" i="7"/>
  <c r="L153" i="7"/>
  <c r="L152" i="7"/>
  <c r="L150" i="7"/>
  <c r="D150" i="7"/>
  <c r="L149" i="7"/>
  <c r="D149" i="7"/>
  <c r="D148" i="7"/>
  <c r="D147" i="7"/>
  <c r="D146" i="7"/>
  <c r="D145" i="7"/>
  <c r="D144" i="7"/>
  <c r="D143" i="7"/>
  <c r="D142" i="7"/>
  <c r="D141" i="7"/>
  <c r="D140" i="7"/>
  <c r="D139" i="7"/>
  <c r="L138" i="7"/>
  <c r="L137" i="7"/>
  <c r="L136" i="7"/>
  <c r="L135" i="7"/>
  <c r="L134" i="7"/>
  <c r="L133" i="7"/>
  <c r="L132" i="7"/>
  <c r="L131" i="7"/>
  <c r="L129" i="7"/>
  <c r="L127" i="7"/>
  <c r="D127" i="7"/>
  <c r="L126" i="7"/>
  <c r="L125" i="7"/>
  <c r="L124" i="7"/>
  <c r="D124" i="7"/>
  <c r="L123" i="7"/>
  <c r="L122" i="7"/>
  <c r="L121" i="7"/>
  <c r="L120" i="7"/>
  <c r="D120" i="7"/>
  <c r="L119" i="7"/>
  <c r="L115" i="7"/>
  <c r="L114" i="7"/>
  <c r="L113" i="7"/>
  <c r="L112" i="7"/>
  <c r="L111" i="7"/>
  <c r="D111" i="7"/>
  <c r="L110" i="7"/>
  <c r="L109" i="7"/>
  <c r="L108" i="7"/>
  <c r="L106" i="7"/>
  <c r="D106" i="7"/>
  <c r="L105" i="7"/>
  <c r="L104" i="7"/>
  <c r="L103" i="7"/>
  <c r="L102" i="7"/>
  <c r="D101" i="7"/>
  <c r="D97" i="7"/>
  <c r="D90" i="7"/>
  <c r="D89" i="7"/>
  <c r="Q166" i="7"/>
  <c r="Q170" i="7" s="1"/>
  <c r="D77" i="7"/>
  <c r="L70" i="7"/>
  <c r="I70" i="7"/>
  <c r="H70" i="7"/>
  <c r="G70" i="7"/>
  <c r="F70" i="7"/>
  <c r="E70" i="7"/>
  <c r="I69" i="7"/>
  <c r="H69" i="7"/>
  <c r="G69" i="7"/>
  <c r="F69" i="7"/>
  <c r="E69" i="7"/>
  <c r="L68" i="7"/>
  <c r="D68" i="7"/>
  <c r="L67" i="7"/>
  <c r="D67" i="7"/>
  <c r="Q69" i="7"/>
  <c r="Q73" i="7" s="1"/>
  <c r="P66" i="7"/>
  <c r="O66" i="7"/>
  <c r="O69" i="7" s="1"/>
  <c r="O73" i="7" s="1"/>
  <c r="N66" i="7"/>
  <c r="N69" i="7" s="1"/>
  <c r="N73" i="7" s="1"/>
  <c r="D66" i="7"/>
  <c r="L65" i="7"/>
  <c r="D65" i="7"/>
  <c r="L63" i="7"/>
  <c r="L62" i="7"/>
  <c r="L61" i="7"/>
  <c r="L60" i="7"/>
  <c r="L59" i="7"/>
  <c r="L58" i="7"/>
  <c r="L55" i="7"/>
  <c r="L54" i="7"/>
  <c r="L53" i="7"/>
  <c r="L52" i="7"/>
  <c r="L51" i="7"/>
  <c r="L50" i="7"/>
  <c r="L49" i="7"/>
  <c r="L48" i="7"/>
  <c r="L47" i="7"/>
  <c r="L45" i="7"/>
  <c r="L44" i="7"/>
  <c r="L43" i="7"/>
  <c r="L42" i="7"/>
  <c r="L41" i="7"/>
  <c r="L40" i="7"/>
  <c r="L39" i="7"/>
  <c r="D38" i="7"/>
  <c r="D34" i="7"/>
  <c r="D27" i="7"/>
  <c r="L20" i="7"/>
  <c r="H20" i="7"/>
  <c r="G20" i="7"/>
  <c r="F20" i="7"/>
  <c r="E20" i="7"/>
  <c r="P19" i="7"/>
  <c r="P23" i="7" s="1"/>
  <c r="O19" i="7"/>
  <c r="O23" i="7" s="1"/>
  <c r="N19" i="7"/>
  <c r="N23" i="7" s="1"/>
  <c r="M19" i="7"/>
  <c r="M23" i="7" s="1"/>
  <c r="H19" i="7"/>
  <c r="G19" i="7"/>
  <c r="F19" i="7"/>
  <c r="F23" i="7" s="1"/>
  <c r="E19" i="7"/>
  <c r="L18" i="7"/>
  <c r="D18" i="7"/>
  <c r="L17" i="7"/>
  <c r="D17" i="7"/>
  <c r="L16" i="7"/>
  <c r="D16" i="7"/>
  <c r="L15" i="7"/>
  <c r="L14" i="7"/>
  <c r="L13" i="7"/>
  <c r="L12" i="7"/>
  <c r="D8" i="7"/>
  <c r="D7" i="7"/>
  <c r="D4" i="7"/>
  <c r="G73" i="7" l="1"/>
  <c r="H170" i="7"/>
  <c r="F170" i="7"/>
  <c r="H73" i="7"/>
  <c r="E170" i="7"/>
  <c r="I73" i="7"/>
  <c r="G170" i="7"/>
  <c r="E261" i="7"/>
  <c r="E21" i="7"/>
  <c r="E23" i="7"/>
  <c r="G21" i="7"/>
  <c r="G23" i="7"/>
  <c r="H21" i="7"/>
  <c r="H23" i="7"/>
  <c r="I170" i="7"/>
  <c r="E73" i="7"/>
  <c r="J170" i="7"/>
  <c r="F73" i="7"/>
  <c r="F261" i="7"/>
  <c r="M21" i="7"/>
  <c r="P168" i="7"/>
  <c r="M259" i="7"/>
  <c r="N21" i="7"/>
  <c r="Q71" i="7"/>
  <c r="R168" i="7"/>
  <c r="O21" i="7"/>
  <c r="P259" i="7"/>
  <c r="P21" i="7"/>
  <c r="Q259" i="7"/>
  <c r="O71" i="7"/>
  <c r="O168" i="7"/>
  <c r="M168" i="7"/>
  <c r="N71" i="7"/>
  <c r="N168" i="7"/>
  <c r="N259" i="7"/>
  <c r="Q168" i="7"/>
  <c r="D236" i="7"/>
  <c r="L174" i="7"/>
  <c r="L257" i="7" s="1"/>
  <c r="L259" i="7" s="1"/>
  <c r="D175" i="7"/>
  <c r="M69" i="7"/>
  <c r="M73" i="7" s="1"/>
  <c r="L66" i="7"/>
  <c r="G71" i="7"/>
  <c r="H71" i="7"/>
  <c r="I168" i="7"/>
  <c r="F259" i="7"/>
  <c r="D19" i="7"/>
  <c r="D20" i="7"/>
  <c r="P69" i="7"/>
  <c r="P73" i="7" s="1"/>
  <c r="L77" i="7"/>
  <c r="L166" i="7" s="1"/>
  <c r="L168" i="7" s="1"/>
  <c r="G259" i="7"/>
  <c r="D167" i="7"/>
  <c r="L19" i="7"/>
  <c r="L21" i="7" s="1"/>
  <c r="G168" i="7"/>
  <c r="D166" i="7"/>
  <c r="H168" i="7"/>
  <c r="H259" i="7"/>
  <c r="F21" i="7"/>
  <c r="E71" i="7"/>
  <c r="J168" i="7"/>
  <c r="F71" i="7"/>
  <c r="E168" i="7"/>
  <c r="E259" i="7"/>
  <c r="D69" i="7"/>
  <c r="I71" i="7"/>
  <c r="F168" i="7"/>
  <c r="I259" i="7"/>
  <c r="D70" i="7"/>
  <c r="D258" i="7"/>
  <c r="P71" i="7" l="1"/>
  <c r="M71" i="7"/>
  <c r="D257" i="7"/>
  <c r="D259" i="7" s="1"/>
  <c r="L69" i="7"/>
  <c r="L71" i="7" s="1"/>
  <c r="D168" i="7"/>
  <c r="D21" i="7"/>
  <c r="D71" i="7"/>
</calcChain>
</file>

<file path=xl/sharedStrings.xml><?xml version="1.0" encoding="utf-8"?>
<sst xmlns="http://schemas.openxmlformats.org/spreadsheetml/2006/main" count="901" uniqueCount="238">
  <si>
    <t>Projeto SDWAN - implementação filiais nacionais</t>
  </si>
  <si>
    <t>Estudo SDWAN - implementação filiais exterior</t>
  </si>
  <si>
    <t>Infraestrutura Multi (Equinix)</t>
  </si>
  <si>
    <t>Arquitetura DDoS</t>
  </si>
  <si>
    <t>Troca do roteador ASR</t>
  </si>
  <si>
    <t>DR Site JGS</t>
  </si>
  <si>
    <t>Arquitetura de Cyber Segurança WEG (SASE, ZTNA, Cloud)</t>
  </si>
  <si>
    <t>Arquitetura S4HANA</t>
  </si>
  <si>
    <t>WIS Zest</t>
  </si>
  <si>
    <t>Infraestrutura SAP (IBM Power)</t>
  </si>
  <si>
    <t>Revisão do contrato Oracle (ULA)</t>
  </si>
  <si>
    <t>Revisão do contrato Microsoft</t>
  </si>
  <si>
    <t>Implementação da rede SAN</t>
  </si>
  <si>
    <t>Projeto de Infraestrutura SAP TDF</t>
  </si>
  <si>
    <t>Renovação Infra Holanda</t>
  </si>
  <si>
    <t>Renovação Infra Belgica</t>
  </si>
  <si>
    <t>Renovação Infra Mexico MXALT</t>
  </si>
  <si>
    <t>Renovação Infra Suécia</t>
  </si>
  <si>
    <t>Renovação Infra França</t>
  </si>
  <si>
    <t>Renovação Infra TGM</t>
  </si>
  <si>
    <t>Migrar a infraestrutura SAP ECC WAE</t>
  </si>
  <si>
    <t>WBL - Revisar infraestrutura Wireless para WSFM na Bluffton</t>
  </si>
  <si>
    <t>Implantação telefonia PPI - SP</t>
  </si>
  <si>
    <t>Implantação telefonia WEG Africa</t>
  </si>
  <si>
    <t>Implantação telefonia Suécia - WSC</t>
  </si>
  <si>
    <t>Implantação Coxilha Negra - Fase 2</t>
  </si>
  <si>
    <t>Renovação Infra PPI</t>
  </si>
  <si>
    <t>Atualizacao Tecnologica Cisco Prime (DNA Center)</t>
  </si>
  <si>
    <t>Migração SharePoint Onda 3</t>
  </si>
  <si>
    <t>Proposta colaboração NAS X Sharepoint</t>
  </si>
  <si>
    <t>Renovação Contrato Microsoft/Office365</t>
  </si>
  <si>
    <t>Collaboration</t>
  </si>
  <si>
    <t>Nova Arquitetura de File Server para JGS</t>
  </si>
  <si>
    <t>PFIII México- Nuevo Parque Fabril de Quma</t>
  </si>
  <si>
    <t>Contracts</t>
  </si>
  <si>
    <t>Implantar nova estrutura de Backup e Arquivamento</t>
  </si>
  <si>
    <t>Implantação da Estratégia Solução de Virtualização Datacenter JGS</t>
  </si>
  <si>
    <t>Implantação da EstratégiaSolução de Virtualização Filiais Exterior</t>
  </si>
  <si>
    <t>Implantação telefonia Escritório de Sorocaba</t>
  </si>
  <si>
    <t>Horas Planejadas</t>
  </si>
  <si>
    <t>Jardel</t>
  </si>
  <si>
    <t>Claudio</t>
  </si>
  <si>
    <t>Anderson</t>
  </si>
  <si>
    <t>Evandro</t>
  </si>
  <si>
    <t>Ivan</t>
  </si>
  <si>
    <t>Thomas</t>
  </si>
  <si>
    <t>Aline</t>
  </si>
  <si>
    <t>Eduardo S.</t>
  </si>
  <si>
    <t>Maira</t>
  </si>
  <si>
    <t>Thaís</t>
  </si>
  <si>
    <t>Giovani</t>
  </si>
  <si>
    <t>David</t>
  </si>
  <si>
    <t>Eduardo P.</t>
  </si>
  <si>
    <t>Samarone</t>
  </si>
  <si>
    <t>Andrei</t>
  </si>
  <si>
    <t>Franke</t>
  </si>
  <si>
    <t>Eduarfo T.</t>
  </si>
  <si>
    <t>Daniel</t>
  </si>
  <si>
    <t>Rancher GPU</t>
  </si>
  <si>
    <t>Rancher Backup</t>
  </si>
  <si>
    <t>Novas ferramentas de observabilidade</t>
  </si>
  <si>
    <t>Contrato/Negociação - Infraestrutura Oracle Exadata</t>
  </si>
  <si>
    <t>Contrato/Negociação - Nova Rede SAN</t>
  </si>
  <si>
    <t>Arquitetura para nova solução de Global Projects (Solicitação SDE)</t>
  </si>
  <si>
    <t>Infraestrutura IBM POWER - SAP ECC</t>
  </si>
  <si>
    <t>Lineu</t>
  </si>
  <si>
    <t xml:space="preserve">Estruturar Cluster Rancher na AWS Multi-propósito </t>
  </si>
  <si>
    <t>Ciclo de revisão SER (APPS AGD, Apps STD, Apps SIM)</t>
  </si>
  <si>
    <t>PlatformOPS | Governança e Planejamento</t>
  </si>
  <si>
    <t>Ciclo de revisão SRE (APPS SVE, Apps SCO, Apps WMO - Logistica)</t>
  </si>
  <si>
    <t>Ciclo de revisão SER (APPS WDS, Apps WBS, Apps WMO – Global Procurement)</t>
  </si>
  <si>
    <t>Ciclo de revisão SER (APPS Orchestra, Apps WDC, Apps WDS - Digital)</t>
  </si>
  <si>
    <t>Contrato/Negociação - Nova infraestrutura SAP TDF</t>
  </si>
  <si>
    <t>Arquitetura S/4HANA</t>
  </si>
  <si>
    <t>Backup OFFSITE (riscos internos)</t>
  </si>
  <si>
    <t>Contrato/Negociação - Solução backup OFFSITE</t>
  </si>
  <si>
    <t>Disponibilidade /Ano</t>
  </si>
  <si>
    <t>CTS (Consultas Técnicas Atendidas) /MÉDIA ANOS [2022-2024]</t>
  </si>
  <si>
    <t>Alocação em outros projetos /MÉDIA ANOS [2022-2024]</t>
  </si>
  <si>
    <t>Marathon Program</t>
  </si>
  <si>
    <t>PROJETO / DEMANDA / ATIVIDADE / ENVOLVIMENTO</t>
  </si>
  <si>
    <t>TOTAL</t>
  </si>
  <si>
    <t>Eduardo J.</t>
  </si>
  <si>
    <t>Rotinas em Finanças TI /MÉDIA ANOS [2022-2024]</t>
  </si>
  <si>
    <t>WIS ZEST</t>
  </si>
  <si>
    <t>Suporte</t>
  </si>
  <si>
    <t>Processo Orçamentário [Despesas/Investim./ outros] [2022-2024]</t>
  </si>
  <si>
    <t>Reavaliação de Solução de Virtualização</t>
  </si>
  <si>
    <t>Revisão processo faturas Telecom</t>
  </si>
  <si>
    <t>Revisão Inventário Contratos TI</t>
  </si>
  <si>
    <t>Implantar Melhorias Fábrica de Software</t>
  </si>
  <si>
    <t>Renovar contrato de Internet das Unidade</t>
  </si>
  <si>
    <t>Propor Renovação Infraestrutura Oracle</t>
  </si>
  <si>
    <t>CoE e Governança Pwr.App e Pwr.Automate</t>
  </si>
  <si>
    <t>Programa Migracao do SharePoint Onda2</t>
  </si>
  <si>
    <t>Migracao BOARD para Sharepoint Online</t>
  </si>
  <si>
    <t>Migracao TAP e TEP Sharepoint Online</t>
  </si>
  <si>
    <t>Incorporação MVISIA na WEL</t>
  </si>
  <si>
    <t>Incorporação Birmind na WEL</t>
  </si>
  <si>
    <t>Proposta refresh do ambiente SAN</t>
  </si>
  <si>
    <t>WATT / Propor renovação infra servers</t>
  </si>
  <si>
    <t>Definição Processo Documentação Infra</t>
  </si>
  <si>
    <t>WTU-Propor renovação infra servers e BKP</t>
  </si>
  <si>
    <t>POC IBM Power 10</t>
  </si>
  <si>
    <t>BLUFFTON-Propor renovação infra Servers</t>
  </si>
  <si>
    <t>Instalação de Novos Servidores VMWARE</t>
  </si>
  <si>
    <t>PME 5.3 Recomendações BIA 2023</t>
  </si>
  <si>
    <t>Arquitetura de Conectividade SDWAN</t>
  </si>
  <si>
    <t>PME 5.2 - Nova Infraestrutura de Storage</t>
  </si>
  <si>
    <t>Sinergia de contratos e Infra TI-Birmind</t>
  </si>
  <si>
    <t>PM1 - Nova solução de Contact Center</t>
  </si>
  <si>
    <t>Aprovar Utilização Arquivamento de Dados</t>
  </si>
  <si>
    <t>Migração Rancher Prime e RKE2</t>
  </si>
  <si>
    <t>Migrar contêineres de banco de dados</t>
  </si>
  <si>
    <t>Housekeeping Docker TI</t>
  </si>
  <si>
    <t>Housekeeping Docker Negócio</t>
  </si>
  <si>
    <t>Reorganizar VMS com Docker por área, aumentar densidade e diminuir VMS</t>
  </si>
  <si>
    <t>Fomentar a migração SOAP para Rancher 
•	Sistemas Iflow e Ifind (críticos)
•	Sistemas OTM4E (crítico)</t>
  </si>
  <si>
    <t>Fomentar a migração WMO para Rancher
•	Sistema LIS Logística (crítico)
•	Sistema em PHP do P&amp;D  (não suportado AGD)</t>
  </si>
  <si>
    <t>Fomentar a migração WDS/WDC para Rancher</t>
  </si>
  <si>
    <t>Fomentar a migração WEN WTD WBS para Rancher</t>
  </si>
  <si>
    <t>Repositórios de Artefatos Digitais</t>
  </si>
  <si>
    <t>Arquitetura para solução Aplicação (DSDT &amp; PAU) WTU / WTD
(solicitação Jair e Guilherme Trevisani)</t>
  </si>
  <si>
    <t>Processo CTI</t>
  </si>
  <si>
    <t>WAF ZEST</t>
  </si>
  <si>
    <t>Joinin RH</t>
  </si>
  <si>
    <t>Orçamento Nova Fábrica Sérvia</t>
  </si>
  <si>
    <t>Saldo projetado /Período</t>
  </si>
  <si>
    <t>Saldo projetado /Periodo</t>
  </si>
  <si>
    <t>Separação Infraestrutura WCES / Cestari Automotiva</t>
  </si>
  <si>
    <t>Desativação (infra) das filiais (Malásia, Singapura, WAE, USA MK, Dresden, Austrália</t>
  </si>
  <si>
    <t>Rollout Kace 2000</t>
  </si>
  <si>
    <t>Propor nova infraestrutura Colombia</t>
  </si>
  <si>
    <t>Projeto Cluster Ansys</t>
  </si>
  <si>
    <t>Renovação infra India Bangalore</t>
  </si>
  <si>
    <t>Integração WEG Chile</t>
  </si>
  <si>
    <t>Elevação de Maturidade Power Platform - Nível 3</t>
  </si>
  <si>
    <t>Centro de Distribuição - WTI Macaé/RJ</t>
  </si>
  <si>
    <t>Auditorias</t>
  </si>
  <si>
    <t>Revisão Infraestrutura de LAN_WLAN Tizayuca-WMX</t>
  </si>
  <si>
    <t>WTI - Novo Centro de Logística Weg Tintas GRM</t>
  </si>
  <si>
    <t>WDS - Prédio Pack de Baterias</t>
  </si>
  <si>
    <t>WAU - Novo Prédio da Serralheira em Itajaí</t>
  </si>
  <si>
    <t>WBS - Novo Prédio</t>
  </si>
  <si>
    <t>WDS Digital - Novo Prédio</t>
  </si>
  <si>
    <t>WEG Itajaí | Ampliação Rede Wi-Fi - Prédio Engenharia</t>
  </si>
  <si>
    <t>WEG Argentina - Reestruturação San Francisco</t>
  </si>
  <si>
    <t>Nova planta fabril em QUMA (Parque Fabril III)</t>
  </si>
  <si>
    <t>Aquisição de Antenas Starlink Astec Hidro</t>
  </si>
  <si>
    <t xml:space="preserve">Ativação SDWAN Mannhein Alemanha </t>
  </si>
  <si>
    <t>WMO - Centro de Inovação - Mudança de Endereço</t>
  </si>
  <si>
    <t>Ativação Internet Orange no Chile</t>
  </si>
  <si>
    <t>Aquisição Antenas StarLink</t>
  </si>
  <si>
    <t>Conversão contrato SAP (S4HANA)</t>
  </si>
  <si>
    <t>Avaliação Feramenta de IPAM</t>
  </si>
  <si>
    <t>Nova Arquitetura do WSFM - Corp (Plataforma MES)</t>
  </si>
  <si>
    <t>PlatformOPS</t>
  </si>
  <si>
    <t>GP | Implantar nova ferramenta de ITSM na SGI</t>
  </si>
  <si>
    <t>GP | Revisão arquitetura dos parques Eólicos</t>
  </si>
  <si>
    <t>GP | Segurança de rede em multicloud</t>
  </si>
  <si>
    <t>GP | Planejamento Estrategico SGI - Fase 2</t>
  </si>
  <si>
    <t>GP | Nova Infraestrutura de Storage</t>
  </si>
  <si>
    <t>LandingZone Microsoft Azure</t>
  </si>
  <si>
    <t>Segurança de rede em multicloud</t>
  </si>
  <si>
    <t>WEG Linhares - Projeto Infraestrutura Utilidades e ampliação prédio Injeção</t>
  </si>
  <si>
    <t>Integração Nova Unidade RF Poção Grande-GRM</t>
  </si>
  <si>
    <t>Atividades herdadas da SGI pelo Lineu durante a transição</t>
  </si>
  <si>
    <t>Implantação telefonia WEG Austrália</t>
  </si>
  <si>
    <t>Estudo - Automação para Faturas de Telecom</t>
  </si>
  <si>
    <t>Gerenciamento do Cartão Corporativo</t>
  </si>
  <si>
    <t>Implantação telefonia WEG Cestari - Monte Alto</t>
  </si>
  <si>
    <t>SIG TI</t>
  </si>
  <si>
    <t>Implantação telefonia WEG São Bernardo - SP</t>
  </si>
  <si>
    <t>Revisão dos acessos de dados em Itajaí e Navegantes</t>
  </si>
  <si>
    <t>Coxilha Negra - Fase 2</t>
  </si>
  <si>
    <t>WMX-WTD - Novo Prédio Huehuetoca</t>
  </si>
  <si>
    <t>Revisão Infraestrutura de TI Biblioteca PFII</t>
  </si>
  <si>
    <t>WEG Trade da Áustria - Nova operação da WEG Internacional Trade na Suíça</t>
  </si>
  <si>
    <t>WPT | Ampliação rede de Santo Tirso</t>
  </si>
  <si>
    <t>Implantar WSFM em Hosur India</t>
  </si>
  <si>
    <t>Rastreamento Ativos WEG</t>
  </si>
  <si>
    <t>Ativar Backup DR físico para Balteau</t>
  </si>
  <si>
    <t>WII - Infraestrutura de Rede Security Gate</t>
  </si>
  <si>
    <t>WEC - Implantar WM Portland</t>
  </si>
  <si>
    <t>Backlog</t>
  </si>
  <si>
    <t>WTK - WMO - Novo Galpão Turquia</t>
  </si>
  <si>
    <t>Reavaliação/Projeto da Infraestrutura Oracle (Exadata)</t>
  </si>
  <si>
    <t>WTU-Propor renovação infra servers/BKP</t>
  </si>
  <si>
    <t>WMX-QUMA - Nova unidade de Automação</t>
  </si>
  <si>
    <t>Avaliar Implementação de SLE Micro (sistema operacional imutável e lightweight desenhado para containers e edge)</t>
  </si>
  <si>
    <t>Networks &amp; Telecom</t>
  </si>
  <si>
    <t xml:space="preserve">Datacenter / Cloud </t>
  </si>
  <si>
    <t>Implantação Nova Fábrica na Servia</t>
  </si>
  <si>
    <t>Automação de infraestrutura</t>
  </si>
  <si>
    <t>Orçamento da Nova Fábrica Sérvia</t>
  </si>
  <si>
    <t>2024 (Jul-Dez)</t>
  </si>
  <si>
    <t>2025 (Jan-Dez)</t>
  </si>
  <si>
    <t>GP | Migração SharePoint Onda 3</t>
  </si>
  <si>
    <t>GP | Arquitetura DDoS</t>
  </si>
  <si>
    <t>GP | Implementação da rede SAN</t>
  </si>
  <si>
    <t>GP | Infraestrutura IBM POWER - SAP ECC</t>
  </si>
  <si>
    <t>Ciclo de revisão SER (Apps SDE, Apps SOAP, Apps SIE)</t>
  </si>
  <si>
    <t>KaizenWEG - Consultoria no desenvolvimento do APP no O365</t>
  </si>
  <si>
    <t>Portal de Controles Internos TI</t>
  </si>
  <si>
    <t>O projeto irá se estender até 2025, devido às alocações</t>
  </si>
  <si>
    <t>Impacta a equipe, aumentando a fila de chamados</t>
  </si>
  <si>
    <t>Impacta o tempo de resposta na análise de CTs</t>
  </si>
  <si>
    <t>Impacta as entregas da equipe</t>
  </si>
  <si>
    <t>Necessidade de outro recurso apoiar a entrega</t>
  </si>
  <si>
    <t>Impacto no gerenciamento do projeto</t>
  </si>
  <si>
    <t>Postergação demanda para 2025</t>
  </si>
  <si>
    <t>Implementação do Plano de Ação do Pentest Elytron</t>
  </si>
  <si>
    <t>Estudo/melhoria para Ambiente VDI</t>
  </si>
  <si>
    <t>Impacto no tempo de entrega da melhoria, postergado 2025</t>
  </si>
  <si>
    <t>Perda de dados Commvault</t>
  </si>
  <si>
    <t>Postergação demanda para 2025. Impacto:  Kickoff do projeto já realizado com o fornecedor 2S, sendo disponibilizado um volume de 200 horas de consultoria sem custo para fazer a implementação do Appliance (Catalyst Center - DNA) cedido pela Cisco já instalado no Datacenter. Este trabalho também contemplaria a evolução da solução de wireless para a familia de Controladoras Wireless 9800, com suporte para wi-fi 6E</t>
  </si>
  <si>
    <t>WEG Itajaí  | Novo Prédio de Tomadas e Interruptores</t>
  </si>
  <si>
    <t>V2COM-JGS | Redundancia Link Internet</t>
  </si>
  <si>
    <t>LPU WEG Global</t>
  </si>
  <si>
    <t xml:space="preserve">Estruturação Infraestrutura Galpão WEN (Orçamento/ Aquisição) </t>
  </si>
  <si>
    <t>Postergação demanda para 2025. Impacot: Financeiro, por renovação de contrato para a solução atual. O valor pago é muito considerável.</t>
  </si>
  <si>
    <t>Postergação demanda para 2025. Impacto: Conversado com a filial e a filial entendeu que o problema é o link da operadora, problema que já foi tratado pela SGI.  Avaliando estabilidade do link.</t>
  </si>
  <si>
    <t>Impacto: Aguardando parecer filial</t>
  </si>
  <si>
    <t>Postergação da demanda para 2025. Baixo Impacto: Financeiro, otimizar custos com negociação em pacotes e atender algumas necessidades de crescimento/ desempenho de links nas filiais.</t>
  </si>
  <si>
    <t>Reduzido de 170 para 55 horas para o escopo Orchestra. Sugestão de movimentação do projeto para 2025, caso dependa de GP.</t>
  </si>
  <si>
    <t>Integração Argélia</t>
  </si>
  <si>
    <t>Impacto: Projeto não avançou no  até o momento aguardando definição do solicitante</t>
  </si>
  <si>
    <t>Recurso único alocado no Marathon</t>
  </si>
  <si>
    <t>Impacto: Impacto no negócio assim que aprovado, existe  necessidade de implantação</t>
  </si>
  <si>
    <t>Número de entregas por equipes até o final de 2024</t>
  </si>
  <si>
    <t>Número de entregar em esteira já em 2025</t>
  </si>
  <si>
    <t>Duda / Bruna / Gio / Heck - Revisão do processo de integração</t>
  </si>
  <si>
    <t>Bruno</t>
  </si>
  <si>
    <t>Treinamento do novo recurso - Bruno (a partir de Agosto/24)</t>
  </si>
  <si>
    <t>Postergação para 2025</t>
  </si>
  <si>
    <t>Impacta as entregas  (redistribuição de atividades Maira e Thaís)</t>
  </si>
  <si>
    <t>Revisão do Processo para a Integração de Filiais</t>
  </si>
  <si>
    <t>ALOCAÇÃO ( % ) DO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</si>
</sst>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 tint="0.14999847407452621"/>
      <name val="Arial"/>
      <family val="2"/>
    </font>
    <font>
      <sz val="9"/>
      <color theme="1" tint="0.14999847407452621"/>
      <name val="Arial"/>
      <family val="2"/>
    </font>
    <font>
      <b/>
      <sz val="11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1" tint="0.14999847407452621"/>
      <name val="Arial"/>
      <family val="2"/>
    </font>
    <font>
      <sz val="9"/>
      <color theme="1" tint="0.14999847407452621"/>
      <name val="Arial"/>
      <family val="2"/>
    </font>
    <font>
      <b/>
      <sz val="9"/>
      <color theme="0" tint="-0.499984740745262"/>
      <name val="Arial"/>
      <family val="2"/>
    </font>
    <font>
      <b/>
      <sz val="14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  <font>
      <sz val="9"/>
      <color rgb="FFFF0000"/>
      <name val="Arial"/>
      <family val="2"/>
    </font>
    <font>
      <b/>
      <i/>
      <sz val="9"/>
      <color theme="1" tint="0.14999847407452621"/>
      <name val="Arial"/>
      <family val="2"/>
    </font>
    <font>
      <b/>
      <i/>
      <sz val="9"/>
      <color theme="1"/>
      <name val="Arial"/>
      <family val="2"/>
    </font>
    <font>
      <sz val="9"/>
      <name val="Arial"/>
      <family val="2"/>
    </font>
    <font>
      <b/>
      <i/>
      <sz val="11"/>
      <color theme="1" tint="0.1499984740745262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 tint="0.1499984740745262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0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2" fillId="0" borderId="6" xfId="0" applyFont="1" applyBorder="1" applyAlignment="1">
      <alignment horizontal="left"/>
    </xf>
    <xf numFmtId="0" fontId="2" fillId="9" borderId="5" xfId="0" applyFont="1" applyFill="1" applyBorder="1" applyAlignment="1">
      <alignment wrapText="1"/>
    </xf>
    <xf numFmtId="0" fontId="2" fillId="9" borderId="4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2" xfId="0" applyFont="1" applyBorder="1"/>
    <xf numFmtId="0" fontId="12" fillId="8" borderId="2" xfId="0" applyFont="1" applyFill="1" applyBorder="1"/>
    <xf numFmtId="0" fontId="1" fillId="0" borderId="2" xfId="0" applyFont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wrapText="1"/>
    </xf>
    <xf numFmtId="0" fontId="4" fillId="6" borderId="2" xfId="0" applyFont="1" applyFill="1" applyBorder="1"/>
    <xf numFmtId="0" fontId="4" fillId="3" borderId="2" xfId="0" applyFont="1" applyFill="1" applyBorder="1"/>
    <xf numFmtId="0" fontId="4" fillId="6" borderId="3" xfId="0" applyFont="1" applyFill="1" applyBorder="1"/>
    <xf numFmtId="0" fontId="4" fillId="6" borderId="0" xfId="0" applyFont="1" applyFill="1"/>
    <xf numFmtId="0" fontId="5" fillId="0" borderId="0" xfId="0" applyFont="1"/>
    <xf numFmtId="0" fontId="4" fillId="6" borderId="7" xfId="0" applyFont="1" applyFill="1" applyBorder="1"/>
    <xf numFmtId="0" fontId="2" fillId="9" borderId="5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wrapText="1"/>
    </xf>
    <xf numFmtId="0" fontId="3" fillId="6" borderId="2" xfId="0" applyFont="1" applyFill="1" applyBorder="1"/>
    <xf numFmtId="0" fontId="11" fillId="6" borderId="2" xfId="0" applyFont="1" applyFill="1" applyBorder="1"/>
    <xf numFmtId="0" fontId="11" fillId="6" borderId="6" xfId="0" applyFont="1" applyFill="1" applyBorder="1"/>
    <xf numFmtId="0" fontId="2" fillId="6" borderId="2" xfId="0" applyFont="1" applyFill="1" applyBorder="1" applyAlignment="1">
      <alignment horizontal="left"/>
    </xf>
    <xf numFmtId="0" fontId="12" fillId="6" borderId="2" xfId="0" applyFont="1" applyFill="1" applyBorder="1"/>
    <xf numFmtId="0" fontId="3" fillId="6" borderId="6" xfId="0" applyFont="1" applyFill="1" applyBorder="1" applyAlignment="1">
      <alignment wrapText="1"/>
    </xf>
    <xf numFmtId="0" fontId="3" fillId="6" borderId="6" xfId="0" applyFont="1" applyFill="1" applyBorder="1"/>
    <xf numFmtId="0" fontId="2" fillId="6" borderId="6" xfId="0" applyFont="1" applyFill="1" applyBorder="1" applyAlignment="1">
      <alignment horizontal="left"/>
    </xf>
    <xf numFmtId="0" fontId="2" fillId="6" borderId="2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6" borderId="2" xfId="0" applyFont="1" applyFill="1" applyBorder="1" applyAlignment="1">
      <alignment wrapText="1"/>
    </xf>
    <xf numFmtId="0" fontId="6" fillId="9" borderId="4" xfId="0" applyFont="1" applyFill="1" applyBorder="1" applyAlignment="1">
      <alignment horizontal="center" wrapText="1"/>
    </xf>
    <xf numFmtId="0" fontId="6" fillId="9" borderId="4" xfId="0" applyFont="1" applyFill="1" applyBorder="1" applyAlignment="1">
      <alignment horizontal="center"/>
    </xf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6" borderId="6" xfId="0" applyFont="1" applyFill="1" applyBorder="1" applyAlignment="1">
      <alignment wrapText="1"/>
    </xf>
    <xf numFmtId="0" fontId="6" fillId="9" borderId="2" xfId="0" applyFont="1" applyFill="1" applyBorder="1" applyAlignment="1">
      <alignment horizontal="center" wrapText="1"/>
    </xf>
    <xf numFmtId="0" fontId="6" fillId="9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2" fillId="6" borderId="6" xfId="0" applyFont="1" applyFill="1" applyBorder="1"/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" fillId="9" borderId="10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4" fillId="0" borderId="0" xfId="0" applyFont="1"/>
    <xf numFmtId="0" fontId="13" fillId="0" borderId="0" xfId="0" applyFont="1" applyAlignment="1">
      <alignment horizontal="center"/>
    </xf>
    <xf numFmtId="0" fontId="3" fillId="10" borderId="2" xfId="0" applyFont="1" applyFill="1" applyBorder="1" applyAlignment="1">
      <alignment wrapText="1"/>
    </xf>
    <xf numFmtId="0" fontId="3" fillId="10" borderId="2" xfId="0" applyFont="1" applyFill="1" applyBorder="1" applyAlignment="1">
      <alignment horizontal="center"/>
    </xf>
    <xf numFmtId="0" fontId="1" fillId="10" borderId="2" xfId="0" applyFont="1" applyFill="1" applyBorder="1"/>
    <xf numFmtId="0" fontId="3" fillId="10" borderId="2" xfId="0" applyFont="1" applyFill="1" applyBorder="1"/>
    <xf numFmtId="0" fontId="14" fillId="0" borderId="2" xfId="0" applyFont="1" applyBorder="1" applyAlignment="1">
      <alignment horizontal="center"/>
    </xf>
    <xf numFmtId="0" fontId="6" fillId="6" borderId="5" xfId="0" applyFont="1" applyFill="1" applyBorder="1" applyAlignment="1">
      <alignment horizontal="center" wrapText="1"/>
    </xf>
    <xf numFmtId="0" fontId="14" fillId="0" borderId="6" xfId="0" applyFont="1" applyBorder="1"/>
    <xf numFmtId="0" fontId="1" fillId="6" borderId="0" xfId="0" applyFont="1" applyFill="1"/>
    <xf numFmtId="0" fontId="9" fillId="6" borderId="0" xfId="0" applyFont="1" applyFill="1" applyAlignment="1">
      <alignment vertical="center" textRotation="90"/>
    </xf>
    <xf numFmtId="0" fontId="9" fillId="6" borderId="1" xfId="0" applyFont="1" applyFill="1" applyBorder="1" applyAlignment="1">
      <alignment vertical="center" textRotation="90"/>
    </xf>
    <xf numFmtId="0" fontId="15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11" fillId="0" borderId="3" xfId="0" applyFont="1" applyBorder="1"/>
    <xf numFmtId="0" fontId="7" fillId="6" borderId="6" xfId="0" applyFont="1" applyFill="1" applyBorder="1" applyAlignment="1">
      <alignment horizontal="center"/>
    </xf>
    <xf numFmtId="0" fontId="1" fillId="0" borderId="2" xfId="0" applyFont="1" applyBorder="1"/>
    <xf numFmtId="0" fontId="15" fillId="12" borderId="3" xfId="0" applyFont="1" applyFill="1" applyBorder="1" applyAlignment="1">
      <alignment horizontal="center"/>
    </xf>
    <xf numFmtId="10" fontId="1" fillId="0" borderId="0" xfId="0" applyNumberFormat="1" applyFont="1"/>
    <xf numFmtId="10" fontId="3" fillId="0" borderId="0" xfId="0" applyNumberFormat="1" applyFont="1"/>
    <xf numFmtId="10" fontId="0" fillId="0" borderId="0" xfId="0" applyNumberFormat="1"/>
    <xf numFmtId="0" fontId="1" fillId="10" borderId="2" xfId="0" applyFont="1" applyFill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3" fillId="12" borderId="2" xfId="0" applyFont="1" applyFill="1" applyBorder="1" applyAlignment="1">
      <alignment horizontal="center"/>
    </xf>
    <xf numFmtId="0" fontId="0" fillId="0" borderId="2" xfId="0" applyBorder="1"/>
    <xf numFmtId="0" fontId="15" fillId="14" borderId="3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10" fontId="17" fillId="0" borderId="2" xfId="0" applyNumberFormat="1" applyFont="1" applyBorder="1" applyAlignment="1">
      <alignment horizontal="center"/>
    </xf>
    <xf numFmtId="0" fontId="18" fillId="0" borderId="2" xfId="0" applyFont="1" applyBorder="1"/>
    <xf numFmtId="0" fontId="3" fillId="15" borderId="2" xfId="0" applyFont="1" applyFill="1" applyBorder="1" applyAlignment="1">
      <alignment wrapText="1"/>
    </xf>
    <xf numFmtId="0" fontId="3" fillId="15" borderId="2" xfId="0" applyFont="1" applyFill="1" applyBorder="1"/>
    <xf numFmtId="0" fontId="0" fillId="15" borderId="0" xfId="0" applyFill="1"/>
    <xf numFmtId="0" fontId="0" fillId="15" borderId="2" xfId="0" applyFill="1" applyBorder="1"/>
    <xf numFmtId="0" fontId="3" fillId="0" borderId="2" xfId="0" applyFont="1" applyBorder="1" applyAlignment="1">
      <alignment horizontal="left" wrapText="1"/>
    </xf>
    <xf numFmtId="0" fontId="2" fillId="15" borderId="0" xfId="0" applyFont="1" applyFill="1" applyAlignment="1">
      <alignment wrapText="1"/>
    </xf>
    <xf numFmtId="0" fontId="3" fillId="15" borderId="2" xfId="0" applyFont="1" applyFill="1" applyBorder="1" applyAlignment="1">
      <alignment horizontal="center"/>
    </xf>
    <xf numFmtId="0" fontId="3" fillId="15" borderId="6" xfId="0" applyFont="1" applyFill="1" applyBorder="1" applyAlignment="1">
      <alignment wrapText="1"/>
    </xf>
    <xf numFmtId="0" fontId="11" fillId="15" borderId="2" xfId="0" applyFont="1" applyFill="1" applyBorder="1"/>
    <xf numFmtId="0" fontId="7" fillId="15" borderId="2" xfId="0" applyFont="1" applyFill="1" applyBorder="1" applyAlignment="1">
      <alignment horizontal="center"/>
    </xf>
    <xf numFmtId="0" fontId="11" fillId="15" borderId="6" xfId="0" applyFont="1" applyFill="1" applyBorder="1"/>
    <xf numFmtId="0" fontId="14" fillId="15" borderId="2" xfId="0" applyFont="1" applyFill="1" applyBorder="1" applyAlignment="1">
      <alignment horizontal="center"/>
    </xf>
    <xf numFmtId="0" fontId="14" fillId="15" borderId="6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 wrapText="1"/>
    </xf>
    <xf numFmtId="10" fontId="17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1" xfId="0" applyFont="1" applyBorder="1"/>
    <xf numFmtId="0" fontId="4" fillId="0" borderId="10" xfId="0" applyFont="1" applyBorder="1"/>
    <xf numFmtId="0" fontId="4" fillId="0" borderId="3" xfId="0" applyFont="1" applyBorder="1"/>
    <xf numFmtId="0" fontId="14" fillId="0" borderId="2" xfId="0" applyFont="1" applyBorder="1" applyAlignment="1">
      <alignment wrapText="1"/>
    </xf>
    <xf numFmtId="0" fontId="14" fillId="0" borderId="2" xfId="0" applyFont="1" applyBorder="1"/>
    <xf numFmtId="0" fontId="14" fillId="0" borderId="6" xfId="0" applyFont="1" applyBorder="1" applyAlignment="1">
      <alignment wrapText="1"/>
    </xf>
    <xf numFmtId="0" fontId="2" fillId="16" borderId="2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left"/>
    </xf>
    <xf numFmtId="0" fontId="2" fillId="16" borderId="6" xfId="0" applyFont="1" applyFill="1" applyBorder="1" applyAlignment="1">
      <alignment horizontal="left"/>
    </xf>
    <xf numFmtId="0" fontId="14" fillId="10" borderId="2" xfId="0" applyFont="1" applyFill="1" applyBorder="1" applyAlignment="1">
      <alignment wrapText="1"/>
    </xf>
    <xf numFmtId="0" fontId="0" fillId="12" borderId="0" xfId="0" applyFill="1"/>
    <xf numFmtId="0" fontId="0" fillId="17" borderId="0" xfId="0" applyFill="1"/>
    <xf numFmtId="0" fontId="0" fillId="13" borderId="0" xfId="0" applyFill="1"/>
    <xf numFmtId="0" fontId="0" fillId="18" borderId="0" xfId="0" applyFill="1"/>
    <xf numFmtId="0" fontId="2" fillId="15" borderId="12" xfId="0" applyFont="1" applyFill="1" applyBorder="1" applyAlignment="1">
      <alignment horizontal="left" wrapText="1"/>
    </xf>
    <xf numFmtId="0" fontId="2" fillId="15" borderId="0" xfId="0" applyFont="1" applyFill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9" fillId="6" borderId="8" xfId="0" applyFont="1" applyFill="1" applyBorder="1" applyAlignment="1">
      <alignment horizontal="center" vertical="center" textRotation="90"/>
    </xf>
    <xf numFmtId="0" fontId="9" fillId="6" borderId="9" xfId="0" applyFont="1" applyFill="1" applyBorder="1" applyAlignment="1">
      <alignment horizontal="center" vertical="center" textRotation="90"/>
    </xf>
    <xf numFmtId="0" fontId="9" fillId="6" borderId="4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 textRotation="90"/>
    </xf>
    <xf numFmtId="0" fontId="4" fillId="6" borderId="5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 vertical="center" textRotation="90"/>
    </xf>
    <xf numFmtId="0" fontId="17" fillId="15" borderId="12" xfId="0" applyFont="1" applyFill="1" applyBorder="1" applyAlignment="1">
      <alignment horizontal="left"/>
    </xf>
    <xf numFmtId="0" fontId="17" fillId="15" borderId="0" xfId="0" applyFont="1" applyFill="1" applyAlignment="1">
      <alignment horizontal="left"/>
    </xf>
    <xf numFmtId="0" fontId="17" fillId="15" borderId="12" xfId="0" applyFont="1" applyFill="1" applyBorder="1" applyAlignment="1">
      <alignment horizontal="left" wrapText="1"/>
    </xf>
    <xf numFmtId="0" fontId="17" fillId="15" borderId="0" xfId="0" applyFont="1" applyFill="1" applyAlignment="1">
      <alignment horizontal="left" wrapText="1"/>
    </xf>
    <xf numFmtId="0" fontId="17" fillId="0" borderId="12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2" fillId="15" borderId="12" xfId="0" applyFont="1" applyFill="1" applyBorder="1" applyAlignment="1">
      <alignment wrapText="1"/>
    </xf>
    <xf numFmtId="0" fontId="2" fillId="15" borderId="0" xfId="0" applyFont="1" applyFill="1" applyAlignment="1">
      <alignment wrapText="1"/>
    </xf>
    <xf numFmtId="0" fontId="2" fillId="15" borderId="12" xfId="0" applyFont="1" applyFill="1" applyBorder="1" applyAlignment="1">
      <alignment horizontal="center" wrapText="1"/>
    </xf>
    <xf numFmtId="0" fontId="2" fillId="15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830A-A6D2-4921-B7B2-C864E738FA9B}">
  <sheetPr>
    <tabColor rgb="FF6600CC"/>
  </sheetPr>
  <dimension ref="A2:FH267"/>
  <sheetViews>
    <sheetView showGridLines="0" tabSelected="1" topLeftCell="C1" zoomScaleNormal="100" workbookViewId="0">
      <selection activeCell="C213" sqref="C213:C220"/>
    </sheetView>
  </sheetViews>
  <sheetFormatPr defaultRowHeight="18.75" x14ac:dyDescent="0.3"/>
  <cols>
    <col min="1" max="1" width="3.85546875" customWidth="1"/>
    <col min="2" max="2" width="6" style="5" customWidth="1"/>
    <col min="3" max="3" width="68.7109375" style="2" customWidth="1"/>
    <col min="4" max="5" width="10.85546875" style="2" customWidth="1"/>
    <col min="6" max="6" width="12" style="2" customWidth="1"/>
    <col min="7" max="7" width="12.42578125" style="2" customWidth="1"/>
    <col min="8" max="8" width="11.7109375" style="2" customWidth="1"/>
    <col min="9" max="10" width="10.85546875" style="2" customWidth="1"/>
    <col min="11" max="11" width="0.5703125" style="2" customWidth="1"/>
    <col min="12" max="13" width="10.85546875" style="2" customWidth="1"/>
    <col min="14" max="15" width="13.140625" style="2" customWidth="1"/>
    <col min="16" max="16" width="11.7109375" style="2" customWidth="1"/>
    <col min="17" max="17" width="10.85546875" style="2" customWidth="1"/>
    <col min="18" max="18" width="11.7109375" customWidth="1"/>
  </cols>
  <sheetData>
    <row r="2" spans="1:164" ht="15" x14ac:dyDescent="0.25">
      <c r="B2" s="29"/>
      <c r="C2" s="29"/>
      <c r="D2" s="147" t="s">
        <v>195</v>
      </c>
      <c r="E2" s="148"/>
      <c r="F2" s="148"/>
      <c r="G2" s="148"/>
      <c r="H2" s="148"/>
      <c r="I2" s="148"/>
      <c r="J2" s="149"/>
      <c r="K2" s="34"/>
      <c r="L2" s="147" t="s">
        <v>196</v>
      </c>
      <c r="M2" s="148"/>
      <c r="N2" s="148"/>
      <c r="O2" s="148"/>
      <c r="P2" s="148"/>
      <c r="Q2" s="72"/>
    </row>
    <row r="3" spans="1:164" s="1" customFormat="1" ht="15" customHeight="1" x14ac:dyDescent="0.25">
      <c r="A3"/>
      <c r="B3" s="144" t="s">
        <v>31</v>
      </c>
      <c r="C3" s="18" t="s">
        <v>80</v>
      </c>
      <c r="D3" s="35" t="s">
        <v>39</v>
      </c>
      <c r="E3" s="35" t="s">
        <v>43</v>
      </c>
      <c r="F3" s="35" t="s">
        <v>44</v>
      </c>
      <c r="G3" s="35" t="s">
        <v>40</v>
      </c>
      <c r="H3" s="35" t="s">
        <v>45</v>
      </c>
      <c r="I3"/>
      <c r="J3" s="67"/>
      <c r="K3" s="36"/>
      <c r="L3" s="35" t="s">
        <v>39</v>
      </c>
      <c r="M3" s="35" t="s">
        <v>43</v>
      </c>
      <c r="N3" s="35" t="s">
        <v>44</v>
      </c>
      <c r="O3" s="35" t="s">
        <v>40</v>
      </c>
      <c r="P3" s="21" t="s">
        <v>45</v>
      </c>
      <c r="Q3" s="67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</row>
    <row r="4" spans="1:164" s="1" customFormat="1" ht="15" x14ac:dyDescent="0.25">
      <c r="A4"/>
      <c r="B4" s="145"/>
      <c r="C4" s="10" t="s">
        <v>79</v>
      </c>
      <c r="D4" s="49">
        <f>SUM(E4:H4)</f>
        <v>1650</v>
      </c>
      <c r="E4" s="49">
        <v>200</v>
      </c>
      <c r="F4" s="49">
        <v>826</v>
      </c>
      <c r="G4" s="49"/>
      <c r="H4" s="49">
        <v>624</v>
      </c>
      <c r="I4"/>
      <c r="J4" s="121"/>
      <c r="K4" s="43"/>
      <c r="L4" s="49">
        <f>SUM(M4:P4)</f>
        <v>420</v>
      </c>
      <c r="M4" s="49"/>
      <c r="N4" s="49">
        <v>300</v>
      </c>
      <c r="O4" s="49"/>
      <c r="P4" s="49">
        <v>120</v>
      </c>
      <c r="Q4" s="67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</row>
    <row r="5" spans="1:164" s="1" customFormat="1" ht="15" customHeight="1" x14ac:dyDescent="0.25">
      <c r="A5"/>
      <c r="B5" s="145"/>
      <c r="C5" s="106" t="s">
        <v>202</v>
      </c>
      <c r="D5" s="49"/>
      <c r="E5" s="49"/>
      <c r="F5" s="49"/>
      <c r="G5" s="49"/>
      <c r="H5" s="49"/>
      <c r="I5"/>
      <c r="J5" s="121"/>
      <c r="K5" s="43"/>
      <c r="L5" s="49">
        <f>SUM(M5:P5)</f>
        <v>60</v>
      </c>
      <c r="M5" s="49">
        <v>60</v>
      </c>
      <c r="N5" s="11"/>
      <c r="O5" s="11"/>
      <c r="P5" s="11"/>
      <c r="Q5" s="140" t="s">
        <v>210</v>
      </c>
      <c r="R5" s="141"/>
      <c r="S5" s="141"/>
      <c r="T5" s="141"/>
      <c r="U5" s="141"/>
      <c r="V5" s="108"/>
      <c r="W5" s="108"/>
      <c r="X5" s="138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</row>
    <row r="6" spans="1:164" s="1" customFormat="1" ht="15" customHeight="1" x14ac:dyDescent="0.25">
      <c r="A6"/>
      <c r="B6" s="145"/>
      <c r="C6" s="106" t="s">
        <v>203</v>
      </c>
      <c r="D6" s="49"/>
      <c r="E6" s="49"/>
      <c r="F6" s="49"/>
      <c r="G6" s="49"/>
      <c r="H6" s="49"/>
      <c r="I6"/>
      <c r="J6" s="121"/>
      <c r="K6" s="43"/>
      <c r="L6" s="49">
        <f>SUM(M6:P6)</f>
        <v>240</v>
      </c>
      <c r="M6" s="49">
        <v>240</v>
      </c>
      <c r="N6" s="11"/>
      <c r="O6" s="11"/>
      <c r="P6" s="11"/>
      <c r="Q6" s="140" t="s">
        <v>210</v>
      </c>
      <c r="R6" s="141"/>
      <c r="S6" s="141"/>
      <c r="T6" s="141"/>
      <c r="U6" s="141"/>
      <c r="V6" s="108"/>
      <c r="W6" s="108"/>
      <c r="X6" s="138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</row>
    <row r="7" spans="1:164" s="1" customFormat="1" ht="15" x14ac:dyDescent="0.25">
      <c r="A7"/>
      <c r="B7" s="145"/>
      <c r="C7" s="106" t="s">
        <v>93</v>
      </c>
      <c r="D7" s="49">
        <f t="shared" ref="D7:D11" si="0">SUM(E7:H7)</f>
        <v>498</v>
      </c>
      <c r="E7" s="49">
        <v>450</v>
      </c>
      <c r="F7" s="49"/>
      <c r="G7" s="49">
        <v>48</v>
      </c>
      <c r="H7" s="49"/>
      <c r="I7"/>
      <c r="J7" s="121"/>
      <c r="K7" s="43"/>
      <c r="L7" s="49">
        <f>SUM(M7:P7)</f>
        <v>405</v>
      </c>
      <c r="M7" s="49">
        <v>150</v>
      </c>
      <c r="N7" s="49">
        <v>150</v>
      </c>
      <c r="O7" s="11"/>
      <c r="P7" s="49">
        <v>105</v>
      </c>
      <c r="Q7" s="140" t="s">
        <v>204</v>
      </c>
      <c r="R7" s="141"/>
      <c r="S7" s="141"/>
      <c r="T7" s="141"/>
      <c r="U7" s="141"/>
      <c r="V7" s="141"/>
      <c r="W7" s="108"/>
      <c r="X7" s="138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</row>
    <row r="8" spans="1:164" s="1" customFormat="1" ht="15" x14ac:dyDescent="0.25">
      <c r="A8"/>
      <c r="B8" s="145"/>
      <c r="C8" s="10" t="s">
        <v>94</v>
      </c>
      <c r="D8" s="49">
        <f t="shared" si="0"/>
        <v>600</v>
      </c>
      <c r="E8" s="49"/>
      <c r="F8" s="49"/>
      <c r="G8" s="49">
        <v>600</v>
      </c>
      <c r="H8" s="49"/>
      <c r="I8"/>
      <c r="J8" s="121"/>
      <c r="K8" s="43"/>
      <c r="L8" s="49">
        <f>SUM(M8:P8)</f>
        <v>300</v>
      </c>
      <c r="M8" s="11"/>
      <c r="N8" s="11"/>
      <c r="O8" s="11"/>
      <c r="P8" s="49">
        <v>300</v>
      </c>
      <c r="Q8" s="140" t="s">
        <v>204</v>
      </c>
      <c r="R8" s="141"/>
      <c r="S8" s="141"/>
      <c r="T8" s="141"/>
      <c r="U8" s="141"/>
      <c r="V8" s="141"/>
      <c r="W8" s="108"/>
      <c r="X8" s="13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</row>
    <row r="9" spans="1:164" s="1" customFormat="1" ht="15" x14ac:dyDescent="0.25">
      <c r="A9"/>
      <c r="B9" s="145"/>
      <c r="C9" s="106" t="s">
        <v>95</v>
      </c>
      <c r="D9" s="49">
        <f t="shared" si="0"/>
        <v>290</v>
      </c>
      <c r="E9" s="49">
        <v>70</v>
      </c>
      <c r="F9" s="49"/>
      <c r="G9" s="49">
        <v>180</v>
      </c>
      <c r="H9" s="119">
        <v>40</v>
      </c>
      <c r="I9"/>
      <c r="J9" s="121"/>
      <c r="K9" s="43"/>
      <c r="L9" s="11"/>
      <c r="M9" s="11"/>
      <c r="N9" s="11"/>
      <c r="O9" s="11"/>
      <c r="P9" s="11"/>
      <c r="Q9" s="140" t="s">
        <v>208</v>
      </c>
      <c r="R9" s="141"/>
      <c r="S9" s="141"/>
      <c r="T9" s="141"/>
      <c r="U9" s="141"/>
      <c r="V9" s="141"/>
      <c r="W9" s="141"/>
      <c r="X9" s="138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</row>
    <row r="10" spans="1:164" s="1" customFormat="1" ht="15" x14ac:dyDescent="0.25">
      <c r="A10"/>
      <c r="B10" s="145"/>
      <c r="C10" s="10" t="s">
        <v>96</v>
      </c>
      <c r="D10" s="49">
        <f t="shared" si="0"/>
        <v>255</v>
      </c>
      <c r="E10" s="49">
        <v>25</v>
      </c>
      <c r="F10" s="49"/>
      <c r="G10" s="49">
        <v>230</v>
      </c>
      <c r="H10" s="49"/>
      <c r="I10"/>
      <c r="J10" s="121"/>
      <c r="K10" s="43"/>
      <c r="L10" s="11"/>
      <c r="M10" s="11"/>
      <c r="N10" s="11"/>
      <c r="O10" s="11"/>
      <c r="P10" s="11"/>
      <c r="Q10" s="6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</row>
    <row r="11" spans="1:164" s="1" customFormat="1" ht="15" x14ac:dyDescent="0.25">
      <c r="A11"/>
      <c r="B11" s="145"/>
      <c r="C11" s="106" t="s">
        <v>137</v>
      </c>
      <c r="D11" s="49">
        <f t="shared" si="0"/>
        <v>25</v>
      </c>
      <c r="E11" s="49"/>
      <c r="F11" s="49"/>
      <c r="G11" s="49"/>
      <c r="H11" s="119">
        <v>25</v>
      </c>
      <c r="I11"/>
      <c r="J11" s="121"/>
      <c r="K11" s="43"/>
      <c r="L11" s="11"/>
      <c r="M11" s="11"/>
      <c r="N11" s="11"/>
      <c r="O11" s="11"/>
      <c r="P11" s="11"/>
      <c r="Q11" s="140" t="s">
        <v>208</v>
      </c>
      <c r="R11" s="141"/>
      <c r="S11" s="141"/>
      <c r="T11" s="141"/>
      <c r="U11" s="141"/>
      <c r="V11" s="141"/>
      <c r="W11" s="141"/>
      <c r="X11" s="138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</row>
    <row r="12" spans="1:164" ht="15" x14ac:dyDescent="0.25">
      <c r="B12" s="145"/>
      <c r="C12" s="9" t="s">
        <v>136</v>
      </c>
      <c r="D12" s="49"/>
      <c r="E12" s="7"/>
      <c r="F12" s="7"/>
      <c r="G12" s="7"/>
      <c r="H12" s="7"/>
      <c r="J12" s="4"/>
      <c r="K12" s="44"/>
      <c r="L12" s="7">
        <f>SUM(M12:P12)</f>
        <v>380</v>
      </c>
      <c r="M12" s="7">
        <v>200</v>
      </c>
      <c r="N12" s="7">
        <v>120</v>
      </c>
      <c r="O12" s="7"/>
      <c r="P12" s="7">
        <v>60</v>
      </c>
      <c r="Q12" s="4"/>
    </row>
    <row r="13" spans="1:164" ht="15" x14ac:dyDescent="0.25">
      <c r="B13" s="145"/>
      <c r="C13" s="9" t="s">
        <v>28</v>
      </c>
      <c r="D13" s="49"/>
      <c r="E13" s="7"/>
      <c r="F13" s="7"/>
      <c r="G13" s="7"/>
      <c r="H13" s="7"/>
      <c r="J13" s="4"/>
      <c r="K13" s="44"/>
      <c r="L13" s="7">
        <f t="shared" ref="L13:L18" si="1">SUM(M13:P13)</f>
        <v>900</v>
      </c>
      <c r="M13" s="7">
        <v>160</v>
      </c>
      <c r="N13" s="7">
        <v>60</v>
      </c>
      <c r="O13" s="7">
        <v>420</v>
      </c>
      <c r="P13" s="7">
        <v>260</v>
      </c>
      <c r="Q13" s="4"/>
    </row>
    <row r="14" spans="1:164" ht="15" x14ac:dyDescent="0.25">
      <c r="B14" s="145"/>
      <c r="C14" s="9" t="s">
        <v>29</v>
      </c>
      <c r="D14" s="49"/>
      <c r="E14" s="7"/>
      <c r="F14" s="7"/>
      <c r="G14" s="7"/>
      <c r="H14" s="7"/>
      <c r="J14" s="4"/>
      <c r="K14" s="44"/>
      <c r="L14" s="7">
        <f t="shared" si="1"/>
        <v>280</v>
      </c>
      <c r="M14" s="7">
        <v>80</v>
      </c>
      <c r="N14" s="7">
        <v>80</v>
      </c>
      <c r="O14" s="7"/>
      <c r="P14" s="7">
        <v>120</v>
      </c>
      <c r="Q14" s="4"/>
    </row>
    <row r="15" spans="1:164" ht="15" x14ac:dyDescent="0.25">
      <c r="B15" s="145"/>
      <c r="C15" s="9" t="s">
        <v>30</v>
      </c>
      <c r="D15" s="49"/>
      <c r="E15" s="7"/>
      <c r="F15" s="7"/>
      <c r="G15" s="7"/>
      <c r="H15" s="7"/>
      <c r="J15" s="4"/>
      <c r="K15" s="44"/>
      <c r="L15" s="7">
        <f t="shared" si="1"/>
        <v>224</v>
      </c>
      <c r="M15" s="7">
        <v>24</v>
      </c>
      <c r="N15" s="7">
        <v>100</v>
      </c>
      <c r="O15" s="7"/>
      <c r="P15" s="7">
        <v>100</v>
      </c>
      <c r="Q15" s="4"/>
    </row>
    <row r="16" spans="1:164" ht="15" x14ac:dyDescent="0.25">
      <c r="B16" s="145"/>
      <c r="C16" s="114" t="s">
        <v>85</v>
      </c>
      <c r="D16" s="49">
        <f>SUM(E16:H16)</f>
        <v>520</v>
      </c>
      <c r="E16" s="78">
        <v>120</v>
      </c>
      <c r="F16" s="117">
        <v>60</v>
      </c>
      <c r="G16" s="78">
        <v>240</v>
      </c>
      <c r="H16" s="117">
        <v>100</v>
      </c>
      <c r="J16" s="122"/>
      <c r="K16" s="40"/>
      <c r="L16" s="7">
        <f t="shared" si="1"/>
        <v>1160</v>
      </c>
      <c r="M16" s="7">
        <v>350</v>
      </c>
      <c r="N16" s="7">
        <v>120</v>
      </c>
      <c r="O16" s="7">
        <v>480</v>
      </c>
      <c r="P16" s="7">
        <v>210</v>
      </c>
      <c r="Q16" s="140" t="s">
        <v>205</v>
      </c>
      <c r="R16" s="141"/>
      <c r="S16" s="141"/>
      <c r="T16" s="141"/>
      <c r="U16" s="141"/>
      <c r="V16" s="141"/>
      <c r="W16" s="108"/>
      <c r="X16" s="136"/>
    </row>
    <row r="17" spans="2:25" ht="15" x14ac:dyDescent="0.25">
      <c r="B17" s="145"/>
      <c r="C17" s="116" t="s">
        <v>77</v>
      </c>
      <c r="D17" s="49">
        <f t="shared" ref="D17:D18" si="2">SUM(E17:H17)</f>
        <v>190</v>
      </c>
      <c r="E17" s="78">
        <v>90</v>
      </c>
      <c r="F17" s="60"/>
      <c r="G17" s="78">
        <v>60</v>
      </c>
      <c r="H17" s="118">
        <v>40</v>
      </c>
      <c r="J17" s="122"/>
      <c r="K17" s="40"/>
      <c r="L17" s="7">
        <f t="shared" si="1"/>
        <v>380</v>
      </c>
      <c r="M17" s="7">
        <v>180</v>
      </c>
      <c r="N17" s="7"/>
      <c r="O17" s="7">
        <v>120</v>
      </c>
      <c r="P17" s="7">
        <v>80</v>
      </c>
      <c r="Q17" s="140" t="s">
        <v>206</v>
      </c>
      <c r="R17" s="141"/>
      <c r="S17" s="141"/>
      <c r="T17" s="141"/>
      <c r="U17" s="141"/>
      <c r="V17" s="141"/>
      <c r="W17" s="108"/>
      <c r="X17" s="136"/>
    </row>
    <row r="18" spans="2:25" ht="15" x14ac:dyDescent="0.25">
      <c r="B18" s="145"/>
      <c r="C18" s="116" t="s">
        <v>78</v>
      </c>
      <c r="D18" s="49">
        <f t="shared" si="2"/>
        <v>380</v>
      </c>
      <c r="E18" s="78">
        <v>40</v>
      </c>
      <c r="F18" s="118">
        <v>150</v>
      </c>
      <c r="G18" s="63">
        <v>40</v>
      </c>
      <c r="H18" s="118">
        <v>150</v>
      </c>
      <c r="J18" s="122"/>
      <c r="K18" s="40"/>
      <c r="L18" s="7">
        <f t="shared" si="1"/>
        <v>760</v>
      </c>
      <c r="M18" s="7">
        <v>80</v>
      </c>
      <c r="N18" s="7">
        <v>300</v>
      </c>
      <c r="O18" s="7">
        <v>80</v>
      </c>
      <c r="P18" s="7">
        <v>300</v>
      </c>
      <c r="Q18" s="140" t="s">
        <v>207</v>
      </c>
      <c r="R18" s="141"/>
      <c r="S18" s="141"/>
      <c r="T18" s="141"/>
      <c r="U18" s="141"/>
      <c r="V18" s="141"/>
      <c r="W18" s="108"/>
      <c r="X18" s="139"/>
    </row>
    <row r="19" spans="2:25" ht="15" x14ac:dyDescent="0.25">
      <c r="B19" s="145"/>
      <c r="C19" s="13" t="s">
        <v>81</v>
      </c>
      <c r="D19" s="14">
        <f>SUM(D4:D18)</f>
        <v>4408</v>
      </c>
      <c r="E19" s="14">
        <f>SUM(E4:E18)</f>
        <v>995</v>
      </c>
      <c r="F19" s="14">
        <f>SUM(F4:F18)</f>
        <v>1036</v>
      </c>
      <c r="G19" s="14">
        <f>SUM(G4:G18)</f>
        <v>1398</v>
      </c>
      <c r="H19" s="14">
        <f>SUM(H4:H18)</f>
        <v>979</v>
      </c>
      <c r="J19" s="68"/>
      <c r="K19" s="45"/>
      <c r="L19" s="14">
        <f>SUM(L4:L18)</f>
        <v>5509</v>
      </c>
      <c r="M19" s="14">
        <f>SUM(M4:M18)</f>
        <v>1524</v>
      </c>
      <c r="N19" s="14">
        <f>SUM(N4:N18)</f>
        <v>1230</v>
      </c>
      <c r="O19" s="14">
        <f>SUM(O4:O18)</f>
        <v>1100</v>
      </c>
      <c r="P19" s="14">
        <f>SUM(P4:P18)</f>
        <v>1655</v>
      </c>
      <c r="Q19" s="68"/>
    </row>
    <row r="20" spans="2:25" ht="18.75" customHeight="1" x14ac:dyDescent="0.25">
      <c r="B20" s="145"/>
      <c r="C20" s="6" t="s">
        <v>76</v>
      </c>
      <c r="D20" s="12">
        <f>SUM(E20:J20)</f>
        <v>3840</v>
      </c>
      <c r="E20" s="47">
        <f>1920/2</f>
        <v>960</v>
      </c>
      <c r="F20" s="47">
        <f>1920/2</f>
        <v>960</v>
      </c>
      <c r="G20" s="47">
        <f>1920/2</f>
        <v>960</v>
      </c>
      <c r="H20" s="47">
        <f>1920/2</f>
        <v>960</v>
      </c>
      <c r="J20" s="123"/>
      <c r="K20" s="45"/>
      <c r="L20" s="26">
        <f>1920*4</f>
        <v>7680</v>
      </c>
      <c r="M20" s="26">
        <v>1920</v>
      </c>
      <c r="N20" s="26">
        <v>1920</v>
      </c>
      <c r="O20" s="26">
        <v>1920</v>
      </c>
      <c r="P20" s="26">
        <v>1920</v>
      </c>
    </row>
    <row r="21" spans="2:25" ht="18.75" customHeight="1" x14ac:dyDescent="0.25">
      <c r="B21" s="146"/>
      <c r="C21" s="25" t="s">
        <v>127</v>
      </c>
      <c r="D21" s="62">
        <f t="shared" ref="D21:F21" si="3">D20-D19</f>
        <v>-568</v>
      </c>
      <c r="E21" s="84">
        <f t="shared" si="3"/>
        <v>-35</v>
      </c>
      <c r="F21" s="84">
        <f t="shared" si="3"/>
        <v>-76</v>
      </c>
      <c r="G21" s="84">
        <f>G20-G19</f>
        <v>-438</v>
      </c>
      <c r="H21" s="84">
        <f>H20-H19</f>
        <v>-19</v>
      </c>
      <c r="J21" s="124"/>
      <c r="K21" s="66"/>
      <c r="L21" s="27">
        <f>L20-L19</f>
        <v>2171</v>
      </c>
      <c r="M21" s="27">
        <f t="shared" ref="M21:P21" si="4">M20-M19</f>
        <v>396</v>
      </c>
      <c r="N21" s="27">
        <f t="shared" si="4"/>
        <v>690</v>
      </c>
      <c r="O21" s="27">
        <f t="shared" si="4"/>
        <v>820</v>
      </c>
      <c r="P21" s="27">
        <f t="shared" si="4"/>
        <v>265</v>
      </c>
      <c r="Q21" s="73"/>
    </row>
    <row r="22" spans="2:25" x14ac:dyDescent="0.3">
      <c r="C22" s="3"/>
      <c r="D22" s="3"/>
      <c r="E22" s="35" t="s">
        <v>43</v>
      </c>
      <c r="F22" s="35" t="s">
        <v>44</v>
      </c>
      <c r="G22" s="35" t="s">
        <v>40</v>
      </c>
      <c r="H22" s="35" t="s">
        <v>45</v>
      </c>
      <c r="I22" s="3"/>
      <c r="J22"/>
      <c r="K22" s="3"/>
      <c r="L22" s="3"/>
      <c r="M22" s="35" t="s">
        <v>43</v>
      </c>
      <c r="N22" s="35" t="s">
        <v>44</v>
      </c>
      <c r="O22" s="35" t="s">
        <v>40</v>
      </c>
      <c r="P22" s="35" t="s">
        <v>45</v>
      </c>
      <c r="R22" s="3"/>
    </row>
    <row r="23" spans="2:25" x14ac:dyDescent="0.3">
      <c r="C23" s="105" t="s">
        <v>237</v>
      </c>
      <c r="D23" s="9"/>
      <c r="E23" s="104">
        <f>E19/E20</f>
        <v>1.0364583333333333</v>
      </c>
      <c r="F23" s="104">
        <f t="shared" ref="F23:H23" si="5">F19/F20</f>
        <v>1.0791666666666666</v>
      </c>
      <c r="G23" s="104">
        <f t="shared" si="5"/>
        <v>1.45625</v>
      </c>
      <c r="H23" s="104">
        <f t="shared" si="5"/>
        <v>1.0197916666666667</v>
      </c>
      <c r="I23" s="3"/>
      <c r="J23" s="120"/>
      <c r="K23" s="3"/>
      <c r="L23" s="3"/>
      <c r="M23" s="104">
        <f t="shared" ref="M23:P23" si="6">M19/M20</f>
        <v>0.79374999999999996</v>
      </c>
      <c r="N23" s="104">
        <f t="shared" si="6"/>
        <v>0.640625</v>
      </c>
      <c r="O23" s="104">
        <f t="shared" si="6"/>
        <v>0.57291666666666663</v>
      </c>
      <c r="P23" s="104">
        <f t="shared" si="6"/>
        <v>0.86197916666666663</v>
      </c>
      <c r="R23" s="3"/>
    </row>
    <row r="24" spans="2:25" x14ac:dyDescent="0.3">
      <c r="C24" s="3"/>
      <c r="D24" s="3"/>
      <c r="E24" s="3"/>
      <c r="F24" s="3"/>
      <c r="G24" s="3"/>
      <c r="H24" s="3"/>
      <c r="I24" s="3"/>
      <c r="J24" s="3"/>
      <c r="K24" s="3"/>
      <c r="M24" s="93"/>
      <c r="N24" s="93"/>
      <c r="O24" s="93"/>
      <c r="P24" s="93"/>
      <c r="R24" s="94"/>
    </row>
    <row r="25" spans="2:25" ht="15" x14ac:dyDescent="0.25">
      <c r="B25" s="30"/>
      <c r="C25" s="30"/>
      <c r="D25" s="147" t="s">
        <v>195</v>
      </c>
      <c r="E25" s="148"/>
      <c r="F25" s="148"/>
      <c r="G25" s="148"/>
      <c r="H25" s="148"/>
      <c r="I25" s="148"/>
      <c r="J25" s="149"/>
      <c r="K25" s="31"/>
      <c r="L25" s="150" t="s">
        <v>196</v>
      </c>
      <c r="M25" s="151"/>
      <c r="N25" s="151"/>
      <c r="O25" s="151"/>
      <c r="P25" s="151"/>
      <c r="Q25" s="151"/>
      <c r="R25" s="151"/>
    </row>
    <row r="26" spans="2:25" ht="15" customHeight="1" x14ac:dyDescent="0.25">
      <c r="B26" s="144" t="s">
        <v>34</v>
      </c>
      <c r="C26" s="18" t="s">
        <v>80</v>
      </c>
      <c r="D26" s="35" t="s">
        <v>39</v>
      </c>
      <c r="E26" s="35" t="s">
        <v>46</v>
      </c>
      <c r="F26" s="35" t="s">
        <v>82</v>
      </c>
      <c r="G26" s="35" t="s">
        <v>47</v>
      </c>
      <c r="H26" s="35" t="s">
        <v>48</v>
      </c>
      <c r="I26" s="69" t="s">
        <v>49</v>
      </c>
      <c r="J26" s="69" t="s">
        <v>232</v>
      </c>
      <c r="K26" s="79" t="s">
        <v>49</v>
      </c>
      <c r="L26" s="35" t="s">
        <v>39</v>
      </c>
      <c r="M26" s="35" t="s">
        <v>46</v>
      </c>
      <c r="N26" s="35" t="s">
        <v>82</v>
      </c>
      <c r="O26" s="35" t="s">
        <v>47</v>
      </c>
      <c r="P26" s="35" t="s">
        <v>48</v>
      </c>
      <c r="Q26" s="35" t="s">
        <v>49</v>
      </c>
      <c r="R26" s="35" t="s">
        <v>232</v>
      </c>
    </row>
    <row r="27" spans="2:25" ht="15" x14ac:dyDescent="0.25">
      <c r="B27" s="145"/>
      <c r="C27" s="10" t="s">
        <v>79</v>
      </c>
      <c r="D27" s="47">
        <f>SUM(E27:K27)</f>
        <v>1030</v>
      </c>
      <c r="E27" s="48"/>
      <c r="F27" s="48"/>
      <c r="G27" s="47">
        <v>500</v>
      </c>
      <c r="H27" s="47">
        <v>50</v>
      </c>
      <c r="I27" s="87">
        <v>240</v>
      </c>
      <c r="J27" s="47"/>
      <c r="K27" s="90">
        <v>240</v>
      </c>
      <c r="L27" s="47">
        <f>SUM(M27:Q27)</f>
        <v>360</v>
      </c>
      <c r="M27" s="48"/>
      <c r="N27" s="48"/>
      <c r="O27" s="47">
        <v>120</v>
      </c>
      <c r="P27" s="47">
        <v>60</v>
      </c>
      <c r="Q27" s="47">
        <v>180</v>
      </c>
      <c r="R27" s="100"/>
    </row>
    <row r="28" spans="2:25" ht="15" x14ac:dyDescent="0.25">
      <c r="B28" s="145"/>
      <c r="C28" s="10" t="s">
        <v>97</v>
      </c>
      <c r="D28" s="47"/>
      <c r="E28" s="49"/>
      <c r="F28" s="49">
        <v>26</v>
      </c>
      <c r="G28" s="91"/>
      <c r="H28" s="49"/>
      <c r="I28" s="88"/>
      <c r="J28" s="49"/>
      <c r="K28" s="43"/>
      <c r="L28" s="47"/>
      <c r="M28" s="48"/>
      <c r="N28" s="48"/>
      <c r="O28" s="47"/>
      <c r="P28" s="47"/>
      <c r="Q28" s="47"/>
      <c r="R28" s="103"/>
      <c r="S28" s="102"/>
      <c r="T28" s="102"/>
      <c r="U28" s="102"/>
      <c r="V28" s="102"/>
      <c r="W28" s="102"/>
      <c r="X28" s="102"/>
    </row>
    <row r="29" spans="2:25" ht="15" x14ac:dyDescent="0.25">
      <c r="B29" s="145"/>
      <c r="C29" s="10" t="s">
        <v>171</v>
      </c>
      <c r="D29" s="47"/>
      <c r="E29" s="49"/>
      <c r="F29" s="49"/>
      <c r="G29" s="91"/>
      <c r="H29" s="49"/>
      <c r="I29" s="88">
        <v>32</v>
      </c>
      <c r="J29" s="49"/>
      <c r="K29" s="43"/>
      <c r="L29" s="47">
        <f t="shared" ref="L29:L38" si="7">SUM(M29:Q29)</f>
        <v>32</v>
      </c>
      <c r="M29" s="48"/>
      <c r="N29" s="48"/>
      <c r="O29" s="47"/>
      <c r="P29" s="47"/>
      <c r="Q29" s="47">
        <v>32</v>
      </c>
      <c r="R29" s="100"/>
    </row>
    <row r="30" spans="2:25" ht="15" x14ac:dyDescent="0.25">
      <c r="B30" s="145"/>
      <c r="C30" s="10" t="s">
        <v>98</v>
      </c>
      <c r="D30" s="47"/>
      <c r="E30" s="49"/>
      <c r="F30" s="49">
        <v>26</v>
      </c>
      <c r="G30" s="91"/>
      <c r="H30" s="49"/>
      <c r="I30" s="88"/>
      <c r="J30" s="49"/>
      <c r="K30" s="43"/>
      <c r="L30" s="47"/>
      <c r="M30" s="48"/>
      <c r="N30" s="48"/>
      <c r="O30" s="47"/>
      <c r="P30" s="47"/>
      <c r="Q30" s="47"/>
      <c r="R30" s="103"/>
      <c r="S30" s="102"/>
      <c r="T30" s="102"/>
      <c r="U30" s="102"/>
      <c r="V30" s="102"/>
      <c r="W30" s="102"/>
      <c r="X30" s="102"/>
    </row>
    <row r="31" spans="2:25" ht="15" customHeight="1" x14ac:dyDescent="0.25">
      <c r="B31" s="145"/>
      <c r="C31" s="106" t="s">
        <v>87</v>
      </c>
      <c r="D31" s="47"/>
      <c r="E31" s="49"/>
      <c r="F31" s="49"/>
      <c r="G31" s="91"/>
      <c r="H31" s="49"/>
      <c r="I31" s="88"/>
      <c r="J31" s="49"/>
      <c r="K31" s="43"/>
      <c r="L31" s="47">
        <f t="shared" si="7"/>
        <v>89</v>
      </c>
      <c r="M31" s="48"/>
      <c r="N31" s="7">
        <v>89</v>
      </c>
      <c r="O31" s="47"/>
      <c r="P31" s="47"/>
      <c r="Q31" s="47"/>
      <c r="R31" s="103"/>
      <c r="S31" s="163" t="s">
        <v>234</v>
      </c>
      <c r="T31" s="164"/>
      <c r="U31" s="164"/>
      <c r="V31" s="164"/>
      <c r="W31" s="108"/>
      <c r="X31" s="108"/>
      <c r="Y31" s="138"/>
    </row>
    <row r="32" spans="2:25" ht="15" customHeight="1" x14ac:dyDescent="0.25">
      <c r="B32" s="145"/>
      <c r="C32" s="106" t="s">
        <v>88</v>
      </c>
      <c r="D32" s="47">
        <f>SUM(E32:I32)</f>
        <v>32</v>
      </c>
      <c r="E32" s="49">
        <v>32</v>
      </c>
      <c r="F32" s="49"/>
      <c r="G32" s="91"/>
      <c r="H32" s="49"/>
      <c r="I32" s="88"/>
      <c r="J32" s="49"/>
      <c r="K32" s="43"/>
      <c r="L32" s="47">
        <f t="shared" si="7"/>
        <v>156</v>
      </c>
      <c r="M32" s="7">
        <v>132</v>
      </c>
      <c r="N32" s="7">
        <v>20</v>
      </c>
      <c r="O32" s="47"/>
      <c r="P32" s="47">
        <v>4</v>
      </c>
      <c r="Q32" s="47"/>
      <c r="R32" s="103"/>
      <c r="S32" s="163" t="s">
        <v>234</v>
      </c>
      <c r="T32" s="164"/>
      <c r="U32" s="164"/>
      <c r="V32" s="164"/>
      <c r="W32" s="108"/>
      <c r="X32" s="108"/>
      <c r="Y32" s="138"/>
    </row>
    <row r="33" spans="2:25" ht="15" customHeight="1" x14ac:dyDescent="0.25">
      <c r="B33" s="145"/>
      <c r="C33" s="106" t="s">
        <v>89</v>
      </c>
      <c r="D33" s="47"/>
      <c r="E33" s="49"/>
      <c r="F33" s="49"/>
      <c r="G33" s="91"/>
      <c r="H33" s="49"/>
      <c r="I33" s="88"/>
      <c r="J33" s="49"/>
      <c r="K33" s="43"/>
      <c r="L33" s="47">
        <f>SUM(M33:Q33)</f>
        <v>188</v>
      </c>
      <c r="M33" s="7"/>
      <c r="N33" s="7">
        <v>60</v>
      </c>
      <c r="O33" s="47">
        <v>48</v>
      </c>
      <c r="P33" s="47">
        <v>80</v>
      </c>
      <c r="Q33" s="47"/>
      <c r="R33" s="103"/>
      <c r="S33" s="163" t="s">
        <v>234</v>
      </c>
      <c r="T33" s="164"/>
      <c r="U33" s="164"/>
      <c r="V33" s="164"/>
      <c r="W33" s="111"/>
      <c r="X33" s="111"/>
      <c r="Y33" s="138"/>
    </row>
    <row r="34" spans="2:25" ht="15" x14ac:dyDescent="0.25">
      <c r="B34" s="145"/>
      <c r="C34" s="10" t="s">
        <v>90</v>
      </c>
      <c r="D34" s="47">
        <f t="shared" ref="D34:D38" si="8">SUM(E34:K34)</f>
        <v>112</v>
      </c>
      <c r="E34" s="49"/>
      <c r="F34" s="49"/>
      <c r="G34" s="91"/>
      <c r="H34" s="49">
        <v>98</v>
      </c>
      <c r="I34" s="88">
        <v>14</v>
      </c>
      <c r="J34" s="49"/>
      <c r="K34" s="43"/>
      <c r="L34" s="47">
        <f t="shared" si="7"/>
        <v>32</v>
      </c>
      <c r="M34" s="7"/>
      <c r="N34" s="7"/>
      <c r="O34" s="47"/>
      <c r="P34" s="47">
        <v>32</v>
      </c>
      <c r="Q34" s="47"/>
      <c r="R34" s="100"/>
    </row>
    <row r="35" spans="2:25" ht="15" customHeight="1" x14ac:dyDescent="0.25">
      <c r="B35" s="145"/>
      <c r="C35" s="106" t="s">
        <v>91</v>
      </c>
      <c r="D35" s="47"/>
      <c r="E35" s="49"/>
      <c r="F35" s="49"/>
      <c r="G35" s="91"/>
      <c r="H35" s="49"/>
      <c r="I35" s="88"/>
      <c r="J35" s="49"/>
      <c r="K35" s="43"/>
      <c r="L35" s="47">
        <f t="shared" si="7"/>
        <v>50</v>
      </c>
      <c r="M35" s="7"/>
      <c r="N35" s="7">
        <v>50</v>
      </c>
      <c r="O35" s="47"/>
      <c r="P35" s="47"/>
      <c r="Q35" s="47"/>
      <c r="R35" s="103"/>
      <c r="S35" s="163" t="s">
        <v>234</v>
      </c>
      <c r="T35" s="164"/>
      <c r="U35" s="164"/>
      <c r="V35" s="164"/>
      <c r="W35" s="111"/>
      <c r="X35" s="111"/>
      <c r="Y35" s="138"/>
    </row>
    <row r="36" spans="2:25" ht="15" x14ac:dyDescent="0.25">
      <c r="B36" s="145"/>
      <c r="C36" s="10" t="s">
        <v>102</v>
      </c>
      <c r="D36" s="47">
        <f t="shared" si="8"/>
        <v>8</v>
      </c>
      <c r="E36" s="49"/>
      <c r="F36" s="49">
        <v>8</v>
      </c>
      <c r="G36" s="91"/>
      <c r="H36" s="49"/>
      <c r="I36" s="88"/>
      <c r="J36" s="49"/>
      <c r="K36" s="43"/>
      <c r="L36" s="47"/>
      <c r="M36" s="7"/>
      <c r="N36" s="7"/>
      <c r="O36" s="47"/>
      <c r="P36" s="47"/>
      <c r="Q36" s="47"/>
      <c r="R36" s="103"/>
      <c r="S36" s="102"/>
      <c r="T36" s="102"/>
      <c r="U36" s="102"/>
      <c r="V36" s="102"/>
      <c r="W36" s="102"/>
      <c r="X36" s="102"/>
    </row>
    <row r="37" spans="2:25" ht="15" x14ac:dyDescent="0.25">
      <c r="B37" s="145"/>
      <c r="C37" s="10" t="s">
        <v>104</v>
      </c>
      <c r="D37" s="47">
        <f t="shared" si="8"/>
        <v>8</v>
      </c>
      <c r="E37" s="49"/>
      <c r="F37" s="49">
        <v>8</v>
      </c>
      <c r="G37" s="91"/>
      <c r="H37" s="49"/>
      <c r="I37" s="88"/>
      <c r="J37" s="49"/>
      <c r="K37" s="43"/>
      <c r="L37" s="47"/>
      <c r="M37" s="12"/>
      <c r="N37" s="7"/>
      <c r="O37" s="7"/>
      <c r="P37" s="7"/>
      <c r="Q37" s="7"/>
      <c r="R37" s="103"/>
      <c r="S37" s="102"/>
      <c r="T37" s="102"/>
      <c r="U37" s="102"/>
      <c r="V37" s="102"/>
      <c r="W37" s="102"/>
      <c r="X37" s="102"/>
    </row>
    <row r="38" spans="2:25" ht="15" x14ac:dyDescent="0.25">
      <c r="B38" s="145"/>
      <c r="C38" s="54" t="s">
        <v>107</v>
      </c>
      <c r="D38" s="47">
        <f t="shared" si="8"/>
        <v>6</v>
      </c>
      <c r="E38" s="49"/>
      <c r="F38" s="49">
        <v>6</v>
      </c>
      <c r="G38" s="91"/>
      <c r="H38" s="49"/>
      <c r="I38" s="88"/>
      <c r="J38" s="49"/>
      <c r="K38" s="43"/>
      <c r="L38" s="47">
        <f t="shared" si="7"/>
        <v>4</v>
      </c>
      <c r="M38" s="12"/>
      <c r="N38" s="7">
        <v>4</v>
      </c>
      <c r="O38" s="7"/>
      <c r="P38" s="7"/>
      <c r="Q38" s="7"/>
      <c r="R38" s="103"/>
      <c r="S38" s="102"/>
      <c r="T38" s="102"/>
      <c r="U38" s="102"/>
      <c r="V38" s="102"/>
      <c r="W38" s="102"/>
      <c r="X38" s="102"/>
    </row>
    <row r="39" spans="2:25" ht="15" x14ac:dyDescent="0.25">
      <c r="B39" s="145"/>
      <c r="C39" s="9" t="s">
        <v>11</v>
      </c>
      <c r="D39" s="7"/>
      <c r="E39" s="7"/>
      <c r="F39" s="7"/>
      <c r="G39" s="91"/>
      <c r="H39" s="7"/>
      <c r="I39" s="70"/>
      <c r="J39" s="7"/>
      <c r="K39" s="44"/>
      <c r="L39" s="7">
        <f>SUM(M39:Q39)</f>
        <v>92</v>
      </c>
      <c r="M39" s="7"/>
      <c r="N39" s="7"/>
      <c r="O39" s="7">
        <v>80</v>
      </c>
      <c r="P39" s="7">
        <v>8</v>
      </c>
      <c r="Q39" s="7">
        <v>4</v>
      </c>
      <c r="R39" s="100"/>
    </row>
    <row r="40" spans="2:25" ht="15" x14ac:dyDescent="0.25">
      <c r="B40" s="145"/>
      <c r="C40" s="9" t="s">
        <v>10</v>
      </c>
      <c r="D40" s="7"/>
      <c r="E40" s="7"/>
      <c r="F40" s="7"/>
      <c r="G40" s="91"/>
      <c r="H40" s="7"/>
      <c r="I40" s="70"/>
      <c r="J40" s="7"/>
      <c r="K40" s="44"/>
      <c r="L40" s="7">
        <f t="shared" ref="L40:L65" si="9">SUM(M40:Q40)</f>
        <v>84</v>
      </c>
      <c r="M40" s="7"/>
      <c r="N40" s="7"/>
      <c r="O40" s="7">
        <v>80</v>
      </c>
      <c r="P40" s="7">
        <v>4</v>
      </c>
      <c r="Q40" s="7"/>
      <c r="R40" s="100"/>
    </row>
    <row r="41" spans="2:25" ht="15" x14ac:dyDescent="0.25">
      <c r="B41" s="145"/>
      <c r="C41" s="9" t="s">
        <v>153</v>
      </c>
      <c r="D41" s="7"/>
      <c r="E41" s="7"/>
      <c r="F41" s="7"/>
      <c r="G41" s="91"/>
      <c r="H41" s="7"/>
      <c r="I41" s="70"/>
      <c r="J41" s="7"/>
      <c r="K41" s="44"/>
      <c r="L41" s="7">
        <f t="shared" si="9"/>
        <v>50</v>
      </c>
      <c r="M41" s="7"/>
      <c r="N41" s="7"/>
      <c r="O41" s="7">
        <v>50</v>
      </c>
      <c r="P41" s="7"/>
      <c r="Q41" s="7"/>
      <c r="R41" s="100"/>
    </row>
    <row r="42" spans="2:25" ht="15" x14ac:dyDescent="0.25">
      <c r="B42" s="145"/>
      <c r="C42" s="9" t="s">
        <v>36</v>
      </c>
      <c r="D42" s="7"/>
      <c r="E42" s="7"/>
      <c r="F42" s="7"/>
      <c r="G42" s="91"/>
      <c r="H42" s="7"/>
      <c r="I42" s="70"/>
      <c r="J42" s="7"/>
      <c r="K42" s="44"/>
      <c r="L42" s="7">
        <f t="shared" si="9"/>
        <v>16</v>
      </c>
      <c r="M42" s="7"/>
      <c r="N42" s="7">
        <v>16</v>
      </c>
      <c r="O42" s="7"/>
      <c r="P42" s="7"/>
      <c r="Q42" s="7"/>
      <c r="R42" s="100"/>
    </row>
    <row r="43" spans="2:25" ht="15" x14ac:dyDescent="0.25">
      <c r="B43" s="145"/>
      <c r="C43" s="9" t="s">
        <v>37</v>
      </c>
      <c r="D43" s="7"/>
      <c r="E43" s="7"/>
      <c r="F43" s="7"/>
      <c r="G43" s="91"/>
      <c r="H43" s="7"/>
      <c r="I43" s="70"/>
      <c r="J43" s="7"/>
      <c r="K43" s="44"/>
      <c r="L43" s="7">
        <f t="shared" si="9"/>
        <v>16</v>
      </c>
      <c r="M43" s="7"/>
      <c r="N43" s="7">
        <v>16</v>
      </c>
      <c r="O43" s="7"/>
      <c r="P43" s="7"/>
      <c r="Q43" s="7"/>
      <c r="R43" s="100"/>
    </row>
    <row r="44" spans="2:25" ht="15" x14ac:dyDescent="0.25">
      <c r="B44" s="145"/>
      <c r="C44" s="9" t="s">
        <v>61</v>
      </c>
      <c r="D44" s="7"/>
      <c r="E44" s="7"/>
      <c r="F44" s="7">
        <v>16</v>
      </c>
      <c r="G44" s="91"/>
      <c r="H44" s="7"/>
      <c r="I44" s="70"/>
      <c r="J44" s="7"/>
      <c r="K44" s="44"/>
      <c r="L44" s="7">
        <f t="shared" si="9"/>
        <v>24</v>
      </c>
      <c r="M44" s="7"/>
      <c r="N44" s="7">
        <v>16</v>
      </c>
      <c r="O44" s="7"/>
      <c r="P44" s="7">
        <v>8</v>
      </c>
      <c r="Q44" s="7"/>
      <c r="R44" s="103"/>
      <c r="S44" s="102"/>
      <c r="T44" s="102"/>
      <c r="U44" s="102"/>
      <c r="V44" s="102"/>
      <c r="W44" s="102"/>
      <c r="X44" s="102"/>
    </row>
    <row r="45" spans="2:25" ht="15" x14ac:dyDescent="0.25">
      <c r="B45" s="145"/>
      <c r="C45" s="9" t="s">
        <v>62</v>
      </c>
      <c r="D45" s="7"/>
      <c r="E45" s="7"/>
      <c r="F45" s="7">
        <v>16</v>
      </c>
      <c r="G45" s="91"/>
      <c r="H45" s="7"/>
      <c r="I45" s="70"/>
      <c r="J45" s="7"/>
      <c r="K45" s="44"/>
      <c r="L45" s="7">
        <f t="shared" si="9"/>
        <v>10</v>
      </c>
      <c r="M45" s="7"/>
      <c r="N45" s="7">
        <v>8</v>
      </c>
      <c r="O45" s="7"/>
      <c r="P45" s="7">
        <v>2</v>
      </c>
      <c r="Q45" s="7"/>
      <c r="R45" s="100"/>
    </row>
    <row r="46" spans="2:25" ht="15" x14ac:dyDescent="0.25">
      <c r="B46" s="145"/>
      <c r="C46" s="9" t="s">
        <v>72</v>
      </c>
      <c r="D46" s="7">
        <f>SUM(E46:K46)</f>
        <v>6</v>
      </c>
      <c r="E46" s="7"/>
      <c r="F46" s="7">
        <v>4</v>
      </c>
      <c r="G46" s="91"/>
      <c r="H46" s="7">
        <v>2</v>
      </c>
      <c r="I46" s="70"/>
      <c r="J46" s="7"/>
      <c r="K46" s="44"/>
      <c r="L46" s="7"/>
      <c r="M46" s="7"/>
      <c r="N46" s="7"/>
      <c r="O46" s="7"/>
      <c r="P46" s="7"/>
      <c r="Q46" s="7"/>
      <c r="R46" s="103"/>
      <c r="S46" s="102"/>
      <c r="T46" s="102"/>
      <c r="U46" s="102"/>
      <c r="V46" s="102"/>
      <c r="W46" s="102"/>
      <c r="X46" s="102"/>
    </row>
    <row r="47" spans="2:25" ht="15" x14ac:dyDescent="0.25">
      <c r="B47" s="145"/>
      <c r="C47" s="9" t="s">
        <v>75</v>
      </c>
      <c r="D47" s="7"/>
      <c r="E47" s="7"/>
      <c r="F47" s="7"/>
      <c r="G47" s="7"/>
      <c r="H47" s="7"/>
      <c r="I47" s="70"/>
      <c r="J47" s="7"/>
      <c r="K47" s="44"/>
      <c r="L47" s="7">
        <f t="shared" si="9"/>
        <v>6</v>
      </c>
      <c r="M47" s="7"/>
      <c r="N47" s="7">
        <v>4</v>
      </c>
      <c r="O47" s="7"/>
      <c r="P47" s="7">
        <v>2</v>
      </c>
      <c r="Q47" s="7"/>
      <c r="R47" s="100"/>
    </row>
    <row r="48" spans="2:25" ht="15" x14ac:dyDescent="0.25">
      <c r="B48" s="145"/>
      <c r="C48" s="9" t="s">
        <v>73</v>
      </c>
      <c r="D48" s="7"/>
      <c r="E48" s="7"/>
      <c r="F48" s="7"/>
      <c r="G48" s="7"/>
      <c r="H48" s="7"/>
      <c r="I48" s="70"/>
      <c r="J48" s="7"/>
      <c r="K48" s="44"/>
      <c r="L48" s="7">
        <f t="shared" si="9"/>
        <v>8</v>
      </c>
      <c r="M48" s="7"/>
      <c r="N48" s="7"/>
      <c r="O48" s="7">
        <v>8</v>
      </c>
      <c r="P48" s="7"/>
      <c r="Q48" s="7"/>
      <c r="R48" s="100"/>
    </row>
    <row r="49" spans="2:18" ht="15" x14ac:dyDescent="0.25">
      <c r="B49" s="145"/>
      <c r="C49" s="9" t="s">
        <v>15</v>
      </c>
      <c r="D49" s="7"/>
      <c r="E49" s="7"/>
      <c r="F49" s="7"/>
      <c r="G49" s="7"/>
      <c r="H49" s="7"/>
      <c r="I49" s="70"/>
      <c r="J49" s="7"/>
      <c r="K49" s="44"/>
      <c r="L49" s="7">
        <f t="shared" si="9"/>
        <v>4</v>
      </c>
      <c r="M49" s="7"/>
      <c r="N49" s="7">
        <v>4</v>
      </c>
      <c r="O49" s="7"/>
      <c r="P49" s="7"/>
      <c r="Q49" s="7"/>
      <c r="R49" s="100"/>
    </row>
    <row r="50" spans="2:18" ht="15" x14ac:dyDescent="0.25">
      <c r="B50" s="145"/>
      <c r="C50" s="9" t="s">
        <v>18</v>
      </c>
      <c r="D50" s="7"/>
      <c r="E50" s="7"/>
      <c r="F50" s="7"/>
      <c r="G50" s="7"/>
      <c r="H50" s="7"/>
      <c r="I50" s="70"/>
      <c r="J50" s="7"/>
      <c r="K50" s="44"/>
      <c r="L50" s="7">
        <f t="shared" si="9"/>
        <v>4</v>
      </c>
      <c r="M50" s="7"/>
      <c r="N50" s="7">
        <v>4</v>
      </c>
      <c r="O50" s="7"/>
      <c r="P50" s="7"/>
      <c r="Q50" s="7"/>
      <c r="R50" s="100"/>
    </row>
    <row r="51" spans="2:18" ht="15" x14ac:dyDescent="0.25">
      <c r="B51" s="145"/>
      <c r="C51" s="9" t="s">
        <v>14</v>
      </c>
      <c r="D51" s="7"/>
      <c r="E51" s="7"/>
      <c r="F51" s="7"/>
      <c r="G51" s="7"/>
      <c r="H51" s="7"/>
      <c r="I51" s="70"/>
      <c r="J51" s="7"/>
      <c r="K51" s="44"/>
      <c r="L51" s="7">
        <f t="shared" si="9"/>
        <v>4</v>
      </c>
      <c r="M51" s="7"/>
      <c r="N51" s="7">
        <v>4</v>
      </c>
      <c r="O51" s="7"/>
      <c r="P51" s="7"/>
      <c r="Q51" s="7"/>
      <c r="R51" s="100"/>
    </row>
    <row r="52" spans="2:18" ht="15" x14ac:dyDescent="0.25">
      <c r="B52" s="145"/>
      <c r="C52" s="9" t="s">
        <v>16</v>
      </c>
      <c r="D52" s="7"/>
      <c r="E52" s="7"/>
      <c r="F52" s="7"/>
      <c r="G52" s="7"/>
      <c r="H52" s="7"/>
      <c r="I52" s="70"/>
      <c r="J52" s="7"/>
      <c r="K52" s="44"/>
      <c r="L52" s="7">
        <f t="shared" si="9"/>
        <v>4</v>
      </c>
      <c r="M52" s="7"/>
      <c r="N52" s="7">
        <v>4</v>
      </c>
      <c r="O52" s="7"/>
      <c r="P52" s="7"/>
      <c r="Q52" s="7"/>
      <c r="R52" s="100"/>
    </row>
    <row r="53" spans="2:18" ht="15" x14ac:dyDescent="0.25">
      <c r="B53" s="145"/>
      <c r="C53" s="9" t="s">
        <v>26</v>
      </c>
      <c r="D53" s="7"/>
      <c r="E53" s="7"/>
      <c r="F53" s="7"/>
      <c r="G53" s="7"/>
      <c r="H53" s="7"/>
      <c r="I53" s="70"/>
      <c r="J53" s="7"/>
      <c r="K53" s="44"/>
      <c r="L53" s="7">
        <f t="shared" si="9"/>
        <v>4</v>
      </c>
      <c r="M53" s="7"/>
      <c r="N53" s="7">
        <v>4</v>
      </c>
      <c r="O53" s="7"/>
      <c r="P53" s="7"/>
      <c r="Q53" s="7"/>
      <c r="R53" s="100"/>
    </row>
    <row r="54" spans="2:18" ht="15" x14ac:dyDescent="0.25">
      <c r="B54" s="145"/>
      <c r="C54" s="9" t="s">
        <v>17</v>
      </c>
      <c r="D54" s="7"/>
      <c r="E54" s="7"/>
      <c r="F54" s="7"/>
      <c r="G54" s="7"/>
      <c r="H54" s="7"/>
      <c r="I54" s="70"/>
      <c r="J54" s="7"/>
      <c r="K54" s="44"/>
      <c r="L54" s="7">
        <f t="shared" si="9"/>
        <v>4</v>
      </c>
      <c r="M54" s="7"/>
      <c r="N54" s="7">
        <v>4</v>
      </c>
      <c r="O54" s="7"/>
      <c r="P54" s="7"/>
      <c r="Q54" s="7"/>
      <c r="R54" s="100"/>
    </row>
    <row r="55" spans="2:18" ht="15" x14ac:dyDescent="0.25">
      <c r="B55" s="145"/>
      <c r="C55" s="9" t="s">
        <v>19</v>
      </c>
      <c r="D55" s="7"/>
      <c r="E55" s="7"/>
      <c r="F55" s="7"/>
      <c r="G55" s="7"/>
      <c r="H55" s="7"/>
      <c r="I55" s="70"/>
      <c r="J55" s="7"/>
      <c r="K55" s="44"/>
      <c r="L55" s="7">
        <f t="shared" si="9"/>
        <v>4</v>
      </c>
      <c r="M55" s="7"/>
      <c r="N55" s="7">
        <v>4</v>
      </c>
      <c r="O55" s="7"/>
      <c r="P55" s="7"/>
      <c r="Q55" s="7"/>
      <c r="R55" s="100"/>
    </row>
    <row r="56" spans="2:18" ht="15" x14ac:dyDescent="0.25">
      <c r="B56" s="145"/>
      <c r="C56" s="9" t="s">
        <v>169</v>
      </c>
      <c r="D56" s="7"/>
      <c r="E56" s="7">
        <v>10</v>
      </c>
      <c r="F56" s="7"/>
      <c r="G56" s="7"/>
      <c r="H56" s="7"/>
      <c r="I56" s="70"/>
      <c r="J56" s="7"/>
      <c r="K56" s="44"/>
      <c r="L56" s="7">
        <f t="shared" si="9"/>
        <v>20</v>
      </c>
      <c r="M56" s="7">
        <v>20</v>
      </c>
      <c r="N56" s="7"/>
      <c r="O56" s="7"/>
      <c r="P56" s="7"/>
      <c r="Q56" s="7"/>
      <c r="R56" s="100"/>
    </row>
    <row r="57" spans="2:18" ht="15" x14ac:dyDescent="0.25">
      <c r="B57" s="145"/>
      <c r="C57" s="9" t="s">
        <v>1</v>
      </c>
      <c r="D57" s="7"/>
      <c r="E57" s="7"/>
      <c r="F57" s="7"/>
      <c r="G57" s="7"/>
      <c r="H57" s="7"/>
      <c r="I57" s="70"/>
      <c r="J57" s="7"/>
      <c r="K57" s="44"/>
      <c r="L57" s="7">
        <f t="shared" si="9"/>
        <v>4</v>
      </c>
      <c r="M57" s="7"/>
      <c r="N57" s="7">
        <v>4</v>
      </c>
      <c r="O57" s="7"/>
      <c r="P57" s="7"/>
      <c r="Q57" s="7"/>
      <c r="R57" s="100"/>
    </row>
    <row r="58" spans="2:18" ht="15" x14ac:dyDescent="0.25">
      <c r="B58" s="145"/>
      <c r="C58" s="9" t="s">
        <v>168</v>
      </c>
      <c r="D58" s="7"/>
      <c r="E58" s="7">
        <v>200</v>
      </c>
      <c r="F58" s="7">
        <v>8</v>
      </c>
      <c r="G58" s="7"/>
      <c r="H58" s="7"/>
      <c r="I58" s="70"/>
      <c r="J58" s="7"/>
      <c r="K58" s="44"/>
      <c r="L58" s="7">
        <f t="shared" si="9"/>
        <v>330</v>
      </c>
      <c r="M58" s="7">
        <f>30*11</f>
        <v>330</v>
      </c>
      <c r="N58" s="7"/>
      <c r="O58" s="7"/>
      <c r="P58" s="7"/>
      <c r="Q58" s="7"/>
      <c r="R58" s="100"/>
    </row>
    <row r="59" spans="2:18" ht="15" x14ac:dyDescent="0.25">
      <c r="B59" s="145"/>
      <c r="C59" s="9" t="s">
        <v>25</v>
      </c>
      <c r="D59" s="7"/>
      <c r="E59" s="7"/>
      <c r="F59" s="7"/>
      <c r="G59" s="7"/>
      <c r="H59" s="7"/>
      <c r="I59" s="70"/>
      <c r="J59" s="7"/>
      <c r="K59" s="44"/>
      <c r="L59" s="7">
        <f t="shared" si="9"/>
        <v>4</v>
      </c>
      <c r="M59" s="7"/>
      <c r="N59" s="7">
        <v>4</v>
      </c>
      <c r="O59" s="7"/>
      <c r="P59" s="7"/>
      <c r="Q59" s="7"/>
      <c r="R59" s="100"/>
    </row>
    <row r="60" spans="2:18" ht="15" x14ac:dyDescent="0.25">
      <c r="B60" s="145"/>
      <c r="C60" s="9" t="s">
        <v>38</v>
      </c>
      <c r="D60" s="7"/>
      <c r="E60" s="7"/>
      <c r="F60" s="7"/>
      <c r="G60" s="7"/>
      <c r="H60" s="7"/>
      <c r="I60" s="70"/>
      <c r="J60" s="7"/>
      <c r="K60" s="44"/>
      <c r="L60" s="7">
        <f t="shared" si="9"/>
        <v>4</v>
      </c>
      <c r="M60" s="7"/>
      <c r="N60" s="7">
        <v>4</v>
      </c>
      <c r="O60" s="7"/>
      <c r="P60" s="7"/>
      <c r="Q60" s="7"/>
      <c r="R60" s="100"/>
    </row>
    <row r="61" spans="2:18" ht="15" x14ac:dyDescent="0.25">
      <c r="B61" s="145"/>
      <c r="C61" s="9" t="s">
        <v>24</v>
      </c>
      <c r="D61" s="7"/>
      <c r="E61" s="7"/>
      <c r="F61" s="7"/>
      <c r="G61" s="7"/>
      <c r="H61" s="7"/>
      <c r="I61" s="70"/>
      <c r="J61" s="7"/>
      <c r="K61" s="44"/>
      <c r="L61" s="7">
        <f t="shared" si="9"/>
        <v>4</v>
      </c>
      <c r="M61" s="7"/>
      <c r="N61" s="7">
        <v>4</v>
      </c>
      <c r="O61" s="7"/>
      <c r="P61" s="7"/>
      <c r="Q61" s="7"/>
      <c r="R61" s="100"/>
    </row>
    <row r="62" spans="2:18" ht="15" x14ac:dyDescent="0.25">
      <c r="B62" s="145"/>
      <c r="C62" s="9" t="s">
        <v>23</v>
      </c>
      <c r="D62" s="7"/>
      <c r="E62" s="7"/>
      <c r="F62" s="7"/>
      <c r="G62" s="7"/>
      <c r="H62" s="7"/>
      <c r="I62" s="70"/>
      <c r="J62" s="7"/>
      <c r="K62" s="44"/>
      <c r="L62" s="7">
        <f t="shared" si="9"/>
        <v>4</v>
      </c>
      <c r="M62" s="7"/>
      <c r="N62" s="7">
        <v>4</v>
      </c>
      <c r="O62" s="7"/>
      <c r="P62" s="7"/>
      <c r="Q62" s="7"/>
      <c r="R62" s="100"/>
    </row>
    <row r="63" spans="2:18" ht="15" x14ac:dyDescent="0.25">
      <c r="B63" s="145"/>
      <c r="C63" s="9" t="s">
        <v>0</v>
      </c>
      <c r="D63" s="7"/>
      <c r="E63" s="7"/>
      <c r="F63" s="7"/>
      <c r="G63" s="7"/>
      <c r="H63" s="7"/>
      <c r="I63" s="70"/>
      <c r="J63" s="7"/>
      <c r="K63" s="44"/>
      <c r="L63" s="7">
        <f t="shared" si="9"/>
        <v>40</v>
      </c>
      <c r="M63" s="7"/>
      <c r="N63" s="7">
        <v>40</v>
      </c>
      <c r="O63" s="7"/>
      <c r="P63" s="7"/>
      <c r="Q63" s="7"/>
      <c r="R63" s="100"/>
    </row>
    <row r="64" spans="2:18" ht="15" x14ac:dyDescent="0.25">
      <c r="B64" s="145"/>
      <c r="C64" s="9" t="s">
        <v>233</v>
      </c>
      <c r="D64" s="7"/>
      <c r="E64" s="7">
        <v>180</v>
      </c>
      <c r="F64" s="7"/>
      <c r="G64" s="7"/>
      <c r="H64" s="7"/>
      <c r="I64" s="70"/>
      <c r="J64" s="7"/>
      <c r="K64" s="44"/>
      <c r="L64" s="7"/>
      <c r="M64" s="7"/>
      <c r="N64" s="7"/>
      <c r="O64" s="7"/>
      <c r="P64" s="7"/>
      <c r="Q64" s="7"/>
      <c r="R64" s="100"/>
    </row>
    <row r="65" spans="2:27" ht="15" x14ac:dyDescent="0.25">
      <c r="B65" s="145"/>
      <c r="C65" s="24" t="s">
        <v>123</v>
      </c>
      <c r="D65" s="7">
        <f>SUM(E65:J65)</f>
        <v>240</v>
      </c>
      <c r="E65" s="7"/>
      <c r="F65" s="7">
        <v>240</v>
      </c>
      <c r="G65" s="7"/>
      <c r="H65" s="7"/>
      <c r="I65" s="70"/>
      <c r="J65" s="7"/>
      <c r="K65" s="44"/>
      <c r="L65" s="7">
        <f t="shared" si="9"/>
        <v>480</v>
      </c>
      <c r="M65" s="7"/>
      <c r="N65" s="7">
        <v>480</v>
      </c>
      <c r="O65" s="7"/>
      <c r="P65" s="7"/>
      <c r="Q65" s="7"/>
      <c r="R65" s="100"/>
    </row>
    <row r="66" spans="2:27" ht="15" customHeight="1" x14ac:dyDescent="0.25">
      <c r="B66" s="145"/>
      <c r="C66" s="114" t="s">
        <v>83</v>
      </c>
      <c r="D66" s="47">
        <f>SUM(E66:J66)</f>
        <v>3288</v>
      </c>
      <c r="E66" s="47">
        <v>550</v>
      </c>
      <c r="F66" s="47">
        <v>574</v>
      </c>
      <c r="G66" s="115">
        <v>281</v>
      </c>
      <c r="H66" s="47">
        <v>773</v>
      </c>
      <c r="I66" s="87">
        <v>630</v>
      </c>
      <c r="J66" s="47">
        <f>120*4</f>
        <v>480</v>
      </c>
      <c r="K66" s="40"/>
      <c r="L66" s="7">
        <f>SUM(M66:Q66)</f>
        <v>5916</v>
      </c>
      <c r="M66" s="47">
        <v>1340</v>
      </c>
      <c r="N66" s="47">
        <f>574*2</f>
        <v>1148</v>
      </c>
      <c r="O66" s="47">
        <f>531*2</f>
        <v>1062</v>
      </c>
      <c r="P66" s="47">
        <f>623*2</f>
        <v>1246</v>
      </c>
      <c r="Q66" s="47">
        <f>560*2</f>
        <v>1120</v>
      </c>
      <c r="R66" s="49">
        <f>140*11</f>
        <v>1540</v>
      </c>
      <c r="S66" s="163" t="s">
        <v>235</v>
      </c>
      <c r="T66" s="164"/>
      <c r="U66" s="164"/>
      <c r="V66" s="164"/>
      <c r="W66" s="164"/>
      <c r="X66" s="164"/>
      <c r="Y66" s="164"/>
      <c r="Z66" s="164"/>
      <c r="AA66" s="136"/>
    </row>
    <row r="67" spans="2:27" ht="15" x14ac:dyDescent="0.25">
      <c r="B67" s="145"/>
      <c r="C67" s="24" t="s">
        <v>86</v>
      </c>
      <c r="D67" s="47">
        <f>SUM(E67:J67)</f>
        <v>393</v>
      </c>
      <c r="E67" s="47"/>
      <c r="F67" s="47">
        <v>66</v>
      </c>
      <c r="G67" s="47">
        <v>152</v>
      </c>
      <c r="H67" s="47">
        <v>88</v>
      </c>
      <c r="I67" s="87">
        <v>87</v>
      </c>
      <c r="J67" s="47"/>
      <c r="K67" s="40"/>
      <c r="L67" s="7">
        <f>SUM(M67:Q67)</f>
        <v>550</v>
      </c>
      <c r="M67" s="7"/>
      <c r="N67" s="47">
        <v>66</v>
      </c>
      <c r="O67" s="47">
        <v>152</v>
      </c>
      <c r="P67" s="47">
        <v>88</v>
      </c>
      <c r="Q67" s="47">
        <v>244</v>
      </c>
      <c r="R67" s="100"/>
    </row>
    <row r="68" spans="2:27" ht="15" x14ac:dyDescent="0.25">
      <c r="B68" s="145"/>
      <c r="C68" s="24" t="s">
        <v>138</v>
      </c>
      <c r="D68" s="47">
        <f>SUM(E68:J68)</f>
        <v>90</v>
      </c>
      <c r="E68" s="24"/>
      <c r="F68" s="24"/>
      <c r="G68" s="47">
        <v>90</v>
      </c>
      <c r="H68" s="24"/>
      <c r="I68" s="89"/>
      <c r="J68" s="24"/>
      <c r="K68" s="40"/>
      <c r="L68" s="7">
        <f>SUM(M68:Q68)</f>
        <v>120</v>
      </c>
      <c r="M68" s="7"/>
      <c r="N68" s="7"/>
      <c r="O68" s="7">
        <v>120</v>
      </c>
      <c r="P68" s="7"/>
      <c r="Q68" s="7"/>
      <c r="R68" s="100"/>
    </row>
    <row r="69" spans="2:27" ht="18.75" customHeight="1" x14ac:dyDescent="0.25">
      <c r="B69" s="145"/>
      <c r="C69" s="6" t="s">
        <v>81</v>
      </c>
      <c r="D69" s="13">
        <f t="shared" ref="D69:J69" si="10">SUM(D27:D68)</f>
        <v>5213</v>
      </c>
      <c r="E69" s="14">
        <f t="shared" si="10"/>
        <v>972</v>
      </c>
      <c r="F69" s="14">
        <f t="shared" si="10"/>
        <v>998</v>
      </c>
      <c r="G69" s="14">
        <f t="shared" si="10"/>
        <v>1023</v>
      </c>
      <c r="H69" s="14">
        <f t="shared" si="10"/>
        <v>1011</v>
      </c>
      <c r="I69" s="71">
        <f t="shared" si="10"/>
        <v>1003</v>
      </c>
      <c r="J69" s="71">
        <f t="shared" si="10"/>
        <v>480</v>
      </c>
      <c r="K69" s="45"/>
      <c r="L69" s="13">
        <f t="shared" ref="L69:R69" si="11">SUM(L27:L68)</f>
        <v>8721</v>
      </c>
      <c r="M69" s="14">
        <f t="shared" si="11"/>
        <v>1822</v>
      </c>
      <c r="N69" s="14">
        <f t="shared" si="11"/>
        <v>2065</v>
      </c>
      <c r="O69" s="14">
        <f t="shared" si="11"/>
        <v>1720</v>
      </c>
      <c r="P69" s="14">
        <f t="shared" si="11"/>
        <v>1534</v>
      </c>
      <c r="Q69" s="14">
        <f t="shared" si="11"/>
        <v>1580</v>
      </c>
      <c r="R69" s="14">
        <f t="shared" si="11"/>
        <v>1540</v>
      </c>
    </row>
    <row r="70" spans="2:27" ht="18.75" customHeight="1" x14ac:dyDescent="0.25">
      <c r="B70" s="145"/>
      <c r="C70" s="6" t="s">
        <v>76</v>
      </c>
      <c r="D70" s="48">
        <f>SUM(E70:J70)</f>
        <v>5760</v>
      </c>
      <c r="E70" s="7">
        <f t="shared" ref="E70:J70" si="12">1920/2</f>
        <v>960</v>
      </c>
      <c r="F70" s="7">
        <f t="shared" si="12"/>
        <v>960</v>
      </c>
      <c r="G70" s="7">
        <f t="shared" si="12"/>
        <v>960</v>
      </c>
      <c r="H70" s="7">
        <f t="shared" si="12"/>
        <v>960</v>
      </c>
      <c r="I70" s="70">
        <f t="shared" si="12"/>
        <v>960</v>
      </c>
      <c r="J70" s="70">
        <f t="shared" si="12"/>
        <v>960</v>
      </c>
      <c r="K70" s="45"/>
      <c r="L70" s="7">
        <f>1920*5</f>
        <v>9600</v>
      </c>
      <c r="M70" s="26">
        <v>1920</v>
      </c>
      <c r="N70" s="26">
        <v>1920</v>
      </c>
      <c r="O70" s="26">
        <v>1920</v>
      </c>
      <c r="P70" s="26">
        <v>1920</v>
      </c>
      <c r="Q70" s="26">
        <v>1920</v>
      </c>
      <c r="R70" s="26">
        <v>1920</v>
      </c>
    </row>
    <row r="71" spans="2:27" ht="18.75" customHeight="1" x14ac:dyDescent="0.25">
      <c r="B71" s="146"/>
      <c r="C71" s="25" t="s">
        <v>127</v>
      </c>
      <c r="D71" s="62">
        <f t="shared" ref="D71:J71" si="13">D70-D69</f>
        <v>547</v>
      </c>
      <c r="E71" s="84">
        <f t="shared" si="13"/>
        <v>-12</v>
      </c>
      <c r="F71" s="84">
        <f t="shared" si="13"/>
        <v>-38</v>
      </c>
      <c r="G71" s="84">
        <f t="shared" si="13"/>
        <v>-63</v>
      </c>
      <c r="H71" s="84">
        <f t="shared" si="13"/>
        <v>-51</v>
      </c>
      <c r="I71" s="92">
        <f t="shared" si="13"/>
        <v>-43</v>
      </c>
      <c r="J71" s="101">
        <f t="shared" si="13"/>
        <v>480</v>
      </c>
      <c r="K71" s="66"/>
      <c r="L71" s="27">
        <f>L70-L69</f>
        <v>879</v>
      </c>
      <c r="M71" s="99">
        <f t="shared" ref="M71:R71" si="14">M70-M69</f>
        <v>98</v>
      </c>
      <c r="N71" s="99">
        <f>N70-N69</f>
        <v>-145</v>
      </c>
      <c r="O71" s="27">
        <f>O70-O69</f>
        <v>200</v>
      </c>
      <c r="P71" s="27">
        <f t="shared" si="14"/>
        <v>386</v>
      </c>
      <c r="Q71" s="27">
        <f t="shared" si="14"/>
        <v>340</v>
      </c>
      <c r="R71" s="27">
        <f t="shared" si="14"/>
        <v>380</v>
      </c>
      <c r="Z71" s="33"/>
    </row>
    <row r="72" spans="2:27" x14ac:dyDescent="0.25">
      <c r="B72" s="23"/>
      <c r="C72" s="3"/>
      <c r="D72" s="3"/>
      <c r="E72" s="21" t="s">
        <v>46</v>
      </c>
      <c r="F72" s="21" t="s">
        <v>82</v>
      </c>
      <c r="G72" s="21" t="s">
        <v>47</v>
      </c>
      <c r="H72" s="21" t="s">
        <v>48</v>
      </c>
      <c r="I72" s="21" t="s">
        <v>49</v>
      </c>
      <c r="J72" s="21" t="s">
        <v>232</v>
      </c>
      <c r="K72" s="3"/>
      <c r="L72" s="3"/>
      <c r="M72" s="21" t="s">
        <v>46</v>
      </c>
      <c r="N72" s="21" t="s">
        <v>82</v>
      </c>
      <c r="O72" s="21" t="s">
        <v>47</v>
      </c>
      <c r="P72" s="21" t="s">
        <v>48</v>
      </c>
      <c r="Q72" s="21" t="s">
        <v>49</v>
      </c>
      <c r="R72" s="21" t="s">
        <v>232</v>
      </c>
      <c r="S72" s="3"/>
    </row>
    <row r="73" spans="2:27" x14ac:dyDescent="0.25">
      <c r="B73" s="23"/>
      <c r="C73" s="105" t="s">
        <v>237</v>
      </c>
      <c r="D73" s="9"/>
      <c r="E73" s="104">
        <f>E69/E70</f>
        <v>1.0125</v>
      </c>
      <c r="F73" s="104">
        <f t="shared" ref="F73:J73" si="15">F69/F70</f>
        <v>1.0395833333333333</v>
      </c>
      <c r="G73" s="104">
        <f t="shared" si="15"/>
        <v>1.065625</v>
      </c>
      <c r="H73" s="104">
        <f t="shared" si="15"/>
        <v>1.0531250000000001</v>
      </c>
      <c r="I73" s="104">
        <f t="shared" si="15"/>
        <v>1.0447916666666666</v>
      </c>
      <c r="J73" s="104">
        <f t="shared" si="15"/>
        <v>0.5</v>
      </c>
      <c r="K73" s="93" t="e">
        <f t="shared" ref="K73" si="16">(K70/K69)-1</f>
        <v>#DIV/0!</v>
      </c>
      <c r="L73" s="93"/>
      <c r="M73" s="104">
        <f t="shared" ref="M73:R73" si="17">M69/M70</f>
        <v>0.94895833333333335</v>
      </c>
      <c r="N73" s="104">
        <f t="shared" si="17"/>
        <v>1.0755208333333333</v>
      </c>
      <c r="O73" s="104">
        <f t="shared" si="17"/>
        <v>0.89583333333333337</v>
      </c>
      <c r="P73" s="104">
        <f t="shared" si="17"/>
        <v>0.79895833333333333</v>
      </c>
      <c r="Q73" s="104">
        <f t="shared" si="17"/>
        <v>0.82291666666666663</v>
      </c>
      <c r="R73" s="104">
        <f t="shared" si="17"/>
        <v>0.80208333333333337</v>
      </c>
      <c r="S73" s="94"/>
    </row>
    <row r="74" spans="2:27" x14ac:dyDescent="0.25">
      <c r="B74" s="23"/>
      <c r="C74" s="3"/>
      <c r="D74" s="3"/>
      <c r="E74" s="3"/>
      <c r="F74" s="3"/>
      <c r="G74" s="3"/>
      <c r="H74" s="3"/>
      <c r="I74" s="3"/>
      <c r="J74" s="3"/>
      <c r="K74" s="3"/>
      <c r="L74" s="4"/>
      <c r="M74" s="93"/>
      <c r="N74" s="93"/>
      <c r="O74" s="93"/>
      <c r="P74" s="93"/>
      <c r="Q74" s="93"/>
      <c r="S74" s="94"/>
    </row>
    <row r="75" spans="2:27" ht="15" customHeight="1" x14ac:dyDescent="0.25">
      <c r="B75" s="152" t="s">
        <v>191</v>
      </c>
      <c r="C75" s="32"/>
      <c r="D75" s="147" t="s">
        <v>195</v>
      </c>
      <c r="E75" s="148"/>
      <c r="F75" s="148"/>
      <c r="G75" s="148"/>
      <c r="H75" s="148"/>
      <c r="I75" s="148"/>
      <c r="J75" s="149"/>
      <c r="K75" s="32"/>
      <c r="L75" s="147" t="s">
        <v>196</v>
      </c>
      <c r="M75" s="148"/>
      <c r="N75" s="148"/>
      <c r="O75" s="148"/>
      <c r="P75" s="148"/>
      <c r="Q75" s="148"/>
      <c r="R75" s="153"/>
    </row>
    <row r="76" spans="2:27" ht="15" customHeight="1" x14ac:dyDescent="0.25">
      <c r="B76" s="152"/>
      <c r="C76" s="18" t="s">
        <v>80</v>
      </c>
      <c r="D76" s="52" t="s">
        <v>39</v>
      </c>
      <c r="E76" s="53" t="s">
        <v>42</v>
      </c>
      <c r="F76" s="53" t="s">
        <v>41</v>
      </c>
      <c r="G76" s="53" t="s">
        <v>51</v>
      </c>
      <c r="H76" s="53" t="s">
        <v>52</v>
      </c>
      <c r="I76" s="53" t="s">
        <v>50</v>
      </c>
      <c r="J76" s="53" t="s">
        <v>53</v>
      </c>
      <c r="K76" s="86" t="s">
        <v>50</v>
      </c>
      <c r="L76" s="19" t="s">
        <v>39</v>
      </c>
      <c r="M76" s="20" t="s">
        <v>42</v>
      </c>
      <c r="N76" s="20" t="s">
        <v>41</v>
      </c>
      <c r="O76" s="20" t="s">
        <v>51</v>
      </c>
      <c r="P76" s="20" t="s">
        <v>52</v>
      </c>
      <c r="Q76" s="20" t="s">
        <v>50</v>
      </c>
      <c r="R76" s="20" t="s">
        <v>53</v>
      </c>
      <c r="S76" s="65"/>
    </row>
    <row r="77" spans="2:27" ht="15" x14ac:dyDescent="0.25">
      <c r="B77" s="152"/>
      <c r="C77" s="15" t="s">
        <v>79</v>
      </c>
      <c r="D77" s="64">
        <f>SUM(E77:J77)</f>
        <v>1432</v>
      </c>
      <c r="E77" s="15"/>
      <c r="F77" s="64">
        <v>408</v>
      </c>
      <c r="G77" s="64">
        <v>64</v>
      </c>
      <c r="H77" s="15"/>
      <c r="I77" s="64">
        <v>960</v>
      </c>
      <c r="J77" s="15"/>
      <c r="K77" s="43"/>
      <c r="L77" s="7">
        <f>SUM(M77:Q77)</f>
        <v>212</v>
      </c>
      <c r="M77" s="7"/>
      <c r="N77" s="7"/>
      <c r="O77" s="7"/>
      <c r="P77" s="7"/>
      <c r="Q77" s="7">
        <v>212</v>
      </c>
      <c r="R77" s="12"/>
    </row>
    <row r="78" spans="2:27" ht="15" x14ac:dyDescent="0.25">
      <c r="B78" s="152"/>
      <c r="C78" s="15" t="s">
        <v>87</v>
      </c>
      <c r="D78" s="64">
        <f t="shared" ref="D78:D108" si="18">SUM(E78:J78)</f>
        <v>52</v>
      </c>
      <c r="E78" s="50"/>
      <c r="F78" s="50">
        <v>21</v>
      </c>
      <c r="G78" s="50"/>
      <c r="H78" s="50">
        <v>16</v>
      </c>
      <c r="I78" s="50"/>
      <c r="J78" s="50">
        <v>15</v>
      </c>
      <c r="K78" s="51"/>
      <c r="L78" s="7"/>
      <c r="M78" s="48"/>
      <c r="N78" s="48"/>
      <c r="O78" s="47"/>
      <c r="P78" s="47"/>
      <c r="Q78" s="47"/>
      <c r="R78" s="47"/>
      <c r="S78" s="142"/>
      <c r="T78" s="143"/>
      <c r="U78" s="143"/>
      <c r="V78" s="143"/>
      <c r="W78" s="143"/>
      <c r="X78" s="143"/>
      <c r="Y78" s="143"/>
    </row>
    <row r="79" spans="2:27" ht="15" x14ac:dyDescent="0.25">
      <c r="B79" s="152"/>
      <c r="C79" s="15" t="s">
        <v>211</v>
      </c>
      <c r="D79" s="64"/>
      <c r="E79" s="50"/>
      <c r="F79" s="50">
        <v>40</v>
      </c>
      <c r="G79" s="50"/>
      <c r="H79" s="50"/>
      <c r="I79" s="50"/>
      <c r="J79" s="50"/>
      <c r="K79" s="51"/>
      <c r="L79" s="7"/>
      <c r="M79" s="48"/>
      <c r="N79" s="48"/>
      <c r="O79" s="47"/>
      <c r="P79" s="47"/>
      <c r="Q79" s="47"/>
      <c r="R79" s="47"/>
      <c r="S79" s="98"/>
      <c r="T79" s="98"/>
      <c r="U79" s="98"/>
      <c r="V79" s="98"/>
      <c r="W79" s="98"/>
      <c r="X79" s="98"/>
      <c r="Y79" s="98"/>
    </row>
    <row r="80" spans="2:27" ht="15" x14ac:dyDescent="0.25">
      <c r="B80" s="152"/>
      <c r="C80" s="15" t="s">
        <v>97</v>
      </c>
      <c r="D80" s="64">
        <f t="shared" si="18"/>
        <v>24</v>
      </c>
      <c r="E80" s="50">
        <v>24</v>
      </c>
      <c r="F80" s="50"/>
      <c r="G80" s="50"/>
      <c r="H80" s="50"/>
      <c r="I80" s="50"/>
      <c r="J80" s="50"/>
      <c r="K80" s="51"/>
      <c r="L80" s="7"/>
      <c r="M80" s="48"/>
      <c r="N80" s="48"/>
      <c r="O80" s="47"/>
      <c r="P80" s="47"/>
      <c r="Q80" s="47"/>
      <c r="R80" s="47"/>
    </row>
    <row r="81" spans="2:25" ht="15" x14ac:dyDescent="0.25">
      <c r="B81" s="152"/>
      <c r="C81" s="15" t="s">
        <v>214</v>
      </c>
      <c r="D81" s="64">
        <f t="shared" si="18"/>
        <v>80</v>
      </c>
      <c r="E81" s="55"/>
      <c r="F81" s="55">
        <v>80</v>
      </c>
      <c r="G81" s="55"/>
      <c r="H81" s="55"/>
      <c r="I81" s="55"/>
      <c r="J81" s="55"/>
      <c r="K81" s="56"/>
      <c r="L81" s="7"/>
      <c r="M81" s="48"/>
      <c r="N81" s="48"/>
      <c r="O81" s="47"/>
      <c r="P81" s="47"/>
      <c r="Q81" s="47"/>
      <c r="R81" s="47"/>
    </row>
    <row r="82" spans="2:25" ht="15" x14ac:dyDescent="0.25">
      <c r="B82" s="152"/>
      <c r="C82" s="15" t="s">
        <v>99</v>
      </c>
      <c r="D82" s="64">
        <f t="shared" si="18"/>
        <v>340</v>
      </c>
      <c r="E82" s="55">
        <v>180</v>
      </c>
      <c r="F82" s="55"/>
      <c r="G82" s="55"/>
      <c r="H82" s="55"/>
      <c r="I82" s="55"/>
      <c r="J82" s="55">
        <v>160</v>
      </c>
      <c r="K82" s="56"/>
      <c r="L82" s="7"/>
      <c r="M82" s="48"/>
      <c r="N82" s="48"/>
      <c r="O82" s="47"/>
      <c r="P82" s="47"/>
      <c r="Q82" s="47"/>
      <c r="R82" s="47"/>
      <c r="S82" s="142"/>
      <c r="T82" s="143"/>
      <c r="U82" s="143"/>
      <c r="V82" s="143"/>
      <c r="W82" s="143"/>
      <c r="X82" s="143"/>
      <c r="Y82" s="143"/>
    </row>
    <row r="83" spans="2:25" ht="15" x14ac:dyDescent="0.25">
      <c r="B83" s="152"/>
      <c r="C83" s="15" t="s">
        <v>92</v>
      </c>
      <c r="D83" s="64">
        <f t="shared" si="18"/>
        <v>160</v>
      </c>
      <c r="E83" s="55">
        <v>80</v>
      </c>
      <c r="F83" s="55"/>
      <c r="G83" s="55"/>
      <c r="H83" s="55"/>
      <c r="I83" s="55"/>
      <c r="J83" s="55">
        <v>80</v>
      </c>
      <c r="K83" s="56"/>
      <c r="L83" s="7"/>
      <c r="M83" s="48"/>
      <c r="N83" s="48"/>
      <c r="O83" s="47"/>
      <c r="P83" s="47"/>
      <c r="Q83" s="47"/>
      <c r="R83" s="47"/>
    </row>
    <row r="84" spans="2:25" ht="15" x14ac:dyDescent="0.25">
      <c r="B84" s="152"/>
      <c r="C84" s="15" t="s">
        <v>124</v>
      </c>
      <c r="D84" s="64">
        <f t="shared" si="18"/>
        <v>268</v>
      </c>
      <c r="E84" s="55"/>
      <c r="F84" s="55"/>
      <c r="G84" s="55">
        <v>268</v>
      </c>
      <c r="H84" s="55"/>
      <c r="I84" s="55"/>
      <c r="J84" s="55"/>
      <c r="K84" s="56"/>
      <c r="L84" s="7"/>
      <c r="M84" s="48"/>
      <c r="N84" s="48"/>
      <c r="O84" s="47"/>
      <c r="P84" s="47"/>
      <c r="Q84" s="47"/>
      <c r="R84" s="47"/>
    </row>
    <row r="85" spans="2:25" ht="15" x14ac:dyDescent="0.25">
      <c r="B85" s="152"/>
      <c r="C85" s="15" t="s">
        <v>212</v>
      </c>
      <c r="D85" s="64">
        <f t="shared" si="18"/>
        <v>80</v>
      </c>
      <c r="E85" s="55"/>
      <c r="F85" s="55">
        <v>80</v>
      </c>
      <c r="G85" s="55"/>
      <c r="H85" s="55"/>
      <c r="I85" s="55"/>
      <c r="J85" s="55"/>
      <c r="K85" s="56"/>
      <c r="L85" s="7"/>
      <c r="M85" s="48"/>
      <c r="N85" s="48"/>
      <c r="O85" s="47"/>
      <c r="P85" s="47"/>
      <c r="Q85" s="47"/>
      <c r="R85" s="47"/>
    </row>
    <row r="86" spans="2:25" ht="15" x14ac:dyDescent="0.25">
      <c r="B86" s="152"/>
      <c r="C86" s="15" t="s">
        <v>125</v>
      </c>
      <c r="D86" s="64">
        <f t="shared" si="18"/>
        <v>90</v>
      </c>
      <c r="E86" s="55"/>
      <c r="F86" s="55"/>
      <c r="G86" s="55">
        <v>90</v>
      </c>
      <c r="H86" s="55"/>
      <c r="I86" s="55"/>
      <c r="J86" s="55"/>
      <c r="K86" s="56"/>
      <c r="L86" s="7"/>
      <c r="M86" s="48"/>
      <c r="N86" s="48"/>
      <c r="O86" s="47"/>
      <c r="P86" s="47"/>
      <c r="Q86" s="47"/>
      <c r="R86" s="47"/>
    </row>
    <row r="87" spans="2:25" ht="15" x14ac:dyDescent="0.25">
      <c r="B87" s="152"/>
      <c r="C87" s="15" t="s">
        <v>194</v>
      </c>
      <c r="D87" s="64">
        <f t="shared" si="18"/>
        <v>30</v>
      </c>
      <c r="E87" s="55"/>
      <c r="F87" s="55"/>
      <c r="G87" s="55">
        <v>30</v>
      </c>
      <c r="H87" s="55"/>
      <c r="I87" s="55"/>
      <c r="J87" s="55"/>
      <c r="K87" s="56"/>
      <c r="L87" s="7"/>
      <c r="M87" s="48"/>
      <c r="N87" s="48"/>
      <c r="O87" s="47"/>
      <c r="P87" s="47"/>
      <c r="Q87" s="47"/>
      <c r="R87" s="47"/>
    </row>
    <row r="88" spans="2:25" ht="15" x14ac:dyDescent="0.25">
      <c r="B88" s="152"/>
      <c r="C88" s="15" t="s">
        <v>236</v>
      </c>
      <c r="D88" s="64"/>
      <c r="E88" s="55"/>
      <c r="F88" s="55"/>
      <c r="G88" s="55"/>
      <c r="H88" s="55"/>
      <c r="I88" s="55"/>
      <c r="J88" s="55"/>
      <c r="K88" s="56"/>
      <c r="L88" s="7">
        <f t="shared" ref="L88:L101" si="19">SUM(M88:R88)</f>
        <v>176</v>
      </c>
      <c r="M88" s="48"/>
      <c r="N88" s="48"/>
      <c r="O88" s="47"/>
      <c r="P88" s="47"/>
      <c r="Q88" s="47">
        <f>16*11</f>
        <v>176</v>
      </c>
      <c r="R88" s="47"/>
    </row>
    <row r="89" spans="2:25" ht="15" x14ac:dyDescent="0.25">
      <c r="B89" s="152"/>
      <c r="C89" s="15" t="s">
        <v>100</v>
      </c>
      <c r="D89" s="64">
        <f t="shared" si="18"/>
        <v>74</v>
      </c>
      <c r="E89" s="55"/>
      <c r="F89" s="55"/>
      <c r="G89" s="55"/>
      <c r="H89" s="55"/>
      <c r="I89" s="55"/>
      <c r="J89" s="55">
        <v>74</v>
      </c>
      <c r="K89" s="56"/>
      <c r="L89" s="7">
        <f t="shared" si="19"/>
        <v>48</v>
      </c>
      <c r="M89" s="48"/>
      <c r="N89" s="48"/>
      <c r="O89" s="47"/>
      <c r="P89" s="47"/>
      <c r="Q89" s="47"/>
      <c r="R89" s="47">
        <v>48</v>
      </c>
    </row>
    <row r="90" spans="2:25" ht="15" x14ac:dyDescent="0.25">
      <c r="B90" s="152"/>
      <c r="C90" s="15" t="s">
        <v>129</v>
      </c>
      <c r="D90" s="64">
        <f t="shared" si="18"/>
        <v>240</v>
      </c>
      <c r="E90" s="55"/>
      <c r="F90" s="55"/>
      <c r="G90" s="55">
        <v>240</v>
      </c>
      <c r="H90" s="55"/>
      <c r="I90" s="55"/>
      <c r="J90" s="55"/>
      <c r="K90" s="56"/>
      <c r="L90" s="7">
        <f t="shared" si="19"/>
        <v>600</v>
      </c>
      <c r="M90" s="48"/>
      <c r="N90" s="48"/>
      <c r="O90" s="47">
        <v>300</v>
      </c>
      <c r="P90" s="47"/>
      <c r="Q90" s="47"/>
      <c r="R90" s="47">
        <v>300</v>
      </c>
    </row>
    <row r="91" spans="2:25" ht="15.75" customHeight="1" x14ac:dyDescent="0.25">
      <c r="B91" s="152"/>
      <c r="C91" s="15" t="s">
        <v>130</v>
      </c>
      <c r="D91" s="64">
        <f t="shared" si="18"/>
        <v>120</v>
      </c>
      <c r="E91" s="55"/>
      <c r="F91" s="55"/>
      <c r="G91" s="55">
        <v>120</v>
      </c>
      <c r="H91" s="55"/>
      <c r="I91" s="55"/>
      <c r="J91" s="55"/>
      <c r="K91" s="56"/>
      <c r="L91" s="7"/>
      <c r="M91" s="48"/>
      <c r="N91" s="48"/>
      <c r="O91" s="47"/>
      <c r="P91" s="47"/>
      <c r="Q91" s="47"/>
      <c r="R91" s="47"/>
    </row>
    <row r="92" spans="2:25" ht="15" x14ac:dyDescent="0.25">
      <c r="B92" s="152"/>
      <c r="C92" s="15" t="s">
        <v>102</v>
      </c>
      <c r="D92" s="64">
        <f t="shared" si="18"/>
        <v>20</v>
      </c>
      <c r="E92" s="55">
        <v>20</v>
      </c>
      <c r="F92" s="55"/>
      <c r="G92" s="55"/>
      <c r="H92" s="55"/>
      <c r="I92" s="55"/>
      <c r="J92" s="55"/>
      <c r="K92" s="56"/>
      <c r="L92" s="7"/>
      <c r="M92" s="48"/>
      <c r="N92" s="48"/>
      <c r="O92" s="47"/>
      <c r="P92" s="47"/>
      <c r="Q92" s="47"/>
      <c r="R92" s="47"/>
    </row>
    <row r="93" spans="2:25" ht="15" x14ac:dyDescent="0.25">
      <c r="B93" s="152"/>
      <c r="C93" s="15" t="s">
        <v>104</v>
      </c>
      <c r="D93" s="64">
        <f t="shared" si="18"/>
        <v>20</v>
      </c>
      <c r="E93" s="55">
        <v>20</v>
      </c>
      <c r="F93" s="55"/>
      <c r="G93" s="55"/>
      <c r="H93" s="55"/>
      <c r="I93" s="55"/>
      <c r="J93" s="55"/>
      <c r="K93" s="56"/>
      <c r="L93" s="7"/>
      <c r="M93" s="48"/>
      <c r="N93" s="48"/>
      <c r="O93" s="47"/>
      <c r="P93" s="47"/>
      <c r="Q93" s="47"/>
      <c r="R93" s="47"/>
    </row>
    <row r="94" spans="2:25" ht="15" x14ac:dyDescent="0.25">
      <c r="B94" s="152"/>
      <c r="C94" s="15" t="s">
        <v>131</v>
      </c>
      <c r="D94" s="64">
        <f t="shared" si="18"/>
        <v>20</v>
      </c>
      <c r="E94" s="55"/>
      <c r="F94" s="55"/>
      <c r="G94" s="55"/>
      <c r="H94" s="55"/>
      <c r="I94" s="55"/>
      <c r="J94" s="55">
        <v>20</v>
      </c>
      <c r="K94" s="56"/>
      <c r="L94" s="7"/>
      <c r="M94" s="48"/>
      <c r="N94" s="48"/>
      <c r="O94" s="47"/>
      <c r="P94" s="47"/>
      <c r="Q94" s="47"/>
      <c r="R94" s="47"/>
    </row>
    <row r="95" spans="2:25" ht="15" x14ac:dyDescent="0.25">
      <c r="B95" s="152"/>
      <c r="C95" s="15" t="s">
        <v>103</v>
      </c>
      <c r="D95" s="64">
        <f t="shared" si="18"/>
        <v>30</v>
      </c>
      <c r="E95" s="55">
        <v>30</v>
      </c>
      <c r="F95" s="55"/>
      <c r="G95" s="55"/>
      <c r="H95" s="55"/>
      <c r="I95" s="55"/>
      <c r="J95" s="55"/>
      <c r="K95" s="56"/>
      <c r="L95" s="7"/>
      <c r="M95" s="48"/>
      <c r="N95" s="48"/>
      <c r="O95" s="47"/>
      <c r="P95" s="47"/>
      <c r="Q95" s="47"/>
      <c r="R95" s="47"/>
    </row>
    <row r="96" spans="2:25" ht="15" x14ac:dyDescent="0.25">
      <c r="B96" s="152"/>
      <c r="C96" s="15" t="s">
        <v>106</v>
      </c>
      <c r="D96" s="64">
        <f t="shared" si="18"/>
        <v>280</v>
      </c>
      <c r="E96" s="55">
        <v>240</v>
      </c>
      <c r="F96" s="55"/>
      <c r="G96" s="55"/>
      <c r="H96" s="55">
        <v>40</v>
      </c>
      <c r="I96" s="55"/>
      <c r="J96" s="55"/>
      <c r="K96" s="56"/>
      <c r="L96" s="7"/>
      <c r="M96" s="48"/>
      <c r="N96" s="48"/>
      <c r="O96" s="47"/>
      <c r="P96" s="47"/>
      <c r="Q96" s="47"/>
      <c r="R96" s="47"/>
    </row>
    <row r="97" spans="2:24" ht="15" x14ac:dyDescent="0.25">
      <c r="B97" s="152"/>
      <c r="C97" s="15" t="s">
        <v>105</v>
      </c>
      <c r="D97" s="64">
        <f t="shared" si="18"/>
        <v>8</v>
      </c>
      <c r="E97" s="55"/>
      <c r="F97" s="55"/>
      <c r="G97" s="55"/>
      <c r="H97" s="55"/>
      <c r="I97" s="55"/>
      <c r="J97" s="55">
        <v>8</v>
      </c>
      <c r="K97" s="56"/>
      <c r="L97" s="7">
        <f t="shared" si="19"/>
        <v>40</v>
      </c>
      <c r="M97" s="48"/>
      <c r="N97" s="48"/>
      <c r="O97" s="47"/>
      <c r="P97" s="47"/>
      <c r="Q97" s="47"/>
      <c r="R97" s="47">
        <v>40</v>
      </c>
    </row>
    <row r="98" spans="2:24" ht="15" x14ac:dyDescent="0.25">
      <c r="B98" s="152"/>
      <c r="C98" s="15" t="s">
        <v>108</v>
      </c>
      <c r="D98" s="64">
        <f t="shared" si="18"/>
        <v>306</v>
      </c>
      <c r="E98" s="55">
        <v>48</v>
      </c>
      <c r="F98" s="55">
        <v>12</v>
      </c>
      <c r="G98" s="55"/>
      <c r="H98" s="55"/>
      <c r="I98" s="55"/>
      <c r="J98" s="55">
        <v>246</v>
      </c>
      <c r="K98" s="56"/>
      <c r="L98" s="7"/>
      <c r="M98" s="48"/>
      <c r="N98" s="48"/>
      <c r="O98" s="47"/>
      <c r="P98" s="47"/>
      <c r="Q98" s="47"/>
      <c r="R98" s="47"/>
    </row>
    <row r="99" spans="2:24" ht="15" x14ac:dyDescent="0.25">
      <c r="B99" s="152"/>
      <c r="C99" s="15" t="s">
        <v>109</v>
      </c>
      <c r="D99" s="64">
        <f>SUM(E99:J99)</f>
        <v>20</v>
      </c>
      <c r="E99" s="55">
        <v>20</v>
      </c>
      <c r="F99" s="55"/>
      <c r="G99" s="55"/>
      <c r="H99" s="55"/>
      <c r="I99" s="55"/>
      <c r="J99" s="55"/>
      <c r="K99" s="56"/>
      <c r="L99" s="7"/>
      <c r="M99" s="48"/>
      <c r="N99" s="48"/>
      <c r="O99" s="47"/>
      <c r="P99" s="47"/>
      <c r="Q99" s="47"/>
      <c r="R99" s="47"/>
    </row>
    <row r="100" spans="2:24" ht="15" customHeight="1" x14ac:dyDescent="0.25">
      <c r="B100" s="152"/>
      <c r="C100" s="113" t="s">
        <v>111</v>
      </c>
      <c r="D100" s="91"/>
      <c r="E100" s="91"/>
      <c r="F100" s="91"/>
      <c r="G100" s="97"/>
      <c r="H100" s="97"/>
      <c r="I100" s="97"/>
      <c r="J100" s="97"/>
      <c r="K100" s="56"/>
      <c r="L100" s="97">
        <f>SUM(M100:R100)</f>
        <v>200</v>
      </c>
      <c r="M100" s="97"/>
      <c r="N100" s="97"/>
      <c r="O100" s="47"/>
      <c r="P100" s="47"/>
      <c r="Q100" s="97">
        <v>200</v>
      </c>
      <c r="R100" s="47"/>
      <c r="S100" s="140" t="s">
        <v>210</v>
      </c>
      <c r="T100" s="141"/>
      <c r="U100" s="141"/>
      <c r="V100" s="141"/>
      <c r="W100" s="141"/>
      <c r="X100" s="138"/>
    </row>
    <row r="101" spans="2:24" ht="15" x14ac:dyDescent="0.25">
      <c r="B101" s="152"/>
      <c r="C101" s="15" t="s">
        <v>132</v>
      </c>
      <c r="D101" s="64">
        <f t="shared" si="18"/>
        <v>68</v>
      </c>
      <c r="E101" s="55"/>
      <c r="F101" s="55"/>
      <c r="G101" s="55"/>
      <c r="H101" s="55"/>
      <c r="I101" s="55"/>
      <c r="J101" s="55">
        <v>68</v>
      </c>
      <c r="K101" s="56"/>
      <c r="L101" s="7">
        <f t="shared" si="19"/>
        <v>32</v>
      </c>
      <c r="M101" s="48"/>
      <c r="N101" s="48"/>
      <c r="O101" s="47"/>
      <c r="P101" s="47"/>
      <c r="Q101" s="47"/>
      <c r="R101" s="47">
        <v>32</v>
      </c>
    </row>
    <row r="102" spans="2:24" ht="15" x14ac:dyDescent="0.25">
      <c r="B102" s="152"/>
      <c r="C102" s="15" t="s">
        <v>35</v>
      </c>
      <c r="D102" s="64"/>
      <c r="E102" s="61"/>
      <c r="F102" s="61"/>
      <c r="G102" s="61"/>
      <c r="H102" s="61"/>
      <c r="I102" s="61"/>
      <c r="J102" s="61"/>
      <c r="K102" s="44"/>
      <c r="L102" s="7">
        <f>SUM(M102:R102)</f>
        <v>348</v>
      </c>
      <c r="M102" s="7"/>
      <c r="N102" s="7">
        <v>24</v>
      </c>
      <c r="O102" s="7"/>
      <c r="P102" s="7">
        <v>16</v>
      </c>
      <c r="Q102" s="7">
        <f>148+80</f>
        <v>228</v>
      </c>
      <c r="R102" s="7">
        <v>80</v>
      </c>
    </row>
    <row r="103" spans="2:24" ht="15" x14ac:dyDescent="0.25">
      <c r="B103" s="152"/>
      <c r="C103" s="15" t="s">
        <v>36</v>
      </c>
      <c r="D103" s="64"/>
      <c r="E103" s="61"/>
      <c r="F103" s="61"/>
      <c r="G103" s="61"/>
      <c r="H103" s="61"/>
      <c r="I103" s="61"/>
      <c r="J103" s="61"/>
      <c r="K103" s="44"/>
      <c r="L103" s="7">
        <f t="shared" ref="L103:L148" si="20">SUM(M103:R103)</f>
        <v>188</v>
      </c>
      <c r="M103" s="7">
        <v>60</v>
      </c>
      <c r="N103" s="7"/>
      <c r="O103" s="7">
        <v>32</v>
      </c>
      <c r="P103" s="7">
        <v>32</v>
      </c>
      <c r="Q103" s="7">
        <v>64</v>
      </c>
      <c r="R103" s="7"/>
    </row>
    <row r="104" spans="2:24" ht="15" x14ac:dyDescent="0.25">
      <c r="B104" s="152"/>
      <c r="C104" s="15" t="s">
        <v>37</v>
      </c>
      <c r="D104" s="64"/>
      <c r="E104" s="61"/>
      <c r="F104" s="61"/>
      <c r="G104" s="61"/>
      <c r="H104" s="61"/>
      <c r="I104" s="61"/>
      <c r="J104" s="61"/>
      <c r="K104" s="44"/>
      <c r="L104" s="7">
        <f t="shared" si="20"/>
        <v>168</v>
      </c>
      <c r="M104" s="7">
        <v>40</v>
      </c>
      <c r="N104" s="7">
        <v>32</v>
      </c>
      <c r="O104" s="7">
        <v>32</v>
      </c>
      <c r="P104" s="7">
        <v>32</v>
      </c>
      <c r="Q104" s="7">
        <v>32</v>
      </c>
      <c r="R104" s="7"/>
    </row>
    <row r="105" spans="2:24" ht="15" x14ac:dyDescent="0.25">
      <c r="B105" s="152"/>
      <c r="C105" s="15" t="s">
        <v>12</v>
      </c>
      <c r="D105" s="64"/>
      <c r="E105" s="61"/>
      <c r="F105" s="61"/>
      <c r="G105" s="61"/>
      <c r="H105" s="61"/>
      <c r="I105" s="61"/>
      <c r="J105" s="61"/>
      <c r="K105" s="44"/>
      <c r="L105" s="7">
        <f>SUM(M105:R105)</f>
        <v>488</v>
      </c>
      <c r="M105" s="7">
        <v>320</v>
      </c>
      <c r="O105" s="7"/>
      <c r="P105" s="7">
        <v>24</v>
      </c>
      <c r="Q105" s="7">
        <v>80</v>
      </c>
      <c r="R105" s="7">
        <v>64</v>
      </c>
    </row>
    <row r="106" spans="2:24" ht="15" x14ac:dyDescent="0.25">
      <c r="B106" s="152"/>
      <c r="C106" s="15" t="s">
        <v>186</v>
      </c>
      <c r="D106" s="64">
        <f t="shared" si="18"/>
        <v>96</v>
      </c>
      <c r="E106" s="61">
        <v>96</v>
      </c>
      <c r="F106" s="61"/>
      <c r="G106" s="61"/>
      <c r="H106" s="61"/>
      <c r="I106" s="61"/>
      <c r="J106" s="61"/>
      <c r="K106" s="44"/>
      <c r="L106" s="7">
        <f t="shared" si="20"/>
        <v>396</v>
      </c>
      <c r="M106" s="7">
        <v>32</v>
      </c>
      <c r="N106" s="7"/>
      <c r="O106" s="7"/>
      <c r="P106" s="7">
        <v>32</v>
      </c>
      <c r="Q106" s="7">
        <v>300</v>
      </c>
      <c r="R106" s="7">
        <v>32</v>
      </c>
    </row>
    <row r="107" spans="2:24" ht="15" x14ac:dyDescent="0.25">
      <c r="B107" s="152"/>
      <c r="C107" s="15" t="s">
        <v>177</v>
      </c>
      <c r="D107" s="64"/>
      <c r="E107" s="61"/>
      <c r="F107" s="61"/>
      <c r="G107" s="61">
        <v>24</v>
      </c>
      <c r="H107" s="61"/>
      <c r="I107" s="61"/>
      <c r="J107" s="61"/>
      <c r="K107" s="44"/>
      <c r="L107" s="7"/>
      <c r="M107" s="7"/>
      <c r="N107" s="7"/>
      <c r="O107" s="7"/>
      <c r="P107" s="7"/>
      <c r="Q107" s="7"/>
      <c r="R107" s="7"/>
    </row>
    <row r="108" spans="2:24" ht="15" x14ac:dyDescent="0.25">
      <c r="B108" s="152"/>
      <c r="C108" s="15" t="s">
        <v>64</v>
      </c>
      <c r="D108" s="64">
        <f t="shared" si="18"/>
        <v>400</v>
      </c>
      <c r="E108" s="61">
        <v>400</v>
      </c>
      <c r="F108" s="61"/>
      <c r="G108" s="61"/>
      <c r="H108" s="61"/>
      <c r="I108" s="61"/>
      <c r="J108" s="61"/>
      <c r="K108" s="44"/>
      <c r="L108" s="7">
        <f>SUM(M108:R108)</f>
        <v>392</v>
      </c>
      <c r="M108" s="7">
        <v>200</v>
      </c>
      <c r="N108" s="91"/>
      <c r="O108" s="7"/>
      <c r="P108" s="7"/>
      <c r="Q108" s="7">
        <v>168</v>
      </c>
      <c r="R108" s="7">
        <v>24</v>
      </c>
    </row>
    <row r="109" spans="2:24" ht="15" x14ac:dyDescent="0.25">
      <c r="B109" s="152"/>
      <c r="C109" s="15" t="s">
        <v>20</v>
      </c>
      <c r="D109" s="50"/>
      <c r="E109" s="61"/>
      <c r="F109" s="61"/>
      <c r="G109" s="61"/>
      <c r="H109" s="61"/>
      <c r="I109" s="61"/>
      <c r="J109" s="61"/>
      <c r="K109" s="44"/>
      <c r="L109" s="7">
        <f t="shared" si="20"/>
        <v>296</v>
      </c>
      <c r="M109" s="7"/>
      <c r="N109" s="7"/>
      <c r="O109" s="7"/>
      <c r="P109" s="7">
        <v>16</v>
      </c>
      <c r="Q109" s="7">
        <v>120</v>
      </c>
      <c r="R109" s="7">
        <v>160</v>
      </c>
    </row>
    <row r="110" spans="2:24" ht="15" x14ac:dyDescent="0.25">
      <c r="B110" s="152"/>
      <c r="C110" s="15" t="s">
        <v>32</v>
      </c>
      <c r="D110" s="50"/>
      <c r="E110" s="61"/>
      <c r="F110" s="61"/>
      <c r="G110" s="61"/>
      <c r="H110" s="61"/>
      <c r="I110" s="61"/>
      <c r="J110" s="61"/>
      <c r="K110" s="44"/>
      <c r="L110" s="7">
        <f t="shared" si="20"/>
        <v>184</v>
      </c>
      <c r="M110" s="7"/>
      <c r="N110" s="7">
        <v>32</v>
      </c>
      <c r="O110" s="7">
        <v>60</v>
      </c>
      <c r="P110" s="7">
        <v>32</v>
      </c>
      <c r="Q110" s="7"/>
      <c r="R110" s="7">
        <v>60</v>
      </c>
    </row>
    <row r="111" spans="2:24" ht="15" x14ac:dyDescent="0.25">
      <c r="B111" s="152" t="s">
        <v>191</v>
      </c>
      <c r="C111" s="16" t="s">
        <v>13</v>
      </c>
      <c r="D111" s="50">
        <f>SUM(E111:J111)</f>
        <v>208</v>
      </c>
      <c r="E111" s="61">
        <v>90</v>
      </c>
      <c r="F111" s="61"/>
      <c r="G111" s="61"/>
      <c r="H111" s="61">
        <v>28</v>
      </c>
      <c r="I111" s="61"/>
      <c r="J111" s="61">
        <v>90</v>
      </c>
      <c r="K111" s="44"/>
      <c r="L111" s="7">
        <f t="shared" si="20"/>
        <v>56</v>
      </c>
      <c r="M111" s="7">
        <v>40</v>
      </c>
      <c r="N111" s="7"/>
      <c r="O111" s="7"/>
      <c r="P111" s="7">
        <v>16</v>
      </c>
      <c r="Q111" s="7"/>
      <c r="R111" s="7"/>
    </row>
    <row r="112" spans="2:24" ht="15" x14ac:dyDescent="0.25">
      <c r="B112" s="152"/>
      <c r="C112" s="16" t="s">
        <v>15</v>
      </c>
      <c r="D112" s="50"/>
      <c r="E112" s="61"/>
      <c r="F112" s="61"/>
      <c r="G112" s="61"/>
      <c r="H112" s="61"/>
      <c r="I112" s="61"/>
      <c r="J112" s="61"/>
      <c r="K112" s="44"/>
      <c r="L112" s="7">
        <f t="shared" si="20"/>
        <v>96</v>
      </c>
      <c r="M112" s="7"/>
      <c r="N112" s="7"/>
      <c r="O112" s="7">
        <v>80</v>
      </c>
      <c r="P112" s="7"/>
      <c r="Q112" s="7"/>
      <c r="R112" s="7">
        <v>16</v>
      </c>
    </row>
    <row r="113" spans="2:25" ht="15" x14ac:dyDescent="0.25">
      <c r="B113" s="152"/>
      <c r="C113" s="16" t="s">
        <v>18</v>
      </c>
      <c r="D113" s="50"/>
      <c r="E113" s="61"/>
      <c r="F113" s="61"/>
      <c r="G113" s="61"/>
      <c r="H113" s="61"/>
      <c r="I113" s="61"/>
      <c r="J113" s="61"/>
      <c r="K113" s="44"/>
      <c r="L113" s="7">
        <f t="shared" si="20"/>
        <v>76</v>
      </c>
      <c r="M113" s="7"/>
      <c r="N113" s="7"/>
      <c r="O113" s="7">
        <v>60</v>
      </c>
      <c r="P113" s="7"/>
      <c r="Q113" s="7"/>
      <c r="R113" s="7">
        <v>16</v>
      </c>
    </row>
    <row r="114" spans="2:25" ht="15" x14ac:dyDescent="0.25">
      <c r="B114" s="152"/>
      <c r="C114" s="16" t="s">
        <v>14</v>
      </c>
      <c r="D114" s="50"/>
      <c r="E114" s="61"/>
      <c r="F114" s="61"/>
      <c r="G114" s="61"/>
      <c r="H114" s="61"/>
      <c r="I114" s="61"/>
      <c r="J114" s="61"/>
      <c r="K114" s="44"/>
      <c r="L114" s="7">
        <f t="shared" si="20"/>
        <v>96</v>
      </c>
      <c r="M114" s="7"/>
      <c r="N114" s="7"/>
      <c r="O114" s="7">
        <v>80</v>
      </c>
      <c r="P114" s="7"/>
      <c r="Q114" s="7"/>
      <c r="R114" s="7">
        <v>16</v>
      </c>
    </row>
    <row r="115" spans="2:25" ht="15" x14ac:dyDescent="0.25">
      <c r="B115" s="152"/>
      <c r="C115" s="16" t="s">
        <v>16</v>
      </c>
      <c r="D115" s="50"/>
      <c r="E115" s="61"/>
      <c r="F115" s="61"/>
      <c r="G115" s="61"/>
      <c r="H115" s="61"/>
      <c r="I115" s="61"/>
      <c r="J115" s="61"/>
      <c r="K115" s="44"/>
      <c r="L115" s="7">
        <f t="shared" si="20"/>
        <v>116</v>
      </c>
      <c r="M115" s="7"/>
      <c r="O115" s="7">
        <v>100</v>
      </c>
      <c r="P115" s="7"/>
      <c r="Q115" s="7"/>
      <c r="R115" s="7">
        <v>16</v>
      </c>
    </row>
    <row r="116" spans="2:25" ht="15" x14ac:dyDescent="0.25">
      <c r="B116" s="152"/>
      <c r="C116" s="16" t="s">
        <v>134</v>
      </c>
      <c r="D116" s="50">
        <f t="shared" ref="D116:D127" si="21">SUM(E116:J116)</f>
        <v>68</v>
      </c>
      <c r="E116" s="61"/>
      <c r="F116" s="61"/>
      <c r="G116" s="61"/>
      <c r="H116" s="61"/>
      <c r="I116" s="61"/>
      <c r="J116" s="61">
        <v>68</v>
      </c>
      <c r="K116" s="44"/>
      <c r="L116" s="7"/>
      <c r="M116" s="7"/>
      <c r="N116" s="7"/>
      <c r="O116" s="7"/>
      <c r="P116" s="7"/>
      <c r="Q116" s="7"/>
      <c r="R116" s="7"/>
    </row>
    <row r="117" spans="2:25" ht="15" x14ac:dyDescent="0.25">
      <c r="B117" s="152"/>
      <c r="C117" s="16" t="s">
        <v>26</v>
      </c>
      <c r="D117" s="50"/>
      <c r="E117" s="61"/>
      <c r="F117" s="61"/>
      <c r="G117" s="61">
        <v>150</v>
      </c>
      <c r="H117" s="61"/>
      <c r="I117" s="61"/>
      <c r="J117" s="61"/>
      <c r="K117" s="44"/>
      <c r="L117" s="7"/>
      <c r="M117" s="7"/>
      <c r="N117" s="7"/>
      <c r="O117" s="7"/>
      <c r="P117" s="7"/>
      <c r="Q117" s="7"/>
      <c r="R117" s="7"/>
    </row>
    <row r="118" spans="2:25" ht="15" x14ac:dyDescent="0.25">
      <c r="B118" s="152"/>
      <c r="C118" s="16" t="s">
        <v>135</v>
      </c>
      <c r="D118" s="50">
        <f t="shared" si="21"/>
        <v>48</v>
      </c>
      <c r="E118" s="61"/>
      <c r="F118" s="61"/>
      <c r="G118" s="61">
        <v>48</v>
      </c>
      <c r="H118" s="61"/>
      <c r="I118" s="61"/>
      <c r="J118" s="61"/>
      <c r="K118" s="44"/>
      <c r="L118" s="7"/>
      <c r="M118" s="7"/>
      <c r="N118" s="7"/>
      <c r="O118" s="7"/>
      <c r="P118" s="7"/>
      <c r="Q118" s="7"/>
      <c r="R118" s="7"/>
      <c r="S118" s="142"/>
      <c r="T118" s="143"/>
      <c r="U118" s="143"/>
      <c r="V118" s="143"/>
      <c r="W118" s="143"/>
      <c r="X118" s="143"/>
      <c r="Y118" s="143"/>
    </row>
    <row r="119" spans="2:25" ht="15" x14ac:dyDescent="0.25">
      <c r="B119" s="152"/>
      <c r="C119" s="16" t="s">
        <v>17</v>
      </c>
      <c r="D119" s="50"/>
      <c r="E119" s="61"/>
      <c r="F119" s="61"/>
      <c r="G119" s="61"/>
      <c r="H119" s="61"/>
      <c r="I119" s="61"/>
      <c r="J119" s="61"/>
      <c r="K119" s="44"/>
      <c r="L119" s="7">
        <f t="shared" si="20"/>
        <v>114</v>
      </c>
      <c r="M119" s="7"/>
      <c r="N119" s="7"/>
      <c r="O119" s="7">
        <v>90</v>
      </c>
      <c r="P119" s="7"/>
      <c r="Q119" s="7"/>
      <c r="R119" s="7">
        <v>24</v>
      </c>
    </row>
    <row r="120" spans="2:25" ht="15" x14ac:dyDescent="0.25">
      <c r="B120" s="152"/>
      <c r="C120" s="16" t="s">
        <v>19</v>
      </c>
      <c r="D120" s="50">
        <f t="shared" si="21"/>
        <v>68</v>
      </c>
      <c r="E120" s="61"/>
      <c r="F120" s="61"/>
      <c r="G120" s="61"/>
      <c r="H120" s="61"/>
      <c r="I120" s="61"/>
      <c r="J120" s="61">
        <v>68</v>
      </c>
      <c r="K120" s="44"/>
      <c r="L120" s="7">
        <f t="shared" si="20"/>
        <v>184</v>
      </c>
      <c r="M120" s="7"/>
      <c r="N120" s="7"/>
      <c r="O120" s="7">
        <v>160</v>
      </c>
      <c r="P120" s="7"/>
      <c r="Q120" s="7"/>
      <c r="R120" s="7">
        <v>24</v>
      </c>
    </row>
    <row r="121" spans="2:25" ht="15" x14ac:dyDescent="0.25">
      <c r="B121" s="152"/>
      <c r="C121" s="16" t="s">
        <v>11</v>
      </c>
      <c r="D121" s="50"/>
      <c r="E121" s="61"/>
      <c r="F121" s="61"/>
      <c r="G121" s="61"/>
      <c r="H121" s="61"/>
      <c r="I121" s="61"/>
      <c r="J121" s="61"/>
      <c r="K121" s="44"/>
      <c r="L121" s="7">
        <f t="shared" si="20"/>
        <v>72</v>
      </c>
      <c r="M121" s="7"/>
      <c r="N121" s="7"/>
      <c r="O121" s="7">
        <v>72</v>
      </c>
      <c r="P121" s="7"/>
      <c r="Q121" s="7"/>
      <c r="R121" s="7"/>
    </row>
    <row r="122" spans="2:25" ht="15" x14ac:dyDescent="0.25">
      <c r="B122" s="152"/>
      <c r="C122" s="16" t="s">
        <v>3</v>
      </c>
      <c r="D122" s="50"/>
      <c r="E122" s="61"/>
      <c r="F122" s="61"/>
      <c r="G122" s="61"/>
      <c r="H122" s="61"/>
      <c r="I122" s="61"/>
      <c r="J122" s="61"/>
      <c r="K122" s="44"/>
      <c r="L122" s="7">
        <f t="shared" si="20"/>
        <v>80</v>
      </c>
      <c r="M122" s="7">
        <v>32</v>
      </c>
      <c r="N122" s="7">
        <v>16</v>
      </c>
      <c r="O122" s="7"/>
      <c r="P122" s="7">
        <v>32</v>
      </c>
      <c r="Q122" s="7"/>
      <c r="R122" s="7"/>
    </row>
    <row r="123" spans="2:25" ht="15" customHeight="1" x14ac:dyDescent="0.25">
      <c r="B123" s="152"/>
      <c r="C123" s="16" t="s">
        <v>6</v>
      </c>
      <c r="D123" s="50"/>
      <c r="E123" s="61"/>
      <c r="F123" s="61"/>
      <c r="G123" s="61"/>
      <c r="H123" s="61"/>
      <c r="I123" s="61"/>
      <c r="J123" s="61"/>
      <c r="K123" s="44"/>
      <c r="L123" s="7">
        <f t="shared" si="20"/>
        <v>72</v>
      </c>
      <c r="M123" s="7"/>
      <c r="N123" s="7">
        <v>16</v>
      </c>
      <c r="O123" s="7"/>
      <c r="P123" s="7">
        <v>24</v>
      </c>
      <c r="Q123" s="7"/>
      <c r="R123" s="7">
        <v>32</v>
      </c>
    </row>
    <row r="124" spans="2:25" ht="15" x14ac:dyDescent="0.25">
      <c r="B124" s="152"/>
      <c r="C124" s="16" t="s">
        <v>133</v>
      </c>
      <c r="D124" s="50">
        <f t="shared" si="21"/>
        <v>52</v>
      </c>
      <c r="E124" s="61">
        <v>20</v>
      </c>
      <c r="F124" s="61"/>
      <c r="G124" s="61"/>
      <c r="H124" s="61"/>
      <c r="I124" s="61"/>
      <c r="J124" s="61">
        <v>32</v>
      </c>
      <c r="K124" s="44"/>
      <c r="L124" s="7">
        <f t="shared" si="20"/>
        <v>16</v>
      </c>
      <c r="M124" s="7"/>
      <c r="N124" s="7"/>
      <c r="O124" s="7"/>
      <c r="P124" s="7"/>
      <c r="Q124" s="7"/>
      <c r="R124" s="7">
        <v>16</v>
      </c>
    </row>
    <row r="125" spans="2:25" ht="15" x14ac:dyDescent="0.25">
      <c r="B125" s="152"/>
      <c r="C125" s="16" t="s">
        <v>73</v>
      </c>
      <c r="D125" s="50"/>
      <c r="E125" s="61"/>
      <c r="F125" s="61"/>
      <c r="G125" s="61"/>
      <c r="H125" s="61"/>
      <c r="I125" s="61"/>
      <c r="J125" s="61"/>
      <c r="K125" s="44"/>
      <c r="L125" s="7">
        <f t="shared" si="20"/>
        <v>80</v>
      </c>
      <c r="M125" s="7">
        <v>40</v>
      </c>
      <c r="N125" s="7"/>
      <c r="O125" s="7"/>
      <c r="P125" s="7">
        <v>16</v>
      </c>
      <c r="Q125" s="7">
        <v>24</v>
      </c>
      <c r="R125" s="7"/>
    </row>
    <row r="126" spans="2:25" ht="15" x14ac:dyDescent="0.25">
      <c r="B126" s="152"/>
      <c r="C126" s="16" t="s">
        <v>74</v>
      </c>
      <c r="D126" s="50"/>
      <c r="E126" s="61"/>
      <c r="F126" s="61"/>
      <c r="G126" s="61"/>
      <c r="H126" s="61"/>
      <c r="I126" s="61"/>
      <c r="J126" s="61"/>
      <c r="K126" s="44"/>
      <c r="L126" s="7">
        <f>SUM(M126:R126)</f>
        <v>296</v>
      </c>
      <c r="M126" s="7"/>
      <c r="N126" s="91"/>
      <c r="O126" s="7"/>
      <c r="P126" s="7">
        <v>16</v>
      </c>
      <c r="Q126" s="7">
        <v>80</v>
      </c>
      <c r="R126" s="7">
        <v>200</v>
      </c>
    </row>
    <row r="127" spans="2:25" ht="15" x14ac:dyDescent="0.25">
      <c r="B127" s="152"/>
      <c r="C127" s="16" t="s">
        <v>5</v>
      </c>
      <c r="D127" s="50">
        <f t="shared" si="21"/>
        <v>52</v>
      </c>
      <c r="E127" s="61">
        <v>16</v>
      </c>
      <c r="F127" s="61">
        <v>16</v>
      </c>
      <c r="G127" s="61"/>
      <c r="H127" s="61">
        <v>16</v>
      </c>
      <c r="I127" s="61"/>
      <c r="J127" s="61">
        <v>4</v>
      </c>
      <c r="K127" s="44"/>
      <c r="L127" s="7">
        <f t="shared" si="20"/>
        <v>216</v>
      </c>
      <c r="M127" s="7">
        <v>96</v>
      </c>
      <c r="O127" s="7">
        <v>40</v>
      </c>
      <c r="P127" s="7">
        <v>24</v>
      </c>
      <c r="Q127" s="7">
        <v>40</v>
      </c>
      <c r="R127" s="7">
        <v>16</v>
      </c>
      <c r="S127" s="142"/>
      <c r="T127" s="143"/>
      <c r="U127" s="143"/>
      <c r="V127" s="143"/>
      <c r="W127" s="143"/>
      <c r="X127" s="143"/>
      <c r="Y127" s="143"/>
    </row>
    <row r="128" spans="2:25" ht="15" x14ac:dyDescent="0.25">
      <c r="B128" s="152"/>
      <c r="C128" s="16" t="s">
        <v>192</v>
      </c>
      <c r="D128" s="50"/>
      <c r="E128" s="61"/>
      <c r="F128" s="61"/>
      <c r="G128" s="61"/>
      <c r="H128" s="61"/>
      <c r="I128" s="61"/>
      <c r="J128" s="61"/>
      <c r="K128" s="44"/>
      <c r="L128" s="7">
        <f t="shared" si="20"/>
        <v>160</v>
      </c>
      <c r="M128" s="7"/>
      <c r="N128" s="7"/>
      <c r="O128" s="7">
        <v>160</v>
      </c>
      <c r="P128" s="7"/>
      <c r="Q128" s="7"/>
      <c r="R128" s="7"/>
    </row>
    <row r="129" spans="2:25" ht="18.75" customHeight="1" x14ac:dyDescent="0.25">
      <c r="B129" s="152"/>
      <c r="C129" s="16" t="s">
        <v>1</v>
      </c>
      <c r="D129" s="61"/>
      <c r="E129" s="61"/>
      <c r="F129" s="61"/>
      <c r="G129" s="61"/>
      <c r="H129" s="61"/>
      <c r="I129" s="61"/>
      <c r="J129" s="61"/>
      <c r="K129" s="44"/>
      <c r="L129" s="7">
        <f t="shared" si="20"/>
        <v>40</v>
      </c>
      <c r="M129" s="7">
        <v>16</v>
      </c>
      <c r="N129" s="7">
        <v>8</v>
      </c>
      <c r="O129" s="7"/>
      <c r="P129" s="7">
        <v>16</v>
      </c>
      <c r="Q129" s="7"/>
      <c r="R129" s="7"/>
    </row>
    <row r="130" spans="2:25" ht="15" x14ac:dyDescent="0.25">
      <c r="B130" s="152"/>
      <c r="C130" s="16" t="s">
        <v>25</v>
      </c>
      <c r="D130" s="61">
        <f>SUM(E130:J130)</f>
        <v>48</v>
      </c>
      <c r="E130" s="61"/>
      <c r="F130" s="61"/>
      <c r="G130" s="7">
        <v>48</v>
      </c>
      <c r="H130" s="61"/>
      <c r="I130" s="61"/>
      <c r="J130" s="61"/>
      <c r="K130" s="44"/>
      <c r="L130" s="7"/>
      <c r="M130" s="7"/>
      <c r="N130" s="7"/>
      <c r="O130" s="7"/>
      <c r="P130" s="7"/>
      <c r="Q130" s="7"/>
      <c r="R130" s="7"/>
    </row>
    <row r="131" spans="2:25" ht="15" x14ac:dyDescent="0.25">
      <c r="B131" s="152"/>
      <c r="C131" s="16" t="s">
        <v>38</v>
      </c>
      <c r="D131" s="61"/>
      <c r="E131" s="61"/>
      <c r="F131" s="61"/>
      <c r="G131" s="61"/>
      <c r="H131" s="61"/>
      <c r="I131" s="61"/>
      <c r="J131" s="61"/>
      <c r="K131" s="44"/>
      <c r="L131" s="7">
        <f t="shared" si="20"/>
        <v>24</v>
      </c>
      <c r="M131" s="7"/>
      <c r="N131" s="7"/>
      <c r="O131" s="7"/>
      <c r="P131" s="7"/>
      <c r="Q131" s="7"/>
      <c r="R131" s="7">
        <v>24</v>
      </c>
    </row>
    <row r="132" spans="2:25" ht="15" x14ac:dyDescent="0.25">
      <c r="B132" s="152"/>
      <c r="C132" s="16" t="s">
        <v>22</v>
      </c>
      <c r="D132" s="61"/>
      <c r="E132" s="61"/>
      <c r="F132" s="61"/>
      <c r="G132" s="61"/>
      <c r="H132" s="61"/>
      <c r="I132" s="61"/>
      <c r="J132" s="61"/>
      <c r="K132" s="44"/>
      <c r="L132" s="7">
        <f t="shared" si="20"/>
        <v>16</v>
      </c>
      <c r="M132" s="7"/>
      <c r="N132" s="7"/>
      <c r="O132" s="7"/>
      <c r="P132" s="7"/>
      <c r="Q132" s="7"/>
      <c r="R132" s="7">
        <v>16</v>
      </c>
    </row>
    <row r="133" spans="2:25" ht="15" x14ac:dyDescent="0.25">
      <c r="B133" s="152"/>
      <c r="C133" s="16" t="s">
        <v>24</v>
      </c>
      <c r="D133" s="61"/>
      <c r="E133" s="61"/>
      <c r="F133" s="61"/>
      <c r="G133" s="61"/>
      <c r="H133" s="61"/>
      <c r="I133" s="61"/>
      <c r="J133" s="61"/>
      <c r="K133" s="44"/>
      <c r="L133" s="7">
        <f t="shared" si="20"/>
        <v>28</v>
      </c>
      <c r="M133" s="7"/>
      <c r="N133" s="7"/>
      <c r="O133" s="7">
        <v>12</v>
      </c>
      <c r="P133" s="7"/>
      <c r="Q133" s="7"/>
      <c r="R133" s="7">
        <v>16</v>
      </c>
    </row>
    <row r="134" spans="2:25" ht="15" x14ac:dyDescent="0.25">
      <c r="B134" s="152"/>
      <c r="C134" s="16" t="s">
        <v>23</v>
      </c>
      <c r="D134" s="61"/>
      <c r="E134" s="61"/>
      <c r="F134" s="61"/>
      <c r="G134" s="61"/>
      <c r="H134" s="61"/>
      <c r="I134" s="61"/>
      <c r="J134" s="61"/>
      <c r="K134" s="44"/>
      <c r="L134" s="7">
        <f t="shared" si="20"/>
        <v>28</v>
      </c>
      <c r="M134" s="7"/>
      <c r="N134" s="7"/>
      <c r="O134" s="7">
        <v>12</v>
      </c>
      <c r="P134" s="7"/>
      <c r="Q134" s="7"/>
      <c r="R134" s="7">
        <v>16</v>
      </c>
    </row>
    <row r="135" spans="2:25" ht="15" x14ac:dyDescent="0.25">
      <c r="B135" s="152"/>
      <c r="C135" s="16" t="s">
        <v>2</v>
      </c>
      <c r="D135" s="61"/>
      <c r="E135" s="61"/>
      <c r="F135" s="61"/>
      <c r="G135" s="61"/>
      <c r="H135" s="61"/>
      <c r="I135" s="61"/>
      <c r="J135" s="61"/>
      <c r="K135" s="44"/>
      <c r="L135" s="7">
        <f t="shared" si="20"/>
        <v>104</v>
      </c>
      <c r="M135" s="7"/>
      <c r="N135" s="7"/>
      <c r="O135" s="7"/>
      <c r="P135" s="7">
        <v>104</v>
      </c>
      <c r="Q135" s="7"/>
      <c r="R135" s="7"/>
    </row>
    <row r="136" spans="2:25" ht="15" x14ac:dyDescent="0.25">
      <c r="B136" s="152"/>
      <c r="C136" s="16" t="s">
        <v>84</v>
      </c>
      <c r="D136" s="61"/>
      <c r="E136" s="61"/>
      <c r="F136" s="61"/>
      <c r="G136" s="61"/>
      <c r="H136" s="61"/>
      <c r="I136" s="61"/>
      <c r="J136" s="61"/>
      <c r="K136" s="44"/>
      <c r="L136" s="7">
        <f t="shared" si="20"/>
        <v>48</v>
      </c>
      <c r="M136" s="7"/>
      <c r="N136" s="7"/>
      <c r="O136" s="7">
        <v>24</v>
      </c>
      <c r="P136" s="7"/>
      <c r="Q136" s="7"/>
      <c r="R136" s="7">
        <v>24</v>
      </c>
    </row>
    <row r="137" spans="2:25" ht="15" x14ac:dyDescent="0.25">
      <c r="B137" s="152"/>
      <c r="C137" s="16" t="s">
        <v>0</v>
      </c>
      <c r="D137" s="61"/>
      <c r="E137" s="61"/>
      <c r="F137" s="61"/>
      <c r="G137" s="61"/>
      <c r="H137" s="61"/>
      <c r="I137" s="61"/>
      <c r="J137" s="61"/>
      <c r="K137" s="44"/>
      <c r="L137" s="7">
        <f t="shared" si="20"/>
        <v>84</v>
      </c>
      <c r="M137" s="7">
        <v>24</v>
      </c>
      <c r="N137" s="7"/>
      <c r="O137" s="7"/>
      <c r="P137" s="7">
        <v>60</v>
      </c>
      <c r="Q137" s="7"/>
      <c r="R137" s="7"/>
    </row>
    <row r="138" spans="2:25" ht="15" x14ac:dyDescent="0.25">
      <c r="B138" s="152"/>
      <c r="C138" s="16" t="s">
        <v>10</v>
      </c>
      <c r="D138" s="61">
        <f>E138</f>
        <v>96</v>
      </c>
      <c r="E138" s="61">
        <v>96</v>
      </c>
      <c r="F138" s="61"/>
      <c r="G138" s="61"/>
      <c r="H138" s="61"/>
      <c r="I138" s="61"/>
      <c r="J138" s="61"/>
      <c r="K138" s="44"/>
      <c r="L138" s="7">
        <f t="shared" si="20"/>
        <v>68</v>
      </c>
      <c r="M138" s="7">
        <v>60</v>
      </c>
      <c r="N138" s="7"/>
      <c r="O138" s="7"/>
      <c r="P138" s="7"/>
      <c r="Q138" s="7">
        <v>8</v>
      </c>
      <c r="R138" s="7"/>
    </row>
    <row r="139" spans="2:25" ht="15" customHeight="1" x14ac:dyDescent="0.25">
      <c r="B139" s="154" t="s">
        <v>156</v>
      </c>
      <c r="C139" s="106" t="s">
        <v>112</v>
      </c>
      <c r="D139" s="75">
        <f>SUM(E139:J139)</f>
        <v>80</v>
      </c>
      <c r="E139" s="96"/>
      <c r="F139" s="96"/>
      <c r="G139" s="75"/>
      <c r="H139" s="75">
        <v>80</v>
      </c>
      <c r="I139" s="75"/>
      <c r="J139" s="75"/>
      <c r="K139" s="38"/>
      <c r="L139" s="7">
        <f t="shared" si="20"/>
        <v>40</v>
      </c>
      <c r="M139" s="75"/>
      <c r="N139" s="112">
        <v>40</v>
      </c>
      <c r="O139" s="75"/>
      <c r="P139" s="75"/>
      <c r="Q139" s="75"/>
      <c r="R139" s="75"/>
      <c r="S139" s="140" t="s">
        <v>213</v>
      </c>
      <c r="T139" s="141"/>
      <c r="U139" s="141"/>
      <c r="V139" s="141"/>
      <c r="W139" s="141"/>
      <c r="X139" s="141"/>
      <c r="Y139" s="138"/>
    </row>
    <row r="140" spans="2:25" ht="15" customHeight="1" x14ac:dyDescent="0.25">
      <c r="B140" s="154"/>
      <c r="C140" s="106" t="s">
        <v>113</v>
      </c>
      <c r="D140" s="75">
        <f t="shared" ref="D140:D151" si="22">SUM(E140:J140)</f>
        <v>90</v>
      </c>
      <c r="E140" s="76"/>
      <c r="F140" s="96"/>
      <c r="G140" s="75"/>
      <c r="H140" s="75">
        <v>90</v>
      </c>
      <c r="I140" s="77"/>
      <c r="J140" s="77"/>
      <c r="K140" s="38"/>
      <c r="L140" s="7">
        <f t="shared" si="20"/>
        <v>45</v>
      </c>
      <c r="M140" s="75"/>
      <c r="N140" s="112">
        <v>45</v>
      </c>
      <c r="O140" s="75"/>
      <c r="P140" s="75"/>
      <c r="Q140" s="75"/>
      <c r="R140" s="75"/>
      <c r="S140" s="140" t="s">
        <v>213</v>
      </c>
      <c r="T140" s="141"/>
      <c r="U140" s="141"/>
      <c r="V140" s="141"/>
      <c r="W140" s="141"/>
      <c r="X140" s="141"/>
      <c r="Y140" s="138"/>
    </row>
    <row r="141" spans="2:25" ht="15" customHeight="1" x14ac:dyDescent="0.25">
      <c r="B141" s="154"/>
      <c r="C141" s="106" t="s">
        <v>114</v>
      </c>
      <c r="D141" s="75">
        <f t="shared" si="22"/>
        <v>60</v>
      </c>
      <c r="E141" s="76"/>
      <c r="F141" s="96"/>
      <c r="G141" s="75"/>
      <c r="H141" s="75">
        <v>60</v>
      </c>
      <c r="I141" s="77"/>
      <c r="J141" s="77"/>
      <c r="K141" s="38"/>
      <c r="L141" s="7">
        <f t="shared" si="20"/>
        <v>30</v>
      </c>
      <c r="M141" s="75"/>
      <c r="N141" s="112">
        <v>30</v>
      </c>
      <c r="O141" s="75"/>
      <c r="P141" s="75"/>
      <c r="Q141" s="75"/>
      <c r="R141" s="75"/>
      <c r="S141" s="140" t="s">
        <v>213</v>
      </c>
      <c r="T141" s="141"/>
      <c r="U141" s="141"/>
      <c r="V141" s="141"/>
      <c r="W141" s="141"/>
      <c r="X141" s="141"/>
      <c r="Y141" s="138"/>
    </row>
    <row r="142" spans="2:25" ht="15" customHeight="1" x14ac:dyDescent="0.25">
      <c r="B142" s="154"/>
      <c r="C142" s="106" t="s">
        <v>115</v>
      </c>
      <c r="D142" s="75">
        <f t="shared" si="22"/>
        <v>50</v>
      </c>
      <c r="E142" s="76"/>
      <c r="F142" s="96"/>
      <c r="G142" s="75"/>
      <c r="H142" s="75">
        <v>50</v>
      </c>
      <c r="I142" s="77"/>
      <c r="J142" s="77"/>
      <c r="K142" s="38"/>
      <c r="L142" s="7">
        <f t="shared" si="20"/>
        <v>25</v>
      </c>
      <c r="M142" s="75"/>
      <c r="N142" s="112">
        <v>25</v>
      </c>
      <c r="O142" s="75"/>
      <c r="P142" s="75"/>
      <c r="Q142" s="75"/>
      <c r="R142" s="75"/>
      <c r="S142" s="140" t="s">
        <v>213</v>
      </c>
      <c r="T142" s="141"/>
      <c r="U142" s="141"/>
      <c r="V142" s="141"/>
      <c r="W142" s="141"/>
      <c r="X142" s="141"/>
      <c r="Y142" s="138"/>
    </row>
    <row r="143" spans="2:25" ht="15" customHeight="1" x14ac:dyDescent="0.25">
      <c r="B143" s="154"/>
      <c r="C143" s="106" t="s">
        <v>116</v>
      </c>
      <c r="D143" s="75">
        <f t="shared" si="22"/>
        <v>40</v>
      </c>
      <c r="E143" s="76"/>
      <c r="F143" s="96"/>
      <c r="G143" s="75"/>
      <c r="H143" s="75">
        <v>40</v>
      </c>
      <c r="I143" s="77"/>
      <c r="J143" s="77"/>
      <c r="K143" s="38"/>
      <c r="L143" s="7">
        <f t="shared" si="20"/>
        <v>20</v>
      </c>
      <c r="M143" s="75"/>
      <c r="N143" s="112">
        <v>20</v>
      </c>
      <c r="O143" s="75"/>
      <c r="P143" s="75"/>
      <c r="Q143" s="75"/>
      <c r="R143" s="75"/>
      <c r="S143" s="140" t="s">
        <v>213</v>
      </c>
      <c r="T143" s="141"/>
      <c r="U143" s="141"/>
      <c r="V143" s="141"/>
      <c r="W143" s="141"/>
      <c r="X143" s="141"/>
      <c r="Y143" s="138"/>
    </row>
    <row r="144" spans="2:25" ht="39.75" customHeight="1" x14ac:dyDescent="0.25">
      <c r="B144" s="154"/>
      <c r="C144" s="106" t="s">
        <v>117</v>
      </c>
      <c r="D144" s="75">
        <f t="shared" si="22"/>
        <v>40</v>
      </c>
      <c r="E144" s="76"/>
      <c r="F144" s="96"/>
      <c r="G144" s="75"/>
      <c r="H144" s="75">
        <v>40</v>
      </c>
      <c r="I144" s="77"/>
      <c r="J144" s="77"/>
      <c r="K144" s="38"/>
      <c r="L144" s="7">
        <f t="shared" si="20"/>
        <v>20</v>
      </c>
      <c r="M144" s="75"/>
      <c r="N144" s="112">
        <v>20</v>
      </c>
      <c r="O144" s="75"/>
      <c r="P144" s="75"/>
      <c r="Q144" s="75"/>
      <c r="R144" s="75"/>
      <c r="S144" s="140" t="s">
        <v>213</v>
      </c>
      <c r="T144" s="141"/>
      <c r="U144" s="141"/>
      <c r="V144" s="141"/>
      <c r="W144" s="141"/>
      <c r="X144" s="141"/>
      <c r="Y144" s="138"/>
    </row>
    <row r="145" spans="2:25" ht="42.75" customHeight="1" x14ac:dyDescent="0.25">
      <c r="B145" s="154"/>
      <c r="C145" s="106" t="s">
        <v>118</v>
      </c>
      <c r="D145" s="75">
        <f t="shared" si="22"/>
        <v>40</v>
      </c>
      <c r="E145" s="76"/>
      <c r="F145" s="96"/>
      <c r="G145" s="75"/>
      <c r="H145" s="75">
        <v>40</v>
      </c>
      <c r="I145" s="77"/>
      <c r="J145" s="77"/>
      <c r="K145" s="38"/>
      <c r="L145" s="7">
        <f t="shared" si="20"/>
        <v>20</v>
      </c>
      <c r="M145" s="75"/>
      <c r="N145" s="112">
        <v>20</v>
      </c>
      <c r="O145" s="75"/>
      <c r="P145" s="75"/>
      <c r="Q145" s="75"/>
      <c r="R145" s="75"/>
      <c r="S145" s="140" t="s">
        <v>213</v>
      </c>
      <c r="T145" s="141"/>
      <c r="U145" s="141"/>
      <c r="V145" s="141"/>
      <c r="W145" s="141"/>
      <c r="X145" s="141"/>
      <c r="Y145" s="138"/>
    </row>
    <row r="146" spans="2:25" ht="15" customHeight="1" x14ac:dyDescent="0.25">
      <c r="B146" s="154"/>
      <c r="C146" s="106" t="s">
        <v>119</v>
      </c>
      <c r="D146" s="75">
        <f t="shared" si="22"/>
        <v>90</v>
      </c>
      <c r="E146" s="76"/>
      <c r="F146" s="96"/>
      <c r="G146" s="75"/>
      <c r="H146" s="75">
        <v>90</v>
      </c>
      <c r="I146" s="77"/>
      <c r="J146" s="77"/>
      <c r="K146" s="38"/>
      <c r="L146" s="7">
        <f t="shared" si="20"/>
        <v>50</v>
      </c>
      <c r="M146" s="75"/>
      <c r="N146" s="112">
        <v>50</v>
      </c>
      <c r="O146" s="75"/>
      <c r="P146" s="75"/>
      <c r="Q146" s="75"/>
      <c r="R146" s="75"/>
      <c r="S146" s="140" t="s">
        <v>213</v>
      </c>
      <c r="T146" s="141"/>
      <c r="U146" s="141"/>
      <c r="V146" s="141"/>
      <c r="W146" s="141"/>
      <c r="X146" s="141"/>
      <c r="Y146" s="138"/>
    </row>
    <row r="147" spans="2:25" ht="15" customHeight="1" x14ac:dyDescent="0.25">
      <c r="B147" s="154"/>
      <c r="C147" s="106" t="s">
        <v>120</v>
      </c>
      <c r="D147" s="75">
        <f t="shared" si="22"/>
        <v>100</v>
      </c>
      <c r="E147" s="76"/>
      <c r="F147" s="96"/>
      <c r="G147" s="75"/>
      <c r="H147" s="75">
        <v>100</v>
      </c>
      <c r="I147" s="77"/>
      <c r="J147" s="77"/>
      <c r="K147" s="38"/>
      <c r="L147" s="7">
        <f t="shared" si="20"/>
        <v>50</v>
      </c>
      <c r="M147" s="75"/>
      <c r="N147" s="112">
        <v>50</v>
      </c>
      <c r="O147" s="75"/>
      <c r="P147" s="75"/>
      <c r="Q147" s="75"/>
      <c r="R147" s="75"/>
      <c r="S147" s="140" t="s">
        <v>213</v>
      </c>
      <c r="T147" s="141"/>
      <c r="U147" s="141"/>
      <c r="V147" s="141"/>
      <c r="W147" s="141"/>
      <c r="X147" s="141"/>
      <c r="Y147" s="138"/>
    </row>
    <row r="148" spans="2:25" ht="15" customHeight="1" x14ac:dyDescent="0.25">
      <c r="B148" s="154"/>
      <c r="C148" s="106" t="s">
        <v>121</v>
      </c>
      <c r="D148" s="75">
        <f t="shared" si="22"/>
        <v>40</v>
      </c>
      <c r="E148" s="76"/>
      <c r="F148" s="96"/>
      <c r="G148" s="75"/>
      <c r="H148" s="75">
        <v>40</v>
      </c>
      <c r="I148" s="77"/>
      <c r="J148" s="77"/>
      <c r="K148" s="38"/>
      <c r="L148" s="7">
        <f t="shared" si="20"/>
        <v>20</v>
      </c>
      <c r="M148" s="75"/>
      <c r="N148" s="112">
        <v>20</v>
      </c>
      <c r="O148" s="75"/>
      <c r="P148" s="75"/>
      <c r="Q148" s="75"/>
      <c r="R148" s="75"/>
      <c r="S148" s="140" t="s">
        <v>213</v>
      </c>
      <c r="T148" s="141"/>
      <c r="U148" s="141"/>
      <c r="V148" s="141"/>
      <c r="W148" s="141"/>
      <c r="X148" s="141"/>
      <c r="Y148" s="138"/>
    </row>
    <row r="149" spans="2:25" ht="15" customHeight="1" x14ac:dyDescent="0.25">
      <c r="B149" s="154"/>
      <c r="C149" s="106" t="s">
        <v>155</v>
      </c>
      <c r="D149" s="75">
        <f t="shared" si="22"/>
        <v>120</v>
      </c>
      <c r="E149" s="76"/>
      <c r="F149" s="112">
        <v>40</v>
      </c>
      <c r="G149" s="75"/>
      <c r="H149" s="75">
        <v>80</v>
      </c>
      <c r="I149" s="77"/>
      <c r="J149" s="77"/>
      <c r="K149" s="38"/>
      <c r="L149" s="75">
        <f>SUM(M149:R149)</f>
        <v>160</v>
      </c>
      <c r="M149" s="75"/>
      <c r="N149" s="75">
        <v>80</v>
      </c>
      <c r="O149" s="75"/>
      <c r="P149" s="75">
        <v>80</v>
      </c>
      <c r="Q149" s="75"/>
      <c r="R149" s="75"/>
      <c r="S149" s="140" t="s">
        <v>208</v>
      </c>
      <c r="T149" s="141"/>
      <c r="U149" s="141"/>
      <c r="V149" s="141"/>
      <c r="W149" s="141"/>
      <c r="X149" s="141"/>
      <c r="Y149" s="138"/>
    </row>
    <row r="150" spans="2:25" ht="24.75" customHeight="1" x14ac:dyDescent="0.25">
      <c r="B150" s="154"/>
      <c r="C150" s="106" t="s">
        <v>122</v>
      </c>
      <c r="D150" s="75">
        <f t="shared" si="22"/>
        <v>160</v>
      </c>
      <c r="E150" s="76"/>
      <c r="F150" s="112">
        <v>50</v>
      </c>
      <c r="G150" s="75"/>
      <c r="H150" s="75">
        <v>110</v>
      </c>
      <c r="I150" s="77"/>
      <c r="J150" s="77"/>
      <c r="K150" s="38"/>
      <c r="L150" s="75">
        <f t="shared" ref="L150:L163" si="23">SUM(M150:R150)</f>
        <v>60</v>
      </c>
      <c r="M150" s="75"/>
      <c r="N150" s="75">
        <v>40</v>
      </c>
      <c r="O150" s="75"/>
      <c r="P150" s="75">
        <v>20</v>
      </c>
      <c r="Q150" s="75"/>
      <c r="R150" s="75"/>
      <c r="S150" s="140" t="s">
        <v>208</v>
      </c>
      <c r="T150" s="141"/>
      <c r="U150" s="141"/>
      <c r="V150" s="141"/>
      <c r="W150" s="141"/>
      <c r="X150" s="141"/>
      <c r="Y150" s="138"/>
    </row>
    <row r="151" spans="2:25" ht="15" x14ac:dyDescent="0.25">
      <c r="B151" s="154"/>
      <c r="C151" s="77" t="s">
        <v>58</v>
      </c>
      <c r="D151" s="75">
        <f t="shared" si="22"/>
        <v>40</v>
      </c>
      <c r="E151" s="77"/>
      <c r="F151" s="75">
        <v>40</v>
      </c>
      <c r="G151" s="77"/>
      <c r="H151" s="77"/>
      <c r="I151" s="77"/>
      <c r="J151" s="77"/>
      <c r="K151" s="38"/>
      <c r="L151" s="75"/>
      <c r="M151" s="75"/>
      <c r="N151" s="75"/>
      <c r="O151" s="75"/>
      <c r="P151" s="75">
        <v>20</v>
      </c>
      <c r="Q151" s="75"/>
      <c r="R151" s="75"/>
    </row>
    <row r="152" spans="2:25" ht="15" x14ac:dyDescent="0.25">
      <c r="B152" s="154"/>
      <c r="C152" s="77" t="s">
        <v>68</v>
      </c>
      <c r="D152" s="77"/>
      <c r="E152" s="77"/>
      <c r="F152" s="77"/>
      <c r="G152" s="77"/>
      <c r="H152" s="77"/>
      <c r="I152" s="77"/>
      <c r="J152" s="77"/>
      <c r="K152" s="38"/>
      <c r="L152" s="75">
        <f t="shared" si="23"/>
        <v>170</v>
      </c>
      <c r="M152" s="75"/>
      <c r="N152" s="75">
        <v>120</v>
      </c>
      <c r="O152" s="75"/>
      <c r="P152" s="75">
        <v>50</v>
      </c>
      <c r="Q152" s="75"/>
      <c r="R152" s="75"/>
    </row>
    <row r="153" spans="2:25" ht="15" x14ac:dyDescent="0.25">
      <c r="B153" s="154"/>
      <c r="C153" s="77" t="s">
        <v>59</v>
      </c>
      <c r="D153" s="77"/>
      <c r="E153" s="77"/>
      <c r="F153" s="77"/>
      <c r="G153" s="77"/>
      <c r="H153" s="77"/>
      <c r="I153" s="77"/>
      <c r="J153" s="77"/>
      <c r="K153" s="38"/>
      <c r="L153" s="75">
        <f t="shared" si="23"/>
        <v>45</v>
      </c>
      <c r="M153" s="75"/>
      <c r="N153" s="75">
        <v>30</v>
      </c>
      <c r="O153" s="75"/>
      <c r="P153" s="75">
        <v>15</v>
      </c>
      <c r="Q153" s="75"/>
      <c r="R153" s="75"/>
    </row>
    <row r="154" spans="2:25" ht="28.5" customHeight="1" x14ac:dyDescent="0.25">
      <c r="B154" s="154"/>
      <c r="C154" s="74" t="s">
        <v>189</v>
      </c>
      <c r="D154" s="74"/>
      <c r="E154" s="74"/>
      <c r="F154" s="74"/>
      <c r="G154" s="74"/>
      <c r="H154" s="74"/>
      <c r="I154" s="74"/>
      <c r="J154" s="74"/>
      <c r="K154" s="37"/>
      <c r="L154" s="75">
        <f t="shared" si="23"/>
        <v>120</v>
      </c>
      <c r="M154" s="75"/>
      <c r="N154" s="75">
        <v>90</v>
      </c>
      <c r="O154" s="75"/>
      <c r="P154" s="75">
        <v>30</v>
      </c>
      <c r="Q154" s="75"/>
      <c r="R154" s="75"/>
    </row>
    <row r="155" spans="2:25" ht="15" x14ac:dyDescent="0.25">
      <c r="B155" s="154"/>
      <c r="C155" s="77" t="s">
        <v>66</v>
      </c>
      <c r="D155" s="77"/>
      <c r="E155" s="77"/>
      <c r="F155" s="77"/>
      <c r="G155" s="77"/>
      <c r="H155" s="77"/>
      <c r="I155" s="77"/>
      <c r="J155" s="77"/>
      <c r="K155" s="38"/>
      <c r="L155" s="75">
        <f t="shared" si="23"/>
        <v>40</v>
      </c>
      <c r="M155" s="75"/>
      <c r="N155" s="75">
        <v>30</v>
      </c>
      <c r="O155" s="75"/>
      <c r="P155" s="75">
        <v>10</v>
      </c>
      <c r="Q155" s="75"/>
      <c r="R155" s="75"/>
    </row>
    <row r="156" spans="2:25" ht="15" x14ac:dyDescent="0.25">
      <c r="B156" s="154"/>
      <c r="C156" s="77" t="s">
        <v>60</v>
      </c>
      <c r="D156" s="77"/>
      <c r="E156" s="77"/>
      <c r="F156" s="77"/>
      <c r="G156" s="77"/>
      <c r="H156" s="77"/>
      <c r="I156" s="77"/>
      <c r="J156" s="77"/>
      <c r="K156" s="38"/>
      <c r="L156" s="75">
        <f t="shared" si="23"/>
        <v>160</v>
      </c>
      <c r="M156" s="75"/>
      <c r="N156" s="75">
        <v>120</v>
      </c>
      <c r="O156" s="75"/>
      <c r="P156" s="75">
        <v>40</v>
      </c>
      <c r="Q156" s="75"/>
      <c r="R156" s="75"/>
    </row>
    <row r="157" spans="2:25" ht="15" x14ac:dyDescent="0.25">
      <c r="B157" s="154"/>
      <c r="C157" s="77" t="s">
        <v>63</v>
      </c>
      <c r="D157" s="77"/>
      <c r="E157" s="77"/>
      <c r="F157" s="77"/>
      <c r="G157" s="77"/>
      <c r="H157" s="77"/>
      <c r="I157" s="77"/>
      <c r="J157" s="77"/>
      <c r="K157" s="38"/>
      <c r="L157" s="75">
        <f t="shared" si="23"/>
        <v>230</v>
      </c>
      <c r="M157" s="75"/>
      <c r="N157" s="75">
        <v>150</v>
      </c>
      <c r="O157" s="75"/>
      <c r="P157" s="75">
        <v>80</v>
      </c>
      <c r="Q157" s="75"/>
      <c r="R157" s="75"/>
    </row>
    <row r="158" spans="2:25" ht="15" x14ac:dyDescent="0.25">
      <c r="B158" s="154"/>
      <c r="C158" s="77" t="s">
        <v>193</v>
      </c>
      <c r="D158" s="77"/>
      <c r="E158" s="77"/>
      <c r="F158" s="77"/>
      <c r="G158" s="77"/>
      <c r="H158" s="77"/>
      <c r="I158" s="77"/>
      <c r="J158" s="77"/>
      <c r="K158" s="38"/>
      <c r="L158" s="75">
        <f t="shared" si="23"/>
        <v>320</v>
      </c>
      <c r="M158" s="75">
        <v>40</v>
      </c>
      <c r="N158" s="75">
        <v>100</v>
      </c>
      <c r="O158" s="75"/>
      <c r="P158" s="75">
        <v>180</v>
      </c>
      <c r="Q158" s="75"/>
      <c r="R158" s="75"/>
    </row>
    <row r="159" spans="2:25" ht="15" x14ac:dyDescent="0.25">
      <c r="B159" s="154"/>
      <c r="C159" s="74" t="s">
        <v>201</v>
      </c>
      <c r="D159" s="74"/>
      <c r="E159" s="74"/>
      <c r="F159" s="74"/>
      <c r="G159" s="74"/>
      <c r="H159" s="74"/>
      <c r="I159" s="74"/>
      <c r="J159" s="74"/>
      <c r="K159" s="37"/>
      <c r="L159" s="75">
        <f t="shared" si="23"/>
        <v>55</v>
      </c>
      <c r="M159" s="75"/>
      <c r="N159" s="75">
        <v>40</v>
      </c>
      <c r="O159" s="75"/>
      <c r="P159" s="75">
        <v>15</v>
      </c>
      <c r="Q159" s="75"/>
      <c r="R159" s="75"/>
    </row>
    <row r="160" spans="2:25" ht="15" x14ac:dyDescent="0.25">
      <c r="B160" s="154"/>
      <c r="C160" s="74" t="s">
        <v>67</v>
      </c>
      <c r="D160" s="74"/>
      <c r="E160" s="74"/>
      <c r="F160" s="74"/>
      <c r="G160" s="74"/>
      <c r="H160" s="74"/>
      <c r="I160" s="74"/>
      <c r="J160" s="74"/>
      <c r="K160" s="37"/>
      <c r="L160" s="75">
        <f t="shared" si="23"/>
        <v>65</v>
      </c>
      <c r="M160" s="75"/>
      <c r="N160" s="75">
        <v>50</v>
      </c>
      <c r="O160" s="75"/>
      <c r="P160" s="75">
        <v>15</v>
      </c>
      <c r="Q160" s="75"/>
      <c r="R160" s="75"/>
    </row>
    <row r="161" spans="2:25" ht="15" x14ac:dyDescent="0.25">
      <c r="B161" s="154"/>
      <c r="C161" s="74" t="s">
        <v>69</v>
      </c>
      <c r="D161" s="74"/>
      <c r="E161" s="74"/>
      <c r="F161" s="74"/>
      <c r="G161" s="74"/>
      <c r="H161" s="74"/>
      <c r="I161" s="74"/>
      <c r="J161" s="74"/>
      <c r="K161" s="37"/>
      <c r="L161" s="75">
        <f t="shared" si="23"/>
        <v>55</v>
      </c>
      <c r="M161" s="75"/>
      <c r="N161" s="75">
        <v>40</v>
      </c>
      <c r="O161" s="75"/>
      <c r="P161" s="75">
        <v>15</v>
      </c>
      <c r="Q161" s="75"/>
      <c r="R161" s="75"/>
    </row>
    <row r="162" spans="2:25" ht="15" x14ac:dyDescent="0.25">
      <c r="B162" s="154"/>
      <c r="C162" s="74" t="s">
        <v>70</v>
      </c>
      <c r="D162" s="74"/>
      <c r="E162" s="74"/>
      <c r="F162" s="74"/>
      <c r="G162" s="74"/>
      <c r="H162" s="74"/>
      <c r="I162" s="74"/>
      <c r="J162" s="74"/>
      <c r="K162" s="37"/>
      <c r="L162" s="75">
        <f t="shared" si="23"/>
        <v>80</v>
      </c>
      <c r="M162" s="75"/>
      <c r="N162" s="75">
        <v>65</v>
      </c>
      <c r="O162" s="75"/>
      <c r="P162" s="75">
        <v>15</v>
      </c>
      <c r="Q162" s="75"/>
      <c r="R162" s="75"/>
    </row>
    <row r="163" spans="2:25" ht="15" x14ac:dyDescent="0.25">
      <c r="B163" s="154"/>
      <c r="C163" s="74" t="s">
        <v>71</v>
      </c>
      <c r="D163" s="74"/>
      <c r="E163" s="74"/>
      <c r="F163" s="74"/>
      <c r="G163" s="74"/>
      <c r="H163" s="74"/>
      <c r="I163" s="74"/>
      <c r="J163" s="74"/>
      <c r="K163" s="37"/>
      <c r="L163" s="75">
        <f t="shared" si="23"/>
        <v>55</v>
      </c>
      <c r="M163" s="75"/>
      <c r="N163" s="75">
        <v>40</v>
      </c>
      <c r="O163" s="75"/>
      <c r="P163" s="75">
        <v>15</v>
      </c>
      <c r="Q163" s="75"/>
      <c r="R163" s="75"/>
    </row>
    <row r="164" spans="2:25" ht="15" x14ac:dyDescent="0.25">
      <c r="B164" s="82"/>
      <c r="C164" s="24" t="s">
        <v>77</v>
      </c>
      <c r="D164" s="63">
        <f>SUM(E164:J164)</f>
        <v>428</v>
      </c>
      <c r="E164" s="63">
        <v>80</v>
      </c>
      <c r="F164" s="63">
        <v>132</v>
      </c>
      <c r="G164" s="63">
        <v>80</v>
      </c>
      <c r="H164" s="63">
        <v>112</v>
      </c>
      <c r="I164" s="63"/>
      <c r="J164" s="63">
        <v>24</v>
      </c>
      <c r="K164" s="81"/>
      <c r="L164" s="7">
        <f>SUM(M164:R164)</f>
        <v>960</v>
      </c>
      <c r="M164" s="7">
        <v>160</v>
      </c>
      <c r="N164" s="7">
        <v>140</v>
      </c>
      <c r="O164" s="7">
        <v>160</v>
      </c>
      <c r="P164" s="7">
        <v>240</v>
      </c>
      <c r="Q164" s="7">
        <v>80</v>
      </c>
      <c r="R164" s="7">
        <v>180</v>
      </c>
    </row>
    <row r="165" spans="2:25" ht="15" x14ac:dyDescent="0.25">
      <c r="B165" s="82"/>
      <c r="C165" s="24" t="s">
        <v>78</v>
      </c>
      <c r="D165" s="63">
        <f>SUM(E165:J165)</f>
        <v>520</v>
      </c>
      <c r="E165" s="63">
        <v>40</v>
      </c>
      <c r="F165" s="63">
        <v>120</v>
      </c>
      <c r="G165" s="63">
        <v>120</v>
      </c>
      <c r="H165" s="63">
        <v>120</v>
      </c>
      <c r="I165" s="80"/>
      <c r="J165" s="63">
        <v>120</v>
      </c>
      <c r="K165" s="81"/>
      <c r="L165" s="7">
        <f>SUM(M165:R165)</f>
        <v>720</v>
      </c>
      <c r="M165" s="7">
        <v>110</v>
      </c>
      <c r="N165" s="7">
        <v>120</v>
      </c>
      <c r="O165" s="7">
        <v>150</v>
      </c>
      <c r="P165" s="7">
        <v>120</v>
      </c>
      <c r="Q165" s="7">
        <v>70</v>
      </c>
      <c r="R165" s="7">
        <v>150</v>
      </c>
    </row>
    <row r="166" spans="2:25" ht="15" x14ac:dyDescent="0.25">
      <c r="B166" s="82"/>
      <c r="C166" s="17" t="s">
        <v>81</v>
      </c>
      <c r="D166" s="13">
        <f t="shared" ref="D166:J166" si="24">SUM(D77:D165)</f>
        <v>6796</v>
      </c>
      <c r="E166" s="13">
        <f t="shared" si="24"/>
        <v>1500</v>
      </c>
      <c r="F166" s="13">
        <f t="shared" si="24"/>
        <v>1039</v>
      </c>
      <c r="G166" s="13">
        <f t="shared" si="24"/>
        <v>1282</v>
      </c>
      <c r="H166" s="13">
        <f t="shared" si="24"/>
        <v>1152</v>
      </c>
      <c r="I166" s="13">
        <f t="shared" si="24"/>
        <v>960</v>
      </c>
      <c r="J166" s="13">
        <f t="shared" si="24"/>
        <v>1077</v>
      </c>
      <c r="K166" s="45"/>
      <c r="L166" s="13">
        <f t="shared" ref="L166:R166" si="25">SUM(L77:L165)</f>
        <v>9553</v>
      </c>
      <c r="M166" s="13">
        <f t="shared" si="25"/>
        <v>1270</v>
      </c>
      <c r="N166" s="13">
        <f t="shared" si="25"/>
        <v>1703</v>
      </c>
      <c r="O166" s="13">
        <f t="shared" si="25"/>
        <v>1624</v>
      </c>
      <c r="P166" s="13">
        <f t="shared" si="25"/>
        <v>1452</v>
      </c>
      <c r="Q166" s="13">
        <f t="shared" si="25"/>
        <v>1882</v>
      </c>
      <c r="R166" s="13">
        <f t="shared" si="25"/>
        <v>1642</v>
      </c>
      <c r="T166" s="68"/>
    </row>
    <row r="167" spans="2:25" ht="18.75" customHeight="1" x14ac:dyDescent="0.25">
      <c r="B167" s="82"/>
      <c r="C167" s="6" t="s">
        <v>76</v>
      </c>
      <c r="D167" s="48">
        <f>SUM(E167:J167)</f>
        <v>5760</v>
      </c>
      <c r="E167" s="47">
        <f t="shared" ref="E167:J167" si="26">1920/2</f>
        <v>960</v>
      </c>
      <c r="F167" s="47">
        <f t="shared" si="26"/>
        <v>960</v>
      </c>
      <c r="G167" s="47">
        <f t="shared" si="26"/>
        <v>960</v>
      </c>
      <c r="H167" s="47">
        <f t="shared" si="26"/>
        <v>960</v>
      </c>
      <c r="I167" s="47">
        <f t="shared" si="26"/>
        <v>960</v>
      </c>
      <c r="J167" s="47">
        <f t="shared" si="26"/>
        <v>960</v>
      </c>
      <c r="K167" s="41"/>
      <c r="L167" s="7">
        <f>1920*6</f>
        <v>11520</v>
      </c>
      <c r="M167" s="7">
        <v>1920</v>
      </c>
      <c r="N167" s="7">
        <v>1920</v>
      </c>
      <c r="O167" s="7">
        <v>1920</v>
      </c>
      <c r="P167" s="7">
        <v>1920</v>
      </c>
      <c r="Q167" s="7">
        <v>1920</v>
      </c>
      <c r="R167" s="7">
        <v>1920</v>
      </c>
    </row>
    <row r="168" spans="2:25" ht="18.75" customHeight="1" x14ac:dyDescent="0.25">
      <c r="B168" s="83"/>
      <c r="C168" s="25" t="s">
        <v>127</v>
      </c>
      <c r="D168" s="84">
        <f>D167-D166</f>
        <v>-1036</v>
      </c>
      <c r="E168" s="84">
        <f t="shared" ref="E168:J168" si="27">E167-E166</f>
        <v>-540</v>
      </c>
      <c r="F168" s="84">
        <f t="shared" si="27"/>
        <v>-79</v>
      </c>
      <c r="G168" s="84">
        <f t="shared" si="27"/>
        <v>-322</v>
      </c>
      <c r="H168" s="84">
        <f t="shared" si="27"/>
        <v>-192</v>
      </c>
      <c r="I168" s="84">
        <f t="shared" si="27"/>
        <v>0</v>
      </c>
      <c r="J168" s="84">
        <f t="shared" si="27"/>
        <v>-117</v>
      </c>
      <c r="K168" s="42"/>
      <c r="L168" s="27">
        <f>L167-L166</f>
        <v>1967</v>
      </c>
      <c r="M168" s="27">
        <f>M167-M166</f>
        <v>650</v>
      </c>
      <c r="N168" s="99">
        <f t="shared" ref="N168:R168" si="28">N167-N166</f>
        <v>217</v>
      </c>
      <c r="O168" s="27">
        <f t="shared" si="28"/>
        <v>296</v>
      </c>
      <c r="P168" s="27">
        <f t="shared" si="28"/>
        <v>468</v>
      </c>
      <c r="Q168" s="27">
        <f t="shared" si="28"/>
        <v>38</v>
      </c>
      <c r="R168" s="27">
        <f t="shared" si="28"/>
        <v>278</v>
      </c>
    </row>
    <row r="169" spans="2:25" x14ac:dyDescent="0.3">
      <c r="B169" s="8"/>
      <c r="C169" s="3"/>
      <c r="D169" s="3"/>
      <c r="E169" s="53" t="s">
        <v>42</v>
      </c>
      <c r="F169" s="53" t="s">
        <v>41</v>
      </c>
      <c r="G169" s="53" t="s">
        <v>51</v>
      </c>
      <c r="H169" s="53" t="s">
        <v>52</v>
      </c>
      <c r="I169" s="53" t="s">
        <v>50</v>
      </c>
      <c r="J169" s="53" t="s">
        <v>53</v>
      </c>
      <c r="K169" s="3"/>
      <c r="L169" s="3"/>
      <c r="M169" s="53" t="s">
        <v>42</v>
      </c>
      <c r="N169" s="53" t="s">
        <v>41</v>
      </c>
      <c r="O169" s="53" t="s">
        <v>51</v>
      </c>
      <c r="P169" s="53" t="s">
        <v>52</v>
      </c>
      <c r="Q169" s="53" t="s">
        <v>50</v>
      </c>
      <c r="R169" s="53" t="s">
        <v>53</v>
      </c>
      <c r="T169" s="3"/>
    </row>
    <row r="170" spans="2:25" x14ac:dyDescent="0.3">
      <c r="C170" s="105" t="s">
        <v>237</v>
      </c>
      <c r="D170" s="9"/>
      <c r="E170" s="104">
        <f>E166/E167</f>
        <v>1.5625</v>
      </c>
      <c r="F170" s="104">
        <f t="shared" ref="F170:J170" si="29">F166/F167</f>
        <v>1.0822916666666667</v>
      </c>
      <c r="G170" s="104">
        <f t="shared" si="29"/>
        <v>1.3354166666666667</v>
      </c>
      <c r="H170" s="104">
        <f t="shared" si="29"/>
        <v>1.2</v>
      </c>
      <c r="I170" s="104">
        <f t="shared" si="29"/>
        <v>1</v>
      </c>
      <c r="J170" s="104">
        <f t="shared" si="29"/>
        <v>1.121875</v>
      </c>
      <c r="K170" s="3"/>
      <c r="M170" s="104">
        <f t="shared" ref="M170:R170" si="30">M166/M167</f>
        <v>0.66145833333333337</v>
      </c>
      <c r="N170" s="104">
        <f t="shared" si="30"/>
        <v>0.88697916666666665</v>
      </c>
      <c r="O170" s="104">
        <f t="shared" si="30"/>
        <v>0.84583333333333333</v>
      </c>
      <c r="P170" s="104">
        <f t="shared" si="30"/>
        <v>0.75624999999999998</v>
      </c>
      <c r="Q170" s="104">
        <f t="shared" si="30"/>
        <v>0.98020833333333335</v>
      </c>
      <c r="R170" s="104">
        <f t="shared" si="30"/>
        <v>0.85520833333333335</v>
      </c>
      <c r="T170" s="95"/>
    </row>
    <row r="171" spans="2:25" x14ac:dyDescent="0.3">
      <c r="C171" s="3"/>
      <c r="D171" s="3"/>
      <c r="E171" s="3"/>
      <c r="F171" s="3"/>
      <c r="G171" s="3"/>
      <c r="H171" s="3"/>
      <c r="I171" s="3"/>
      <c r="J171" s="3"/>
      <c r="K171" s="3"/>
      <c r="M171" s="93"/>
      <c r="N171" s="93"/>
      <c r="O171" s="93"/>
      <c r="P171" s="93"/>
      <c r="Q171" s="93"/>
      <c r="R171" s="93"/>
      <c r="T171" s="95"/>
    </row>
    <row r="172" spans="2:25" ht="15" x14ac:dyDescent="0.25">
      <c r="B172" s="29"/>
      <c r="C172" s="29"/>
      <c r="D172" s="150" t="s">
        <v>195</v>
      </c>
      <c r="E172" s="151"/>
      <c r="F172" s="151"/>
      <c r="G172" s="151"/>
      <c r="H172" s="151"/>
      <c r="I172" s="151"/>
      <c r="J172" s="149"/>
      <c r="K172" s="31"/>
      <c r="L172" s="147" t="s">
        <v>196</v>
      </c>
      <c r="M172" s="148"/>
      <c r="N172" s="148"/>
      <c r="O172" s="148"/>
      <c r="P172" s="148"/>
      <c r="Q172" s="148"/>
    </row>
    <row r="173" spans="2:25" ht="15" customHeight="1" x14ac:dyDescent="0.25">
      <c r="B173" s="144" t="s">
        <v>190</v>
      </c>
      <c r="C173" s="28" t="s">
        <v>80</v>
      </c>
      <c r="D173" s="57" t="s">
        <v>39</v>
      </c>
      <c r="E173" s="58" t="s">
        <v>54</v>
      </c>
      <c r="F173" s="58" t="s">
        <v>57</v>
      </c>
      <c r="G173" s="58" t="s">
        <v>56</v>
      </c>
      <c r="H173" s="58" t="s">
        <v>55</v>
      </c>
      <c r="I173" s="58" t="s">
        <v>65</v>
      </c>
      <c r="J173" s="85" t="s">
        <v>184</v>
      </c>
      <c r="K173" s="46"/>
      <c r="L173" s="21" t="s">
        <v>39</v>
      </c>
      <c r="M173" s="22" t="s">
        <v>54</v>
      </c>
      <c r="N173" s="22" t="s">
        <v>57</v>
      </c>
      <c r="O173" s="22" t="s">
        <v>56</v>
      </c>
      <c r="P173" s="22" t="s">
        <v>55</v>
      </c>
      <c r="Q173" s="22" t="s">
        <v>65</v>
      </c>
    </row>
    <row r="174" spans="2:25" ht="15" x14ac:dyDescent="0.25">
      <c r="B174" s="145"/>
      <c r="C174" s="10" t="s">
        <v>79</v>
      </c>
      <c r="D174" s="49">
        <f>SUM(E174:I174)</f>
        <v>1884</v>
      </c>
      <c r="E174" s="49"/>
      <c r="F174" s="49">
        <v>960</v>
      </c>
      <c r="G174" s="49">
        <f>495+345</f>
        <v>840</v>
      </c>
      <c r="H174" s="49"/>
      <c r="I174" s="49">
        <v>84</v>
      </c>
      <c r="J174" s="49"/>
      <c r="K174" s="37"/>
      <c r="L174" s="49">
        <f>SUM(M174:Q174)</f>
        <v>432</v>
      </c>
      <c r="M174" s="7"/>
      <c r="N174" s="7">
        <v>262</v>
      </c>
      <c r="O174" s="7">
        <v>170</v>
      </c>
      <c r="P174" s="7"/>
      <c r="Q174" s="7"/>
    </row>
    <row r="175" spans="2:25" ht="15" x14ac:dyDescent="0.25">
      <c r="B175" s="145"/>
      <c r="C175" s="10" t="s">
        <v>166</v>
      </c>
      <c r="D175" s="49">
        <f t="shared" ref="D175" si="31">SUM(E175:I175)</f>
        <v>100</v>
      </c>
      <c r="E175" s="49"/>
      <c r="F175" s="49"/>
      <c r="G175" s="49"/>
      <c r="H175" s="49"/>
      <c r="I175" s="49">
        <v>100</v>
      </c>
      <c r="J175" s="49"/>
      <c r="K175" s="37"/>
      <c r="L175" s="49"/>
      <c r="M175" s="12"/>
      <c r="N175" s="12"/>
      <c r="O175" s="12"/>
      <c r="P175" s="12"/>
      <c r="Q175" s="12"/>
      <c r="R175" s="142"/>
      <c r="S175" s="143"/>
      <c r="T175" s="143"/>
      <c r="U175" s="143"/>
      <c r="V175" s="143"/>
      <c r="W175" s="143"/>
      <c r="X175" s="143"/>
    </row>
    <row r="176" spans="2:25" ht="43.5" customHeight="1" x14ac:dyDescent="0.25">
      <c r="B176" s="145"/>
      <c r="C176" s="106" t="s">
        <v>91</v>
      </c>
      <c r="D176" s="49">
        <f t="shared" ref="D176:D212" si="32">SUM(E176:I176)</f>
        <v>0</v>
      </c>
      <c r="E176" s="49"/>
      <c r="F176" s="49"/>
      <c r="G176" s="49"/>
      <c r="H176" s="49"/>
      <c r="I176" s="49"/>
      <c r="J176" s="49"/>
      <c r="K176" s="37"/>
      <c r="L176" s="49">
        <f t="shared" ref="L176:L178" si="33">SUM(M176:Q176)</f>
        <v>248</v>
      </c>
      <c r="M176" s="49">
        <v>20</v>
      </c>
      <c r="N176" s="49">
        <v>20</v>
      </c>
      <c r="O176" s="49"/>
      <c r="P176" s="49">
        <v>138</v>
      </c>
      <c r="Q176" s="49">
        <v>70</v>
      </c>
      <c r="R176" s="161" t="s">
        <v>223</v>
      </c>
      <c r="S176" s="162"/>
      <c r="T176" s="162"/>
      <c r="U176" s="162"/>
      <c r="V176" s="162"/>
      <c r="W176" s="162"/>
      <c r="X176" s="162"/>
      <c r="Y176" s="138"/>
    </row>
    <row r="177" spans="2:24" ht="15" x14ac:dyDescent="0.25">
      <c r="B177" s="145"/>
      <c r="C177" s="10" t="s">
        <v>154</v>
      </c>
      <c r="D177" s="49">
        <f t="shared" si="32"/>
        <v>110</v>
      </c>
      <c r="E177" s="49">
        <v>110</v>
      </c>
      <c r="F177" s="49"/>
      <c r="G177" s="49"/>
      <c r="H177" s="49"/>
      <c r="I177" s="49"/>
      <c r="J177" s="49"/>
      <c r="K177" s="37"/>
      <c r="L177" s="11"/>
      <c r="M177" s="12"/>
      <c r="N177" s="12"/>
      <c r="O177" s="12"/>
      <c r="P177" s="12"/>
      <c r="Q177" s="12"/>
    </row>
    <row r="178" spans="2:24" ht="15" x14ac:dyDescent="0.25">
      <c r="B178" s="145"/>
      <c r="C178" s="15" t="s">
        <v>236</v>
      </c>
      <c r="D178" s="49"/>
      <c r="E178" s="64"/>
      <c r="F178" s="64"/>
      <c r="G178" s="64"/>
      <c r="H178" s="64"/>
      <c r="I178" s="64"/>
      <c r="J178" s="64"/>
      <c r="K178" s="43"/>
      <c r="L178" s="49">
        <f t="shared" si="33"/>
        <v>528</v>
      </c>
      <c r="M178" s="7"/>
      <c r="N178" s="7">
        <f>16*11</f>
        <v>176</v>
      </c>
      <c r="O178" s="7">
        <f>32*11</f>
        <v>352</v>
      </c>
      <c r="P178" s="7"/>
      <c r="Q178" s="12"/>
    </row>
    <row r="179" spans="2:24" ht="15" x14ac:dyDescent="0.25">
      <c r="B179" s="145"/>
      <c r="C179" s="54" t="s">
        <v>100</v>
      </c>
      <c r="D179" s="49">
        <f t="shared" si="32"/>
        <v>8</v>
      </c>
      <c r="E179" s="55">
        <v>8</v>
      </c>
      <c r="F179" s="55"/>
      <c r="G179" s="55"/>
      <c r="H179" s="55"/>
      <c r="I179" s="55"/>
      <c r="J179" s="55"/>
      <c r="K179" s="56"/>
      <c r="L179" s="48"/>
      <c r="M179" s="48"/>
      <c r="N179" s="48"/>
      <c r="O179" s="47"/>
      <c r="P179" s="47"/>
      <c r="Q179" s="47"/>
    </row>
    <row r="180" spans="2:24" ht="15" customHeight="1" x14ac:dyDescent="0.25">
      <c r="B180" s="145"/>
      <c r="C180" s="54" t="s">
        <v>101</v>
      </c>
      <c r="D180" s="49">
        <f t="shared" si="32"/>
        <v>16</v>
      </c>
      <c r="E180" s="55">
        <v>16</v>
      </c>
      <c r="F180" s="55"/>
      <c r="G180" s="55"/>
      <c r="H180" s="55"/>
      <c r="I180" s="55"/>
      <c r="J180" s="55"/>
      <c r="K180" s="56"/>
      <c r="L180" s="48"/>
      <c r="M180" s="48"/>
      <c r="N180" s="48"/>
      <c r="O180" s="47"/>
      <c r="P180" s="47"/>
      <c r="Q180" s="47"/>
    </row>
    <row r="181" spans="2:24" ht="15" x14ac:dyDescent="0.25">
      <c r="B181" s="145"/>
      <c r="C181" s="54" t="s">
        <v>107</v>
      </c>
      <c r="D181" s="49">
        <f t="shared" si="32"/>
        <v>208</v>
      </c>
      <c r="E181" s="55">
        <v>184</v>
      </c>
      <c r="F181" s="55"/>
      <c r="G181" s="55"/>
      <c r="H181" s="55">
        <v>16</v>
      </c>
      <c r="I181" s="55">
        <v>8</v>
      </c>
      <c r="J181" s="55"/>
      <c r="K181" s="56"/>
      <c r="L181" s="48"/>
      <c r="M181" s="48"/>
      <c r="N181" s="48"/>
      <c r="O181" s="47"/>
      <c r="P181" s="47"/>
      <c r="Q181" s="47"/>
      <c r="R181" s="142"/>
      <c r="S181" s="143"/>
      <c r="T181" s="143"/>
      <c r="U181" s="143"/>
      <c r="V181" s="143"/>
      <c r="W181" s="143"/>
      <c r="X181" s="143"/>
    </row>
    <row r="182" spans="2:24" ht="15" x14ac:dyDescent="0.25">
      <c r="B182" s="145"/>
      <c r="C182" s="54" t="s">
        <v>110</v>
      </c>
      <c r="D182" s="49">
        <f t="shared" si="32"/>
        <v>100</v>
      </c>
      <c r="E182" s="55">
        <v>20</v>
      </c>
      <c r="F182" s="55"/>
      <c r="G182" s="55">
        <v>80</v>
      </c>
      <c r="H182" s="55"/>
      <c r="I182" s="55"/>
      <c r="J182" s="55"/>
      <c r="K182" s="56"/>
      <c r="L182" s="48"/>
      <c r="M182" s="48"/>
      <c r="N182" s="48"/>
      <c r="O182" s="47"/>
      <c r="P182" s="47"/>
      <c r="Q182" s="47"/>
    </row>
    <row r="183" spans="2:24" ht="15" x14ac:dyDescent="0.25">
      <c r="B183" s="145"/>
      <c r="C183" s="54" t="s">
        <v>126</v>
      </c>
      <c r="D183" s="49">
        <f t="shared" si="32"/>
        <v>48</v>
      </c>
      <c r="E183" s="55"/>
      <c r="F183" s="55"/>
      <c r="G183" s="55"/>
      <c r="H183" s="55">
        <v>48</v>
      </c>
      <c r="I183" s="55"/>
      <c r="J183" s="55"/>
      <c r="K183" s="56"/>
      <c r="L183" s="48"/>
      <c r="M183" s="48"/>
      <c r="N183" s="48"/>
      <c r="O183" s="47"/>
      <c r="P183" s="47"/>
      <c r="Q183" s="47"/>
    </row>
    <row r="184" spans="2:24" ht="15" x14ac:dyDescent="0.25">
      <c r="B184" s="145"/>
      <c r="C184" s="54" t="s">
        <v>137</v>
      </c>
      <c r="D184" s="49">
        <f t="shared" si="32"/>
        <v>188</v>
      </c>
      <c r="E184" s="55"/>
      <c r="F184" s="55"/>
      <c r="G184" s="55"/>
      <c r="H184" s="55">
        <v>158</v>
      </c>
      <c r="I184" s="55">
        <v>30</v>
      </c>
      <c r="J184" s="55"/>
      <c r="K184" s="56"/>
      <c r="L184" s="48"/>
      <c r="M184" s="48"/>
      <c r="N184" s="48"/>
      <c r="O184" s="47"/>
      <c r="P184" s="47"/>
      <c r="Q184" s="47"/>
      <c r="R184" s="142"/>
      <c r="S184" s="143"/>
      <c r="T184" s="143"/>
      <c r="U184" s="143"/>
      <c r="V184" s="143"/>
      <c r="W184" s="143"/>
      <c r="X184" s="143"/>
    </row>
    <row r="185" spans="2:24" ht="15" x14ac:dyDescent="0.25">
      <c r="B185" s="145"/>
      <c r="C185" s="15" t="s">
        <v>141</v>
      </c>
      <c r="D185" s="49">
        <f t="shared" si="32"/>
        <v>66</v>
      </c>
      <c r="E185" s="55"/>
      <c r="F185" s="55"/>
      <c r="G185" s="55"/>
      <c r="H185" s="55">
        <v>66</v>
      </c>
      <c r="I185" s="55"/>
      <c r="J185" s="55"/>
      <c r="K185" s="56"/>
      <c r="L185" s="48"/>
      <c r="M185" s="48"/>
      <c r="N185" s="48"/>
      <c r="O185" s="47"/>
      <c r="P185" s="47"/>
      <c r="Q185" s="47"/>
    </row>
    <row r="186" spans="2:24" ht="15" x14ac:dyDescent="0.25">
      <c r="B186" s="145"/>
      <c r="C186" s="9" t="s">
        <v>198</v>
      </c>
      <c r="D186" s="49">
        <f t="shared" si="32"/>
        <v>140</v>
      </c>
      <c r="E186" s="7">
        <v>140</v>
      </c>
      <c r="F186" s="7"/>
      <c r="G186" s="7"/>
      <c r="H186" s="7"/>
      <c r="I186" s="7"/>
      <c r="J186" s="7"/>
      <c r="K186" s="38"/>
      <c r="L186" s="7"/>
      <c r="M186" s="7"/>
      <c r="N186" s="7"/>
      <c r="O186" s="7"/>
      <c r="P186" s="7"/>
      <c r="Q186" s="7"/>
      <c r="R186" s="142"/>
      <c r="S186" s="143"/>
      <c r="T186" s="143"/>
      <c r="U186" s="143"/>
      <c r="V186" s="143"/>
    </row>
    <row r="187" spans="2:24" ht="15" x14ac:dyDescent="0.25">
      <c r="B187" s="145"/>
      <c r="C187" s="9" t="s">
        <v>139</v>
      </c>
      <c r="D187" s="49">
        <f t="shared" si="32"/>
        <v>42</v>
      </c>
      <c r="E187" s="7"/>
      <c r="F187" s="7"/>
      <c r="G187" s="7"/>
      <c r="H187" s="7">
        <v>42</v>
      </c>
      <c r="I187" s="7"/>
      <c r="J187" s="7"/>
      <c r="K187" s="38"/>
      <c r="L187" s="7"/>
      <c r="M187" s="7"/>
      <c r="N187" s="7"/>
      <c r="O187" s="7"/>
      <c r="P187" s="7"/>
      <c r="Q187" s="7"/>
    </row>
    <row r="188" spans="2:24" ht="15" x14ac:dyDescent="0.25">
      <c r="B188" s="145"/>
      <c r="C188" s="9" t="s">
        <v>140</v>
      </c>
      <c r="D188" s="49">
        <f t="shared" si="32"/>
        <v>83</v>
      </c>
      <c r="E188" s="7"/>
      <c r="F188" s="7"/>
      <c r="G188" s="7"/>
      <c r="H188" s="7">
        <v>68</v>
      </c>
      <c r="I188" s="7">
        <v>15</v>
      </c>
      <c r="J188" s="7"/>
      <c r="K188" s="38"/>
      <c r="L188" s="7"/>
      <c r="M188" s="7"/>
      <c r="N188" s="7"/>
      <c r="O188" s="7"/>
      <c r="P188" s="7"/>
      <c r="Q188" s="7"/>
      <c r="R188" s="142"/>
      <c r="S188" s="143"/>
      <c r="T188" s="143"/>
      <c r="U188" s="143"/>
      <c r="V188" s="143"/>
      <c r="W188" s="143"/>
      <c r="X188" s="143"/>
    </row>
    <row r="189" spans="2:24" ht="15" x14ac:dyDescent="0.25">
      <c r="B189" s="145"/>
      <c r="C189" s="9" t="s">
        <v>142</v>
      </c>
      <c r="D189" s="49">
        <f t="shared" si="32"/>
        <v>50</v>
      </c>
      <c r="E189" s="7"/>
      <c r="F189" s="7"/>
      <c r="G189" s="7"/>
      <c r="H189" s="7">
        <v>35</v>
      </c>
      <c r="I189" s="7">
        <v>15</v>
      </c>
      <c r="J189" s="7"/>
      <c r="K189" s="38"/>
      <c r="L189" s="7"/>
      <c r="M189" s="7"/>
      <c r="N189" s="7"/>
      <c r="O189" s="7"/>
      <c r="P189" s="7"/>
      <c r="Q189" s="7"/>
      <c r="R189" s="142"/>
      <c r="S189" s="143"/>
      <c r="T189" s="143"/>
      <c r="U189" s="143"/>
      <c r="V189" s="143"/>
      <c r="W189" s="143"/>
      <c r="X189" s="143"/>
    </row>
    <row r="190" spans="2:24" ht="15" x14ac:dyDescent="0.25">
      <c r="B190" s="145"/>
      <c r="C190" s="9" t="s">
        <v>143</v>
      </c>
      <c r="D190" s="49">
        <f t="shared" si="32"/>
        <v>79</v>
      </c>
      <c r="E190" s="7"/>
      <c r="F190" s="7"/>
      <c r="G190" s="7"/>
      <c r="H190" s="7">
        <v>64</v>
      </c>
      <c r="I190" s="7">
        <v>15</v>
      </c>
      <c r="J190" s="7"/>
      <c r="K190" s="38"/>
      <c r="L190" s="7"/>
      <c r="M190" s="7"/>
      <c r="N190" s="7"/>
      <c r="O190" s="7"/>
      <c r="P190" s="7"/>
      <c r="Q190" s="7"/>
      <c r="R190" s="142"/>
      <c r="S190" s="143"/>
      <c r="T190" s="143"/>
      <c r="U190" s="143"/>
      <c r="V190" s="143"/>
      <c r="W190" s="143"/>
      <c r="X190" s="143"/>
    </row>
    <row r="191" spans="2:24" ht="15" x14ac:dyDescent="0.25">
      <c r="B191" s="145"/>
      <c r="C191" s="10" t="s">
        <v>144</v>
      </c>
      <c r="D191" s="49">
        <f t="shared" si="32"/>
        <v>166</v>
      </c>
      <c r="E191" s="49"/>
      <c r="F191" s="49"/>
      <c r="G191" s="49"/>
      <c r="H191" s="49">
        <v>136</v>
      </c>
      <c r="I191" s="49">
        <v>30</v>
      </c>
      <c r="J191" s="49"/>
      <c r="K191" s="38"/>
      <c r="L191" s="7"/>
      <c r="M191" s="7"/>
      <c r="N191" s="7"/>
      <c r="O191" s="7"/>
      <c r="P191" s="7"/>
      <c r="Q191" s="7"/>
      <c r="R191" s="142"/>
      <c r="S191" s="143"/>
      <c r="T191" s="143"/>
      <c r="U191" s="143"/>
      <c r="V191" s="143"/>
      <c r="W191" s="143"/>
      <c r="X191" s="143"/>
    </row>
    <row r="192" spans="2:24" ht="15" x14ac:dyDescent="0.25">
      <c r="B192" s="145"/>
      <c r="C192" s="9" t="s">
        <v>145</v>
      </c>
      <c r="D192" s="49">
        <f t="shared" si="32"/>
        <v>46</v>
      </c>
      <c r="E192" s="7"/>
      <c r="F192" s="7"/>
      <c r="G192" s="7"/>
      <c r="H192" s="7">
        <v>36</v>
      </c>
      <c r="I192" s="7">
        <v>10</v>
      </c>
      <c r="J192" s="7"/>
      <c r="K192" s="38"/>
      <c r="L192" s="7"/>
      <c r="M192" s="7"/>
      <c r="N192" s="7"/>
      <c r="O192" s="7"/>
      <c r="P192" s="7"/>
      <c r="Q192" s="7"/>
      <c r="R192" s="142"/>
      <c r="S192" s="143"/>
      <c r="T192" s="143"/>
      <c r="U192" s="143"/>
      <c r="V192" s="143"/>
      <c r="W192" s="143"/>
      <c r="X192" s="143"/>
    </row>
    <row r="193" spans="2:27" ht="15" x14ac:dyDescent="0.25">
      <c r="B193" s="145"/>
      <c r="C193" s="9" t="s">
        <v>146</v>
      </c>
      <c r="D193" s="49">
        <f t="shared" si="32"/>
        <v>22</v>
      </c>
      <c r="E193" s="7"/>
      <c r="F193" s="7"/>
      <c r="G193" s="7"/>
      <c r="H193" s="7">
        <v>22</v>
      </c>
      <c r="I193" s="7"/>
      <c r="J193" s="7"/>
      <c r="K193" s="38"/>
      <c r="L193" s="7"/>
      <c r="M193" s="7"/>
      <c r="N193" s="7"/>
      <c r="O193" s="7"/>
      <c r="P193" s="7"/>
      <c r="Q193" s="7"/>
    </row>
    <row r="194" spans="2:27" ht="15" x14ac:dyDescent="0.25">
      <c r="B194" s="145"/>
      <c r="C194" s="9" t="s">
        <v>150</v>
      </c>
      <c r="D194" s="49">
        <f t="shared" si="32"/>
        <v>16</v>
      </c>
      <c r="E194" s="7"/>
      <c r="F194" s="7"/>
      <c r="G194" s="7"/>
      <c r="H194" s="7">
        <v>16</v>
      </c>
      <c r="I194" s="7"/>
      <c r="J194" s="7"/>
      <c r="K194" s="38"/>
      <c r="L194" s="7"/>
      <c r="M194" s="7"/>
      <c r="N194" s="7"/>
      <c r="O194" s="7"/>
      <c r="P194" s="7"/>
      <c r="Q194" s="7"/>
    </row>
    <row r="195" spans="2:27" ht="15" x14ac:dyDescent="0.25">
      <c r="B195" s="145"/>
      <c r="C195" s="9" t="s">
        <v>216</v>
      </c>
      <c r="D195" s="49">
        <f t="shared" si="32"/>
        <v>28</v>
      </c>
      <c r="E195" s="7"/>
      <c r="F195" s="7"/>
      <c r="G195" s="7"/>
      <c r="H195" s="7">
        <v>28</v>
      </c>
      <c r="I195" s="7"/>
      <c r="J195" s="7"/>
      <c r="K195" s="38"/>
      <c r="L195" s="7"/>
      <c r="M195" s="7"/>
      <c r="N195" s="7"/>
      <c r="O195" s="7"/>
      <c r="P195" s="7"/>
      <c r="Q195" s="7"/>
    </row>
    <row r="196" spans="2:27" ht="15" x14ac:dyDescent="0.25">
      <c r="B196" s="145"/>
      <c r="C196" s="9" t="s">
        <v>147</v>
      </c>
      <c r="D196" s="49">
        <f t="shared" si="32"/>
        <v>55</v>
      </c>
      <c r="E196" s="7"/>
      <c r="F196" s="7"/>
      <c r="G196" s="7"/>
      <c r="H196" s="7">
        <v>40</v>
      </c>
      <c r="I196" s="7">
        <v>15</v>
      </c>
      <c r="J196" s="7"/>
      <c r="K196" s="38"/>
      <c r="L196" s="7">
        <f>SUM(M196:Q196)</f>
        <v>55</v>
      </c>
      <c r="M196" s="7"/>
      <c r="N196" s="7"/>
      <c r="O196" s="7"/>
      <c r="P196" s="7">
        <v>40</v>
      </c>
      <c r="Q196" s="7">
        <v>15</v>
      </c>
      <c r="R196" s="142"/>
      <c r="S196" s="143"/>
      <c r="T196" s="143"/>
      <c r="U196" s="143"/>
      <c r="V196" s="143"/>
      <c r="W196" s="143"/>
      <c r="X196" s="143"/>
    </row>
    <row r="197" spans="2:27" ht="15" x14ac:dyDescent="0.25">
      <c r="B197" s="145"/>
      <c r="C197" s="9" t="s">
        <v>148</v>
      </c>
      <c r="D197" s="49">
        <f t="shared" si="32"/>
        <v>6</v>
      </c>
      <c r="E197" s="7"/>
      <c r="F197" s="7"/>
      <c r="G197" s="7"/>
      <c r="H197" s="7">
        <v>6</v>
      </c>
      <c r="I197" s="7"/>
      <c r="J197" s="7"/>
      <c r="K197" s="38"/>
      <c r="L197" s="7"/>
      <c r="M197" s="7"/>
      <c r="N197" s="7"/>
      <c r="O197" s="7"/>
      <c r="P197" s="7"/>
      <c r="Q197" s="7"/>
    </row>
    <row r="198" spans="2:27" ht="15" x14ac:dyDescent="0.25">
      <c r="B198" s="145"/>
      <c r="C198" s="9" t="s">
        <v>149</v>
      </c>
      <c r="D198" s="49">
        <f t="shared" si="32"/>
        <v>15</v>
      </c>
      <c r="E198" s="7"/>
      <c r="F198" s="7"/>
      <c r="G198" s="7"/>
      <c r="H198" s="7">
        <v>15</v>
      </c>
      <c r="I198" s="7"/>
      <c r="J198" s="7"/>
      <c r="K198" s="38"/>
      <c r="L198" s="7"/>
      <c r="M198" s="7"/>
      <c r="N198" s="7"/>
      <c r="O198" s="7"/>
      <c r="P198" s="7"/>
      <c r="Q198" s="7"/>
    </row>
    <row r="199" spans="2:27" ht="15" x14ac:dyDescent="0.25">
      <c r="B199" s="145"/>
      <c r="C199" s="9" t="s">
        <v>151</v>
      </c>
      <c r="D199" s="49">
        <f t="shared" si="32"/>
        <v>12</v>
      </c>
      <c r="E199" s="7"/>
      <c r="F199" s="7"/>
      <c r="G199" s="7"/>
      <c r="H199" s="7">
        <v>12</v>
      </c>
      <c r="I199" s="7"/>
      <c r="J199" s="7"/>
      <c r="K199" s="38"/>
      <c r="L199" s="7"/>
      <c r="M199" s="7"/>
      <c r="N199" s="7"/>
      <c r="O199" s="7"/>
      <c r="P199" s="7"/>
      <c r="Q199" s="7"/>
    </row>
    <row r="200" spans="2:27" ht="15" x14ac:dyDescent="0.25">
      <c r="B200" s="145"/>
      <c r="C200" s="9" t="s">
        <v>152</v>
      </c>
      <c r="D200" s="49">
        <f t="shared" si="32"/>
        <v>16</v>
      </c>
      <c r="E200" s="7"/>
      <c r="F200" s="7"/>
      <c r="G200" s="7"/>
      <c r="H200" s="7">
        <v>16</v>
      </c>
      <c r="I200" s="7"/>
      <c r="J200" s="7"/>
      <c r="K200" s="38"/>
      <c r="L200" s="7"/>
      <c r="M200" s="7"/>
      <c r="N200" s="7"/>
      <c r="O200" s="7"/>
      <c r="P200" s="7"/>
      <c r="Q200" s="7"/>
    </row>
    <row r="201" spans="2:27" ht="15" x14ac:dyDescent="0.25">
      <c r="B201" s="145"/>
      <c r="C201" s="9" t="s">
        <v>217</v>
      </c>
      <c r="D201" s="49">
        <f t="shared" si="32"/>
        <v>26</v>
      </c>
      <c r="E201" s="7"/>
      <c r="F201" s="7"/>
      <c r="G201" s="7"/>
      <c r="H201" s="7">
        <v>26</v>
      </c>
      <c r="I201" s="7"/>
      <c r="J201" s="7"/>
      <c r="K201" s="38"/>
      <c r="L201" s="7"/>
      <c r="M201" s="7"/>
      <c r="N201" s="7"/>
      <c r="O201" s="7"/>
      <c r="P201" s="7"/>
      <c r="Q201" s="7"/>
    </row>
    <row r="202" spans="2:27" ht="15" x14ac:dyDescent="0.25">
      <c r="B202" s="145"/>
      <c r="C202" s="9" t="s">
        <v>218</v>
      </c>
      <c r="D202" s="49">
        <f t="shared" si="32"/>
        <v>40</v>
      </c>
      <c r="E202" s="7"/>
      <c r="F202" s="7"/>
      <c r="G202" s="7"/>
      <c r="H202" s="7">
        <v>40</v>
      </c>
      <c r="I202" s="7"/>
      <c r="J202" s="7"/>
      <c r="K202" s="38"/>
      <c r="L202" s="7"/>
      <c r="M202" s="7"/>
      <c r="N202" s="7"/>
      <c r="O202" s="7"/>
      <c r="P202" s="7"/>
      <c r="Q202" s="7"/>
    </row>
    <row r="203" spans="2:27" ht="15" x14ac:dyDescent="0.25">
      <c r="B203" s="145"/>
      <c r="C203" s="9" t="s">
        <v>219</v>
      </c>
      <c r="D203" s="49">
        <f t="shared" si="32"/>
        <v>30</v>
      </c>
      <c r="E203" s="7"/>
      <c r="F203" s="7"/>
      <c r="G203" s="7"/>
      <c r="H203" s="7">
        <v>30</v>
      </c>
      <c r="I203" s="7"/>
      <c r="J203" s="7"/>
      <c r="K203" s="38"/>
      <c r="L203" s="7"/>
      <c r="M203" s="7"/>
      <c r="N203" s="7"/>
      <c r="O203" s="7"/>
      <c r="P203" s="7"/>
      <c r="Q203" s="7"/>
    </row>
    <row r="204" spans="2:27" ht="15" x14ac:dyDescent="0.25">
      <c r="B204" s="145"/>
      <c r="C204" s="9" t="s">
        <v>163</v>
      </c>
      <c r="D204" s="49">
        <f t="shared" si="32"/>
        <v>40</v>
      </c>
      <c r="E204" s="7">
        <v>40</v>
      </c>
      <c r="F204" s="7"/>
      <c r="G204" s="7"/>
      <c r="H204" s="7"/>
      <c r="I204" s="7"/>
      <c r="J204" s="7"/>
      <c r="K204" s="38"/>
      <c r="L204" s="7"/>
      <c r="M204" s="7"/>
      <c r="N204" s="7"/>
      <c r="O204" s="7"/>
      <c r="P204" s="7"/>
      <c r="Q204" s="7"/>
    </row>
    <row r="205" spans="2:27" ht="15" x14ac:dyDescent="0.25">
      <c r="B205" s="145"/>
      <c r="C205" s="9" t="s">
        <v>162</v>
      </c>
      <c r="D205" s="49">
        <f t="shared" si="32"/>
        <v>0</v>
      </c>
      <c r="E205" s="7"/>
      <c r="F205" s="7"/>
      <c r="G205" s="7"/>
      <c r="H205" s="7"/>
      <c r="I205" s="7"/>
      <c r="J205" s="7"/>
      <c r="K205" s="38"/>
      <c r="L205" s="7">
        <f t="shared" ref="L205" si="34">SUM(M205:Q205)</f>
        <v>80</v>
      </c>
      <c r="M205" s="7">
        <v>80</v>
      </c>
      <c r="N205" s="7"/>
      <c r="O205" s="7"/>
      <c r="P205" s="7"/>
      <c r="Q205" s="7"/>
    </row>
    <row r="206" spans="2:27" ht="15" x14ac:dyDescent="0.25">
      <c r="B206" s="145"/>
      <c r="C206" s="9" t="s">
        <v>164</v>
      </c>
      <c r="D206" s="49">
        <f t="shared" si="32"/>
        <v>20</v>
      </c>
      <c r="E206" s="7">
        <v>20</v>
      </c>
      <c r="F206" s="7"/>
      <c r="G206" s="7"/>
      <c r="H206" s="7"/>
      <c r="I206" s="7"/>
      <c r="J206" s="7"/>
      <c r="K206" s="38"/>
      <c r="L206" s="7"/>
      <c r="M206" s="7"/>
      <c r="N206" s="7"/>
      <c r="O206" s="7"/>
      <c r="P206" s="7"/>
      <c r="Q206" s="7"/>
      <c r="R206" s="142"/>
      <c r="S206" s="143"/>
      <c r="T206" s="143"/>
      <c r="U206" s="143"/>
      <c r="V206" s="143"/>
    </row>
    <row r="207" spans="2:27" ht="15" x14ac:dyDescent="0.25">
      <c r="B207" s="145"/>
      <c r="C207" s="9" t="s">
        <v>165</v>
      </c>
      <c r="D207" s="49">
        <f t="shared" si="32"/>
        <v>12</v>
      </c>
      <c r="E207" s="7">
        <v>12</v>
      </c>
      <c r="F207" s="7"/>
      <c r="G207" s="7"/>
      <c r="H207" s="7"/>
      <c r="I207" s="7"/>
      <c r="J207" s="7"/>
      <c r="K207" s="38"/>
      <c r="L207" s="49"/>
      <c r="M207" s="7"/>
      <c r="N207" s="7"/>
      <c r="O207" s="7"/>
      <c r="P207" s="7"/>
      <c r="Q207" s="7"/>
      <c r="R207" s="142"/>
      <c r="S207" s="143"/>
      <c r="T207" s="143"/>
      <c r="U207" s="143"/>
      <c r="V207" s="143"/>
    </row>
    <row r="208" spans="2:27" ht="36" customHeight="1" x14ac:dyDescent="0.25">
      <c r="B208" s="145"/>
      <c r="C208" s="107" t="s">
        <v>167</v>
      </c>
      <c r="D208" s="49"/>
      <c r="E208" s="7"/>
      <c r="F208" s="7"/>
      <c r="G208" s="7"/>
      <c r="H208" s="7"/>
      <c r="I208" s="7"/>
      <c r="J208" s="7"/>
      <c r="K208" s="38"/>
      <c r="L208" s="7">
        <f t="shared" ref="L208:L209" si="35">SUM(M208:Q208)</f>
        <v>310</v>
      </c>
      <c r="M208" s="7"/>
      <c r="N208" s="7"/>
      <c r="O208" s="7">
        <v>70</v>
      </c>
      <c r="P208" s="7"/>
      <c r="Q208" s="7">
        <v>240</v>
      </c>
      <c r="R208" s="140" t="s">
        <v>220</v>
      </c>
      <c r="S208" s="141"/>
      <c r="T208" s="141"/>
      <c r="U208" s="141"/>
      <c r="V208" s="141"/>
      <c r="W208" s="108" t="s">
        <v>227</v>
      </c>
      <c r="X208" s="108"/>
      <c r="Y208" s="108"/>
      <c r="Z208" s="108"/>
      <c r="AA208" s="136"/>
    </row>
    <row r="209" spans="2:27" ht="49.5" customHeight="1" x14ac:dyDescent="0.25">
      <c r="B209" s="145"/>
      <c r="C209" s="107" t="s">
        <v>170</v>
      </c>
      <c r="D209" s="49"/>
      <c r="E209" s="7"/>
      <c r="F209" s="7"/>
      <c r="G209" s="7"/>
      <c r="H209" s="7"/>
      <c r="I209" s="7"/>
      <c r="J209" s="7"/>
      <c r="K209" s="38"/>
      <c r="L209" s="7">
        <f t="shared" si="35"/>
        <v>190</v>
      </c>
      <c r="M209" s="7"/>
      <c r="N209" s="7"/>
      <c r="O209" s="7">
        <v>30</v>
      </c>
      <c r="P209" s="7"/>
      <c r="Q209" s="7">
        <v>160</v>
      </c>
      <c r="R209" s="140" t="s">
        <v>221</v>
      </c>
      <c r="S209" s="141"/>
      <c r="T209" s="141"/>
      <c r="U209" s="141"/>
      <c r="V209" s="141"/>
      <c r="W209" s="108" t="s">
        <v>227</v>
      </c>
      <c r="X209" s="108"/>
      <c r="Y209" s="108"/>
      <c r="Z209" s="108"/>
      <c r="AA209" s="136"/>
    </row>
    <row r="210" spans="2:27" ht="28.5" customHeight="1" x14ac:dyDescent="0.25">
      <c r="B210" s="145"/>
      <c r="C210" s="9" t="s">
        <v>172</v>
      </c>
      <c r="D210" s="49"/>
      <c r="E210" s="7">
        <v>65</v>
      </c>
      <c r="F210" s="7"/>
      <c r="G210" s="7"/>
      <c r="H210" s="7"/>
      <c r="I210" s="7"/>
      <c r="J210" s="7"/>
      <c r="K210" s="38"/>
      <c r="L210" s="7"/>
      <c r="M210" s="7"/>
      <c r="N210" s="7"/>
      <c r="O210" s="7"/>
      <c r="P210" s="7"/>
      <c r="Q210" s="7"/>
    </row>
    <row r="211" spans="2:27" ht="15" x14ac:dyDescent="0.25">
      <c r="B211" s="145"/>
      <c r="C211" s="9" t="s">
        <v>173</v>
      </c>
      <c r="D211" s="49">
        <v>32</v>
      </c>
      <c r="E211" s="7"/>
      <c r="F211" s="7"/>
      <c r="G211" s="7"/>
      <c r="H211" s="7">
        <v>32</v>
      </c>
      <c r="I211" s="7"/>
      <c r="J211" s="7"/>
      <c r="K211" s="38"/>
      <c r="L211" s="7"/>
      <c r="M211" s="7"/>
      <c r="N211" s="7"/>
      <c r="O211" s="7"/>
      <c r="P211" s="7"/>
      <c r="Q211" s="7"/>
    </row>
    <row r="212" spans="2:27" ht="15" x14ac:dyDescent="0.25">
      <c r="B212" s="145"/>
      <c r="C212" s="9" t="s">
        <v>155</v>
      </c>
      <c r="D212" s="49">
        <f t="shared" si="32"/>
        <v>45</v>
      </c>
      <c r="E212" s="7">
        <v>45</v>
      </c>
      <c r="F212" s="7"/>
      <c r="G212" s="7"/>
      <c r="H212" s="7"/>
      <c r="I212" s="7"/>
      <c r="J212" s="7"/>
      <c r="K212" s="38"/>
      <c r="L212" s="7">
        <f t="shared" ref="L212" si="36">SUM(M212:Q212)</f>
        <v>96</v>
      </c>
      <c r="M212" s="7">
        <v>96</v>
      </c>
      <c r="N212" s="7"/>
      <c r="O212" s="7"/>
      <c r="P212" s="7"/>
      <c r="Q212" s="7"/>
    </row>
    <row r="213" spans="2:27" ht="15" x14ac:dyDescent="0.25">
      <c r="B213" s="145"/>
      <c r="C213" s="109" t="s">
        <v>157</v>
      </c>
      <c r="D213" s="49">
        <v>120</v>
      </c>
      <c r="E213" s="7"/>
      <c r="F213" s="7"/>
      <c r="G213" s="7"/>
      <c r="H213" s="7"/>
      <c r="I213" s="7"/>
      <c r="J213" s="7"/>
      <c r="K213" s="38"/>
      <c r="L213" s="7"/>
      <c r="M213" s="7"/>
      <c r="N213" s="7"/>
      <c r="O213" s="7"/>
      <c r="P213" s="7"/>
      <c r="Q213" s="7"/>
      <c r="R213" s="155" t="s">
        <v>209</v>
      </c>
      <c r="S213" s="156"/>
      <c r="T213" s="156"/>
      <c r="U213" s="156"/>
      <c r="V213" s="136"/>
    </row>
    <row r="214" spans="2:27" ht="15" x14ac:dyDescent="0.25">
      <c r="B214" s="145"/>
      <c r="C214" s="109" t="s">
        <v>161</v>
      </c>
      <c r="D214" s="49"/>
      <c r="E214" s="7"/>
      <c r="F214" s="7"/>
      <c r="G214" s="7"/>
      <c r="H214" s="7"/>
      <c r="I214" s="7"/>
      <c r="J214" s="7"/>
      <c r="K214" s="38"/>
      <c r="L214" s="7"/>
      <c r="M214" s="7"/>
      <c r="N214" s="7"/>
      <c r="O214" s="7"/>
      <c r="P214" s="7"/>
      <c r="Q214" s="7"/>
      <c r="R214" s="155" t="s">
        <v>209</v>
      </c>
      <c r="S214" s="156"/>
      <c r="T214" s="156"/>
      <c r="U214" s="156"/>
      <c r="V214" s="136"/>
    </row>
    <row r="215" spans="2:27" ht="15" x14ac:dyDescent="0.25">
      <c r="B215" s="145"/>
      <c r="C215" s="100" t="s">
        <v>158</v>
      </c>
      <c r="D215" s="49"/>
      <c r="E215" s="7"/>
      <c r="F215" s="7"/>
      <c r="G215" s="49"/>
      <c r="H215" s="7"/>
      <c r="I215" s="7"/>
      <c r="J215" s="7"/>
      <c r="K215" s="38"/>
      <c r="L215" s="7">
        <v>24</v>
      </c>
      <c r="M215" s="7"/>
      <c r="N215" s="7"/>
      <c r="O215" s="7">
        <v>24</v>
      </c>
      <c r="P215" s="7"/>
      <c r="Q215" s="7"/>
      <c r="R215" s="155" t="s">
        <v>210</v>
      </c>
      <c r="S215" s="156"/>
      <c r="T215" s="156"/>
      <c r="U215" s="156"/>
    </row>
    <row r="216" spans="2:27" ht="25.5" customHeight="1" x14ac:dyDescent="0.25">
      <c r="B216" s="145"/>
      <c r="C216" s="109" t="s">
        <v>159</v>
      </c>
      <c r="D216" s="49"/>
      <c r="E216" s="7"/>
      <c r="F216" s="7"/>
      <c r="G216" s="7"/>
      <c r="H216" s="7"/>
      <c r="I216" s="7"/>
      <c r="J216" s="7"/>
      <c r="K216" s="38"/>
      <c r="L216" s="7"/>
      <c r="M216" s="7"/>
      <c r="N216" s="7"/>
      <c r="O216" s="7"/>
      <c r="P216" s="7"/>
      <c r="Q216" s="7"/>
      <c r="R216" s="157" t="s">
        <v>224</v>
      </c>
      <c r="S216" s="158"/>
      <c r="T216" s="158"/>
      <c r="U216" s="158"/>
      <c r="V216" s="136"/>
    </row>
    <row r="217" spans="2:27" ht="15" x14ac:dyDescent="0.25">
      <c r="B217" s="145"/>
      <c r="C217" s="109" t="s">
        <v>160</v>
      </c>
      <c r="D217" s="49"/>
      <c r="E217" s="7"/>
      <c r="F217" s="7"/>
      <c r="G217" s="7"/>
      <c r="H217" s="7"/>
      <c r="I217" s="7"/>
      <c r="J217" s="7"/>
      <c r="K217" s="38"/>
      <c r="L217" s="7"/>
      <c r="M217" s="7"/>
      <c r="N217" s="7"/>
      <c r="O217" s="7"/>
      <c r="P217" s="7"/>
      <c r="Q217" s="7"/>
      <c r="R217" s="155" t="s">
        <v>209</v>
      </c>
      <c r="S217" s="156"/>
      <c r="T217" s="156"/>
      <c r="U217" s="156"/>
      <c r="V217" s="136"/>
    </row>
    <row r="218" spans="2:27" ht="15" x14ac:dyDescent="0.25">
      <c r="B218" s="145"/>
      <c r="C218" s="110" t="s">
        <v>197</v>
      </c>
      <c r="D218" s="49"/>
      <c r="E218" s="7"/>
      <c r="F218" s="7"/>
      <c r="G218" s="7"/>
      <c r="H218" s="7"/>
      <c r="I218" s="7"/>
      <c r="J218" s="7"/>
      <c r="K218" s="9"/>
      <c r="L218" s="7">
        <f t="shared" ref="L218:L224" si="37">SUM(M218:Q218)</f>
        <v>80</v>
      </c>
      <c r="M218" s="7"/>
      <c r="N218" s="7"/>
      <c r="O218" s="7">
        <v>80</v>
      </c>
      <c r="P218" s="7"/>
      <c r="Q218" s="7"/>
      <c r="R218" s="159" t="s">
        <v>209</v>
      </c>
      <c r="S218" s="160"/>
      <c r="T218" s="160"/>
      <c r="U218" s="160"/>
    </row>
    <row r="219" spans="2:27" ht="15" x14ac:dyDescent="0.25">
      <c r="B219" s="145"/>
      <c r="C219" s="9" t="s">
        <v>6</v>
      </c>
      <c r="D219" s="50"/>
      <c r="E219" s="7"/>
      <c r="F219" s="7"/>
      <c r="G219" s="7"/>
      <c r="H219" s="7"/>
      <c r="I219" s="7"/>
      <c r="J219" s="7"/>
      <c r="K219" s="38"/>
      <c r="L219" s="7">
        <f t="shared" si="37"/>
        <v>136</v>
      </c>
      <c r="M219" s="7">
        <v>80</v>
      </c>
      <c r="N219" s="7">
        <v>16</v>
      </c>
      <c r="O219" s="7"/>
      <c r="P219" s="7">
        <v>16</v>
      </c>
      <c r="Q219" s="7">
        <v>24</v>
      </c>
    </row>
    <row r="220" spans="2:27" ht="15" x14ac:dyDescent="0.25">
      <c r="B220" s="145"/>
      <c r="C220" s="9" t="s">
        <v>7</v>
      </c>
      <c r="D220" s="50"/>
      <c r="E220" s="7"/>
      <c r="F220" s="7"/>
      <c r="G220" s="7"/>
      <c r="H220" s="7"/>
      <c r="I220" s="7"/>
      <c r="J220" s="7"/>
      <c r="K220" s="38"/>
      <c r="L220" s="7">
        <f t="shared" si="37"/>
        <v>32</v>
      </c>
      <c r="M220" s="7">
        <v>32</v>
      </c>
      <c r="N220" s="7"/>
      <c r="O220" s="7"/>
      <c r="P220" s="7"/>
      <c r="Q220" s="7"/>
    </row>
    <row r="221" spans="2:27" ht="61.5" customHeight="1" x14ac:dyDescent="0.25">
      <c r="B221" s="145" t="s">
        <v>190</v>
      </c>
      <c r="C221" s="107" t="s">
        <v>27</v>
      </c>
      <c r="D221" s="50"/>
      <c r="E221" s="7"/>
      <c r="F221" s="7"/>
      <c r="G221" s="7"/>
      <c r="H221" s="7"/>
      <c r="I221" s="7"/>
      <c r="J221" s="7"/>
      <c r="K221" s="38"/>
      <c r="L221" s="7">
        <f t="shared" si="37"/>
        <v>436</v>
      </c>
      <c r="M221" s="7">
        <v>34</v>
      </c>
      <c r="N221" s="7">
        <v>34</v>
      </c>
      <c r="O221" s="7">
        <v>34</v>
      </c>
      <c r="P221" s="7">
        <v>150</v>
      </c>
      <c r="Q221" s="7">
        <v>184</v>
      </c>
      <c r="R221" s="140" t="s">
        <v>215</v>
      </c>
      <c r="S221" s="141"/>
      <c r="T221" s="141"/>
      <c r="U221" s="141"/>
      <c r="V221" s="141"/>
      <c r="W221" s="141"/>
      <c r="X221" s="141"/>
      <c r="Y221" s="138"/>
    </row>
    <row r="222" spans="2:27" ht="15" x14ac:dyDescent="0.25">
      <c r="B222" s="145"/>
      <c r="C222" s="9" t="s">
        <v>200</v>
      </c>
      <c r="D222" s="50"/>
      <c r="E222" s="7"/>
      <c r="F222" s="7"/>
      <c r="G222" s="7"/>
      <c r="H222" s="7"/>
      <c r="I222" s="7"/>
      <c r="J222" s="7"/>
      <c r="K222" s="38"/>
      <c r="L222" s="7">
        <f t="shared" si="37"/>
        <v>80</v>
      </c>
      <c r="M222" s="7"/>
      <c r="N222" s="7"/>
      <c r="O222" s="7">
        <v>80</v>
      </c>
      <c r="P222" s="7"/>
      <c r="Q222" s="7"/>
    </row>
    <row r="223" spans="2:27" ht="15" x14ac:dyDescent="0.25">
      <c r="B223" s="145"/>
      <c r="C223" s="9" t="s">
        <v>74</v>
      </c>
      <c r="D223" s="50"/>
      <c r="E223" s="7"/>
      <c r="F223" s="7"/>
      <c r="G223" s="7"/>
      <c r="H223" s="7"/>
      <c r="I223" s="7"/>
      <c r="J223" s="7"/>
      <c r="K223" s="38"/>
      <c r="L223" s="7">
        <f t="shared" si="37"/>
        <v>40</v>
      </c>
      <c r="M223" s="7">
        <v>40</v>
      </c>
      <c r="N223" s="7"/>
      <c r="O223" s="7"/>
      <c r="P223" s="7"/>
      <c r="Q223" s="7"/>
    </row>
    <row r="224" spans="2:27" ht="15" x14ac:dyDescent="0.25">
      <c r="B224" s="145"/>
      <c r="C224" s="9" t="s">
        <v>1</v>
      </c>
      <c r="D224" s="50">
        <f>SUM(E224:J224)</f>
        <v>80</v>
      </c>
      <c r="E224" s="7">
        <v>80</v>
      </c>
      <c r="F224" s="7"/>
      <c r="G224" s="7"/>
      <c r="H224" s="7"/>
      <c r="I224" s="7"/>
      <c r="J224" s="7"/>
      <c r="K224" s="38"/>
      <c r="L224" s="7">
        <f t="shared" si="37"/>
        <v>320</v>
      </c>
      <c r="M224" s="7">
        <v>240</v>
      </c>
      <c r="N224" s="7">
        <v>24</v>
      </c>
      <c r="O224" s="7"/>
      <c r="P224" s="7">
        <v>24</v>
      </c>
      <c r="Q224" s="7">
        <v>32</v>
      </c>
    </row>
    <row r="225" spans="2:27" ht="15" x14ac:dyDescent="0.25">
      <c r="B225" s="145"/>
      <c r="C225" s="9" t="s">
        <v>192</v>
      </c>
      <c r="D225" s="50">
        <f>SUM(E225:J225)</f>
        <v>30</v>
      </c>
      <c r="E225" s="7"/>
      <c r="F225" s="7"/>
      <c r="G225" s="7"/>
      <c r="H225" s="7">
        <v>30</v>
      </c>
      <c r="I225" s="7"/>
      <c r="J225" s="7"/>
      <c r="K225" s="38"/>
      <c r="L225" s="7">
        <f t="shared" ref="L225:L226" si="38">SUM(M225:Q225)</f>
        <v>160</v>
      </c>
      <c r="M225" s="7"/>
      <c r="N225" s="7"/>
      <c r="O225" s="7"/>
      <c r="P225" s="7">
        <v>160</v>
      </c>
      <c r="Q225" s="7"/>
    </row>
    <row r="226" spans="2:27" ht="15" x14ac:dyDescent="0.25">
      <c r="B226" s="145"/>
      <c r="C226" s="9" t="s">
        <v>38</v>
      </c>
      <c r="D226" s="50"/>
      <c r="E226" s="7"/>
      <c r="F226" s="7"/>
      <c r="G226" s="7"/>
      <c r="H226" s="7"/>
      <c r="I226" s="7"/>
      <c r="J226" s="7"/>
      <c r="K226" s="38"/>
      <c r="L226" s="7">
        <f t="shared" si="38"/>
        <v>100</v>
      </c>
      <c r="M226" s="7"/>
      <c r="N226" s="7"/>
      <c r="O226" s="7">
        <v>20</v>
      </c>
      <c r="P226" s="7"/>
      <c r="Q226" s="7">
        <v>80</v>
      </c>
    </row>
    <row r="227" spans="2:27" ht="15" x14ac:dyDescent="0.25">
      <c r="B227" s="145"/>
      <c r="C227" s="9" t="s">
        <v>22</v>
      </c>
      <c r="D227" s="50"/>
      <c r="E227" s="7"/>
      <c r="F227" s="7"/>
      <c r="G227" s="7"/>
      <c r="H227" s="7"/>
      <c r="I227" s="7"/>
      <c r="J227" s="7"/>
      <c r="K227" s="38"/>
      <c r="L227" s="7">
        <f t="shared" ref="L227:L229" si="39">SUM(M227:Q227)</f>
        <v>145</v>
      </c>
      <c r="M227" s="7"/>
      <c r="N227" s="7"/>
      <c r="O227" s="7">
        <v>40</v>
      </c>
      <c r="P227" s="7"/>
      <c r="Q227" s="7">
        <v>105</v>
      </c>
    </row>
    <row r="228" spans="2:27" ht="15" x14ac:dyDescent="0.25">
      <c r="B228" s="145"/>
      <c r="C228" s="9" t="s">
        <v>24</v>
      </c>
      <c r="D228" s="50"/>
      <c r="E228" s="7"/>
      <c r="F228" s="7"/>
      <c r="G228" s="7"/>
      <c r="H228" s="7"/>
      <c r="I228" s="7"/>
      <c r="J228" s="7"/>
      <c r="K228" s="38"/>
      <c r="L228" s="7">
        <f t="shared" si="39"/>
        <v>106</v>
      </c>
      <c r="M228" s="7"/>
      <c r="N228" s="7"/>
      <c r="O228" s="7">
        <v>20</v>
      </c>
      <c r="P228" s="7"/>
      <c r="Q228" s="7">
        <v>86</v>
      </c>
    </row>
    <row r="229" spans="2:27" ht="15" x14ac:dyDescent="0.25">
      <c r="B229" s="145"/>
      <c r="C229" s="9" t="s">
        <v>23</v>
      </c>
      <c r="D229" s="50"/>
      <c r="E229" s="7"/>
      <c r="F229" s="7"/>
      <c r="G229" s="7"/>
      <c r="H229" s="7"/>
      <c r="I229" s="7"/>
      <c r="J229" s="7"/>
      <c r="K229" s="38"/>
      <c r="L229" s="7">
        <f t="shared" si="39"/>
        <v>325</v>
      </c>
      <c r="M229" s="7"/>
      <c r="N229" s="7"/>
      <c r="O229" s="7">
        <v>50</v>
      </c>
      <c r="P229" s="7"/>
      <c r="Q229" s="7">
        <v>275</v>
      </c>
    </row>
    <row r="230" spans="2:27" ht="15" x14ac:dyDescent="0.25">
      <c r="B230" s="145"/>
      <c r="C230" s="9" t="s">
        <v>2</v>
      </c>
      <c r="D230" s="50"/>
      <c r="E230" s="7"/>
      <c r="F230" s="7"/>
      <c r="G230" s="7"/>
      <c r="H230" s="7"/>
      <c r="I230" s="7"/>
      <c r="J230" s="7"/>
      <c r="K230" s="38"/>
      <c r="L230" s="7">
        <f>SUM(M230:Q230)</f>
        <v>240</v>
      </c>
      <c r="M230" s="7">
        <v>160</v>
      </c>
      <c r="N230" s="7">
        <v>16</v>
      </c>
      <c r="O230" s="7"/>
      <c r="P230" s="7">
        <v>16</v>
      </c>
      <c r="Q230" s="7">
        <v>48</v>
      </c>
    </row>
    <row r="231" spans="2:27" ht="15" x14ac:dyDescent="0.25">
      <c r="B231" s="145"/>
      <c r="C231" s="9" t="s">
        <v>35</v>
      </c>
      <c r="D231" s="50"/>
      <c r="E231" s="7"/>
      <c r="F231" s="7"/>
      <c r="G231" s="7"/>
      <c r="H231" s="7"/>
      <c r="I231" s="7"/>
      <c r="J231" s="7"/>
      <c r="K231" s="38"/>
      <c r="L231" s="7">
        <f t="shared" ref="L231:L255" si="40">SUM(M231:Q231)</f>
        <v>40</v>
      </c>
      <c r="M231" s="7"/>
      <c r="N231" s="7">
        <v>40</v>
      </c>
      <c r="O231" s="7"/>
      <c r="P231" s="7"/>
      <c r="Q231" s="7"/>
    </row>
    <row r="232" spans="2:27" ht="15" x14ac:dyDescent="0.25">
      <c r="B232" s="145"/>
      <c r="C232" s="9" t="s">
        <v>199</v>
      </c>
      <c r="D232" s="50"/>
      <c r="E232" s="7"/>
      <c r="F232" s="7"/>
      <c r="G232" s="7"/>
      <c r="H232" s="7"/>
      <c r="I232" s="7"/>
      <c r="J232" s="7"/>
      <c r="K232" s="38"/>
      <c r="L232" s="7">
        <f t="shared" si="40"/>
        <v>260</v>
      </c>
      <c r="M232" s="7"/>
      <c r="N232" s="7"/>
      <c r="O232" s="7">
        <v>180</v>
      </c>
      <c r="P232" s="7">
        <v>80</v>
      </c>
      <c r="Q232" s="7"/>
    </row>
    <row r="233" spans="2:27" ht="15" x14ac:dyDescent="0.25">
      <c r="B233" s="145"/>
      <c r="C233" s="9" t="s">
        <v>9</v>
      </c>
      <c r="D233" s="50"/>
      <c r="E233" s="7"/>
      <c r="F233" s="7"/>
      <c r="G233" s="7"/>
      <c r="H233" s="7"/>
      <c r="I233" s="7"/>
      <c r="J233" s="7"/>
      <c r="K233" s="38"/>
      <c r="L233" s="7">
        <f t="shared" si="40"/>
        <v>16</v>
      </c>
      <c r="M233" s="7"/>
      <c r="N233" s="7"/>
      <c r="O233" s="7">
        <v>16</v>
      </c>
      <c r="P233" s="7"/>
      <c r="Q233" s="7"/>
    </row>
    <row r="234" spans="2:27" ht="15" x14ac:dyDescent="0.25">
      <c r="B234" s="145"/>
      <c r="C234" s="9" t="s">
        <v>20</v>
      </c>
      <c r="D234" s="50"/>
      <c r="E234" s="7"/>
      <c r="F234" s="7"/>
      <c r="G234" s="7"/>
      <c r="H234" s="7"/>
      <c r="I234" s="7"/>
      <c r="J234" s="7"/>
      <c r="K234" s="38"/>
      <c r="L234" s="7">
        <f t="shared" si="40"/>
        <v>88</v>
      </c>
      <c r="M234" s="7">
        <v>32</v>
      </c>
      <c r="N234" s="7"/>
      <c r="O234" s="7">
        <v>32</v>
      </c>
      <c r="P234" s="7">
        <v>24</v>
      </c>
      <c r="Q234" s="7"/>
    </row>
    <row r="235" spans="2:27" ht="15" x14ac:dyDescent="0.25">
      <c r="B235" s="145"/>
      <c r="C235" s="10" t="s">
        <v>33</v>
      </c>
      <c r="D235" s="50"/>
      <c r="E235" s="7"/>
      <c r="F235" s="7"/>
      <c r="G235" s="7"/>
      <c r="H235" s="7"/>
      <c r="I235" s="7"/>
      <c r="J235" s="7"/>
      <c r="K235" s="38"/>
      <c r="L235" s="7">
        <f t="shared" si="40"/>
        <v>80</v>
      </c>
      <c r="M235" s="7"/>
      <c r="N235" s="7"/>
      <c r="O235" s="7"/>
      <c r="P235" s="7">
        <v>80</v>
      </c>
      <c r="Q235" s="7"/>
    </row>
    <row r="236" spans="2:27" ht="15" x14ac:dyDescent="0.25">
      <c r="B236" s="145"/>
      <c r="C236" s="10" t="s">
        <v>0</v>
      </c>
      <c r="D236" s="50">
        <f>SUM(E236:J236)</f>
        <v>200</v>
      </c>
      <c r="E236" s="7">
        <f>40*5</f>
        <v>200</v>
      </c>
      <c r="F236" s="7"/>
      <c r="G236" s="7"/>
      <c r="H236" s="7"/>
      <c r="I236" s="7"/>
      <c r="J236" s="7"/>
      <c r="K236" s="38"/>
      <c r="L236" s="7">
        <f t="shared" si="40"/>
        <v>580</v>
      </c>
      <c r="M236" s="7">
        <v>280</v>
      </c>
      <c r="N236" s="7">
        <v>100</v>
      </c>
      <c r="O236" s="7">
        <v>120</v>
      </c>
      <c r="P236" s="7">
        <v>80</v>
      </c>
      <c r="Q236" s="7"/>
    </row>
    <row r="237" spans="2:27" ht="15" x14ac:dyDescent="0.25">
      <c r="B237" s="145"/>
      <c r="C237" s="10" t="s">
        <v>4</v>
      </c>
      <c r="D237" s="50"/>
      <c r="E237" s="7"/>
      <c r="F237" s="7"/>
      <c r="G237" s="7"/>
      <c r="H237" s="7"/>
      <c r="I237" s="7"/>
      <c r="J237" s="7"/>
      <c r="K237" s="38"/>
      <c r="L237" s="7">
        <f t="shared" si="40"/>
        <v>620</v>
      </c>
      <c r="M237" s="7">
        <v>100</v>
      </c>
      <c r="N237" s="7">
        <v>220</v>
      </c>
      <c r="O237" s="7">
        <v>100</v>
      </c>
      <c r="P237" s="7">
        <v>200</v>
      </c>
      <c r="Q237" s="7"/>
    </row>
    <row r="238" spans="2:27" ht="15" x14ac:dyDescent="0.25">
      <c r="B238" s="145"/>
      <c r="C238" s="106" t="s">
        <v>21</v>
      </c>
      <c r="D238" s="50">
        <f>SUM(E238:J238)</f>
        <v>0</v>
      </c>
      <c r="E238" s="7"/>
      <c r="F238" s="7"/>
      <c r="G238" s="7"/>
      <c r="H238" s="7"/>
      <c r="I238" s="7"/>
      <c r="J238" s="7"/>
      <c r="K238" s="38"/>
      <c r="L238" s="7">
        <f t="shared" si="40"/>
        <v>180</v>
      </c>
      <c r="M238" s="7"/>
      <c r="N238" s="7">
        <v>180</v>
      </c>
      <c r="O238" s="7"/>
      <c r="P238" s="7"/>
      <c r="Q238" s="7"/>
      <c r="R238" s="108" t="s">
        <v>222</v>
      </c>
      <c r="S238" s="108"/>
      <c r="T238" s="108"/>
      <c r="U238" s="108"/>
      <c r="V238" s="108"/>
      <c r="W238" s="108"/>
      <c r="X238" s="108"/>
      <c r="Y238" s="108"/>
      <c r="Z238" s="108"/>
      <c r="AA238" s="137"/>
    </row>
    <row r="239" spans="2:27" ht="15" x14ac:dyDescent="0.25">
      <c r="B239" s="145"/>
      <c r="C239" s="10" t="s">
        <v>8</v>
      </c>
      <c r="D239" s="50"/>
      <c r="E239" s="7"/>
      <c r="F239" s="7"/>
      <c r="G239" s="7"/>
      <c r="H239" s="7"/>
      <c r="I239" s="7"/>
      <c r="J239" s="7"/>
      <c r="K239" s="38"/>
      <c r="L239" s="7">
        <f t="shared" si="40"/>
        <v>112</v>
      </c>
      <c r="M239" s="7"/>
      <c r="N239" s="7">
        <v>80</v>
      </c>
      <c r="O239" s="7"/>
      <c r="P239" s="7">
        <v>32</v>
      </c>
      <c r="Q239" s="7"/>
    </row>
    <row r="240" spans="2:27" ht="15" x14ac:dyDescent="0.25">
      <c r="B240" s="145"/>
      <c r="C240" s="106" t="s">
        <v>180</v>
      </c>
      <c r="D240" s="50">
        <f t="shared" ref="D240:D254" si="41">SUM(E240:J240)</f>
        <v>0</v>
      </c>
      <c r="E240" s="7"/>
      <c r="F240" s="7"/>
      <c r="G240" s="7"/>
      <c r="H240" s="7"/>
      <c r="I240" s="7"/>
      <c r="J240" s="7"/>
      <c r="K240" s="38"/>
      <c r="L240" s="7">
        <f t="shared" si="40"/>
        <v>64</v>
      </c>
      <c r="M240" s="7"/>
      <c r="N240" s="7">
        <v>64</v>
      </c>
      <c r="O240" s="7"/>
      <c r="P240" s="7"/>
      <c r="Q240" s="7"/>
      <c r="R240" s="108" t="s">
        <v>226</v>
      </c>
      <c r="S240" s="108"/>
      <c r="T240" s="108"/>
      <c r="U240" s="108"/>
      <c r="V240" s="108"/>
      <c r="W240" s="108"/>
      <c r="X240" s="108"/>
      <c r="Y240" s="108"/>
      <c r="Z240" s="108"/>
      <c r="AA240" s="137"/>
    </row>
    <row r="241" spans="2:27" ht="15" x14ac:dyDescent="0.25">
      <c r="B241" s="145"/>
      <c r="C241" s="10" t="s">
        <v>174</v>
      </c>
      <c r="D241" s="50">
        <f t="shared" si="41"/>
        <v>30</v>
      </c>
      <c r="E241" s="7"/>
      <c r="F241" s="7"/>
      <c r="G241" s="7"/>
      <c r="H241" s="7"/>
      <c r="I241" s="7">
        <v>30</v>
      </c>
      <c r="J241" s="7"/>
      <c r="K241" s="38"/>
      <c r="L241" s="7"/>
      <c r="M241" s="7"/>
      <c r="N241" s="7"/>
      <c r="O241" s="7"/>
      <c r="P241" s="7"/>
      <c r="Q241" s="7"/>
    </row>
    <row r="242" spans="2:27" ht="15" x14ac:dyDescent="0.25">
      <c r="B242" s="145"/>
      <c r="C242" s="106" t="s">
        <v>175</v>
      </c>
      <c r="D242" s="50">
        <f t="shared" si="41"/>
        <v>0</v>
      </c>
      <c r="E242" s="7"/>
      <c r="F242" s="7"/>
      <c r="G242" s="7"/>
      <c r="H242" s="7"/>
      <c r="I242" s="7"/>
      <c r="J242" s="7"/>
      <c r="K242" s="38"/>
      <c r="L242" s="7">
        <f t="shared" si="40"/>
        <v>66</v>
      </c>
      <c r="M242" s="7"/>
      <c r="N242" s="7"/>
      <c r="O242" s="7"/>
      <c r="P242" s="7">
        <v>66</v>
      </c>
      <c r="Q242" s="7"/>
      <c r="R242" s="108" t="s">
        <v>228</v>
      </c>
      <c r="S242" s="108"/>
      <c r="T242" s="108"/>
      <c r="U242" s="108"/>
      <c r="V242" s="108"/>
      <c r="W242" s="108"/>
      <c r="X242" s="108"/>
      <c r="Y242" s="108"/>
      <c r="Z242" s="108"/>
      <c r="AA242" s="137"/>
    </row>
    <row r="243" spans="2:27" ht="15" x14ac:dyDescent="0.25">
      <c r="B243" s="145"/>
      <c r="C243" s="106" t="s">
        <v>176</v>
      </c>
      <c r="D243" s="50">
        <f t="shared" si="41"/>
        <v>0</v>
      </c>
      <c r="E243" s="7"/>
      <c r="F243" s="7"/>
      <c r="G243" s="7"/>
      <c r="H243" s="7"/>
      <c r="I243" s="7"/>
      <c r="J243" s="7"/>
      <c r="K243" s="38"/>
      <c r="L243" s="7">
        <f t="shared" si="40"/>
        <v>25</v>
      </c>
      <c r="M243" s="7"/>
      <c r="N243" s="7"/>
      <c r="O243" s="7">
        <v>25</v>
      </c>
      <c r="P243" s="7"/>
      <c r="Q243" s="7"/>
      <c r="R243" s="108" t="s">
        <v>228</v>
      </c>
      <c r="S243" s="108"/>
      <c r="T243" s="108"/>
      <c r="U243" s="108"/>
      <c r="V243" s="108"/>
      <c r="W243" s="108"/>
      <c r="X243" s="108"/>
      <c r="Y243" s="108"/>
      <c r="Z243" s="108"/>
      <c r="AA243" s="137"/>
    </row>
    <row r="244" spans="2:27" ht="15" x14ac:dyDescent="0.25">
      <c r="B244" s="145"/>
      <c r="C244" s="10" t="s">
        <v>177</v>
      </c>
      <c r="D244" s="50">
        <f t="shared" si="41"/>
        <v>68</v>
      </c>
      <c r="E244" s="7"/>
      <c r="F244" s="7"/>
      <c r="G244" s="7"/>
      <c r="H244" s="7">
        <v>68</v>
      </c>
      <c r="I244" s="7"/>
      <c r="J244" s="7"/>
      <c r="K244" s="38"/>
      <c r="L244" s="7">
        <f t="shared" si="40"/>
        <v>40</v>
      </c>
      <c r="M244" s="7"/>
      <c r="N244" s="7"/>
      <c r="O244" s="7"/>
      <c r="P244" s="7">
        <v>40</v>
      </c>
      <c r="Q244" s="7"/>
    </row>
    <row r="245" spans="2:27" ht="15" x14ac:dyDescent="0.25">
      <c r="B245" s="145"/>
      <c r="C245" s="106" t="s">
        <v>185</v>
      </c>
      <c r="D245" s="50">
        <f t="shared" si="41"/>
        <v>0</v>
      </c>
      <c r="E245" s="7"/>
      <c r="F245" s="7"/>
      <c r="G245" s="7"/>
      <c r="H245" s="7"/>
      <c r="I245" s="7"/>
      <c r="J245" s="7"/>
      <c r="K245" s="38"/>
      <c r="L245" s="7">
        <f t="shared" si="40"/>
        <v>40</v>
      </c>
      <c r="M245" s="7"/>
      <c r="N245" s="7"/>
      <c r="O245" s="7">
        <v>40</v>
      </c>
      <c r="P245" s="7"/>
      <c r="Q245" s="7"/>
      <c r="R245" s="108" t="s">
        <v>228</v>
      </c>
      <c r="S245" s="108"/>
      <c r="T245" s="108"/>
      <c r="U245" s="108"/>
      <c r="V245" s="108"/>
      <c r="W245" s="108"/>
      <c r="X245" s="108"/>
      <c r="Y245" s="108"/>
      <c r="Z245" s="108"/>
      <c r="AA245" s="137"/>
    </row>
    <row r="246" spans="2:27" ht="15" x14ac:dyDescent="0.25">
      <c r="B246" s="145"/>
      <c r="C246" s="106" t="s">
        <v>178</v>
      </c>
      <c r="D246" s="50">
        <f t="shared" si="41"/>
        <v>0</v>
      </c>
      <c r="E246" s="7"/>
      <c r="F246" s="7"/>
      <c r="G246" s="7"/>
      <c r="H246" s="7"/>
      <c r="I246" s="7"/>
      <c r="J246" s="7"/>
      <c r="K246" s="38"/>
      <c r="L246" s="7">
        <f t="shared" si="40"/>
        <v>24</v>
      </c>
      <c r="M246" s="7"/>
      <c r="N246" s="7"/>
      <c r="O246" s="7"/>
      <c r="P246" s="7">
        <v>24</v>
      </c>
      <c r="Q246" s="7"/>
      <c r="R246" s="108" t="s">
        <v>228</v>
      </c>
      <c r="S246" s="108"/>
      <c r="T246" s="108"/>
      <c r="U246" s="108"/>
      <c r="V246" s="108"/>
      <c r="W246" s="108"/>
      <c r="X246" s="108"/>
      <c r="Y246" s="108"/>
      <c r="Z246" s="108"/>
      <c r="AA246" s="137"/>
    </row>
    <row r="247" spans="2:27" ht="15" x14ac:dyDescent="0.25">
      <c r="B247" s="145"/>
      <c r="C247" s="106" t="s">
        <v>225</v>
      </c>
      <c r="D247" s="50">
        <f t="shared" si="41"/>
        <v>0</v>
      </c>
      <c r="E247" s="7"/>
      <c r="F247" s="7"/>
      <c r="G247" s="7"/>
      <c r="H247" s="7"/>
      <c r="I247" s="7"/>
      <c r="J247" s="7"/>
      <c r="K247" s="38"/>
      <c r="L247" s="7">
        <f t="shared" si="40"/>
        <v>35</v>
      </c>
      <c r="M247" s="7"/>
      <c r="N247" s="7"/>
      <c r="O247" s="7"/>
      <c r="P247" s="7">
        <v>35</v>
      </c>
      <c r="Q247" s="7"/>
      <c r="R247" s="108" t="s">
        <v>228</v>
      </c>
      <c r="S247" s="108"/>
      <c r="T247" s="108"/>
      <c r="U247" s="108"/>
      <c r="V247" s="108"/>
      <c r="W247" s="108"/>
      <c r="X247" s="108"/>
      <c r="Y247" s="108"/>
      <c r="Z247" s="108"/>
      <c r="AA247" s="137"/>
    </row>
    <row r="248" spans="2:27" ht="15" x14ac:dyDescent="0.25">
      <c r="B248" s="145"/>
      <c r="C248" s="106" t="s">
        <v>179</v>
      </c>
      <c r="D248" s="50">
        <f t="shared" si="41"/>
        <v>0</v>
      </c>
      <c r="E248" s="7"/>
      <c r="F248" s="7"/>
      <c r="G248" s="7"/>
      <c r="H248" s="7"/>
      <c r="I248" s="7"/>
      <c r="J248" s="7"/>
      <c r="K248" s="38"/>
      <c r="L248" s="7">
        <f t="shared" si="40"/>
        <v>45</v>
      </c>
      <c r="M248" s="7"/>
      <c r="N248" s="7">
        <v>45</v>
      </c>
      <c r="O248" s="7"/>
      <c r="P248" s="7"/>
      <c r="Q248" s="7"/>
      <c r="R248" s="108" t="s">
        <v>228</v>
      </c>
      <c r="S248" s="108"/>
      <c r="T248" s="108"/>
      <c r="U248" s="108"/>
      <c r="V248" s="108"/>
      <c r="W248" s="108"/>
      <c r="X248" s="108"/>
      <c r="Y248" s="108"/>
      <c r="Z248" s="108"/>
      <c r="AA248" s="137"/>
    </row>
    <row r="249" spans="2:27" ht="15" x14ac:dyDescent="0.25">
      <c r="B249" s="145"/>
      <c r="C249" s="106" t="s">
        <v>182</v>
      </c>
      <c r="D249" s="50">
        <f t="shared" si="41"/>
        <v>0</v>
      </c>
      <c r="E249" s="7"/>
      <c r="F249" s="7"/>
      <c r="G249" s="7"/>
      <c r="H249" s="7"/>
      <c r="I249" s="7"/>
      <c r="J249" s="7"/>
      <c r="K249" s="38"/>
      <c r="L249" s="7">
        <f t="shared" si="40"/>
        <v>32</v>
      </c>
      <c r="M249" s="7"/>
      <c r="N249" s="7"/>
      <c r="O249" s="7">
        <v>32</v>
      </c>
      <c r="P249" s="7"/>
      <c r="Q249" s="7"/>
      <c r="R249" s="108" t="s">
        <v>228</v>
      </c>
      <c r="S249" s="108"/>
      <c r="T249" s="108"/>
      <c r="U249" s="108"/>
      <c r="V249" s="108"/>
      <c r="W249" s="108"/>
      <c r="X249" s="108"/>
      <c r="Y249" s="108"/>
      <c r="Z249" s="108"/>
      <c r="AA249" s="137"/>
    </row>
    <row r="250" spans="2:27" ht="15" x14ac:dyDescent="0.25">
      <c r="B250" s="145"/>
      <c r="C250" s="10" t="s">
        <v>183</v>
      </c>
      <c r="D250" s="50">
        <f t="shared" si="41"/>
        <v>64</v>
      </c>
      <c r="E250" s="7"/>
      <c r="F250" s="7"/>
      <c r="G250" s="7"/>
      <c r="H250" s="7">
        <v>64</v>
      </c>
      <c r="I250" s="7"/>
      <c r="J250" s="7"/>
      <c r="K250" s="38"/>
      <c r="L250" s="7"/>
      <c r="M250" s="7"/>
      <c r="N250" s="7"/>
      <c r="O250" s="7"/>
      <c r="P250" s="7"/>
      <c r="Q250" s="7"/>
    </row>
    <row r="251" spans="2:27" ht="15" x14ac:dyDescent="0.25">
      <c r="B251" s="145"/>
      <c r="C251" s="10" t="s">
        <v>187</v>
      </c>
      <c r="D251" s="50">
        <f t="shared" si="41"/>
        <v>24</v>
      </c>
      <c r="E251" s="7"/>
      <c r="F251" s="7"/>
      <c r="G251" s="7"/>
      <c r="H251" s="7"/>
      <c r="I251" s="7">
        <v>24</v>
      </c>
      <c r="J251" s="7"/>
      <c r="K251" s="38"/>
      <c r="L251" s="7"/>
      <c r="M251" s="7"/>
      <c r="N251" s="7"/>
      <c r="O251" s="7"/>
      <c r="P251" s="7"/>
      <c r="Q251" s="7"/>
    </row>
    <row r="252" spans="2:27" ht="15" x14ac:dyDescent="0.25">
      <c r="B252" s="145"/>
      <c r="C252" s="10" t="s">
        <v>104</v>
      </c>
      <c r="D252" s="50">
        <f t="shared" si="41"/>
        <v>28</v>
      </c>
      <c r="E252" s="7"/>
      <c r="F252" s="7"/>
      <c r="G252" s="7"/>
      <c r="H252" s="7"/>
      <c r="I252" s="7">
        <v>28</v>
      </c>
      <c r="J252" s="7"/>
      <c r="K252" s="38"/>
      <c r="L252" s="7"/>
      <c r="M252" s="7"/>
      <c r="N252" s="7"/>
      <c r="O252" s="7"/>
      <c r="P252" s="7"/>
      <c r="Q252" s="7"/>
    </row>
    <row r="253" spans="2:27" ht="15" x14ac:dyDescent="0.25">
      <c r="B253" s="145"/>
      <c r="C253" s="107" t="s">
        <v>181</v>
      </c>
      <c r="D253" s="50">
        <f t="shared" si="41"/>
        <v>0</v>
      </c>
      <c r="E253" s="7"/>
      <c r="F253" s="7"/>
      <c r="G253" s="7"/>
      <c r="H253" s="7"/>
      <c r="I253" s="7"/>
      <c r="J253" s="7"/>
      <c r="K253" s="38"/>
      <c r="L253" s="7">
        <f t="shared" si="40"/>
        <v>56</v>
      </c>
      <c r="M253" s="7"/>
      <c r="N253" s="7">
        <v>56</v>
      </c>
      <c r="O253" s="7"/>
      <c r="P253" s="7"/>
      <c r="Q253" s="7"/>
      <c r="R253" s="108" t="s">
        <v>228</v>
      </c>
      <c r="S253" s="108"/>
      <c r="T253" s="108"/>
      <c r="U253" s="108"/>
      <c r="V253" s="108"/>
      <c r="W253" s="108"/>
      <c r="X253" s="108"/>
      <c r="Y253" s="108"/>
      <c r="Z253" s="108"/>
      <c r="AA253" s="137"/>
    </row>
    <row r="254" spans="2:27" ht="15" x14ac:dyDescent="0.25">
      <c r="B254" s="145"/>
      <c r="C254" s="106" t="s">
        <v>188</v>
      </c>
      <c r="D254" s="50">
        <f t="shared" si="41"/>
        <v>0</v>
      </c>
      <c r="E254" s="7"/>
      <c r="F254" s="7"/>
      <c r="G254" s="7"/>
      <c r="H254" s="7"/>
      <c r="I254" s="7"/>
      <c r="J254" s="7"/>
      <c r="K254" s="38"/>
      <c r="L254" s="7">
        <f t="shared" si="40"/>
        <v>65</v>
      </c>
      <c r="M254" s="7"/>
      <c r="N254" s="7">
        <v>65</v>
      </c>
      <c r="O254" s="7"/>
      <c r="P254" s="7"/>
      <c r="Q254" s="7"/>
      <c r="R254" s="108" t="s">
        <v>228</v>
      </c>
      <c r="S254" s="108"/>
      <c r="T254" s="108"/>
      <c r="U254" s="108"/>
      <c r="V254" s="108"/>
      <c r="W254" s="108"/>
      <c r="X254" s="108"/>
      <c r="Y254" s="108"/>
      <c r="Z254" s="108"/>
      <c r="AA254" s="137"/>
    </row>
    <row r="255" spans="2:27" ht="15" x14ac:dyDescent="0.25">
      <c r="B255" s="145"/>
      <c r="C255" s="24" t="s">
        <v>77</v>
      </c>
      <c r="D255" s="78">
        <f>SUM(E255:I255)</f>
        <v>145</v>
      </c>
      <c r="E255" s="78">
        <v>25</v>
      </c>
      <c r="F255" s="78"/>
      <c r="G255" s="78"/>
      <c r="H255" s="78">
        <v>20</v>
      </c>
      <c r="I255" s="78">
        <v>100</v>
      </c>
      <c r="J255" s="59"/>
      <c r="K255" s="39"/>
      <c r="L255" s="7">
        <f t="shared" si="40"/>
        <v>180</v>
      </c>
      <c r="M255" s="7"/>
      <c r="N255" s="7">
        <v>50</v>
      </c>
      <c r="O255" s="7"/>
      <c r="P255" s="7">
        <v>80</v>
      </c>
      <c r="Q255" s="7">
        <v>50</v>
      </c>
    </row>
    <row r="256" spans="2:27" ht="15" x14ac:dyDescent="0.25">
      <c r="B256" s="145"/>
      <c r="C256" s="24" t="s">
        <v>78</v>
      </c>
      <c r="D256" s="78">
        <f>SUM(E256:I256)</f>
        <v>240</v>
      </c>
      <c r="E256" s="78">
        <v>80</v>
      </c>
      <c r="F256" s="78"/>
      <c r="G256" s="78">
        <v>40</v>
      </c>
      <c r="H256" s="78">
        <v>120</v>
      </c>
      <c r="I256" s="59"/>
      <c r="J256" s="59"/>
      <c r="K256" s="39"/>
      <c r="L256" s="7">
        <f>SUM(M256:Q256)</f>
        <v>360</v>
      </c>
      <c r="M256" s="7">
        <v>160</v>
      </c>
      <c r="N256" s="7"/>
      <c r="O256" s="7">
        <v>80</v>
      </c>
      <c r="P256" s="7">
        <v>120</v>
      </c>
      <c r="Q256" s="7"/>
    </row>
    <row r="257" spans="2:19" ht="15" x14ac:dyDescent="0.25">
      <c r="B257" s="145"/>
      <c r="C257" s="6" t="s">
        <v>81</v>
      </c>
      <c r="D257" s="13">
        <f t="shared" ref="D257:J257" si="42">SUM(D174:D256)</f>
        <v>4778</v>
      </c>
      <c r="E257" s="13">
        <f t="shared" si="42"/>
        <v>1045</v>
      </c>
      <c r="F257" s="13">
        <f t="shared" si="42"/>
        <v>960</v>
      </c>
      <c r="G257" s="13">
        <f t="shared" si="42"/>
        <v>960</v>
      </c>
      <c r="H257" s="13">
        <f t="shared" si="42"/>
        <v>1254</v>
      </c>
      <c r="I257" s="13">
        <f t="shared" si="42"/>
        <v>504</v>
      </c>
      <c r="J257" s="13">
        <f t="shared" si="42"/>
        <v>0</v>
      </c>
      <c r="K257" s="41"/>
      <c r="L257" s="13">
        <f t="shared" ref="L257:Q257" si="43">SUM(L174:L256)</f>
        <v>7171</v>
      </c>
      <c r="M257" s="14">
        <f t="shared" si="43"/>
        <v>1354</v>
      </c>
      <c r="N257" s="14">
        <f t="shared" si="43"/>
        <v>1448</v>
      </c>
      <c r="O257" s="14">
        <f t="shared" si="43"/>
        <v>1595</v>
      </c>
      <c r="P257" s="14">
        <f t="shared" si="43"/>
        <v>1405</v>
      </c>
      <c r="Q257" s="14">
        <f t="shared" si="43"/>
        <v>1369</v>
      </c>
    </row>
    <row r="258" spans="2:19" ht="18.75" customHeight="1" x14ac:dyDescent="0.25">
      <c r="B258" s="145"/>
      <c r="C258" s="6" t="s">
        <v>76</v>
      </c>
      <c r="D258" s="48">
        <f>SUM(E258:J258)</f>
        <v>4344</v>
      </c>
      <c r="E258" s="47">
        <f>1920/2</f>
        <v>960</v>
      </c>
      <c r="F258" s="47">
        <f>1920/2</f>
        <v>960</v>
      </c>
      <c r="G258" s="47">
        <f>1920/2</f>
        <v>960</v>
      </c>
      <c r="H258" s="47">
        <f>1920/2</f>
        <v>960</v>
      </c>
      <c r="I258" s="47">
        <v>504</v>
      </c>
      <c r="J258" s="47"/>
      <c r="K258" s="41"/>
      <c r="L258" s="7">
        <f>1920*5</f>
        <v>9600</v>
      </c>
      <c r="M258" s="7">
        <v>1920</v>
      </c>
      <c r="N258" s="7">
        <v>1920</v>
      </c>
      <c r="O258" s="7">
        <v>1920</v>
      </c>
      <c r="P258" s="7">
        <v>1920</v>
      </c>
      <c r="Q258" s="7">
        <v>1920</v>
      </c>
    </row>
    <row r="259" spans="2:19" ht="18.75" customHeight="1" x14ac:dyDescent="0.25">
      <c r="B259" s="146"/>
      <c r="C259" s="25" t="s">
        <v>128</v>
      </c>
      <c r="D259" s="84">
        <f t="shared" ref="D259:I259" si="44">D258-D257</f>
        <v>-434</v>
      </c>
      <c r="E259" s="84">
        <f t="shared" si="44"/>
        <v>-85</v>
      </c>
      <c r="F259" s="84">
        <f t="shared" si="44"/>
        <v>0</v>
      </c>
      <c r="G259" s="84">
        <f t="shared" si="44"/>
        <v>0</v>
      </c>
      <c r="H259" s="84">
        <f t="shared" si="44"/>
        <v>-294</v>
      </c>
      <c r="I259" s="84">
        <f t="shared" si="44"/>
        <v>0</v>
      </c>
      <c r="J259" s="84">
        <f>J257</f>
        <v>0</v>
      </c>
      <c r="K259" s="42"/>
      <c r="L259" s="27">
        <f>L258-L257</f>
        <v>2429</v>
      </c>
      <c r="M259" s="27">
        <f>M258-M257</f>
        <v>566</v>
      </c>
      <c r="N259" s="27">
        <f t="shared" ref="N259:Q259" si="45">N258-N257</f>
        <v>472</v>
      </c>
      <c r="O259" s="27">
        <f t="shared" si="45"/>
        <v>325</v>
      </c>
      <c r="P259" s="27">
        <f t="shared" si="45"/>
        <v>515</v>
      </c>
      <c r="Q259" s="27">
        <f t="shared" si="45"/>
        <v>551</v>
      </c>
    </row>
    <row r="260" spans="2:19" x14ac:dyDescent="0.3">
      <c r="D260" s="3"/>
      <c r="E260" s="58" t="s">
        <v>54</v>
      </c>
      <c r="F260" s="58" t="s">
        <v>57</v>
      </c>
      <c r="G260" s="58" t="s">
        <v>56</v>
      </c>
      <c r="H260" s="58" t="s">
        <v>55</v>
      </c>
      <c r="I260" s="58" t="s">
        <v>65</v>
      </c>
      <c r="J260" s="3"/>
      <c r="L260" s="3"/>
      <c r="M260" s="58" t="s">
        <v>54</v>
      </c>
      <c r="N260" s="58" t="s">
        <v>57</v>
      </c>
      <c r="O260" s="58" t="s">
        <v>56</v>
      </c>
      <c r="P260" s="58" t="s">
        <v>55</v>
      </c>
      <c r="Q260" s="58" t="s">
        <v>65</v>
      </c>
      <c r="S260" s="3"/>
    </row>
    <row r="261" spans="2:19" x14ac:dyDescent="0.3">
      <c r="C261" s="105" t="s">
        <v>237</v>
      </c>
      <c r="D261" s="91"/>
      <c r="E261" s="104">
        <f>E257/E258</f>
        <v>1.0885416666666667</v>
      </c>
      <c r="F261" s="104">
        <f t="shared" ref="F261:I261" si="46">F257/F258</f>
        <v>1</v>
      </c>
      <c r="G261" s="104">
        <f t="shared" si="46"/>
        <v>1</v>
      </c>
      <c r="H261" s="104">
        <f t="shared" si="46"/>
        <v>1.3062499999999999</v>
      </c>
      <c r="I261" s="104">
        <f t="shared" si="46"/>
        <v>1</v>
      </c>
      <c r="J261" s="93"/>
      <c r="M261" s="104">
        <f t="shared" ref="M261:Q261" si="47">M257/M258</f>
        <v>0.70520833333333333</v>
      </c>
      <c r="N261" s="104">
        <f t="shared" si="47"/>
        <v>0.75416666666666665</v>
      </c>
      <c r="O261" s="104">
        <f t="shared" si="47"/>
        <v>0.83072916666666663</v>
      </c>
      <c r="P261" s="104">
        <f t="shared" si="47"/>
        <v>0.73177083333333337</v>
      </c>
      <c r="Q261" s="104">
        <f t="shared" si="47"/>
        <v>0.71302083333333333</v>
      </c>
      <c r="S261" s="95"/>
    </row>
    <row r="264" spans="2:19" x14ac:dyDescent="0.3">
      <c r="C264" s="2" t="s">
        <v>229</v>
      </c>
    </row>
    <row r="265" spans="2:19" x14ac:dyDescent="0.3">
      <c r="C265" s="2" t="s">
        <v>230</v>
      </c>
    </row>
    <row r="267" spans="2:19" x14ac:dyDescent="0.3">
      <c r="C267" s="2" t="s">
        <v>231</v>
      </c>
    </row>
  </sheetData>
  <mergeCells count="68">
    <mergeCell ref="R175:X175"/>
    <mergeCell ref="R184:X184"/>
    <mergeCell ref="R176:X176"/>
    <mergeCell ref="S148:X148"/>
    <mergeCell ref="S149:X149"/>
    <mergeCell ref="S150:X150"/>
    <mergeCell ref="S141:X141"/>
    <mergeCell ref="S142:X142"/>
    <mergeCell ref="S143:X143"/>
    <mergeCell ref="S144:X144"/>
    <mergeCell ref="S145:X145"/>
    <mergeCell ref="D172:J172"/>
    <mergeCell ref="L172:Q172"/>
    <mergeCell ref="B173:B220"/>
    <mergeCell ref="B221:B259"/>
    <mergeCell ref="B75:B110"/>
    <mergeCell ref="D75:J75"/>
    <mergeCell ref="L75:R75"/>
    <mergeCell ref="B111:B138"/>
    <mergeCell ref="B139:B163"/>
    <mergeCell ref="R213:U213"/>
    <mergeCell ref="R214:U214"/>
    <mergeCell ref="R215:U215"/>
    <mergeCell ref="R216:U216"/>
    <mergeCell ref="R217:U217"/>
    <mergeCell ref="R218:U218"/>
    <mergeCell ref="S147:X147"/>
    <mergeCell ref="Q9:W9"/>
    <mergeCell ref="B26:B71"/>
    <mergeCell ref="D2:J2"/>
    <mergeCell ref="L2:P2"/>
    <mergeCell ref="B3:B21"/>
    <mergeCell ref="D25:J25"/>
    <mergeCell ref="S66:Z66"/>
    <mergeCell ref="L25:R25"/>
    <mergeCell ref="S31:V31"/>
    <mergeCell ref="S32:V32"/>
    <mergeCell ref="S33:V33"/>
    <mergeCell ref="S35:V35"/>
    <mergeCell ref="Q5:U5"/>
    <mergeCell ref="Q6:U6"/>
    <mergeCell ref="S100:W100"/>
    <mergeCell ref="S139:X139"/>
    <mergeCell ref="S146:X146"/>
    <mergeCell ref="S118:Y118"/>
    <mergeCell ref="Q8:V8"/>
    <mergeCell ref="S127:Y127"/>
    <mergeCell ref="S140:X140"/>
    <mergeCell ref="S78:Y78"/>
    <mergeCell ref="S82:Y82"/>
    <mergeCell ref="Q7:V7"/>
    <mergeCell ref="Q16:V16"/>
    <mergeCell ref="Q17:V17"/>
    <mergeCell ref="Q18:V18"/>
    <mergeCell ref="Q11:W11"/>
    <mergeCell ref="R221:X221"/>
    <mergeCell ref="R208:V208"/>
    <mergeCell ref="R209:V209"/>
    <mergeCell ref="R181:X181"/>
    <mergeCell ref="R188:X188"/>
    <mergeCell ref="R189:X189"/>
    <mergeCell ref="R190:X190"/>
    <mergeCell ref="R191:X191"/>
    <mergeCell ref="R192:X192"/>
    <mergeCell ref="R196:X196"/>
    <mergeCell ref="R206:V206"/>
    <mergeCell ref="R207:V207"/>
    <mergeCell ref="R186:V186"/>
  </mergeCells>
  <phoneticPr fontId="1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81F1-B4D8-4359-BEA3-1BD5290E8BC1}">
  <dimension ref="A2:ER246"/>
  <sheetViews>
    <sheetView topLeftCell="A17" zoomScale="85" zoomScaleNormal="85" workbookViewId="0">
      <selection activeCell="M39" sqref="M39"/>
    </sheetView>
  </sheetViews>
  <sheetFormatPr defaultRowHeight="18.75" x14ac:dyDescent="0.3"/>
  <cols>
    <col min="1" max="1" width="3.85546875" customWidth="1"/>
    <col min="2" max="2" width="6" style="5" customWidth="1"/>
    <col min="3" max="3" width="68.7109375" style="2" customWidth="1"/>
    <col min="4" max="5" width="10.85546875" style="2" customWidth="1"/>
    <col min="6" max="6" width="12" style="2" customWidth="1"/>
    <col min="7" max="7" width="12.42578125" style="2" customWidth="1"/>
    <col min="8" max="8" width="11.7109375" style="2" customWidth="1"/>
    <col min="9" max="10" width="10.85546875" style="2" customWidth="1"/>
    <col min="11" max="11" width="0.5703125" style="2" customWidth="1"/>
    <col min="12" max="13" width="10.85546875" style="2" customWidth="1"/>
    <col min="14" max="15" width="13.140625" style="2" customWidth="1"/>
    <col min="16" max="16" width="11.7109375" style="2" customWidth="1"/>
    <col min="17" max="17" width="10.85546875" style="2" customWidth="1"/>
    <col min="18" max="18" width="11.7109375" customWidth="1"/>
  </cols>
  <sheetData>
    <row r="2" spans="1:148" ht="15" x14ac:dyDescent="0.25">
      <c r="B2" s="29"/>
      <c r="C2" s="29"/>
      <c r="D2" s="147" t="s">
        <v>195</v>
      </c>
      <c r="E2" s="148"/>
      <c r="F2" s="148"/>
      <c r="G2" s="148"/>
      <c r="H2" s="148"/>
      <c r="I2" s="126"/>
      <c r="J2" s="125"/>
      <c r="K2" s="34"/>
      <c r="L2" s="165" t="s">
        <v>196</v>
      </c>
      <c r="M2" s="165"/>
      <c r="N2" s="165"/>
      <c r="O2" s="165"/>
      <c r="P2" s="165"/>
      <c r="Q2" s="72"/>
    </row>
    <row r="3" spans="1:148" s="1" customFormat="1" ht="15" customHeight="1" x14ac:dyDescent="0.25">
      <c r="A3"/>
      <c r="B3" s="144" t="s">
        <v>31</v>
      </c>
      <c r="C3" s="18" t="s">
        <v>80</v>
      </c>
      <c r="D3" s="35" t="s">
        <v>39</v>
      </c>
      <c r="E3" s="35" t="s">
        <v>43</v>
      </c>
      <c r="F3" s="35" t="s">
        <v>44</v>
      </c>
      <c r="G3" s="35" t="s">
        <v>40</v>
      </c>
      <c r="H3" s="35" t="s">
        <v>45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</row>
    <row r="4" spans="1:148" s="1" customFormat="1" ht="15" x14ac:dyDescent="0.25">
      <c r="A4"/>
      <c r="B4" s="145"/>
      <c r="C4" s="128" t="s">
        <v>79</v>
      </c>
      <c r="D4" s="49">
        <f>SUM(E4:H4)</f>
        <v>1650</v>
      </c>
      <c r="E4" s="49">
        <v>200</v>
      </c>
      <c r="F4" s="49">
        <v>826</v>
      </c>
      <c r="G4" s="49"/>
      <c r="H4" s="49">
        <v>624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</row>
    <row r="5" spans="1:148" s="1" customFormat="1" ht="15" x14ac:dyDescent="0.25">
      <c r="A5"/>
      <c r="B5" s="145"/>
      <c r="C5" s="128" t="s">
        <v>93</v>
      </c>
      <c r="D5" s="49">
        <f t="shared" ref="D5:D9" si="0">SUM(E5:H5)</f>
        <v>498</v>
      </c>
      <c r="E5" s="49">
        <v>450</v>
      </c>
      <c r="F5" s="49"/>
      <c r="G5" s="49">
        <v>48</v>
      </c>
      <c r="H5" s="49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</row>
    <row r="6" spans="1:148" s="1" customFormat="1" ht="15" x14ac:dyDescent="0.25">
      <c r="A6"/>
      <c r="B6" s="145"/>
      <c r="C6" s="128" t="s">
        <v>94</v>
      </c>
      <c r="D6" s="49">
        <f t="shared" si="0"/>
        <v>600</v>
      </c>
      <c r="E6" s="49"/>
      <c r="F6" s="49"/>
      <c r="G6" s="49">
        <v>600</v>
      </c>
      <c r="H6" s="49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</row>
    <row r="7" spans="1:148" s="1" customFormat="1" ht="15" x14ac:dyDescent="0.25">
      <c r="A7"/>
      <c r="B7" s="145"/>
      <c r="C7" s="128" t="s">
        <v>95</v>
      </c>
      <c r="D7" s="49">
        <f t="shared" si="0"/>
        <v>290</v>
      </c>
      <c r="E7" s="49">
        <v>70</v>
      </c>
      <c r="F7" s="49"/>
      <c r="G7" s="49">
        <v>180</v>
      </c>
      <c r="H7" s="119">
        <v>40</v>
      </c>
      <c r="I7"/>
      <c r="J7"/>
      <c r="K7"/>
      <c r="L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</row>
    <row r="8" spans="1:148" s="1" customFormat="1" ht="15" x14ac:dyDescent="0.25">
      <c r="A8"/>
      <c r="B8" s="145"/>
      <c r="C8" s="128" t="s">
        <v>96</v>
      </c>
      <c r="D8" s="49">
        <f t="shared" si="0"/>
        <v>255</v>
      </c>
      <c r="E8" s="49">
        <v>25</v>
      </c>
      <c r="F8" s="49"/>
      <c r="G8" s="49">
        <v>230</v>
      </c>
      <c r="H8" s="49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</row>
    <row r="9" spans="1:148" s="1" customFormat="1" ht="15" x14ac:dyDescent="0.25">
      <c r="A9"/>
      <c r="B9" s="145"/>
      <c r="C9" s="128" t="s">
        <v>137</v>
      </c>
      <c r="D9" s="49">
        <f t="shared" si="0"/>
        <v>25</v>
      </c>
      <c r="E9" s="49"/>
      <c r="F9" s="49"/>
      <c r="G9" s="49"/>
      <c r="H9" s="119">
        <v>25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</row>
    <row r="10" spans="1:148" ht="15" x14ac:dyDescent="0.25">
      <c r="B10" s="145"/>
      <c r="C10" s="129" t="s">
        <v>85</v>
      </c>
      <c r="D10" s="49">
        <f>SUM(E10:H10)</f>
        <v>520</v>
      </c>
      <c r="E10" s="78">
        <v>120</v>
      </c>
      <c r="F10" s="117">
        <v>60</v>
      </c>
      <c r="G10" s="78">
        <v>240</v>
      </c>
      <c r="H10" s="117">
        <v>100</v>
      </c>
      <c r="I10"/>
      <c r="J10"/>
      <c r="K10"/>
      <c r="L10"/>
      <c r="M10"/>
      <c r="N10"/>
      <c r="O10"/>
      <c r="P10"/>
      <c r="Q10"/>
    </row>
    <row r="11" spans="1:148" ht="15" x14ac:dyDescent="0.25">
      <c r="B11" s="145"/>
      <c r="C11" s="80" t="s">
        <v>77</v>
      </c>
      <c r="D11" s="49">
        <f t="shared" ref="D11:D12" si="1">SUM(E11:H11)</f>
        <v>190</v>
      </c>
      <c r="E11" s="78">
        <v>90</v>
      </c>
      <c r="F11" s="60"/>
      <c r="G11" s="78">
        <v>60</v>
      </c>
      <c r="H11" s="118">
        <v>40</v>
      </c>
      <c r="I11"/>
      <c r="J11"/>
      <c r="K11"/>
      <c r="L11"/>
      <c r="M11"/>
      <c r="N11"/>
      <c r="O11"/>
      <c r="P11"/>
      <c r="Q11"/>
    </row>
    <row r="12" spans="1:148" ht="15" x14ac:dyDescent="0.25">
      <c r="B12" s="145"/>
      <c r="C12" s="80" t="s">
        <v>78</v>
      </c>
      <c r="D12" s="49">
        <f t="shared" si="1"/>
        <v>380</v>
      </c>
      <c r="E12" s="78">
        <v>40</v>
      </c>
      <c r="F12" s="118">
        <v>150</v>
      </c>
      <c r="G12" s="63">
        <v>40</v>
      </c>
      <c r="H12" s="118">
        <v>150</v>
      </c>
      <c r="I12"/>
      <c r="J12"/>
      <c r="K12"/>
      <c r="L12"/>
      <c r="M12"/>
      <c r="N12"/>
      <c r="O12"/>
      <c r="P12"/>
      <c r="Q12"/>
    </row>
    <row r="13" spans="1:148" ht="15" x14ac:dyDescent="0.25">
      <c r="B13" s="145"/>
      <c r="C13" s="131" t="s">
        <v>81</v>
      </c>
      <c r="D13" s="132">
        <f>SUM(D4:D12)</f>
        <v>4408</v>
      </c>
      <c r="E13" s="14">
        <f>SUM(E4:E12)</f>
        <v>995</v>
      </c>
      <c r="F13" s="14">
        <f>SUM(F4:F12)</f>
        <v>1036</v>
      </c>
      <c r="G13" s="14">
        <f>SUM(G4:G12)</f>
        <v>1398</v>
      </c>
      <c r="H13" s="14">
        <f>SUM(H4:H12)</f>
        <v>979</v>
      </c>
      <c r="I13"/>
      <c r="J13"/>
      <c r="K13"/>
      <c r="L13"/>
      <c r="M13"/>
      <c r="N13"/>
      <c r="O13"/>
      <c r="P13"/>
      <c r="Q13"/>
    </row>
    <row r="14" spans="1:148" ht="18.75" customHeight="1" x14ac:dyDescent="0.25">
      <c r="B14" s="145"/>
      <c r="C14" s="6" t="s">
        <v>76</v>
      </c>
      <c r="D14" s="12">
        <f>SUM(E14:H14)</f>
        <v>3840</v>
      </c>
      <c r="E14" s="47">
        <f>1920/2</f>
        <v>960</v>
      </c>
      <c r="F14" s="47">
        <f>1920/2</f>
        <v>960</v>
      </c>
      <c r="G14" s="47">
        <f>1920/2</f>
        <v>960</v>
      </c>
      <c r="H14" s="47">
        <f>1920/2</f>
        <v>960</v>
      </c>
      <c r="I14"/>
      <c r="J14"/>
      <c r="K14"/>
      <c r="L14"/>
      <c r="M14"/>
      <c r="N14"/>
      <c r="O14"/>
      <c r="P14"/>
      <c r="Q14"/>
    </row>
    <row r="15" spans="1:148" ht="18.75" customHeight="1" x14ac:dyDescent="0.25">
      <c r="B15" s="146"/>
      <c r="C15" s="25" t="s">
        <v>127</v>
      </c>
      <c r="D15" s="62">
        <f t="shared" ref="D15:F15" si="2">D14-D13</f>
        <v>-568</v>
      </c>
      <c r="E15" s="84">
        <f t="shared" si="2"/>
        <v>-35</v>
      </c>
      <c r="F15" s="84">
        <f t="shared" si="2"/>
        <v>-76</v>
      </c>
      <c r="G15" s="84">
        <f>G14-G13</f>
        <v>-438</v>
      </c>
      <c r="H15" s="84">
        <f>H14-H13</f>
        <v>-19</v>
      </c>
      <c r="I15"/>
      <c r="J15"/>
      <c r="K15"/>
      <c r="L15"/>
      <c r="M15"/>
      <c r="N15"/>
      <c r="O15"/>
      <c r="P15"/>
      <c r="Q15"/>
    </row>
    <row r="16" spans="1:148" x14ac:dyDescent="0.3">
      <c r="C16" s="3"/>
      <c r="D16" s="3"/>
      <c r="E16" s="35" t="s">
        <v>43</v>
      </c>
      <c r="F16" s="35" t="s">
        <v>44</v>
      </c>
      <c r="G16" s="35" t="s">
        <v>40</v>
      </c>
      <c r="H16" s="35" t="s">
        <v>45</v>
      </c>
      <c r="I16"/>
      <c r="J16"/>
      <c r="K16"/>
      <c r="L16"/>
      <c r="M16"/>
      <c r="N16"/>
      <c r="O16"/>
      <c r="P16"/>
      <c r="Q16"/>
    </row>
    <row r="17" spans="2:18" x14ac:dyDescent="0.3">
      <c r="C17" s="105" t="s">
        <v>237</v>
      </c>
      <c r="D17" s="9"/>
      <c r="E17" s="104">
        <f>E13/E14</f>
        <v>1.0364583333333333</v>
      </c>
      <c r="F17" s="104">
        <f t="shared" ref="F17:H17" si="3">F13/F14</f>
        <v>1.0791666666666666</v>
      </c>
      <c r="G17" s="104">
        <f t="shared" si="3"/>
        <v>1.45625</v>
      </c>
      <c r="H17" s="104">
        <f t="shared" si="3"/>
        <v>1.0197916666666667</v>
      </c>
      <c r="I17"/>
      <c r="J17"/>
      <c r="K17"/>
      <c r="L17"/>
      <c r="M17"/>
      <c r="N17"/>
      <c r="O17"/>
      <c r="P17"/>
      <c r="Q17"/>
    </row>
    <row r="18" spans="2:18" x14ac:dyDescent="0.3">
      <c r="C18" s="3"/>
      <c r="D18" s="3"/>
      <c r="E18" s="3"/>
      <c r="F18" s="3"/>
      <c r="G18" s="3"/>
      <c r="H18" s="3"/>
      <c r="I18" s="3"/>
      <c r="J18" s="3"/>
      <c r="K18" s="3"/>
      <c r="M18" s="93"/>
      <c r="N18" s="93"/>
      <c r="O18" s="93"/>
      <c r="P18" s="93"/>
      <c r="R18" s="94"/>
    </row>
    <row r="19" spans="2:18" ht="15" x14ac:dyDescent="0.25">
      <c r="B19" s="30"/>
      <c r="C19" s="30"/>
      <c r="D19" s="147" t="s">
        <v>195</v>
      </c>
      <c r="E19" s="148"/>
      <c r="F19" s="148"/>
      <c r="G19" s="148"/>
      <c r="H19" s="148"/>
      <c r="I19" s="148"/>
      <c r="J19" s="149"/>
      <c r="K19" s="31"/>
      <c r="L19" s="166" t="s">
        <v>196</v>
      </c>
      <c r="M19" s="165"/>
      <c r="N19" s="165"/>
      <c r="O19" s="165"/>
      <c r="P19" s="165"/>
      <c r="Q19" s="165"/>
      <c r="R19" s="165"/>
    </row>
    <row r="20" spans="2:18" ht="15" customHeight="1" x14ac:dyDescent="0.25">
      <c r="B20" s="144" t="s">
        <v>34</v>
      </c>
      <c r="C20" s="18" t="s">
        <v>80</v>
      </c>
      <c r="D20" s="35" t="s">
        <v>39</v>
      </c>
      <c r="E20" s="35" t="s">
        <v>46</v>
      </c>
      <c r="F20" s="35" t="s">
        <v>82</v>
      </c>
      <c r="G20" s="35" t="s">
        <v>47</v>
      </c>
      <c r="H20" s="35" t="s">
        <v>48</v>
      </c>
      <c r="I20" s="69" t="s">
        <v>49</v>
      </c>
      <c r="J20" s="69" t="s">
        <v>232</v>
      </c>
      <c r="K20" s="79" t="s">
        <v>49</v>
      </c>
      <c r="L20"/>
      <c r="M20"/>
      <c r="N20"/>
      <c r="O20"/>
      <c r="P20"/>
      <c r="Q20"/>
    </row>
    <row r="21" spans="2:18" ht="15" x14ac:dyDescent="0.25">
      <c r="B21" s="145"/>
      <c r="C21" s="128" t="s">
        <v>79</v>
      </c>
      <c r="D21" s="47">
        <f>SUM(E21:K21)</f>
        <v>1030</v>
      </c>
      <c r="E21" s="48"/>
      <c r="F21" s="48"/>
      <c r="G21" s="47">
        <v>500</v>
      </c>
      <c r="H21" s="47">
        <v>50</v>
      </c>
      <c r="I21" s="87">
        <v>240</v>
      </c>
      <c r="J21" s="47"/>
      <c r="K21" s="90">
        <v>240</v>
      </c>
      <c r="L21"/>
      <c r="M21"/>
      <c r="N21"/>
      <c r="O21"/>
      <c r="P21"/>
      <c r="Q21"/>
    </row>
    <row r="22" spans="2:18" ht="15" x14ac:dyDescent="0.25">
      <c r="B22" s="145"/>
      <c r="C22" s="128" t="s">
        <v>97</v>
      </c>
      <c r="D22" s="47">
        <f t="shared" ref="D22:D39" si="4">SUM(E22:K22)</f>
        <v>26</v>
      </c>
      <c r="E22" s="49"/>
      <c r="F22" s="49">
        <v>26</v>
      </c>
      <c r="G22" s="91"/>
      <c r="H22" s="49"/>
      <c r="I22" s="88"/>
      <c r="J22" s="49"/>
      <c r="K22" s="43"/>
      <c r="L22" s="102"/>
      <c r="M22" s="102"/>
      <c r="N22" s="102"/>
      <c r="O22" s="102"/>
      <c r="P22" s="102"/>
      <c r="Q22" s="102"/>
    </row>
    <row r="23" spans="2:18" ht="15" x14ac:dyDescent="0.25">
      <c r="B23" s="145"/>
      <c r="C23" s="128" t="s">
        <v>171</v>
      </c>
      <c r="D23" s="47">
        <f t="shared" si="4"/>
        <v>32</v>
      </c>
      <c r="E23" s="49"/>
      <c r="F23" s="49"/>
      <c r="G23" s="91"/>
      <c r="H23" s="49"/>
      <c r="I23" s="88">
        <v>32</v>
      </c>
      <c r="J23" s="49"/>
      <c r="K23" s="43"/>
      <c r="L23"/>
      <c r="M23"/>
      <c r="N23"/>
      <c r="O23"/>
      <c r="P23"/>
      <c r="Q23"/>
    </row>
    <row r="24" spans="2:18" ht="15" x14ac:dyDescent="0.25">
      <c r="B24" s="145"/>
      <c r="C24" s="128" t="s">
        <v>98</v>
      </c>
      <c r="D24" s="47">
        <f t="shared" si="4"/>
        <v>26</v>
      </c>
      <c r="E24" s="49"/>
      <c r="F24" s="49">
        <v>26</v>
      </c>
      <c r="G24" s="91"/>
      <c r="H24" s="49"/>
      <c r="I24" s="88"/>
      <c r="J24" s="49"/>
      <c r="K24" s="43"/>
      <c r="L24" s="102"/>
      <c r="M24" s="102"/>
      <c r="N24" s="102"/>
      <c r="O24" s="102"/>
      <c r="P24" s="102"/>
      <c r="Q24" s="102"/>
    </row>
    <row r="25" spans="2:18" ht="15" customHeight="1" x14ac:dyDescent="0.25">
      <c r="B25" s="145"/>
      <c r="C25" s="128" t="s">
        <v>88</v>
      </c>
      <c r="D25" s="47">
        <f t="shared" si="4"/>
        <v>32</v>
      </c>
      <c r="E25" s="49">
        <v>32</v>
      </c>
      <c r="F25" s="49"/>
      <c r="G25" s="91"/>
      <c r="H25" s="49"/>
      <c r="I25" s="88"/>
      <c r="J25" s="49"/>
      <c r="K25" s="43"/>
      <c r="L25" s="167"/>
      <c r="M25" s="168"/>
      <c r="N25" s="168"/>
      <c r="O25" s="168"/>
      <c r="P25"/>
      <c r="Q25"/>
    </row>
    <row r="26" spans="2:18" ht="15" x14ac:dyDescent="0.25">
      <c r="B26" s="145"/>
      <c r="C26" s="128" t="s">
        <v>90</v>
      </c>
      <c r="D26" s="47">
        <f t="shared" si="4"/>
        <v>112</v>
      </c>
      <c r="E26" s="49"/>
      <c r="F26" s="49"/>
      <c r="G26" s="91"/>
      <c r="H26" s="49">
        <v>98</v>
      </c>
      <c r="I26" s="88">
        <v>14</v>
      </c>
      <c r="J26" s="49"/>
      <c r="K26" s="43"/>
      <c r="L26"/>
      <c r="M26"/>
      <c r="N26"/>
      <c r="O26"/>
      <c r="P26"/>
      <c r="Q26"/>
    </row>
    <row r="27" spans="2:18" ht="15" x14ac:dyDescent="0.25">
      <c r="B27" s="145"/>
      <c r="C27" s="128" t="s">
        <v>102</v>
      </c>
      <c r="D27" s="47">
        <f t="shared" si="4"/>
        <v>8</v>
      </c>
      <c r="E27" s="49"/>
      <c r="F27" s="49">
        <v>8</v>
      </c>
      <c r="G27" s="91"/>
      <c r="H27" s="49"/>
      <c r="I27" s="88"/>
      <c r="J27" s="49"/>
      <c r="K27" s="43"/>
      <c r="L27" s="102"/>
      <c r="M27" s="102"/>
      <c r="N27" s="102"/>
      <c r="O27" s="102"/>
      <c r="P27" s="102"/>
      <c r="Q27" s="102"/>
    </row>
    <row r="28" spans="2:18" ht="15" x14ac:dyDescent="0.25">
      <c r="B28" s="145"/>
      <c r="C28" s="128" t="s">
        <v>104</v>
      </c>
      <c r="D28" s="47">
        <f t="shared" si="4"/>
        <v>8</v>
      </c>
      <c r="E28" s="49"/>
      <c r="F28" s="49">
        <v>8</v>
      </c>
      <c r="G28" s="91"/>
      <c r="H28" s="49"/>
      <c r="I28" s="88"/>
      <c r="J28" s="49"/>
      <c r="K28" s="43"/>
      <c r="L28" s="102"/>
      <c r="M28" s="102"/>
      <c r="N28" s="102"/>
      <c r="O28" s="102"/>
      <c r="P28" s="102"/>
      <c r="Q28" s="102"/>
    </row>
    <row r="29" spans="2:18" ht="15" x14ac:dyDescent="0.25">
      <c r="B29" s="145"/>
      <c r="C29" s="130" t="s">
        <v>107</v>
      </c>
      <c r="D29" s="47">
        <f t="shared" si="4"/>
        <v>6</v>
      </c>
      <c r="E29" s="49"/>
      <c r="F29" s="49">
        <v>6</v>
      </c>
      <c r="G29" s="91"/>
      <c r="H29" s="49"/>
      <c r="I29" s="88"/>
      <c r="J29" s="49"/>
      <c r="K29" s="43"/>
      <c r="L29" s="102"/>
      <c r="M29" s="102"/>
      <c r="N29" s="102"/>
      <c r="O29" s="102"/>
      <c r="P29" s="102"/>
      <c r="Q29" s="102"/>
    </row>
    <row r="30" spans="2:18" ht="15" x14ac:dyDescent="0.25">
      <c r="B30" s="145"/>
      <c r="C30" s="129" t="s">
        <v>61</v>
      </c>
      <c r="D30" s="47">
        <f t="shared" si="4"/>
        <v>16</v>
      </c>
      <c r="E30" s="7"/>
      <c r="F30" s="7">
        <v>16</v>
      </c>
      <c r="G30" s="91"/>
      <c r="H30" s="7"/>
      <c r="I30" s="70"/>
      <c r="J30" s="7"/>
      <c r="K30" s="44"/>
      <c r="L30" s="102"/>
      <c r="M30" s="102"/>
      <c r="N30" s="102"/>
      <c r="O30" s="102"/>
      <c r="P30" s="102"/>
      <c r="Q30" s="102"/>
    </row>
    <row r="31" spans="2:18" ht="15" x14ac:dyDescent="0.25">
      <c r="B31" s="145"/>
      <c r="C31" s="129" t="s">
        <v>62</v>
      </c>
      <c r="D31" s="47">
        <f t="shared" si="4"/>
        <v>16</v>
      </c>
      <c r="E31" s="7"/>
      <c r="F31" s="7">
        <v>16</v>
      </c>
      <c r="G31" s="91"/>
      <c r="H31" s="7"/>
      <c r="I31" s="70"/>
      <c r="J31" s="7"/>
      <c r="K31" s="44"/>
      <c r="L31"/>
      <c r="M31"/>
      <c r="N31"/>
      <c r="O31"/>
      <c r="P31"/>
      <c r="Q31"/>
    </row>
    <row r="32" spans="2:18" ht="15" x14ac:dyDescent="0.25">
      <c r="B32" s="145"/>
      <c r="C32" s="129" t="s">
        <v>72</v>
      </c>
      <c r="D32" s="47">
        <f t="shared" si="4"/>
        <v>6</v>
      </c>
      <c r="E32" s="7"/>
      <c r="F32" s="7">
        <v>4</v>
      </c>
      <c r="G32" s="91"/>
      <c r="H32" s="7">
        <v>2</v>
      </c>
      <c r="I32" s="70"/>
      <c r="J32" s="7"/>
      <c r="K32" s="44"/>
      <c r="L32" s="102"/>
      <c r="M32" s="102"/>
      <c r="N32" s="102"/>
      <c r="O32" s="102"/>
      <c r="P32" s="102"/>
      <c r="Q32" s="102"/>
    </row>
    <row r="33" spans="2:19" ht="15" x14ac:dyDescent="0.25">
      <c r="B33" s="145"/>
      <c r="C33" s="129" t="s">
        <v>169</v>
      </c>
      <c r="D33" s="47">
        <f t="shared" si="4"/>
        <v>10</v>
      </c>
      <c r="E33" s="7">
        <v>10</v>
      </c>
      <c r="F33" s="7"/>
      <c r="G33" s="7"/>
      <c r="H33" s="7"/>
      <c r="I33" s="70"/>
      <c r="J33" s="7"/>
      <c r="K33" s="44"/>
      <c r="L33"/>
      <c r="M33">
        <v>6</v>
      </c>
      <c r="N33"/>
      <c r="O33"/>
      <c r="P33"/>
      <c r="Q33"/>
    </row>
    <row r="34" spans="2:19" ht="15" x14ac:dyDescent="0.25">
      <c r="B34" s="145"/>
      <c r="C34" s="129" t="s">
        <v>168</v>
      </c>
      <c r="D34" s="47">
        <f t="shared" si="4"/>
        <v>208</v>
      </c>
      <c r="E34" s="7">
        <v>200</v>
      </c>
      <c r="F34" s="7">
        <v>8</v>
      </c>
      <c r="G34" s="7"/>
      <c r="H34" s="7"/>
      <c r="I34" s="70"/>
      <c r="J34" s="7"/>
      <c r="K34" s="44"/>
      <c r="L34"/>
      <c r="M34">
        <v>14</v>
      </c>
      <c r="N34"/>
      <c r="O34"/>
      <c r="P34"/>
      <c r="Q34"/>
    </row>
    <row r="35" spans="2:19" ht="15" x14ac:dyDescent="0.25">
      <c r="B35" s="145"/>
      <c r="C35" s="129" t="s">
        <v>233</v>
      </c>
      <c r="D35" s="47">
        <f t="shared" si="4"/>
        <v>180</v>
      </c>
      <c r="E35" s="7">
        <v>180</v>
      </c>
      <c r="F35" s="7"/>
      <c r="G35" s="7"/>
      <c r="H35" s="7"/>
      <c r="I35" s="70"/>
      <c r="J35" s="7"/>
      <c r="K35" s="44"/>
      <c r="L35"/>
      <c r="M35">
        <v>48</v>
      </c>
      <c r="N35"/>
      <c r="O35"/>
      <c r="P35"/>
      <c r="Q35"/>
    </row>
    <row r="36" spans="2:19" ht="15" x14ac:dyDescent="0.25">
      <c r="B36" s="145"/>
      <c r="C36" s="129" t="s">
        <v>123</v>
      </c>
      <c r="D36" s="47">
        <f t="shared" si="4"/>
        <v>240</v>
      </c>
      <c r="E36" s="7"/>
      <c r="F36" s="7">
        <v>240</v>
      </c>
      <c r="G36" s="7"/>
      <c r="H36" s="7"/>
      <c r="I36" s="70"/>
      <c r="J36" s="7"/>
      <c r="K36" s="44"/>
      <c r="L36"/>
      <c r="M36">
        <v>44</v>
      </c>
      <c r="N36"/>
      <c r="O36"/>
      <c r="P36"/>
      <c r="Q36"/>
    </row>
    <row r="37" spans="2:19" ht="15" customHeight="1" x14ac:dyDescent="0.25">
      <c r="B37" s="145"/>
      <c r="C37" s="129" t="s">
        <v>83</v>
      </c>
      <c r="D37" s="47">
        <f t="shared" si="4"/>
        <v>3288</v>
      </c>
      <c r="E37" s="47">
        <v>550</v>
      </c>
      <c r="F37" s="47">
        <v>574</v>
      </c>
      <c r="G37" s="115">
        <v>281</v>
      </c>
      <c r="H37" s="47">
        <v>773</v>
      </c>
      <c r="I37" s="87">
        <v>630</v>
      </c>
      <c r="J37" s="47">
        <f>120*4</f>
        <v>480</v>
      </c>
      <c r="K37" s="40"/>
      <c r="L37" s="167"/>
      <c r="M37" s="168"/>
      <c r="N37" s="168"/>
      <c r="O37" s="168"/>
      <c r="P37" s="168"/>
      <c r="Q37" s="168"/>
      <c r="R37" s="168"/>
      <c r="S37" s="164"/>
    </row>
    <row r="38" spans="2:19" ht="15" x14ac:dyDescent="0.25">
      <c r="B38" s="145"/>
      <c r="C38" s="129" t="s">
        <v>86</v>
      </c>
      <c r="D38" s="47">
        <f t="shared" si="4"/>
        <v>393</v>
      </c>
      <c r="E38" s="47"/>
      <c r="F38" s="47">
        <v>66</v>
      </c>
      <c r="G38" s="47">
        <v>152</v>
      </c>
      <c r="H38" s="47">
        <v>88</v>
      </c>
      <c r="I38" s="87">
        <v>87</v>
      </c>
      <c r="J38" s="47"/>
      <c r="K38" s="40"/>
      <c r="L38"/>
      <c r="M38">
        <f>SUM(M33:M36)</f>
        <v>112</v>
      </c>
      <c r="N38"/>
      <c r="O38"/>
      <c r="P38"/>
      <c r="Q38"/>
    </row>
    <row r="39" spans="2:19" ht="15" x14ac:dyDescent="0.25">
      <c r="B39" s="145"/>
      <c r="C39" s="129" t="s">
        <v>138</v>
      </c>
      <c r="D39" s="47">
        <f t="shared" si="4"/>
        <v>90</v>
      </c>
      <c r="E39" s="24"/>
      <c r="F39" s="24"/>
      <c r="G39" s="47">
        <v>90</v>
      </c>
      <c r="H39" s="24"/>
      <c r="I39" s="89"/>
      <c r="J39" s="24"/>
      <c r="K39" s="40"/>
      <c r="L39"/>
      <c r="M39"/>
      <c r="N39"/>
      <c r="O39"/>
      <c r="P39"/>
      <c r="Q39"/>
    </row>
    <row r="40" spans="2:19" ht="18.75" customHeight="1" x14ac:dyDescent="0.25">
      <c r="B40" s="145"/>
      <c r="C40" s="133" t="s">
        <v>81</v>
      </c>
      <c r="D40" s="132">
        <f t="shared" ref="D40:J40" si="5">SUM(D21:D39)</f>
        <v>5727</v>
      </c>
      <c r="E40" s="14">
        <f t="shared" si="5"/>
        <v>972</v>
      </c>
      <c r="F40" s="14">
        <f t="shared" si="5"/>
        <v>998</v>
      </c>
      <c r="G40" s="14">
        <f t="shared" si="5"/>
        <v>1023</v>
      </c>
      <c r="H40" s="14">
        <f t="shared" si="5"/>
        <v>1011</v>
      </c>
      <c r="I40" s="71">
        <f t="shared" si="5"/>
        <v>1003</v>
      </c>
      <c r="J40" s="71">
        <f t="shared" si="5"/>
        <v>480</v>
      </c>
      <c r="K40" s="45"/>
      <c r="L40"/>
      <c r="M40"/>
      <c r="N40"/>
      <c r="O40"/>
      <c r="P40"/>
      <c r="Q40"/>
    </row>
    <row r="41" spans="2:19" ht="18.75" customHeight="1" x14ac:dyDescent="0.25">
      <c r="B41" s="145"/>
      <c r="C41" s="6" t="s">
        <v>76</v>
      </c>
      <c r="D41" s="48">
        <f>SUM(E41:J41)</f>
        <v>5760</v>
      </c>
      <c r="E41" s="7">
        <f t="shared" ref="E41:J41" si="6">1920/2</f>
        <v>960</v>
      </c>
      <c r="F41" s="7">
        <f t="shared" si="6"/>
        <v>960</v>
      </c>
      <c r="G41" s="7">
        <f t="shared" si="6"/>
        <v>960</v>
      </c>
      <c r="H41" s="7">
        <f t="shared" si="6"/>
        <v>960</v>
      </c>
      <c r="I41" s="70">
        <f t="shared" si="6"/>
        <v>960</v>
      </c>
      <c r="J41" s="70">
        <f t="shared" si="6"/>
        <v>960</v>
      </c>
      <c r="K41" s="45"/>
      <c r="L41"/>
      <c r="M41"/>
      <c r="N41"/>
      <c r="O41"/>
      <c r="P41"/>
      <c r="Q41"/>
    </row>
    <row r="42" spans="2:19" ht="18.75" customHeight="1" x14ac:dyDescent="0.25">
      <c r="B42" s="146"/>
      <c r="C42" s="25" t="s">
        <v>127</v>
      </c>
      <c r="D42" s="62">
        <f t="shared" ref="D42:J42" si="7">D41-D40</f>
        <v>33</v>
      </c>
      <c r="E42" s="84">
        <f t="shared" si="7"/>
        <v>-12</v>
      </c>
      <c r="F42" s="84">
        <f t="shared" si="7"/>
        <v>-38</v>
      </c>
      <c r="G42" s="84">
        <f t="shared" si="7"/>
        <v>-63</v>
      </c>
      <c r="H42" s="84">
        <f t="shared" si="7"/>
        <v>-51</v>
      </c>
      <c r="I42" s="92">
        <f t="shared" si="7"/>
        <v>-43</v>
      </c>
      <c r="J42" s="101">
        <f t="shared" si="7"/>
        <v>480</v>
      </c>
      <c r="K42" s="66"/>
      <c r="L42"/>
      <c r="M42"/>
      <c r="N42"/>
      <c r="O42"/>
      <c r="P42"/>
      <c r="Q42"/>
      <c r="S42" s="33"/>
    </row>
    <row r="43" spans="2:19" x14ac:dyDescent="0.25">
      <c r="B43" s="23"/>
      <c r="C43" s="3"/>
      <c r="D43" s="3"/>
      <c r="E43" s="21" t="s">
        <v>46</v>
      </c>
      <c r="F43" s="21" t="s">
        <v>82</v>
      </c>
      <c r="G43" s="21" t="s">
        <v>47</v>
      </c>
      <c r="H43" s="21" t="s">
        <v>48</v>
      </c>
      <c r="I43" s="21" t="s">
        <v>49</v>
      </c>
      <c r="J43" s="21" t="s">
        <v>232</v>
      </c>
      <c r="K43" s="3"/>
      <c r="L43" s="3"/>
      <c r="M43"/>
      <c r="N43"/>
      <c r="O43"/>
      <c r="P43"/>
      <c r="Q43"/>
    </row>
    <row r="44" spans="2:19" x14ac:dyDescent="0.25">
      <c r="B44" s="23"/>
      <c r="C44" s="105" t="s">
        <v>237</v>
      </c>
      <c r="D44" s="9"/>
      <c r="E44" s="104">
        <f>E40/E41</f>
        <v>1.0125</v>
      </c>
      <c r="F44" s="104">
        <f t="shared" ref="F44:J44" si="8">F40/F41</f>
        <v>1.0395833333333333</v>
      </c>
      <c r="G44" s="104">
        <f t="shared" si="8"/>
        <v>1.065625</v>
      </c>
      <c r="H44" s="104">
        <f t="shared" si="8"/>
        <v>1.0531250000000001</v>
      </c>
      <c r="I44" s="104">
        <f t="shared" si="8"/>
        <v>1.0447916666666666</v>
      </c>
      <c r="J44" s="104">
        <f t="shared" si="8"/>
        <v>0.5</v>
      </c>
      <c r="K44" s="93" t="e">
        <f t="shared" ref="K44" si="9">(K41/K40)-1</f>
        <v>#DIV/0!</v>
      </c>
      <c r="L44" s="94"/>
      <c r="M44"/>
      <c r="N44"/>
      <c r="O44"/>
      <c r="P44"/>
      <c r="Q44"/>
    </row>
    <row r="45" spans="2:19" x14ac:dyDescent="0.25">
      <c r="B45" s="23"/>
      <c r="C45" s="3"/>
      <c r="D45" s="3"/>
      <c r="E45" s="3"/>
      <c r="F45" s="3"/>
      <c r="G45" s="3"/>
      <c r="H45" s="3"/>
      <c r="I45" s="3"/>
      <c r="J45" s="3"/>
      <c r="K45" s="3"/>
      <c r="L45" s="4"/>
      <c r="M45" s="93"/>
      <c r="N45" s="93"/>
      <c r="O45" s="93"/>
      <c r="P45" s="93"/>
      <c r="Q45" s="93"/>
      <c r="S45" s="94"/>
    </row>
    <row r="46" spans="2:19" ht="15" customHeight="1" x14ac:dyDescent="0.25">
      <c r="B46" s="152" t="s">
        <v>191</v>
      </c>
      <c r="C46" s="32"/>
      <c r="D46" s="147" t="s">
        <v>195</v>
      </c>
      <c r="E46" s="148"/>
      <c r="F46" s="148"/>
      <c r="G46" s="148"/>
      <c r="H46" s="148"/>
      <c r="I46" s="148"/>
      <c r="J46" s="149"/>
      <c r="K46" s="32"/>
      <c r="L46" s="165" t="s">
        <v>196</v>
      </c>
      <c r="M46" s="165"/>
      <c r="N46" s="165"/>
      <c r="O46" s="165"/>
      <c r="P46" s="165"/>
      <c r="Q46" s="165"/>
      <c r="R46" s="165"/>
    </row>
    <row r="47" spans="2:19" ht="15" customHeight="1" x14ac:dyDescent="0.25">
      <c r="B47" s="152"/>
      <c r="C47" s="18" t="s">
        <v>80</v>
      </c>
      <c r="D47" s="52" t="s">
        <v>39</v>
      </c>
      <c r="E47" s="53" t="s">
        <v>42</v>
      </c>
      <c r="F47" s="53" t="s">
        <v>41</v>
      </c>
      <c r="G47" s="53" t="s">
        <v>51</v>
      </c>
      <c r="H47" s="53" t="s">
        <v>52</v>
      </c>
      <c r="I47" s="53" t="s">
        <v>50</v>
      </c>
      <c r="J47" s="53" t="s">
        <v>53</v>
      </c>
      <c r="K47" s="86"/>
      <c r="L47"/>
      <c r="M47"/>
      <c r="N47"/>
      <c r="O47"/>
      <c r="P47"/>
      <c r="Q47"/>
    </row>
    <row r="48" spans="2:19" ht="15" x14ac:dyDescent="0.25">
      <c r="B48" s="152"/>
      <c r="C48" s="15" t="s">
        <v>79</v>
      </c>
      <c r="D48" s="64">
        <f>SUM(E48:J48)</f>
        <v>1432</v>
      </c>
      <c r="E48" s="15"/>
      <c r="F48" s="64">
        <v>408</v>
      </c>
      <c r="G48" s="64">
        <v>64</v>
      </c>
      <c r="H48" s="15"/>
      <c r="I48" s="64">
        <v>960</v>
      </c>
      <c r="J48" s="15"/>
      <c r="K48" s="43"/>
      <c r="L48"/>
      <c r="M48"/>
      <c r="N48"/>
      <c r="O48"/>
      <c r="P48"/>
      <c r="Q48"/>
    </row>
    <row r="49" spans="2:17" ht="15" x14ac:dyDescent="0.25">
      <c r="B49" s="152"/>
      <c r="C49" s="15" t="s">
        <v>87</v>
      </c>
      <c r="D49" s="64">
        <f t="shared" ref="D49:D73" si="10">SUM(E49:J49)</f>
        <v>52</v>
      </c>
      <c r="E49" s="50"/>
      <c r="F49" s="50">
        <v>21</v>
      </c>
      <c r="G49" s="50"/>
      <c r="H49" s="50">
        <v>16</v>
      </c>
      <c r="I49" s="50"/>
      <c r="J49" s="50">
        <v>15</v>
      </c>
      <c r="K49" s="51"/>
      <c r="L49"/>
      <c r="M49"/>
      <c r="N49"/>
      <c r="O49"/>
      <c r="P49"/>
      <c r="Q49"/>
    </row>
    <row r="50" spans="2:17" ht="15" x14ac:dyDescent="0.25">
      <c r="B50" s="152"/>
      <c r="C50" s="15" t="s">
        <v>211</v>
      </c>
      <c r="D50" s="64"/>
      <c r="E50" s="50"/>
      <c r="F50" s="50">
        <v>40</v>
      </c>
      <c r="G50" s="50"/>
      <c r="H50" s="50"/>
      <c r="I50" s="50"/>
      <c r="J50" s="50"/>
      <c r="K50" s="51"/>
      <c r="L50"/>
      <c r="M50"/>
      <c r="N50"/>
      <c r="O50"/>
      <c r="P50"/>
      <c r="Q50"/>
    </row>
    <row r="51" spans="2:17" ht="15" x14ac:dyDescent="0.25">
      <c r="B51" s="152"/>
      <c r="C51" s="15" t="s">
        <v>97</v>
      </c>
      <c r="D51" s="64">
        <f t="shared" si="10"/>
        <v>24</v>
      </c>
      <c r="E51" s="50">
        <v>24</v>
      </c>
      <c r="F51" s="50"/>
      <c r="G51" s="50"/>
      <c r="H51" s="50"/>
      <c r="I51" s="50"/>
      <c r="J51" s="50"/>
      <c r="K51" s="51"/>
      <c r="L51"/>
      <c r="M51"/>
      <c r="N51"/>
      <c r="O51"/>
      <c r="P51"/>
      <c r="Q51"/>
    </row>
    <row r="52" spans="2:17" ht="15" x14ac:dyDescent="0.25">
      <c r="B52" s="152"/>
      <c r="C52" s="15" t="s">
        <v>214</v>
      </c>
      <c r="D52" s="64">
        <f t="shared" si="10"/>
        <v>80</v>
      </c>
      <c r="E52" s="55"/>
      <c r="F52" s="55">
        <v>80</v>
      </c>
      <c r="G52" s="55"/>
      <c r="H52" s="55"/>
      <c r="I52" s="55"/>
      <c r="J52" s="55"/>
      <c r="K52" s="56"/>
      <c r="L52"/>
      <c r="M52"/>
      <c r="N52"/>
      <c r="O52"/>
      <c r="P52"/>
      <c r="Q52"/>
    </row>
    <row r="53" spans="2:17" ht="15" x14ac:dyDescent="0.25">
      <c r="B53" s="152"/>
      <c r="C53" s="15" t="s">
        <v>99</v>
      </c>
      <c r="D53" s="64">
        <f t="shared" si="10"/>
        <v>340</v>
      </c>
      <c r="E53" s="55">
        <v>180</v>
      </c>
      <c r="F53" s="55"/>
      <c r="G53" s="55"/>
      <c r="H53" s="55"/>
      <c r="I53" s="55"/>
      <c r="J53" s="55">
        <v>160</v>
      </c>
      <c r="K53" s="56"/>
      <c r="L53"/>
      <c r="M53"/>
      <c r="N53"/>
      <c r="O53"/>
      <c r="P53"/>
      <c r="Q53"/>
    </row>
    <row r="54" spans="2:17" ht="15" x14ac:dyDescent="0.25">
      <c r="B54" s="152"/>
      <c r="C54" s="15" t="s">
        <v>92</v>
      </c>
      <c r="D54" s="64">
        <f t="shared" si="10"/>
        <v>160</v>
      </c>
      <c r="E54" s="55">
        <v>80</v>
      </c>
      <c r="F54" s="55"/>
      <c r="G54" s="55"/>
      <c r="H54" s="55"/>
      <c r="I54" s="55"/>
      <c r="J54" s="55">
        <v>80</v>
      </c>
      <c r="K54" s="56"/>
      <c r="L54"/>
      <c r="M54"/>
      <c r="N54"/>
      <c r="O54"/>
      <c r="P54"/>
      <c r="Q54"/>
    </row>
    <row r="55" spans="2:17" ht="15" x14ac:dyDescent="0.25">
      <c r="B55" s="152"/>
      <c r="C55" s="15" t="s">
        <v>124</v>
      </c>
      <c r="D55" s="64">
        <f t="shared" si="10"/>
        <v>268</v>
      </c>
      <c r="E55" s="55"/>
      <c r="F55" s="55"/>
      <c r="G55" s="55">
        <v>268</v>
      </c>
      <c r="H55" s="55"/>
      <c r="I55" s="55"/>
      <c r="J55" s="55"/>
      <c r="K55" s="56"/>
      <c r="L55"/>
      <c r="M55"/>
      <c r="N55"/>
      <c r="O55"/>
      <c r="P55"/>
      <c r="Q55"/>
    </row>
    <row r="56" spans="2:17" ht="15" x14ac:dyDescent="0.25">
      <c r="B56" s="152"/>
      <c r="C56" s="15" t="s">
        <v>212</v>
      </c>
      <c r="D56" s="64">
        <f t="shared" si="10"/>
        <v>80</v>
      </c>
      <c r="E56" s="55"/>
      <c r="F56" s="55">
        <v>80</v>
      </c>
      <c r="G56" s="55"/>
      <c r="H56" s="55"/>
      <c r="I56" s="55"/>
      <c r="J56" s="55"/>
      <c r="K56" s="56"/>
      <c r="L56"/>
      <c r="M56"/>
      <c r="N56"/>
      <c r="O56"/>
      <c r="P56"/>
      <c r="Q56"/>
    </row>
    <row r="57" spans="2:17" ht="15" x14ac:dyDescent="0.25">
      <c r="B57" s="152"/>
      <c r="C57" s="15" t="s">
        <v>125</v>
      </c>
      <c r="D57" s="64">
        <f t="shared" si="10"/>
        <v>90</v>
      </c>
      <c r="E57" s="55"/>
      <c r="F57" s="55"/>
      <c r="G57" s="55">
        <v>90</v>
      </c>
      <c r="H57" s="55"/>
      <c r="I57" s="55"/>
      <c r="J57" s="55"/>
      <c r="K57" s="56"/>
      <c r="L57"/>
      <c r="M57"/>
      <c r="N57"/>
      <c r="O57"/>
      <c r="P57"/>
      <c r="Q57"/>
    </row>
    <row r="58" spans="2:17" ht="15" x14ac:dyDescent="0.25">
      <c r="B58" s="152"/>
      <c r="C58" s="15" t="s">
        <v>194</v>
      </c>
      <c r="D58" s="64">
        <f t="shared" si="10"/>
        <v>30</v>
      </c>
      <c r="E58" s="55"/>
      <c r="F58" s="55"/>
      <c r="G58" s="55">
        <v>30</v>
      </c>
      <c r="H58" s="55"/>
      <c r="I58" s="55"/>
      <c r="J58" s="55"/>
      <c r="K58" s="56"/>
      <c r="L58"/>
      <c r="M58"/>
      <c r="N58"/>
      <c r="O58"/>
      <c r="P58"/>
      <c r="Q58"/>
    </row>
    <row r="59" spans="2:17" ht="15" x14ac:dyDescent="0.25">
      <c r="B59" s="152"/>
      <c r="C59" s="15" t="s">
        <v>100</v>
      </c>
      <c r="D59" s="64">
        <f t="shared" si="10"/>
        <v>74</v>
      </c>
      <c r="E59" s="55"/>
      <c r="F59" s="55"/>
      <c r="G59" s="55"/>
      <c r="H59" s="55"/>
      <c r="I59" s="55"/>
      <c r="J59" s="55">
        <v>74</v>
      </c>
      <c r="K59" s="56"/>
      <c r="L59"/>
      <c r="M59"/>
      <c r="N59"/>
      <c r="O59"/>
      <c r="P59"/>
      <c r="Q59"/>
    </row>
    <row r="60" spans="2:17" ht="15" x14ac:dyDescent="0.25">
      <c r="B60" s="152"/>
      <c r="C60" s="15" t="s">
        <v>129</v>
      </c>
      <c r="D60" s="64">
        <f t="shared" si="10"/>
        <v>240</v>
      </c>
      <c r="E60" s="55"/>
      <c r="F60" s="55"/>
      <c r="G60" s="55">
        <v>240</v>
      </c>
      <c r="H60" s="55"/>
      <c r="I60" s="55"/>
      <c r="J60" s="55"/>
      <c r="K60" s="56"/>
      <c r="L60"/>
      <c r="M60"/>
      <c r="N60"/>
      <c r="O60"/>
      <c r="P60"/>
      <c r="Q60"/>
    </row>
    <row r="61" spans="2:17" ht="15.75" customHeight="1" x14ac:dyDescent="0.25">
      <c r="B61" s="152"/>
      <c r="C61" s="15" t="s">
        <v>130</v>
      </c>
      <c r="D61" s="64">
        <f t="shared" si="10"/>
        <v>120</v>
      </c>
      <c r="E61" s="55"/>
      <c r="F61" s="55"/>
      <c r="G61" s="55">
        <v>120</v>
      </c>
      <c r="H61" s="55"/>
      <c r="I61" s="55"/>
      <c r="J61" s="55"/>
      <c r="K61" s="56"/>
      <c r="L61"/>
      <c r="M61"/>
      <c r="N61"/>
      <c r="O61"/>
      <c r="P61"/>
      <c r="Q61"/>
    </row>
    <row r="62" spans="2:17" ht="15" x14ac:dyDescent="0.25">
      <c r="B62" s="152"/>
      <c r="C62" s="15" t="s">
        <v>102</v>
      </c>
      <c r="D62" s="64">
        <f t="shared" si="10"/>
        <v>20</v>
      </c>
      <c r="E62" s="55">
        <v>20</v>
      </c>
      <c r="F62" s="55"/>
      <c r="G62" s="55"/>
      <c r="H62" s="55"/>
      <c r="I62" s="55"/>
      <c r="J62" s="55"/>
      <c r="K62" s="56"/>
      <c r="L62"/>
      <c r="M62"/>
      <c r="N62"/>
      <c r="O62"/>
      <c r="P62"/>
      <c r="Q62"/>
    </row>
    <row r="63" spans="2:17" ht="15" x14ac:dyDescent="0.25">
      <c r="B63" s="152"/>
      <c r="C63" s="15" t="s">
        <v>104</v>
      </c>
      <c r="D63" s="64">
        <f t="shared" si="10"/>
        <v>20</v>
      </c>
      <c r="E63" s="55">
        <v>20</v>
      </c>
      <c r="F63" s="55"/>
      <c r="G63" s="55"/>
      <c r="H63" s="55"/>
      <c r="I63" s="55"/>
      <c r="J63" s="55"/>
      <c r="K63" s="56"/>
      <c r="L63"/>
      <c r="M63"/>
      <c r="N63"/>
      <c r="O63"/>
      <c r="P63"/>
      <c r="Q63"/>
    </row>
    <row r="64" spans="2:17" ht="15" x14ac:dyDescent="0.25">
      <c r="B64" s="152"/>
      <c r="C64" s="15" t="s">
        <v>131</v>
      </c>
      <c r="D64" s="64">
        <f t="shared" si="10"/>
        <v>20</v>
      </c>
      <c r="E64" s="55"/>
      <c r="F64" s="55"/>
      <c r="G64" s="55"/>
      <c r="H64" s="55"/>
      <c r="I64" s="55"/>
      <c r="J64" s="55">
        <v>20</v>
      </c>
      <c r="K64" s="56"/>
      <c r="L64"/>
      <c r="M64"/>
      <c r="N64"/>
      <c r="O64"/>
      <c r="P64"/>
      <c r="Q64"/>
    </row>
    <row r="65" spans="2:17" ht="15" x14ac:dyDescent="0.25">
      <c r="B65" s="152"/>
      <c r="C65" s="15" t="s">
        <v>103</v>
      </c>
      <c r="D65" s="64">
        <f t="shared" si="10"/>
        <v>30</v>
      </c>
      <c r="E65" s="55">
        <v>30</v>
      </c>
      <c r="F65" s="55"/>
      <c r="G65" s="55"/>
      <c r="H65" s="55"/>
      <c r="I65" s="55"/>
      <c r="J65" s="55"/>
      <c r="K65" s="56"/>
      <c r="L65"/>
      <c r="M65"/>
      <c r="N65"/>
      <c r="O65"/>
      <c r="P65"/>
      <c r="Q65"/>
    </row>
    <row r="66" spans="2:17" ht="15" x14ac:dyDescent="0.25">
      <c r="B66" s="152"/>
      <c r="C66" s="15" t="s">
        <v>106</v>
      </c>
      <c r="D66" s="64">
        <f t="shared" si="10"/>
        <v>280</v>
      </c>
      <c r="E66" s="55">
        <v>240</v>
      </c>
      <c r="F66" s="55"/>
      <c r="G66" s="55"/>
      <c r="H66" s="55">
        <v>40</v>
      </c>
      <c r="I66" s="55"/>
      <c r="J66" s="55"/>
      <c r="K66" s="56"/>
      <c r="L66"/>
      <c r="M66"/>
      <c r="N66"/>
      <c r="O66"/>
      <c r="P66"/>
      <c r="Q66"/>
    </row>
    <row r="67" spans="2:17" ht="15" x14ac:dyDescent="0.25">
      <c r="B67" s="152"/>
      <c r="C67" s="15" t="s">
        <v>105</v>
      </c>
      <c r="D67" s="64">
        <f t="shared" si="10"/>
        <v>8</v>
      </c>
      <c r="E67" s="55"/>
      <c r="F67" s="55"/>
      <c r="G67" s="55"/>
      <c r="H67" s="55"/>
      <c r="I67" s="55"/>
      <c r="J67" s="55">
        <v>8</v>
      </c>
      <c r="K67" s="56"/>
      <c r="L67"/>
      <c r="M67"/>
      <c r="N67"/>
      <c r="O67"/>
      <c r="P67"/>
      <c r="Q67"/>
    </row>
    <row r="68" spans="2:17" ht="15" x14ac:dyDescent="0.25">
      <c r="B68" s="152"/>
      <c r="C68" s="15" t="s">
        <v>108</v>
      </c>
      <c r="D68" s="64">
        <f t="shared" si="10"/>
        <v>306</v>
      </c>
      <c r="E68" s="55">
        <v>48</v>
      </c>
      <c r="F68" s="55">
        <v>12</v>
      </c>
      <c r="G68" s="55"/>
      <c r="H68" s="55"/>
      <c r="I68" s="55"/>
      <c r="J68" s="55">
        <v>246</v>
      </c>
      <c r="K68" s="56"/>
      <c r="L68"/>
      <c r="M68"/>
      <c r="N68"/>
      <c r="O68"/>
      <c r="P68"/>
      <c r="Q68"/>
    </row>
    <row r="69" spans="2:17" ht="15" x14ac:dyDescent="0.25">
      <c r="B69" s="152"/>
      <c r="C69" s="15" t="s">
        <v>109</v>
      </c>
      <c r="D69" s="64">
        <f>SUM(E69:J69)</f>
        <v>20</v>
      </c>
      <c r="E69" s="55">
        <v>20</v>
      </c>
      <c r="F69" s="55"/>
      <c r="G69" s="55"/>
      <c r="H69" s="55"/>
      <c r="I69" s="55"/>
      <c r="J69" s="55"/>
      <c r="K69" s="56"/>
      <c r="L69"/>
      <c r="M69"/>
      <c r="N69"/>
      <c r="O69"/>
      <c r="P69"/>
      <c r="Q69"/>
    </row>
    <row r="70" spans="2:17" ht="15" x14ac:dyDescent="0.25">
      <c r="B70" s="152"/>
      <c r="C70" s="15" t="s">
        <v>132</v>
      </c>
      <c r="D70" s="64">
        <f t="shared" si="10"/>
        <v>68</v>
      </c>
      <c r="E70" s="55"/>
      <c r="F70" s="55"/>
      <c r="G70" s="55"/>
      <c r="H70" s="55"/>
      <c r="I70" s="55"/>
      <c r="J70" s="55">
        <v>68</v>
      </c>
      <c r="K70" s="56"/>
      <c r="L70"/>
      <c r="M70"/>
      <c r="N70"/>
      <c r="O70"/>
      <c r="P70"/>
      <c r="Q70"/>
    </row>
    <row r="71" spans="2:17" ht="15" x14ac:dyDescent="0.25">
      <c r="B71" s="152"/>
      <c r="C71" s="15" t="s">
        <v>186</v>
      </c>
      <c r="D71" s="64">
        <f t="shared" si="10"/>
        <v>96</v>
      </c>
      <c r="E71" s="61">
        <v>96</v>
      </c>
      <c r="F71" s="61"/>
      <c r="G71" s="61"/>
      <c r="H71" s="61"/>
      <c r="I71" s="61"/>
      <c r="J71" s="61"/>
      <c r="K71" s="44"/>
      <c r="L71"/>
      <c r="M71"/>
      <c r="N71"/>
      <c r="O71"/>
      <c r="P71"/>
      <c r="Q71"/>
    </row>
    <row r="72" spans="2:17" ht="15" x14ac:dyDescent="0.25">
      <c r="B72" s="152"/>
      <c r="C72" s="15" t="s">
        <v>177</v>
      </c>
      <c r="D72" s="64"/>
      <c r="E72" s="61"/>
      <c r="F72" s="61"/>
      <c r="G72" s="61">
        <v>24</v>
      </c>
      <c r="H72" s="61"/>
      <c r="I72" s="61"/>
      <c r="J72" s="61"/>
      <c r="K72" s="44"/>
      <c r="L72"/>
      <c r="M72"/>
      <c r="N72"/>
      <c r="O72"/>
      <c r="P72"/>
      <c r="Q72"/>
    </row>
    <row r="73" spans="2:17" ht="15" x14ac:dyDescent="0.25">
      <c r="B73" s="152"/>
      <c r="C73" s="15" t="s">
        <v>64</v>
      </c>
      <c r="D73" s="64">
        <f t="shared" si="10"/>
        <v>400</v>
      </c>
      <c r="E73" s="61">
        <v>400</v>
      </c>
      <c r="F73" s="61"/>
      <c r="G73" s="61"/>
      <c r="H73" s="61"/>
      <c r="I73" s="61"/>
      <c r="J73" s="61"/>
      <c r="K73" s="44"/>
      <c r="L73"/>
      <c r="M73"/>
      <c r="N73"/>
      <c r="O73"/>
      <c r="P73"/>
      <c r="Q73"/>
    </row>
    <row r="74" spans="2:17" ht="15" x14ac:dyDescent="0.25">
      <c r="B74" s="152" t="s">
        <v>191</v>
      </c>
      <c r="C74" s="16" t="s">
        <v>13</v>
      </c>
      <c r="D74" s="50">
        <f>SUM(E74:J74)</f>
        <v>208</v>
      </c>
      <c r="E74" s="61">
        <v>90</v>
      </c>
      <c r="F74" s="61"/>
      <c r="G74" s="61"/>
      <c r="H74" s="61">
        <v>28</v>
      </c>
      <c r="I74" s="61"/>
      <c r="J74" s="61">
        <v>90</v>
      </c>
      <c r="K74" s="44"/>
      <c r="L74"/>
      <c r="M74"/>
      <c r="N74"/>
      <c r="O74"/>
      <c r="P74"/>
      <c r="Q74"/>
    </row>
    <row r="75" spans="2:17" ht="15" x14ac:dyDescent="0.25">
      <c r="B75" s="152"/>
      <c r="C75" s="16" t="s">
        <v>134</v>
      </c>
      <c r="D75" s="50">
        <f t="shared" ref="D75:D80" si="11">SUM(E75:J75)</f>
        <v>68</v>
      </c>
      <c r="E75" s="61"/>
      <c r="F75" s="61"/>
      <c r="G75" s="61"/>
      <c r="H75" s="61"/>
      <c r="I75" s="61"/>
      <c r="J75" s="61">
        <v>68</v>
      </c>
      <c r="K75" s="44"/>
      <c r="L75"/>
      <c r="M75"/>
      <c r="N75"/>
      <c r="O75"/>
      <c r="P75"/>
      <c r="Q75"/>
    </row>
    <row r="76" spans="2:17" ht="15" x14ac:dyDescent="0.25">
      <c r="B76" s="152"/>
      <c r="C76" s="16" t="s">
        <v>26</v>
      </c>
      <c r="D76" s="50"/>
      <c r="E76" s="61"/>
      <c r="F76" s="61"/>
      <c r="G76" s="61">
        <v>150</v>
      </c>
      <c r="H76" s="61"/>
      <c r="I76" s="61"/>
      <c r="J76" s="61"/>
      <c r="K76" s="44"/>
      <c r="L76"/>
      <c r="M76"/>
      <c r="N76"/>
      <c r="O76"/>
      <c r="P76"/>
      <c r="Q76"/>
    </row>
    <row r="77" spans="2:17" ht="15" x14ac:dyDescent="0.25">
      <c r="B77" s="152"/>
      <c r="C77" s="16" t="s">
        <v>135</v>
      </c>
      <c r="D77" s="50">
        <f t="shared" si="11"/>
        <v>48</v>
      </c>
      <c r="E77" s="61"/>
      <c r="F77" s="61"/>
      <c r="G77" s="61">
        <v>48</v>
      </c>
      <c r="H77" s="61"/>
      <c r="I77" s="61"/>
      <c r="J77" s="61"/>
      <c r="K77" s="44"/>
      <c r="L77"/>
      <c r="M77"/>
      <c r="N77"/>
      <c r="O77"/>
      <c r="P77"/>
      <c r="Q77"/>
    </row>
    <row r="78" spans="2:17" ht="15" x14ac:dyDescent="0.25">
      <c r="B78" s="152"/>
      <c r="C78" s="16" t="s">
        <v>19</v>
      </c>
      <c r="D78" s="50">
        <f t="shared" si="11"/>
        <v>68</v>
      </c>
      <c r="E78" s="61"/>
      <c r="F78" s="61"/>
      <c r="G78" s="61"/>
      <c r="H78" s="61"/>
      <c r="I78" s="61"/>
      <c r="J78" s="61">
        <v>68</v>
      </c>
      <c r="K78" s="44"/>
      <c r="L78"/>
      <c r="N78"/>
      <c r="O78"/>
      <c r="P78"/>
      <c r="Q78"/>
    </row>
    <row r="79" spans="2:17" ht="15" x14ac:dyDescent="0.25">
      <c r="B79" s="152"/>
      <c r="C79" s="16" t="s">
        <v>133</v>
      </c>
      <c r="D79" s="50">
        <f t="shared" si="11"/>
        <v>52</v>
      </c>
      <c r="E79" s="61">
        <v>20</v>
      </c>
      <c r="F79" s="61"/>
      <c r="G79" s="61"/>
      <c r="H79" s="61"/>
      <c r="I79" s="61"/>
      <c r="J79" s="61">
        <v>32</v>
      </c>
      <c r="K79" s="44"/>
      <c r="L79"/>
      <c r="M79"/>
      <c r="N79"/>
      <c r="O79"/>
      <c r="P79"/>
      <c r="Q79"/>
    </row>
    <row r="80" spans="2:17" ht="15" x14ac:dyDescent="0.25">
      <c r="B80" s="152"/>
      <c r="C80" s="16" t="s">
        <v>5</v>
      </c>
      <c r="D80" s="50">
        <f t="shared" si="11"/>
        <v>52</v>
      </c>
      <c r="E80" s="61">
        <v>16</v>
      </c>
      <c r="F80" s="61">
        <v>16</v>
      </c>
      <c r="G80" s="61"/>
      <c r="H80" s="61">
        <v>16</v>
      </c>
      <c r="I80" s="61"/>
      <c r="J80" s="61">
        <v>4</v>
      </c>
      <c r="K80" s="44"/>
      <c r="L80"/>
      <c r="M80"/>
      <c r="N80"/>
      <c r="O80"/>
      <c r="P80"/>
      <c r="Q80"/>
    </row>
    <row r="81" spans="2:17" ht="15" x14ac:dyDescent="0.25">
      <c r="B81" s="152"/>
      <c r="C81" s="16" t="s">
        <v>25</v>
      </c>
      <c r="D81" s="61">
        <f>SUM(E81:J81)</f>
        <v>48</v>
      </c>
      <c r="E81" s="61"/>
      <c r="F81" s="61"/>
      <c r="G81" s="7">
        <v>48</v>
      </c>
      <c r="H81" s="61"/>
      <c r="I81" s="61"/>
      <c r="J81" s="61"/>
      <c r="K81" s="44"/>
      <c r="L81"/>
      <c r="M81"/>
      <c r="N81"/>
      <c r="O81"/>
      <c r="P81"/>
      <c r="Q81"/>
    </row>
    <row r="82" spans="2:17" ht="15" x14ac:dyDescent="0.25">
      <c r="B82" s="152"/>
      <c r="C82" s="16" t="s">
        <v>10</v>
      </c>
      <c r="D82" s="61">
        <f>E82</f>
        <v>96</v>
      </c>
      <c r="E82" s="61">
        <v>96</v>
      </c>
      <c r="F82" s="61"/>
      <c r="G82" s="61"/>
      <c r="H82" s="61"/>
      <c r="I82" s="61"/>
      <c r="J82" s="61"/>
      <c r="K82" s="44"/>
      <c r="L82"/>
      <c r="M82"/>
      <c r="N82"/>
      <c r="O82"/>
      <c r="P82"/>
      <c r="Q82"/>
    </row>
    <row r="83" spans="2:17" ht="15" customHeight="1" x14ac:dyDescent="0.25">
      <c r="B83" s="154" t="s">
        <v>156</v>
      </c>
      <c r="C83" s="10" t="s">
        <v>112</v>
      </c>
      <c r="D83" s="75">
        <f>SUM(E83:J83)</f>
        <v>80</v>
      </c>
      <c r="E83" s="96"/>
      <c r="F83" s="96"/>
      <c r="G83" s="75"/>
      <c r="H83" s="75">
        <v>80</v>
      </c>
      <c r="I83" s="75"/>
      <c r="J83" s="75"/>
      <c r="K83" s="38"/>
      <c r="L83"/>
      <c r="M83"/>
      <c r="N83"/>
      <c r="O83"/>
      <c r="P83"/>
      <c r="Q83"/>
    </row>
    <row r="84" spans="2:17" ht="15" customHeight="1" x14ac:dyDescent="0.25">
      <c r="B84" s="154"/>
      <c r="C84" s="10" t="s">
        <v>113</v>
      </c>
      <c r="D84" s="75">
        <f t="shared" ref="D84:D95" si="12">SUM(E84:J84)</f>
        <v>90</v>
      </c>
      <c r="E84" s="76"/>
      <c r="F84" s="96"/>
      <c r="G84" s="75"/>
      <c r="H84" s="75">
        <v>90</v>
      </c>
      <c r="I84" s="77"/>
      <c r="J84" s="77"/>
      <c r="K84" s="38"/>
      <c r="L84"/>
      <c r="M84"/>
      <c r="N84"/>
      <c r="O84"/>
      <c r="P84"/>
      <c r="Q84"/>
    </row>
    <row r="85" spans="2:17" ht="15" customHeight="1" x14ac:dyDescent="0.25">
      <c r="B85" s="154"/>
      <c r="C85" s="10" t="s">
        <v>114</v>
      </c>
      <c r="D85" s="75">
        <f t="shared" si="12"/>
        <v>60</v>
      </c>
      <c r="E85" s="76"/>
      <c r="F85" s="96"/>
      <c r="G85" s="75"/>
      <c r="H85" s="75">
        <v>60</v>
      </c>
      <c r="I85" s="77"/>
      <c r="J85" s="77"/>
      <c r="K85" s="38"/>
      <c r="L85"/>
      <c r="M85"/>
      <c r="N85"/>
      <c r="O85"/>
      <c r="P85"/>
      <c r="Q85"/>
    </row>
    <row r="86" spans="2:17" ht="15" customHeight="1" x14ac:dyDescent="0.25">
      <c r="B86" s="154"/>
      <c r="C86" s="10" t="s">
        <v>115</v>
      </c>
      <c r="D86" s="75">
        <f t="shared" si="12"/>
        <v>50</v>
      </c>
      <c r="E86" s="76"/>
      <c r="F86" s="96"/>
      <c r="G86" s="75"/>
      <c r="H86" s="75">
        <v>50</v>
      </c>
      <c r="I86" s="77"/>
      <c r="J86" s="77"/>
      <c r="K86" s="38"/>
      <c r="L86"/>
      <c r="M86"/>
      <c r="N86"/>
      <c r="O86"/>
      <c r="P86"/>
      <c r="Q86"/>
    </row>
    <row r="87" spans="2:17" ht="15" customHeight="1" x14ac:dyDescent="0.25">
      <c r="B87" s="154"/>
      <c r="C87" s="10" t="s">
        <v>116</v>
      </c>
      <c r="D87" s="75">
        <f t="shared" si="12"/>
        <v>40</v>
      </c>
      <c r="E87" s="76"/>
      <c r="F87" s="96"/>
      <c r="G87" s="75"/>
      <c r="H87" s="75">
        <v>40</v>
      </c>
      <c r="I87" s="77"/>
      <c r="J87" s="77"/>
      <c r="K87" s="38"/>
      <c r="L87"/>
      <c r="M87"/>
      <c r="N87"/>
      <c r="O87"/>
      <c r="P87"/>
      <c r="Q87"/>
    </row>
    <row r="88" spans="2:17" ht="39.75" customHeight="1" x14ac:dyDescent="0.25">
      <c r="B88" s="154"/>
      <c r="C88" s="10" t="s">
        <v>117</v>
      </c>
      <c r="D88" s="75">
        <f t="shared" si="12"/>
        <v>40</v>
      </c>
      <c r="E88" s="76"/>
      <c r="F88" s="96"/>
      <c r="G88" s="75"/>
      <c r="H88" s="75">
        <v>40</v>
      </c>
      <c r="I88" s="77"/>
      <c r="J88" s="77"/>
      <c r="K88" s="38"/>
      <c r="L88"/>
      <c r="M88"/>
      <c r="N88"/>
      <c r="O88"/>
      <c r="P88"/>
      <c r="Q88"/>
    </row>
    <row r="89" spans="2:17" ht="42.75" customHeight="1" x14ac:dyDescent="0.25">
      <c r="B89" s="154"/>
      <c r="C89" s="10" t="s">
        <v>118</v>
      </c>
      <c r="D89" s="75">
        <f t="shared" si="12"/>
        <v>40</v>
      </c>
      <c r="E89" s="76"/>
      <c r="F89" s="96"/>
      <c r="G89" s="75"/>
      <c r="H89" s="75">
        <v>40</v>
      </c>
      <c r="I89" s="77"/>
      <c r="J89" s="77"/>
      <c r="K89" s="38"/>
      <c r="L89"/>
      <c r="M89"/>
      <c r="N89"/>
      <c r="O89"/>
      <c r="P89"/>
      <c r="Q89"/>
    </row>
    <row r="90" spans="2:17" ht="15" customHeight="1" x14ac:dyDescent="0.25">
      <c r="B90" s="154"/>
      <c r="C90" s="10" t="s">
        <v>119</v>
      </c>
      <c r="D90" s="75">
        <f t="shared" si="12"/>
        <v>90</v>
      </c>
      <c r="E90" s="76"/>
      <c r="F90" s="96"/>
      <c r="G90" s="75"/>
      <c r="H90" s="75">
        <v>90</v>
      </c>
      <c r="I90" s="77"/>
      <c r="J90" s="77"/>
      <c r="K90" s="38"/>
      <c r="L90"/>
      <c r="M90"/>
      <c r="N90"/>
      <c r="O90"/>
      <c r="P90"/>
      <c r="Q90"/>
    </row>
    <row r="91" spans="2:17" ht="15" customHeight="1" x14ac:dyDescent="0.25">
      <c r="B91" s="154"/>
      <c r="C91" s="10" t="s">
        <v>120</v>
      </c>
      <c r="D91" s="75">
        <f t="shared" si="12"/>
        <v>100</v>
      </c>
      <c r="E91" s="76"/>
      <c r="F91" s="96"/>
      <c r="G91" s="75"/>
      <c r="H91" s="75">
        <v>100</v>
      </c>
      <c r="I91" s="77"/>
      <c r="J91" s="77"/>
      <c r="K91" s="38"/>
      <c r="L91"/>
      <c r="M91"/>
      <c r="N91"/>
      <c r="O91"/>
      <c r="P91"/>
      <c r="Q91"/>
    </row>
    <row r="92" spans="2:17" ht="15" customHeight="1" x14ac:dyDescent="0.25">
      <c r="B92" s="154"/>
      <c r="C92" s="10" t="s">
        <v>121</v>
      </c>
      <c r="D92" s="75">
        <f t="shared" si="12"/>
        <v>40</v>
      </c>
      <c r="E92" s="76"/>
      <c r="F92" s="96"/>
      <c r="G92" s="75"/>
      <c r="H92" s="75">
        <v>40</v>
      </c>
      <c r="I92" s="77"/>
      <c r="J92" s="77"/>
      <c r="K92" s="38"/>
      <c r="L92"/>
      <c r="M92"/>
      <c r="N92"/>
      <c r="O92"/>
      <c r="P92"/>
      <c r="Q92"/>
    </row>
    <row r="93" spans="2:17" ht="15" customHeight="1" x14ac:dyDescent="0.25">
      <c r="B93" s="154"/>
      <c r="C93" s="10" t="s">
        <v>155</v>
      </c>
      <c r="D93" s="75">
        <f t="shared" si="12"/>
        <v>120</v>
      </c>
      <c r="E93" s="76"/>
      <c r="F93" s="112">
        <v>40</v>
      </c>
      <c r="G93" s="75"/>
      <c r="H93" s="75">
        <v>80</v>
      </c>
      <c r="I93" s="77"/>
      <c r="J93" s="77"/>
      <c r="K93" s="38"/>
      <c r="L93"/>
      <c r="M93"/>
      <c r="N93"/>
      <c r="O93"/>
      <c r="P93"/>
      <c r="Q93"/>
    </row>
    <row r="94" spans="2:17" ht="24.75" customHeight="1" x14ac:dyDescent="0.25">
      <c r="B94" s="154"/>
      <c r="C94" s="128" t="s">
        <v>122</v>
      </c>
      <c r="D94" s="75">
        <f t="shared" si="12"/>
        <v>160</v>
      </c>
      <c r="E94" s="76"/>
      <c r="F94" s="112">
        <v>50</v>
      </c>
      <c r="G94" s="75"/>
      <c r="H94" s="75">
        <v>110</v>
      </c>
      <c r="I94" s="77"/>
      <c r="J94" s="77"/>
      <c r="K94" s="38"/>
      <c r="L94"/>
      <c r="M94"/>
      <c r="N94"/>
      <c r="O94"/>
      <c r="P94"/>
      <c r="Q94"/>
    </row>
    <row r="95" spans="2:17" ht="15" x14ac:dyDescent="0.25">
      <c r="B95" s="154"/>
      <c r="C95" s="129" t="s">
        <v>58</v>
      </c>
      <c r="D95" s="75">
        <f t="shared" si="12"/>
        <v>40</v>
      </c>
      <c r="E95" s="77"/>
      <c r="F95" s="75">
        <v>40</v>
      </c>
      <c r="G95" s="77"/>
      <c r="H95" s="77"/>
      <c r="I95" s="77"/>
      <c r="J95" s="77"/>
      <c r="K95" s="38"/>
      <c r="L95"/>
      <c r="M95"/>
      <c r="N95"/>
      <c r="O95"/>
      <c r="P95"/>
      <c r="Q95"/>
    </row>
    <row r="96" spans="2:17" ht="15" x14ac:dyDescent="0.25">
      <c r="B96" s="82"/>
      <c r="C96" s="129" t="s">
        <v>77</v>
      </c>
      <c r="D96" s="63">
        <f>SUM(E96:J96)</f>
        <v>428</v>
      </c>
      <c r="E96" s="63">
        <v>80</v>
      </c>
      <c r="F96" s="63">
        <v>132</v>
      </c>
      <c r="G96" s="63">
        <v>80</v>
      </c>
      <c r="H96" s="63">
        <v>112</v>
      </c>
      <c r="I96" s="63"/>
      <c r="J96" s="63">
        <v>24</v>
      </c>
      <c r="K96" s="81"/>
      <c r="L96"/>
      <c r="M96"/>
      <c r="N96"/>
      <c r="O96"/>
      <c r="P96"/>
      <c r="Q96"/>
    </row>
    <row r="97" spans="2:20" ht="15" x14ac:dyDescent="0.25">
      <c r="B97" s="82"/>
      <c r="C97" s="129" t="s">
        <v>78</v>
      </c>
      <c r="D97" s="63">
        <f>SUM(E97:J97)</f>
        <v>520</v>
      </c>
      <c r="E97" s="63">
        <v>40</v>
      </c>
      <c r="F97" s="63">
        <v>120</v>
      </c>
      <c r="G97" s="63">
        <v>120</v>
      </c>
      <c r="H97" s="63">
        <v>120</v>
      </c>
      <c r="I97" s="80"/>
      <c r="J97" s="63">
        <v>120</v>
      </c>
      <c r="K97" s="81"/>
      <c r="L97"/>
      <c r="M97"/>
      <c r="N97"/>
      <c r="O97"/>
      <c r="P97"/>
      <c r="Q97"/>
    </row>
    <row r="98" spans="2:20" ht="15" x14ac:dyDescent="0.25">
      <c r="B98" s="82"/>
      <c r="C98" s="134" t="s">
        <v>81</v>
      </c>
      <c r="D98" s="132">
        <f t="shared" ref="D98:J98" si="13">SUM(D48:D97)</f>
        <v>6796</v>
      </c>
      <c r="E98" s="14">
        <f t="shared" si="13"/>
        <v>1500</v>
      </c>
      <c r="F98" s="14">
        <f t="shared" si="13"/>
        <v>1039</v>
      </c>
      <c r="G98" s="14">
        <f t="shared" si="13"/>
        <v>1282</v>
      </c>
      <c r="H98" s="14">
        <f t="shared" si="13"/>
        <v>1152</v>
      </c>
      <c r="I98" s="14">
        <f t="shared" si="13"/>
        <v>960</v>
      </c>
      <c r="J98" s="14">
        <f t="shared" si="13"/>
        <v>1077</v>
      </c>
      <c r="K98" s="45"/>
      <c r="L98"/>
      <c r="M98"/>
      <c r="N98"/>
      <c r="O98"/>
      <c r="P98"/>
      <c r="Q98"/>
    </row>
    <row r="99" spans="2:20" ht="18.75" customHeight="1" x14ac:dyDescent="0.25">
      <c r="B99" s="82"/>
      <c r="C99" s="6" t="s">
        <v>76</v>
      </c>
      <c r="D99" s="48">
        <f>SUM(E99:J99)</f>
        <v>5760</v>
      </c>
      <c r="E99" s="47">
        <f t="shared" ref="E99:J99" si="14">1920/2</f>
        <v>960</v>
      </c>
      <c r="F99" s="47">
        <f t="shared" si="14"/>
        <v>960</v>
      </c>
      <c r="G99" s="47">
        <f t="shared" si="14"/>
        <v>960</v>
      </c>
      <c r="H99" s="47">
        <f t="shared" si="14"/>
        <v>960</v>
      </c>
      <c r="I99" s="47">
        <f t="shared" si="14"/>
        <v>960</v>
      </c>
      <c r="J99" s="47">
        <f t="shared" si="14"/>
        <v>960</v>
      </c>
      <c r="K99" s="41"/>
      <c r="L99"/>
      <c r="M99"/>
      <c r="N99"/>
      <c r="O99"/>
      <c r="P99"/>
      <c r="Q99"/>
    </row>
    <row r="100" spans="2:20" ht="18.75" customHeight="1" x14ac:dyDescent="0.25">
      <c r="B100" s="83"/>
      <c r="C100" s="25" t="s">
        <v>127</v>
      </c>
      <c r="D100" s="84">
        <f>D99-D98</f>
        <v>-1036</v>
      </c>
      <c r="E100" s="84">
        <f t="shared" ref="E100:J100" si="15">E99-E98</f>
        <v>-540</v>
      </c>
      <c r="F100" s="84">
        <f t="shared" si="15"/>
        <v>-79</v>
      </c>
      <c r="G100" s="84">
        <f t="shared" si="15"/>
        <v>-322</v>
      </c>
      <c r="H100" s="84">
        <f t="shared" si="15"/>
        <v>-192</v>
      </c>
      <c r="I100" s="84">
        <f t="shared" si="15"/>
        <v>0</v>
      </c>
      <c r="J100" s="84">
        <f t="shared" si="15"/>
        <v>-117</v>
      </c>
      <c r="K100" s="42"/>
      <c r="L100"/>
      <c r="M100"/>
      <c r="N100"/>
      <c r="O100"/>
      <c r="P100"/>
      <c r="Q100"/>
    </row>
    <row r="101" spans="2:20" x14ac:dyDescent="0.3">
      <c r="B101" s="8"/>
      <c r="C101" s="3"/>
      <c r="D101" s="3"/>
      <c r="E101" s="53" t="s">
        <v>42</v>
      </c>
      <c r="F101" s="53" t="s">
        <v>41</v>
      </c>
      <c r="G101" s="53" t="s">
        <v>51</v>
      </c>
      <c r="H101" s="53" t="s">
        <v>52</v>
      </c>
      <c r="I101" s="53" t="s">
        <v>50</v>
      </c>
      <c r="J101" s="53" t="s">
        <v>53</v>
      </c>
      <c r="K101" s="3"/>
      <c r="L101"/>
      <c r="M101"/>
      <c r="N101"/>
      <c r="O101"/>
      <c r="P101"/>
      <c r="Q101"/>
    </row>
    <row r="102" spans="2:20" x14ac:dyDescent="0.3">
      <c r="C102" s="105" t="s">
        <v>237</v>
      </c>
      <c r="D102" s="9"/>
      <c r="E102" s="104">
        <f>E98/E99</f>
        <v>1.5625</v>
      </c>
      <c r="F102" s="104">
        <f t="shared" ref="F102:J102" si="16">F98/F99</f>
        <v>1.0822916666666667</v>
      </c>
      <c r="G102" s="104">
        <f t="shared" si="16"/>
        <v>1.3354166666666667</v>
      </c>
      <c r="H102" s="104">
        <f t="shared" si="16"/>
        <v>1.2</v>
      </c>
      <c r="I102" s="104">
        <f t="shared" si="16"/>
        <v>1</v>
      </c>
      <c r="J102" s="104">
        <f t="shared" si="16"/>
        <v>1.121875</v>
      </c>
      <c r="K102" s="3"/>
      <c r="L102"/>
      <c r="M102"/>
      <c r="N102"/>
      <c r="O102"/>
      <c r="P102"/>
      <c r="Q102"/>
    </row>
    <row r="103" spans="2:20" x14ac:dyDescent="0.3">
      <c r="C103" s="3"/>
      <c r="D103" s="3"/>
      <c r="E103" s="3"/>
      <c r="F103" s="3"/>
      <c r="G103" s="3"/>
      <c r="H103" s="3"/>
      <c r="I103" s="3"/>
      <c r="J103" s="3"/>
      <c r="K103" s="3"/>
      <c r="M103" s="93"/>
      <c r="N103" s="93"/>
      <c r="O103" s="93"/>
      <c r="P103" s="93"/>
      <c r="Q103" s="93"/>
      <c r="R103" s="93"/>
      <c r="T103" s="95"/>
    </row>
    <row r="104" spans="2:20" ht="15" x14ac:dyDescent="0.25">
      <c r="B104" s="29"/>
      <c r="C104" s="29"/>
      <c r="D104" s="150" t="s">
        <v>195</v>
      </c>
      <c r="E104" s="151"/>
      <c r="F104" s="151"/>
      <c r="G104" s="151"/>
      <c r="H104" s="151"/>
      <c r="I104" s="151"/>
      <c r="J104" s="149"/>
      <c r="K104" s="31"/>
      <c r="L104" s="165" t="s">
        <v>196</v>
      </c>
      <c r="M104" s="165"/>
      <c r="N104" s="165"/>
      <c r="O104" s="165"/>
      <c r="P104" s="165"/>
      <c r="Q104" s="165"/>
    </row>
    <row r="105" spans="2:20" ht="15" customHeight="1" x14ac:dyDescent="0.25">
      <c r="B105" s="144" t="s">
        <v>190</v>
      </c>
      <c r="C105" s="28" t="s">
        <v>80</v>
      </c>
      <c r="D105" s="57" t="s">
        <v>39</v>
      </c>
      <c r="E105" s="58" t="s">
        <v>54</v>
      </c>
      <c r="F105" s="58" t="s">
        <v>57</v>
      </c>
      <c r="G105" s="58" t="s">
        <v>56</v>
      </c>
      <c r="H105" s="58" t="s">
        <v>55</v>
      </c>
      <c r="I105" s="58" t="s">
        <v>65</v>
      </c>
      <c r="J105" s="85" t="s">
        <v>184</v>
      </c>
      <c r="K105" s="46"/>
      <c r="L105"/>
      <c r="M105"/>
      <c r="N105"/>
      <c r="O105"/>
      <c r="P105"/>
      <c r="Q105"/>
    </row>
    <row r="106" spans="2:20" ht="15" x14ac:dyDescent="0.25">
      <c r="B106" s="145"/>
      <c r="C106" s="10" t="s">
        <v>79</v>
      </c>
      <c r="D106" s="49">
        <f>SUM(E106:I106)</f>
        <v>1884</v>
      </c>
      <c r="E106" s="49"/>
      <c r="F106" s="49">
        <v>960</v>
      </c>
      <c r="G106" s="49">
        <f>495+345</f>
        <v>840</v>
      </c>
      <c r="H106" s="49"/>
      <c r="I106" s="49">
        <v>84</v>
      </c>
      <c r="J106" s="49"/>
      <c r="K106" s="37"/>
      <c r="L106"/>
      <c r="M106"/>
      <c r="N106"/>
      <c r="O106"/>
      <c r="P106"/>
      <c r="Q106"/>
    </row>
    <row r="107" spans="2:20" ht="15" x14ac:dyDescent="0.25">
      <c r="B107" s="145"/>
      <c r="C107" s="10" t="s">
        <v>166</v>
      </c>
      <c r="D107" s="49">
        <f t="shared" ref="D107:D140" si="17">SUM(E107:I107)</f>
        <v>100</v>
      </c>
      <c r="E107" s="49"/>
      <c r="F107" s="49"/>
      <c r="G107" s="49"/>
      <c r="H107" s="49"/>
      <c r="I107" s="49">
        <v>100</v>
      </c>
      <c r="J107" s="49"/>
      <c r="K107" s="37"/>
      <c r="L107"/>
      <c r="M107"/>
      <c r="N107"/>
      <c r="O107"/>
      <c r="P107"/>
      <c r="Q107"/>
    </row>
    <row r="108" spans="2:20" ht="15" x14ac:dyDescent="0.25">
      <c r="B108" s="145"/>
      <c r="C108" s="10" t="s">
        <v>154</v>
      </c>
      <c r="D108" s="49">
        <f t="shared" si="17"/>
        <v>110</v>
      </c>
      <c r="E108" s="49">
        <v>110</v>
      </c>
      <c r="F108" s="49"/>
      <c r="G108" s="49"/>
      <c r="H108" s="49"/>
      <c r="I108" s="49"/>
      <c r="J108" s="49"/>
      <c r="K108" s="37"/>
      <c r="L108"/>
      <c r="M108"/>
      <c r="N108"/>
      <c r="O108"/>
      <c r="P108"/>
      <c r="Q108"/>
    </row>
    <row r="109" spans="2:20" ht="15" x14ac:dyDescent="0.25">
      <c r="B109" s="145"/>
      <c r="C109" s="54" t="s">
        <v>100</v>
      </c>
      <c r="D109" s="49">
        <f t="shared" si="17"/>
        <v>8</v>
      </c>
      <c r="E109" s="55">
        <v>8</v>
      </c>
      <c r="F109" s="55"/>
      <c r="G109" s="55"/>
      <c r="H109" s="55"/>
      <c r="I109" s="55"/>
      <c r="J109" s="55"/>
      <c r="K109" s="56"/>
      <c r="L109"/>
      <c r="M109"/>
      <c r="N109"/>
      <c r="O109"/>
      <c r="P109"/>
      <c r="Q109"/>
    </row>
    <row r="110" spans="2:20" ht="15" customHeight="1" x14ac:dyDescent="0.25">
      <c r="B110" s="145"/>
      <c r="C110" s="54" t="s">
        <v>101</v>
      </c>
      <c r="D110" s="49">
        <f t="shared" si="17"/>
        <v>16</v>
      </c>
      <c r="E110" s="55">
        <v>16</v>
      </c>
      <c r="F110" s="55"/>
      <c r="G110" s="55"/>
      <c r="H110" s="55"/>
      <c r="I110" s="55"/>
      <c r="J110" s="55"/>
      <c r="K110" s="56"/>
      <c r="L110"/>
      <c r="M110"/>
      <c r="N110"/>
      <c r="O110"/>
      <c r="P110"/>
      <c r="Q110"/>
    </row>
    <row r="111" spans="2:20" ht="15" x14ac:dyDescent="0.25">
      <c r="B111" s="145"/>
      <c r="C111" s="54" t="s">
        <v>107</v>
      </c>
      <c r="D111" s="49">
        <f t="shared" si="17"/>
        <v>208</v>
      </c>
      <c r="E111" s="55">
        <v>184</v>
      </c>
      <c r="F111" s="55"/>
      <c r="G111" s="55"/>
      <c r="H111" s="55">
        <v>16</v>
      </c>
      <c r="I111" s="55">
        <v>8</v>
      </c>
      <c r="J111" s="55"/>
      <c r="K111" s="56"/>
      <c r="L111"/>
      <c r="M111"/>
      <c r="N111"/>
      <c r="O111"/>
      <c r="P111"/>
      <c r="Q111"/>
    </row>
    <row r="112" spans="2:20" ht="15" x14ac:dyDescent="0.25">
      <c r="B112" s="145"/>
      <c r="C112" s="54" t="s">
        <v>110</v>
      </c>
      <c r="D112" s="49">
        <f t="shared" si="17"/>
        <v>100</v>
      </c>
      <c r="E112" s="55">
        <v>20</v>
      </c>
      <c r="F112" s="55"/>
      <c r="G112" s="55">
        <v>80</v>
      </c>
      <c r="H112" s="55"/>
      <c r="I112" s="55"/>
      <c r="J112" s="55"/>
      <c r="K112" s="56"/>
      <c r="L112"/>
      <c r="M112"/>
      <c r="N112"/>
      <c r="O112"/>
      <c r="P112"/>
      <c r="Q112"/>
    </row>
    <row r="113" spans="2:17" ht="15" x14ac:dyDescent="0.25">
      <c r="B113" s="145"/>
      <c r="C113" s="54" t="s">
        <v>126</v>
      </c>
      <c r="D113" s="49">
        <f t="shared" si="17"/>
        <v>48</v>
      </c>
      <c r="E113" s="55"/>
      <c r="F113" s="55"/>
      <c r="G113" s="55"/>
      <c r="H113" s="55">
        <v>48</v>
      </c>
      <c r="I113" s="55"/>
      <c r="J113" s="55"/>
      <c r="K113" s="56"/>
      <c r="L113"/>
      <c r="M113"/>
      <c r="N113"/>
      <c r="O113"/>
      <c r="P113"/>
      <c r="Q113"/>
    </row>
    <row r="114" spans="2:17" ht="15" x14ac:dyDescent="0.25">
      <c r="B114" s="145"/>
      <c r="C114" s="54" t="s">
        <v>137</v>
      </c>
      <c r="D114" s="49">
        <f t="shared" si="17"/>
        <v>188</v>
      </c>
      <c r="E114" s="55"/>
      <c r="F114" s="55"/>
      <c r="G114" s="55"/>
      <c r="H114" s="55">
        <v>158</v>
      </c>
      <c r="I114" s="55">
        <v>30</v>
      </c>
      <c r="J114" s="55"/>
      <c r="K114" s="56"/>
      <c r="L114"/>
      <c r="N114"/>
      <c r="O114"/>
      <c r="P114"/>
      <c r="Q114"/>
    </row>
    <row r="115" spans="2:17" ht="15" x14ac:dyDescent="0.25">
      <c r="B115" s="145"/>
      <c r="C115" s="15" t="s">
        <v>141</v>
      </c>
      <c r="D115" s="49">
        <f t="shared" si="17"/>
        <v>66</v>
      </c>
      <c r="E115" s="55"/>
      <c r="F115" s="55"/>
      <c r="G115" s="55"/>
      <c r="H115" s="55">
        <v>66</v>
      </c>
      <c r="I115" s="55"/>
      <c r="J115" s="55"/>
      <c r="K115" s="56"/>
      <c r="L115"/>
      <c r="M115"/>
      <c r="N115"/>
      <c r="O115"/>
      <c r="P115"/>
      <c r="Q115"/>
    </row>
    <row r="116" spans="2:17" ht="15" x14ac:dyDescent="0.25">
      <c r="B116" s="145"/>
      <c r="C116" s="9" t="s">
        <v>198</v>
      </c>
      <c r="D116" s="49">
        <f t="shared" si="17"/>
        <v>140</v>
      </c>
      <c r="E116" s="7">
        <v>140</v>
      </c>
      <c r="F116" s="7"/>
      <c r="G116" s="7"/>
      <c r="H116" s="7"/>
      <c r="I116" s="7"/>
      <c r="J116" s="7"/>
      <c r="K116" s="38"/>
      <c r="L116"/>
      <c r="M116"/>
      <c r="N116"/>
      <c r="O116"/>
      <c r="P116"/>
      <c r="Q116"/>
    </row>
    <row r="117" spans="2:17" ht="15" x14ac:dyDescent="0.25">
      <c r="B117" s="145"/>
      <c r="C117" s="9" t="s">
        <v>139</v>
      </c>
      <c r="D117" s="49">
        <f t="shared" si="17"/>
        <v>42</v>
      </c>
      <c r="E117" s="7"/>
      <c r="F117" s="7"/>
      <c r="G117" s="7"/>
      <c r="H117" s="7">
        <v>42</v>
      </c>
      <c r="I117" s="7"/>
      <c r="J117" s="7"/>
      <c r="K117" s="38"/>
      <c r="L117"/>
      <c r="M117"/>
      <c r="N117"/>
      <c r="O117"/>
      <c r="P117"/>
      <c r="Q117"/>
    </row>
    <row r="118" spans="2:17" ht="15" x14ac:dyDescent="0.25">
      <c r="B118" s="145"/>
      <c r="C118" s="9" t="s">
        <v>140</v>
      </c>
      <c r="D118" s="49">
        <f t="shared" si="17"/>
        <v>83</v>
      </c>
      <c r="E118" s="7"/>
      <c r="F118" s="7"/>
      <c r="G118" s="7"/>
      <c r="H118" s="7">
        <v>68</v>
      </c>
      <c r="I118" s="7">
        <v>15</v>
      </c>
      <c r="J118" s="7"/>
      <c r="K118" s="38"/>
      <c r="L118"/>
      <c r="M118"/>
      <c r="N118"/>
      <c r="O118"/>
      <c r="P118"/>
      <c r="Q118"/>
    </row>
    <row r="119" spans="2:17" ht="15" x14ac:dyDescent="0.25">
      <c r="B119" s="145"/>
      <c r="C119" s="9" t="s">
        <v>142</v>
      </c>
      <c r="D119" s="49">
        <f t="shared" si="17"/>
        <v>50</v>
      </c>
      <c r="E119" s="7"/>
      <c r="F119" s="7"/>
      <c r="G119" s="7"/>
      <c r="H119" s="7">
        <v>35</v>
      </c>
      <c r="I119" s="7">
        <v>15</v>
      </c>
      <c r="J119" s="7"/>
      <c r="K119" s="38"/>
      <c r="L119"/>
      <c r="M119"/>
      <c r="N119"/>
      <c r="O119"/>
      <c r="P119"/>
      <c r="Q119"/>
    </row>
    <row r="120" spans="2:17" ht="15" x14ac:dyDescent="0.25">
      <c r="B120" s="145"/>
      <c r="C120" s="9" t="s">
        <v>143</v>
      </c>
      <c r="D120" s="49">
        <f t="shared" si="17"/>
        <v>79</v>
      </c>
      <c r="E120" s="7"/>
      <c r="F120" s="7"/>
      <c r="G120" s="7"/>
      <c r="H120" s="7">
        <v>64</v>
      </c>
      <c r="I120" s="7">
        <v>15</v>
      </c>
      <c r="J120" s="7"/>
      <c r="K120" s="38"/>
      <c r="L120"/>
      <c r="M120"/>
      <c r="N120"/>
      <c r="O120"/>
      <c r="P120"/>
      <c r="Q120"/>
    </row>
    <row r="121" spans="2:17" ht="15" x14ac:dyDescent="0.25">
      <c r="B121" s="145"/>
      <c r="C121" s="10" t="s">
        <v>144</v>
      </c>
      <c r="D121" s="49">
        <f t="shared" si="17"/>
        <v>166</v>
      </c>
      <c r="E121" s="49"/>
      <c r="F121" s="49"/>
      <c r="G121" s="49"/>
      <c r="H121" s="49">
        <v>136</v>
      </c>
      <c r="I121" s="49">
        <v>30</v>
      </c>
      <c r="J121" s="49"/>
      <c r="K121" s="38"/>
      <c r="L121"/>
      <c r="M121"/>
      <c r="N121"/>
      <c r="O121"/>
      <c r="P121"/>
      <c r="Q121"/>
    </row>
    <row r="122" spans="2:17" ht="15" x14ac:dyDescent="0.25">
      <c r="B122" s="145"/>
      <c r="C122" s="9" t="s">
        <v>145</v>
      </c>
      <c r="D122" s="49">
        <f t="shared" si="17"/>
        <v>46</v>
      </c>
      <c r="E122" s="7"/>
      <c r="F122" s="7"/>
      <c r="G122" s="7"/>
      <c r="H122" s="7">
        <v>36</v>
      </c>
      <c r="I122" s="7">
        <v>10</v>
      </c>
      <c r="J122" s="7"/>
      <c r="K122" s="38"/>
      <c r="L122"/>
      <c r="M122"/>
      <c r="N122"/>
      <c r="O122"/>
      <c r="P122"/>
      <c r="Q122"/>
    </row>
    <row r="123" spans="2:17" ht="15" x14ac:dyDescent="0.25">
      <c r="B123" s="145"/>
      <c r="C123" s="9" t="s">
        <v>146</v>
      </c>
      <c r="D123" s="49">
        <f t="shared" si="17"/>
        <v>22</v>
      </c>
      <c r="E123" s="7"/>
      <c r="F123" s="7"/>
      <c r="G123" s="7"/>
      <c r="H123" s="7">
        <v>22</v>
      </c>
      <c r="I123" s="7"/>
      <c r="J123" s="7"/>
      <c r="K123" s="38"/>
      <c r="L123"/>
      <c r="M123"/>
      <c r="N123"/>
      <c r="O123"/>
      <c r="P123"/>
      <c r="Q123"/>
    </row>
    <row r="124" spans="2:17" ht="15" x14ac:dyDescent="0.25">
      <c r="B124" s="145"/>
      <c r="C124" s="9" t="s">
        <v>150</v>
      </c>
      <c r="D124" s="49">
        <f t="shared" si="17"/>
        <v>16</v>
      </c>
      <c r="E124" s="7"/>
      <c r="F124" s="7"/>
      <c r="G124" s="7"/>
      <c r="H124" s="7">
        <v>16</v>
      </c>
      <c r="I124" s="7"/>
      <c r="J124" s="7"/>
      <c r="K124" s="38"/>
      <c r="L124"/>
      <c r="M124"/>
      <c r="N124"/>
      <c r="O124"/>
      <c r="P124"/>
      <c r="Q124"/>
    </row>
    <row r="125" spans="2:17" ht="15" x14ac:dyDescent="0.25">
      <c r="B125" s="145"/>
      <c r="C125" s="9" t="s">
        <v>216</v>
      </c>
      <c r="D125" s="49">
        <f t="shared" si="17"/>
        <v>28</v>
      </c>
      <c r="E125" s="7"/>
      <c r="F125" s="7"/>
      <c r="G125" s="7"/>
      <c r="H125" s="7">
        <v>28</v>
      </c>
      <c r="I125" s="7"/>
      <c r="J125" s="7"/>
      <c r="K125" s="38"/>
      <c r="L125"/>
      <c r="M125"/>
      <c r="N125"/>
      <c r="O125"/>
      <c r="P125"/>
      <c r="Q125"/>
    </row>
    <row r="126" spans="2:17" ht="15" x14ac:dyDescent="0.25">
      <c r="B126" s="145"/>
      <c r="C126" s="9" t="s">
        <v>147</v>
      </c>
      <c r="D126" s="49">
        <f t="shared" si="17"/>
        <v>55</v>
      </c>
      <c r="E126" s="7"/>
      <c r="F126" s="7"/>
      <c r="G126" s="7"/>
      <c r="H126" s="7">
        <v>40</v>
      </c>
      <c r="I126" s="7">
        <v>15</v>
      </c>
      <c r="J126" s="7"/>
      <c r="K126" s="38"/>
      <c r="L126"/>
      <c r="M126"/>
      <c r="N126"/>
      <c r="O126"/>
      <c r="P126"/>
      <c r="Q126"/>
    </row>
    <row r="127" spans="2:17" ht="15" x14ac:dyDescent="0.25">
      <c r="B127" s="145"/>
      <c r="C127" s="9" t="s">
        <v>148</v>
      </c>
      <c r="D127" s="49">
        <f t="shared" si="17"/>
        <v>6</v>
      </c>
      <c r="E127" s="7"/>
      <c r="F127" s="7"/>
      <c r="G127" s="7"/>
      <c r="H127" s="7">
        <v>6</v>
      </c>
      <c r="I127" s="7"/>
      <c r="J127" s="7"/>
      <c r="K127" s="38"/>
      <c r="L127"/>
      <c r="M127"/>
      <c r="N127"/>
      <c r="O127"/>
      <c r="P127"/>
      <c r="Q127"/>
    </row>
    <row r="128" spans="2:17" ht="15" x14ac:dyDescent="0.25">
      <c r="B128" s="145"/>
      <c r="C128" s="9" t="s">
        <v>149</v>
      </c>
      <c r="D128" s="49">
        <f t="shared" si="17"/>
        <v>15</v>
      </c>
      <c r="E128" s="7"/>
      <c r="F128" s="7"/>
      <c r="G128" s="7"/>
      <c r="H128" s="7">
        <v>15</v>
      </c>
      <c r="I128" s="7"/>
      <c r="J128" s="7"/>
      <c r="K128" s="38"/>
      <c r="L128"/>
      <c r="M128"/>
      <c r="N128"/>
      <c r="O128"/>
      <c r="P128"/>
      <c r="Q128"/>
    </row>
    <row r="129" spans="2:17" ht="15" x14ac:dyDescent="0.25">
      <c r="B129" s="145"/>
      <c r="C129" s="9" t="s">
        <v>151</v>
      </c>
      <c r="D129" s="49">
        <f t="shared" si="17"/>
        <v>12</v>
      </c>
      <c r="E129" s="7"/>
      <c r="F129" s="7"/>
      <c r="G129" s="7"/>
      <c r="H129" s="7">
        <v>12</v>
      </c>
      <c r="I129" s="7"/>
      <c r="J129" s="7"/>
      <c r="K129" s="38"/>
      <c r="L129"/>
      <c r="M129"/>
      <c r="N129"/>
      <c r="O129"/>
      <c r="P129"/>
      <c r="Q129"/>
    </row>
    <row r="130" spans="2:17" ht="15" x14ac:dyDescent="0.25">
      <c r="B130" s="145"/>
      <c r="C130" s="9" t="s">
        <v>152</v>
      </c>
      <c r="D130" s="49">
        <f t="shared" si="17"/>
        <v>16</v>
      </c>
      <c r="E130" s="7"/>
      <c r="F130" s="7"/>
      <c r="G130" s="7"/>
      <c r="H130" s="7">
        <v>16</v>
      </c>
      <c r="I130" s="7"/>
      <c r="J130" s="7"/>
      <c r="K130" s="38"/>
      <c r="L130"/>
      <c r="M130"/>
      <c r="N130"/>
      <c r="O130"/>
      <c r="P130"/>
      <c r="Q130"/>
    </row>
    <row r="131" spans="2:17" ht="15" x14ac:dyDescent="0.25">
      <c r="B131" s="145"/>
      <c r="C131" s="9" t="s">
        <v>217</v>
      </c>
      <c r="D131" s="49">
        <f t="shared" si="17"/>
        <v>26</v>
      </c>
      <c r="E131" s="7"/>
      <c r="F131" s="7"/>
      <c r="G131" s="7"/>
      <c r="H131" s="7">
        <v>26</v>
      </c>
      <c r="I131" s="7"/>
      <c r="J131" s="7"/>
      <c r="K131" s="38"/>
      <c r="L131"/>
      <c r="M131"/>
      <c r="N131"/>
      <c r="O131"/>
      <c r="P131"/>
      <c r="Q131"/>
    </row>
    <row r="132" spans="2:17" ht="15" x14ac:dyDescent="0.25">
      <c r="B132" s="145"/>
      <c r="C132" s="9" t="s">
        <v>218</v>
      </c>
      <c r="D132" s="49">
        <f t="shared" si="17"/>
        <v>40</v>
      </c>
      <c r="E132" s="7"/>
      <c r="F132" s="7"/>
      <c r="G132" s="7"/>
      <c r="H132" s="7">
        <v>40</v>
      </c>
      <c r="I132" s="7"/>
      <c r="J132" s="7"/>
      <c r="K132" s="38"/>
      <c r="L132"/>
      <c r="M132"/>
      <c r="N132"/>
      <c r="O132"/>
      <c r="P132"/>
      <c r="Q132"/>
    </row>
    <row r="133" spans="2:17" ht="15" x14ac:dyDescent="0.25">
      <c r="B133" s="145"/>
      <c r="C133" s="9" t="s">
        <v>219</v>
      </c>
      <c r="D133" s="49">
        <f t="shared" si="17"/>
        <v>30</v>
      </c>
      <c r="E133" s="7"/>
      <c r="F133" s="7"/>
      <c r="G133" s="7"/>
      <c r="H133" s="7">
        <v>30</v>
      </c>
      <c r="I133" s="7"/>
      <c r="J133" s="7"/>
      <c r="K133" s="38"/>
      <c r="L133"/>
      <c r="M133"/>
      <c r="N133"/>
      <c r="O133"/>
      <c r="P133"/>
      <c r="Q133"/>
    </row>
    <row r="134" spans="2:17" ht="15" x14ac:dyDescent="0.25">
      <c r="B134" s="145"/>
      <c r="C134" s="9" t="s">
        <v>163</v>
      </c>
      <c r="D134" s="49">
        <f t="shared" si="17"/>
        <v>40</v>
      </c>
      <c r="E134" s="7">
        <v>40</v>
      </c>
      <c r="F134" s="7"/>
      <c r="G134" s="7"/>
      <c r="H134" s="7"/>
      <c r="I134" s="7"/>
      <c r="J134" s="7"/>
      <c r="K134" s="38"/>
      <c r="L134"/>
      <c r="M134"/>
      <c r="N134"/>
      <c r="O134"/>
      <c r="P134"/>
      <c r="Q134"/>
    </row>
    <row r="135" spans="2:17" ht="15" x14ac:dyDescent="0.25">
      <c r="B135" s="145"/>
      <c r="C135" s="9" t="s">
        <v>162</v>
      </c>
      <c r="D135" s="49">
        <f t="shared" si="17"/>
        <v>80</v>
      </c>
      <c r="E135" s="7">
        <v>80</v>
      </c>
      <c r="F135" s="7"/>
      <c r="G135" s="7"/>
      <c r="H135" s="7"/>
      <c r="I135" s="7"/>
      <c r="J135" s="7"/>
      <c r="K135" s="38"/>
      <c r="L135"/>
      <c r="M135"/>
      <c r="N135"/>
      <c r="O135"/>
      <c r="P135"/>
      <c r="Q135"/>
    </row>
    <row r="136" spans="2:17" ht="15" x14ac:dyDescent="0.25">
      <c r="B136" s="145"/>
      <c r="C136" s="9" t="s">
        <v>164</v>
      </c>
      <c r="D136" s="49">
        <f t="shared" si="17"/>
        <v>20</v>
      </c>
      <c r="E136" s="7">
        <v>20</v>
      </c>
      <c r="F136" s="7"/>
      <c r="G136" s="7"/>
      <c r="H136" s="7"/>
      <c r="I136" s="7"/>
      <c r="J136" s="7"/>
      <c r="K136" s="38"/>
      <c r="L136"/>
      <c r="M136"/>
      <c r="N136"/>
      <c r="O136"/>
      <c r="P136"/>
      <c r="Q136"/>
    </row>
    <row r="137" spans="2:17" ht="15" x14ac:dyDescent="0.25">
      <c r="B137" s="145"/>
      <c r="C137" s="9" t="s">
        <v>165</v>
      </c>
      <c r="D137" s="49">
        <f t="shared" si="17"/>
        <v>12</v>
      </c>
      <c r="E137" s="7">
        <v>12</v>
      </c>
      <c r="F137" s="7"/>
      <c r="G137" s="7"/>
      <c r="H137" s="7"/>
      <c r="I137" s="7"/>
      <c r="J137" s="7"/>
      <c r="K137" s="38"/>
      <c r="L137"/>
      <c r="M137"/>
      <c r="N137"/>
      <c r="O137"/>
      <c r="P137"/>
      <c r="Q137"/>
    </row>
    <row r="138" spans="2:17" ht="28.5" customHeight="1" x14ac:dyDescent="0.25">
      <c r="B138" s="145"/>
      <c r="C138" s="9" t="s">
        <v>172</v>
      </c>
      <c r="D138" s="49">
        <f t="shared" si="17"/>
        <v>65</v>
      </c>
      <c r="E138" s="7">
        <v>65</v>
      </c>
      <c r="F138" s="7"/>
      <c r="G138" s="7"/>
      <c r="H138" s="7"/>
      <c r="I138" s="7"/>
      <c r="J138" s="7"/>
      <c r="K138" s="38"/>
      <c r="L138"/>
      <c r="M138"/>
      <c r="N138"/>
      <c r="O138"/>
      <c r="P138"/>
      <c r="Q138"/>
    </row>
    <row r="139" spans="2:17" ht="15" x14ac:dyDescent="0.25">
      <c r="B139" s="145"/>
      <c r="C139" s="9" t="s">
        <v>173</v>
      </c>
      <c r="D139" s="49">
        <v>32</v>
      </c>
      <c r="E139" s="7"/>
      <c r="F139" s="7"/>
      <c r="G139" s="7"/>
      <c r="H139" s="7">
        <v>32</v>
      </c>
      <c r="I139" s="7"/>
      <c r="J139" s="7"/>
      <c r="K139" s="38"/>
      <c r="L139"/>
      <c r="M139"/>
      <c r="N139"/>
      <c r="O139"/>
      <c r="P139"/>
      <c r="Q139"/>
    </row>
    <row r="140" spans="2:17" ht="15" x14ac:dyDescent="0.25">
      <c r="B140" s="145"/>
      <c r="C140" s="9" t="s">
        <v>155</v>
      </c>
      <c r="D140" s="49">
        <f t="shared" si="17"/>
        <v>45</v>
      </c>
      <c r="E140" s="7">
        <v>45</v>
      </c>
      <c r="F140" s="7"/>
      <c r="G140" s="7"/>
      <c r="H140" s="7"/>
      <c r="I140" s="7"/>
      <c r="J140" s="7"/>
      <c r="K140" s="38"/>
      <c r="L140"/>
      <c r="M140"/>
      <c r="N140"/>
      <c r="O140"/>
      <c r="P140"/>
      <c r="Q140"/>
    </row>
    <row r="141" spans="2:17" ht="15" x14ac:dyDescent="0.25">
      <c r="B141" s="145"/>
      <c r="C141" s="100" t="s">
        <v>157</v>
      </c>
      <c r="D141" s="49">
        <v>120</v>
      </c>
      <c r="E141" s="7"/>
      <c r="F141" s="7"/>
      <c r="G141" s="7"/>
      <c r="H141" s="7"/>
      <c r="I141" s="7"/>
      <c r="J141" s="7"/>
      <c r="K141" s="38"/>
      <c r="L141"/>
      <c r="M141"/>
      <c r="N141"/>
      <c r="O141"/>
      <c r="P141"/>
      <c r="Q141"/>
    </row>
    <row r="142" spans="2:17" ht="15" x14ac:dyDescent="0.25">
      <c r="B142" s="145"/>
      <c r="C142" s="9" t="s">
        <v>1</v>
      </c>
      <c r="D142" s="50">
        <f t="shared" ref="D142:D149" si="18">SUM(E142:J142)</f>
        <v>80</v>
      </c>
      <c r="E142" s="7">
        <v>80</v>
      </c>
      <c r="F142" s="7"/>
      <c r="G142" s="7"/>
      <c r="H142" s="7"/>
      <c r="I142" s="7"/>
      <c r="J142" s="7"/>
      <c r="K142" s="38"/>
      <c r="L142"/>
      <c r="M142"/>
      <c r="N142"/>
      <c r="O142"/>
      <c r="P142"/>
      <c r="Q142"/>
    </row>
    <row r="143" spans="2:17" ht="15" x14ac:dyDescent="0.25">
      <c r="B143" s="145"/>
      <c r="C143" s="9" t="s">
        <v>192</v>
      </c>
      <c r="D143" s="50">
        <f t="shared" si="18"/>
        <v>30</v>
      </c>
      <c r="E143" s="7"/>
      <c r="F143" s="7"/>
      <c r="G143" s="7"/>
      <c r="H143" s="7">
        <v>30</v>
      </c>
      <c r="I143" s="7"/>
      <c r="J143" s="7"/>
      <c r="K143" s="38"/>
      <c r="L143"/>
      <c r="M143"/>
      <c r="N143"/>
      <c r="O143"/>
      <c r="P143"/>
      <c r="Q143"/>
    </row>
    <row r="144" spans="2:17" ht="15" x14ac:dyDescent="0.25">
      <c r="B144" s="145"/>
      <c r="C144" s="10" t="s">
        <v>0</v>
      </c>
      <c r="D144" s="50">
        <f t="shared" si="18"/>
        <v>200</v>
      </c>
      <c r="E144" s="7">
        <f>40*5</f>
        <v>200</v>
      </c>
      <c r="F144" s="7"/>
      <c r="G144" s="7"/>
      <c r="H144" s="7"/>
      <c r="I144" s="7"/>
      <c r="J144" s="7"/>
      <c r="K144" s="38"/>
      <c r="L144"/>
      <c r="M144"/>
      <c r="N144"/>
      <c r="O144"/>
      <c r="P144"/>
      <c r="Q144"/>
    </row>
    <row r="145" spans="2:17" ht="15" x14ac:dyDescent="0.25">
      <c r="B145" s="145"/>
      <c r="C145" s="10" t="s">
        <v>174</v>
      </c>
      <c r="D145" s="50">
        <f t="shared" si="18"/>
        <v>30</v>
      </c>
      <c r="E145" s="7"/>
      <c r="F145" s="7"/>
      <c r="G145" s="7"/>
      <c r="H145" s="7"/>
      <c r="I145" s="7">
        <v>30</v>
      </c>
      <c r="J145" s="7"/>
      <c r="K145" s="38"/>
      <c r="L145"/>
      <c r="M145"/>
      <c r="N145"/>
      <c r="O145"/>
      <c r="P145"/>
      <c r="Q145"/>
    </row>
    <row r="146" spans="2:17" ht="15" x14ac:dyDescent="0.25">
      <c r="B146" s="145"/>
      <c r="C146" s="10" t="s">
        <v>177</v>
      </c>
      <c r="D146" s="50">
        <f t="shared" si="18"/>
        <v>68</v>
      </c>
      <c r="E146" s="7"/>
      <c r="F146" s="7"/>
      <c r="G146" s="7"/>
      <c r="H146" s="7">
        <v>68</v>
      </c>
      <c r="I146" s="7"/>
      <c r="J146" s="7"/>
      <c r="K146" s="38"/>
      <c r="L146"/>
      <c r="M146"/>
      <c r="N146"/>
      <c r="O146"/>
      <c r="P146"/>
      <c r="Q146"/>
    </row>
    <row r="147" spans="2:17" ht="15" x14ac:dyDescent="0.25">
      <c r="B147" s="145"/>
      <c r="C147" s="10" t="s">
        <v>183</v>
      </c>
      <c r="D147" s="50">
        <f t="shared" si="18"/>
        <v>64</v>
      </c>
      <c r="E147" s="7"/>
      <c r="F147" s="7"/>
      <c r="G147" s="7"/>
      <c r="H147" s="7">
        <v>64</v>
      </c>
      <c r="I147" s="7"/>
      <c r="J147" s="7"/>
      <c r="K147" s="38"/>
      <c r="L147"/>
      <c r="M147"/>
      <c r="N147"/>
      <c r="O147"/>
      <c r="P147"/>
      <c r="Q147"/>
    </row>
    <row r="148" spans="2:17" ht="15" x14ac:dyDescent="0.25">
      <c r="B148" s="145"/>
      <c r="C148" s="10" t="s">
        <v>187</v>
      </c>
      <c r="D148" s="50">
        <f t="shared" si="18"/>
        <v>24</v>
      </c>
      <c r="E148" s="7"/>
      <c r="F148" s="7"/>
      <c r="G148" s="7"/>
      <c r="H148" s="7"/>
      <c r="I148" s="7">
        <v>24</v>
      </c>
      <c r="J148" s="7"/>
      <c r="K148" s="38"/>
      <c r="L148"/>
      <c r="M148"/>
      <c r="N148"/>
      <c r="O148"/>
      <c r="P148"/>
      <c r="Q148"/>
    </row>
    <row r="149" spans="2:17" ht="15" x14ac:dyDescent="0.25">
      <c r="B149" s="145"/>
      <c r="C149" s="128" t="s">
        <v>104</v>
      </c>
      <c r="D149" s="50">
        <f t="shared" si="18"/>
        <v>28</v>
      </c>
      <c r="E149" s="7"/>
      <c r="F149" s="7"/>
      <c r="G149" s="7"/>
      <c r="H149" s="7"/>
      <c r="I149" s="7">
        <v>28</v>
      </c>
      <c r="J149" s="7"/>
      <c r="K149" s="38"/>
      <c r="L149"/>
      <c r="M149"/>
      <c r="N149"/>
      <c r="O149"/>
      <c r="P149"/>
      <c r="Q149"/>
    </row>
    <row r="150" spans="2:17" ht="15" x14ac:dyDescent="0.25">
      <c r="B150" s="145"/>
      <c r="C150" s="129" t="s">
        <v>77</v>
      </c>
      <c r="D150" s="78">
        <f>SUM(E150:I150)</f>
        <v>145</v>
      </c>
      <c r="E150" s="78">
        <v>25</v>
      </c>
      <c r="F150" s="78"/>
      <c r="G150" s="78"/>
      <c r="H150" s="78">
        <v>20</v>
      </c>
      <c r="I150" s="78">
        <v>100</v>
      </c>
      <c r="J150" s="59"/>
      <c r="K150" s="39"/>
      <c r="L150"/>
      <c r="M150"/>
      <c r="N150"/>
      <c r="O150"/>
      <c r="P150"/>
      <c r="Q150"/>
    </row>
    <row r="151" spans="2:17" ht="15" x14ac:dyDescent="0.25">
      <c r="B151" s="145"/>
      <c r="C151" s="129" t="s">
        <v>78</v>
      </c>
      <c r="D151" s="78">
        <f>SUM(E151:I151)</f>
        <v>240</v>
      </c>
      <c r="E151" s="78">
        <v>80</v>
      </c>
      <c r="F151" s="78"/>
      <c r="G151" s="78">
        <v>40</v>
      </c>
      <c r="H151" s="78">
        <v>120</v>
      </c>
      <c r="I151" s="59"/>
      <c r="J151" s="59"/>
      <c r="K151" s="39"/>
      <c r="L151"/>
      <c r="M151"/>
      <c r="N151"/>
      <c r="O151"/>
      <c r="P151"/>
      <c r="Q151"/>
    </row>
    <row r="152" spans="2:17" ht="15" x14ac:dyDescent="0.25">
      <c r="B152" s="145"/>
      <c r="C152" s="133" t="s">
        <v>81</v>
      </c>
      <c r="D152" s="132">
        <f t="shared" ref="D152:J152" si="19">SUM(D106:D151)</f>
        <v>4923</v>
      </c>
      <c r="E152" s="14">
        <f t="shared" si="19"/>
        <v>1125</v>
      </c>
      <c r="F152" s="14">
        <f t="shared" si="19"/>
        <v>960</v>
      </c>
      <c r="G152" s="14">
        <f t="shared" si="19"/>
        <v>960</v>
      </c>
      <c r="H152" s="14">
        <f t="shared" si="19"/>
        <v>1254</v>
      </c>
      <c r="I152" s="14">
        <f t="shared" si="19"/>
        <v>504</v>
      </c>
      <c r="J152" s="14">
        <f t="shared" si="19"/>
        <v>0</v>
      </c>
      <c r="K152" s="41"/>
      <c r="L152"/>
      <c r="M152"/>
      <c r="N152"/>
      <c r="O152"/>
      <c r="P152"/>
      <c r="Q152"/>
    </row>
    <row r="153" spans="2:17" ht="18.75" customHeight="1" x14ac:dyDescent="0.25">
      <c r="B153" s="145"/>
      <c r="C153" s="6" t="s">
        <v>76</v>
      </c>
      <c r="D153" s="48">
        <f>SUM(E153:J153)</f>
        <v>4344</v>
      </c>
      <c r="E153" s="47">
        <f>1920/2</f>
        <v>960</v>
      </c>
      <c r="F153" s="47">
        <f>1920/2</f>
        <v>960</v>
      </c>
      <c r="G153" s="47">
        <f>1920/2</f>
        <v>960</v>
      </c>
      <c r="H153" s="47">
        <f>1920/2</f>
        <v>960</v>
      </c>
      <c r="I153" s="47">
        <v>504</v>
      </c>
      <c r="J153" s="47"/>
      <c r="K153" s="41"/>
      <c r="L153"/>
      <c r="M153"/>
      <c r="N153"/>
      <c r="O153"/>
      <c r="P153"/>
      <c r="Q153"/>
    </row>
    <row r="154" spans="2:17" ht="18.75" customHeight="1" x14ac:dyDescent="0.25">
      <c r="B154" s="146"/>
      <c r="C154" s="25" t="s">
        <v>128</v>
      </c>
      <c r="D154" s="84">
        <f t="shared" ref="D154:I154" si="20">D153-D152</f>
        <v>-579</v>
      </c>
      <c r="E154" s="84">
        <f t="shared" si="20"/>
        <v>-165</v>
      </c>
      <c r="F154" s="84">
        <f t="shared" si="20"/>
        <v>0</v>
      </c>
      <c r="G154" s="84">
        <f t="shared" si="20"/>
        <v>0</v>
      </c>
      <c r="H154" s="84">
        <f t="shared" si="20"/>
        <v>-294</v>
      </c>
      <c r="I154" s="84">
        <f t="shared" si="20"/>
        <v>0</v>
      </c>
      <c r="J154" s="84">
        <f>J152</f>
        <v>0</v>
      </c>
      <c r="K154" s="42"/>
      <c r="L154"/>
      <c r="M154"/>
      <c r="N154"/>
      <c r="O154"/>
      <c r="P154"/>
      <c r="Q154"/>
    </row>
    <row r="155" spans="2:17" x14ac:dyDescent="0.3">
      <c r="D155" s="3"/>
      <c r="E155" s="58" t="s">
        <v>54</v>
      </c>
      <c r="F155" s="58" t="s">
        <v>57</v>
      </c>
      <c r="G155" s="58" t="s">
        <v>56</v>
      </c>
      <c r="H155" s="58" t="s">
        <v>55</v>
      </c>
      <c r="I155" s="58" t="s">
        <v>65</v>
      </c>
      <c r="J155" s="3"/>
      <c r="L155"/>
      <c r="M155"/>
      <c r="N155"/>
      <c r="O155"/>
      <c r="P155"/>
      <c r="Q155"/>
    </row>
    <row r="156" spans="2:17" x14ac:dyDescent="0.3">
      <c r="C156" s="105" t="s">
        <v>237</v>
      </c>
      <c r="D156" s="91"/>
      <c r="E156" s="104">
        <f>E152/E153</f>
        <v>1.171875</v>
      </c>
      <c r="F156" s="104">
        <f t="shared" ref="F156:I156" si="21">F152/F153</f>
        <v>1</v>
      </c>
      <c r="G156" s="104">
        <f t="shared" si="21"/>
        <v>1</v>
      </c>
      <c r="H156" s="104">
        <f t="shared" si="21"/>
        <v>1.3062499999999999</v>
      </c>
      <c r="I156" s="104">
        <f t="shared" si="21"/>
        <v>1</v>
      </c>
      <c r="J156" s="93"/>
      <c r="L156"/>
      <c r="M156"/>
      <c r="N156"/>
      <c r="O156"/>
      <c r="P156"/>
      <c r="Q156"/>
    </row>
    <row r="157" spans="2:17" x14ac:dyDescent="0.3">
      <c r="L157"/>
      <c r="M157"/>
      <c r="N157"/>
      <c r="O157"/>
      <c r="P157"/>
      <c r="Q157"/>
    </row>
    <row r="158" spans="2:17" x14ac:dyDescent="0.3">
      <c r="L158"/>
      <c r="M158"/>
      <c r="N158"/>
      <c r="O158"/>
      <c r="P158"/>
      <c r="Q158"/>
    </row>
    <row r="159" spans="2:17" x14ac:dyDescent="0.3">
      <c r="L159"/>
      <c r="M159"/>
      <c r="N159"/>
      <c r="O159"/>
      <c r="P159"/>
      <c r="Q159"/>
    </row>
    <row r="160" spans="2:17" x14ac:dyDescent="0.3">
      <c r="L160"/>
      <c r="M160"/>
      <c r="N160"/>
      <c r="O160"/>
      <c r="P160"/>
      <c r="Q160"/>
    </row>
    <row r="161" spans="12:17" x14ac:dyDescent="0.3">
      <c r="L161"/>
      <c r="M161"/>
      <c r="N161"/>
      <c r="O161"/>
      <c r="P161"/>
      <c r="Q161"/>
    </row>
    <row r="162" spans="12:17" x14ac:dyDescent="0.3">
      <c r="L162"/>
      <c r="M162"/>
      <c r="N162"/>
      <c r="O162"/>
      <c r="P162"/>
      <c r="Q162"/>
    </row>
    <row r="163" spans="12:17" x14ac:dyDescent="0.3">
      <c r="L163"/>
      <c r="M163"/>
      <c r="N163"/>
      <c r="O163"/>
      <c r="P163"/>
      <c r="Q163"/>
    </row>
    <row r="164" spans="12:17" x14ac:dyDescent="0.3">
      <c r="L164"/>
      <c r="M164"/>
      <c r="N164"/>
      <c r="O164"/>
      <c r="P164"/>
      <c r="Q164"/>
    </row>
    <row r="165" spans="12:17" x14ac:dyDescent="0.3">
      <c r="L165"/>
      <c r="M165"/>
      <c r="N165"/>
      <c r="O165"/>
      <c r="P165"/>
      <c r="Q165"/>
    </row>
    <row r="166" spans="12:17" x14ac:dyDescent="0.3">
      <c r="L166"/>
      <c r="M166"/>
      <c r="N166"/>
      <c r="O166"/>
      <c r="P166"/>
      <c r="Q166"/>
    </row>
    <row r="167" spans="12:17" x14ac:dyDescent="0.3">
      <c r="L167"/>
      <c r="M167"/>
      <c r="N167"/>
      <c r="O167"/>
      <c r="P167"/>
      <c r="Q167"/>
    </row>
    <row r="168" spans="12:17" x14ac:dyDescent="0.3">
      <c r="L168"/>
      <c r="M168"/>
      <c r="N168"/>
      <c r="O168"/>
      <c r="P168"/>
      <c r="Q168"/>
    </row>
    <row r="169" spans="12:17" x14ac:dyDescent="0.3">
      <c r="L169"/>
      <c r="M169"/>
      <c r="N169"/>
      <c r="O169"/>
      <c r="P169"/>
      <c r="Q169"/>
    </row>
    <row r="170" spans="12:17" x14ac:dyDescent="0.3">
      <c r="L170"/>
      <c r="M170"/>
      <c r="N170"/>
      <c r="O170"/>
      <c r="P170"/>
      <c r="Q170"/>
    </row>
    <row r="171" spans="12:17" x14ac:dyDescent="0.3">
      <c r="L171"/>
      <c r="M171"/>
      <c r="N171"/>
      <c r="O171"/>
      <c r="P171"/>
      <c r="Q171"/>
    </row>
    <row r="172" spans="12:17" x14ac:dyDescent="0.3">
      <c r="L172"/>
      <c r="M172"/>
      <c r="N172"/>
      <c r="O172"/>
      <c r="P172"/>
      <c r="Q172"/>
    </row>
    <row r="173" spans="12:17" x14ac:dyDescent="0.3">
      <c r="L173"/>
      <c r="M173"/>
      <c r="N173"/>
      <c r="O173"/>
      <c r="P173"/>
      <c r="Q173"/>
    </row>
    <row r="174" spans="12:17" x14ac:dyDescent="0.3">
      <c r="L174"/>
      <c r="M174"/>
      <c r="N174"/>
      <c r="O174"/>
      <c r="P174"/>
      <c r="Q174"/>
    </row>
    <row r="175" spans="12:17" x14ac:dyDescent="0.3">
      <c r="L175"/>
      <c r="M175"/>
      <c r="N175"/>
      <c r="O175"/>
      <c r="P175"/>
      <c r="Q175"/>
    </row>
    <row r="176" spans="12:17" x14ac:dyDescent="0.3">
      <c r="L176"/>
      <c r="M176"/>
      <c r="N176"/>
      <c r="O176"/>
      <c r="P176"/>
      <c r="Q176"/>
    </row>
    <row r="177" spans="12:17" x14ac:dyDescent="0.3">
      <c r="L177"/>
      <c r="M177"/>
      <c r="N177"/>
      <c r="O177"/>
      <c r="P177"/>
      <c r="Q177"/>
    </row>
    <row r="178" spans="12:17" x14ac:dyDescent="0.3">
      <c r="L178"/>
      <c r="M178"/>
      <c r="N178"/>
      <c r="O178"/>
      <c r="P178"/>
      <c r="Q178"/>
    </row>
    <row r="179" spans="12:17" x14ac:dyDescent="0.3">
      <c r="L179"/>
      <c r="M179"/>
      <c r="N179"/>
      <c r="O179"/>
      <c r="P179"/>
      <c r="Q179"/>
    </row>
    <row r="180" spans="12:17" x14ac:dyDescent="0.3">
      <c r="L180"/>
      <c r="M180"/>
      <c r="N180"/>
      <c r="O180"/>
      <c r="P180"/>
      <c r="Q180"/>
    </row>
    <row r="181" spans="12:17" x14ac:dyDescent="0.3">
      <c r="L181"/>
      <c r="M181"/>
      <c r="N181"/>
      <c r="O181"/>
      <c r="P181"/>
      <c r="Q181"/>
    </row>
    <row r="182" spans="12:17" x14ac:dyDescent="0.3">
      <c r="L182"/>
      <c r="M182"/>
      <c r="N182"/>
      <c r="O182"/>
      <c r="P182"/>
      <c r="Q182"/>
    </row>
    <row r="183" spans="12:17" x14ac:dyDescent="0.3">
      <c r="L183"/>
      <c r="M183"/>
      <c r="N183"/>
      <c r="O183"/>
      <c r="P183"/>
      <c r="Q183"/>
    </row>
    <row r="184" spans="12:17" x14ac:dyDescent="0.3">
      <c r="L184"/>
      <c r="M184"/>
      <c r="N184"/>
      <c r="O184"/>
      <c r="P184"/>
      <c r="Q184"/>
    </row>
    <row r="185" spans="12:17" x14ac:dyDescent="0.3">
      <c r="L185"/>
      <c r="M185"/>
      <c r="N185"/>
      <c r="O185"/>
      <c r="P185"/>
      <c r="Q185"/>
    </row>
    <row r="186" spans="12:17" x14ac:dyDescent="0.3">
      <c r="L186"/>
      <c r="M186"/>
      <c r="N186"/>
      <c r="O186"/>
      <c r="P186"/>
      <c r="Q186"/>
    </row>
    <row r="187" spans="12:17" x14ac:dyDescent="0.3">
      <c r="L187"/>
      <c r="M187"/>
      <c r="N187"/>
      <c r="O187"/>
      <c r="P187"/>
      <c r="Q187"/>
    </row>
    <row r="188" spans="12:17" x14ac:dyDescent="0.3">
      <c r="L188"/>
      <c r="M188"/>
      <c r="N188"/>
      <c r="O188"/>
      <c r="P188"/>
      <c r="Q188"/>
    </row>
    <row r="189" spans="12:17" x14ac:dyDescent="0.3">
      <c r="L189"/>
      <c r="M189"/>
      <c r="N189"/>
      <c r="O189"/>
      <c r="P189"/>
      <c r="Q189"/>
    </row>
    <row r="190" spans="12:17" x14ac:dyDescent="0.3">
      <c r="L190"/>
      <c r="M190"/>
      <c r="N190"/>
      <c r="O190"/>
      <c r="P190"/>
      <c r="Q190"/>
    </row>
    <row r="191" spans="12:17" x14ac:dyDescent="0.3">
      <c r="L191"/>
      <c r="M191"/>
      <c r="N191"/>
      <c r="O191"/>
      <c r="P191"/>
      <c r="Q191"/>
    </row>
    <row r="192" spans="12:17" x14ac:dyDescent="0.3">
      <c r="L192"/>
      <c r="M192"/>
      <c r="N192"/>
      <c r="O192"/>
      <c r="P192"/>
      <c r="Q192"/>
    </row>
    <row r="193" spans="12:17" x14ac:dyDescent="0.3">
      <c r="L193"/>
      <c r="M193"/>
      <c r="N193"/>
      <c r="O193"/>
      <c r="P193"/>
      <c r="Q193"/>
    </row>
    <row r="194" spans="12:17" x14ac:dyDescent="0.3">
      <c r="L194"/>
      <c r="M194"/>
      <c r="N194"/>
      <c r="O194"/>
      <c r="P194"/>
      <c r="Q194"/>
    </row>
    <row r="195" spans="12:17" x14ac:dyDescent="0.3">
      <c r="L195"/>
      <c r="M195"/>
      <c r="N195"/>
      <c r="O195"/>
      <c r="P195"/>
      <c r="Q195"/>
    </row>
    <row r="196" spans="12:17" x14ac:dyDescent="0.3">
      <c r="L196"/>
      <c r="M196"/>
      <c r="N196"/>
      <c r="O196"/>
      <c r="P196"/>
      <c r="Q196"/>
    </row>
    <row r="197" spans="12:17" x14ac:dyDescent="0.3">
      <c r="L197"/>
      <c r="M197"/>
      <c r="N197"/>
      <c r="O197"/>
      <c r="P197"/>
      <c r="Q197"/>
    </row>
    <row r="198" spans="12:17" x14ac:dyDescent="0.3">
      <c r="L198"/>
      <c r="M198"/>
      <c r="N198"/>
      <c r="O198"/>
      <c r="P198"/>
      <c r="Q198"/>
    </row>
    <row r="199" spans="12:17" x14ac:dyDescent="0.3">
      <c r="L199"/>
      <c r="M199"/>
      <c r="N199"/>
      <c r="O199"/>
      <c r="P199"/>
      <c r="Q199"/>
    </row>
    <row r="200" spans="12:17" x14ac:dyDescent="0.3">
      <c r="L200"/>
      <c r="M200"/>
      <c r="N200"/>
      <c r="O200"/>
      <c r="P200"/>
      <c r="Q200"/>
    </row>
    <row r="201" spans="12:17" x14ac:dyDescent="0.3">
      <c r="L201"/>
      <c r="M201"/>
      <c r="N201"/>
      <c r="O201"/>
      <c r="P201"/>
      <c r="Q201"/>
    </row>
    <row r="202" spans="12:17" x14ac:dyDescent="0.3">
      <c r="L202"/>
      <c r="M202"/>
      <c r="N202"/>
      <c r="O202"/>
      <c r="P202"/>
      <c r="Q202"/>
    </row>
    <row r="203" spans="12:17" x14ac:dyDescent="0.3">
      <c r="L203"/>
      <c r="M203"/>
      <c r="N203"/>
      <c r="O203"/>
      <c r="P203"/>
      <c r="Q203"/>
    </row>
    <row r="204" spans="12:17" x14ac:dyDescent="0.3">
      <c r="L204"/>
      <c r="M204"/>
      <c r="N204"/>
      <c r="O204"/>
      <c r="P204"/>
      <c r="Q204"/>
    </row>
    <row r="205" spans="12:17" x14ac:dyDescent="0.3">
      <c r="L205"/>
      <c r="M205"/>
      <c r="N205"/>
      <c r="O205"/>
      <c r="P205"/>
      <c r="Q205"/>
    </row>
    <row r="206" spans="12:17" x14ac:dyDescent="0.3">
      <c r="L206"/>
      <c r="M206"/>
      <c r="N206"/>
      <c r="O206"/>
      <c r="P206"/>
      <c r="Q206"/>
    </row>
    <row r="207" spans="12:17" x14ac:dyDescent="0.3">
      <c r="L207"/>
      <c r="M207"/>
      <c r="N207"/>
      <c r="O207"/>
      <c r="P207"/>
      <c r="Q207"/>
    </row>
    <row r="208" spans="12:17" x14ac:dyDescent="0.3">
      <c r="L208"/>
      <c r="M208"/>
      <c r="N208"/>
      <c r="O208"/>
      <c r="P208"/>
      <c r="Q208"/>
    </row>
    <row r="209" spans="12:17" x14ac:dyDescent="0.3">
      <c r="L209"/>
      <c r="M209"/>
      <c r="N209"/>
      <c r="O209"/>
      <c r="P209"/>
      <c r="Q209"/>
    </row>
    <row r="210" spans="12:17" x14ac:dyDescent="0.3">
      <c r="L210"/>
      <c r="M210"/>
      <c r="N210"/>
      <c r="O210"/>
      <c r="P210"/>
      <c r="Q210"/>
    </row>
    <row r="211" spans="12:17" x14ac:dyDescent="0.3">
      <c r="L211"/>
      <c r="M211"/>
      <c r="N211"/>
      <c r="O211"/>
      <c r="P211"/>
      <c r="Q211"/>
    </row>
    <row r="212" spans="12:17" x14ac:dyDescent="0.3">
      <c r="L212"/>
      <c r="M212"/>
      <c r="N212"/>
      <c r="O212"/>
      <c r="P212"/>
      <c r="Q212"/>
    </row>
    <row r="213" spans="12:17" x14ac:dyDescent="0.3">
      <c r="L213"/>
      <c r="M213"/>
      <c r="N213"/>
      <c r="O213"/>
      <c r="P213"/>
      <c r="Q213"/>
    </row>
    <row r="214" spans="12:17" x14ac:dyDescent="0.3">
      <c r="L214"/>
      <c r="M214"/>
      <c r="N214"/>
      <c r="O214"/>
      <c r="P214"/>
      <c r="Q214"/>
    </row>
    <row r="215" spans="12:17" x14ac:dyDescent="0.3">
      <c r="L215"/>
      <c r="M215"/>
      <c r="N215"/>
      <c r="O215"/>
      <c r="P215"/>
      <c r="Q215"/>
    </row>
    <row r="216" spans="12:17" x14ac:dyDescent="0.3">
      <c r="L216"/>
      <c r="M216"/>
      <c r="N216"/>
      <c r="O216"/>
      <c r="P216"/>
      <c r="Q216"/>
    </row>
    <row r="217" spans="12:17" x14ac:dyDescent="0.3">
      <c r="L217"/>
      <c r="M217"/>
      <c r="N217"/>
      <c r="O217"/>
      <c r="P217"/>
      <c r="Q217"/>
    </row>
    <row r="218" spans="12:17" x14ac:dyDescent="0.3">
      <c r="L218"/>
      <c r="M218"/>
      <c r="N218"/>
      <c r="O218"/>
      <c r="P218"/>
      <c r="Q218"/>
    </row>
    <row r="219" spans="12:17" x14ac:dyDescent="0.3">
      <c r="L219"/>
      <c r="M219"/>
      <c r="N219"/>
      <c r="O219"/>
      <c r="P219"/>
      <c r="Q219"/>
    </row>
    <row r="220" spans="12:17" x14ac:dyDescent="0.3">
      <c r="L220"/>
      <c r="M220"/>
      <c r="N220"/>
      <c r="O220"/>
      <c r="P220"/>
      <c r="Q220"/>
    </row>
    <row r="221" spans="12:17" x14ac:dyDescent="0.3">
      <c r="L221"/>
      <c r="M221"/>
      <c r="N221"/>
      <c r="O221"/>
      <c r="P221"/>
      <c r="Q221"/>
    </row>
    <row r="222" spans="12:17" x14ac:dyDescent="0.3">
      <c r="L222"/>
      <c r="M222"/>
      <c r="N222"/>
      <c r="O222"/>
      <c r="P222"/>
      <c r="Q222"/>
    </row>
    <row r="223" spans="12:17" x14ac:dyDescent="0.3">
      <c r="L223"/>
      <c r="M223"/>
      <c r="N223"/>
      <c r="O223"/>
      <c r="P223"/>
      <c r="Q223"/>
    </row>
    <row r="224" spans="12:17" x14ac:dyDescent="0.3">
      <c r="L224"/>
      <c r="M224"/>
      <c r="N224"/>
      <c r="O224"/>
      <c r="P224"/>
      <c r="Q224"/>
    </row>
    <row r="225" spans="12:17" x14ac:dyDescent="0.3">
      <c r="L225"/>
      <c r="M225"/>
      <c r="N225"/>
      <c r="O225"/>
      <c r="P225"/>
      <c r="Q225"/>
    </row>
    <row r="226" spans="12:17" x14ac:dyDescent="0.3">
      <c r="L226"/>
      <c r="M226"/>
      <c r="N226"/>
      <c r="O226"/>
      <c r="P226"/>
      <c r="Q226"/>
    </row>
    <row r="227" spans="12:17" x14ac:dyDescent="0.3">
      <c r="L227"/>
      <c r="M227"/>
      <c r="N227"/>
      <c r="O227"/>
      <c r="P227"/>
      <c r="Q227"/>
    </row>
    <row r="228" spans="12:17" x14ac:dyDescent="0.3">
      <c r="L228"/>
      <c r="M228"/>
      <c r="N228"/>
      <c r="O228"/>
      <c r="P228"/>
      <c r="Q228"/>
    </row>
    <row r="229" spans="12:17" x14ac:dyDescent="0.3">
      <c r="L229"/>
      <c r="M229"/>
      <c r="N229"/>
      <c r="O229"/>
      <c r="P229"/>
      <c r="Q229"/>
    </row>
    <row r="230" spans="12:17" x14ac:dyDescent="0.3">
      <c r="L230"/>
      <c r="M230"/>
      <c r="N230"/>
      <c r="O230"/>
      <c r="P230"/>
      <c r="Q230"/>
    </row>
    <row r="231" spans="12:17" x14ac:dyDescent="0.3">
      <c r="L231"/>
      <c r="M231"/>
      <c r="N231"/>
      <c r="O231"/>
      <c r="P231"/>
      <c r="Q231"/>
    </row>
    <row r="232" spans="12:17" x14ac:dyDescent="0.3">
      <c r="L232"/>
      <c r="M232"/>
      <c r="N232"/>
      <c r="O232"/>
      <c r="P232"/>
      <c r="Q232"/>
    </row>
    <row r="233" spans="12:17" x14ac:dyDescent="0.3">
      <c r="L233"/>
      <c r="M233"/>
      <c r="N233"/>
      <c r="O233"/>
      <c r="P233"/>
      <c r="Q233"/>
    </row>
    <row r="234" spans="12:17" x14ac:dyDescent="0.3">
      <c r="L234"/>
      <c r="M234"/>
      <c r="N234"/>
      <c r="O234"/>
      <c r="P234"/>
      <c r="Q234"/>
    </row>
    <row r="235" spans="12:17" x14ac:dyDescent="0.3">
      <c r="L235"/>
      <c r="M235"/>
      <c r="N235"/>
      <c r="O235"/>
      <c r="P235"/>
      <c r="Q235"/>
    </row>
    <row r="236" spans="12:17" x14ac:dyDescent="0.3">
      <c r="L236"/>
      <c r="M236"/>
      <c r="N236"/>
      <c r="O236"/>
      <c r="P236"/>
      <c r="Q236"/>
    </row>
    <row r="237" spans="12:17" x14ac:dyDescent="0.3">
      <c r="L237"/>
      <c r="M237"/>
      <c r="N237"/>
      <c r="O237"/>
      <c r="P237"/>
      <c r="Q237"/>
    </row>
    <row r="238" spans="12:17" x14ac:dyDescent="0.3">
      <c r="L238"/>
      <c r="M238"/>
      <c r="N238"/>
      <c r="O238"/>
      <c r="P238"/>
      <c r="Q238"/>
    </row>
    <row r="239" spans="12:17" x14ac:dyDescent="0.3">
      <c r="L239"/>
      <c r="M239"/>
      <c r="N239"/>
      <c r="O239"/>
      <c r="P239"/>
      <c r="Q239"/>
    </row>
    <row r="240" spans="12:17" x14ac:dyDescent="0.3">
      <c r="L240"/>
      <c r="M240"/>
      <c r="N240"/>
      <c r="O240"/>
      <c r="P240"/>
      <c r="Q240"/>
    </row>
    <row r="241" spans="12:17" x14ac:dyDescent="0.3">
      <c r="L241"/>
      <c r="M241"/>
      <c r="N241"/>
      <c r="O241"/>
      <c r="P241"/>
      <c r="Q241"/>
    </row>
    <row r="242" spans="12:17" x14ac:dyDescent="0.3">
      <c r="L242"/>
      <c r="M242"/>
      <c r="N242"/>
      <c r="O242"/>
      <c r="P242"/>
      <c r="Q242"/>
    </row>
    <row r="243" spans="12:17" x14ac:dyDescent="0.3">
      <c r="L243"/>
      <c r="M243"/>
      <c r="N243"/>
      <c r="O243"/>
      <c r="P243"/>
      <c r="Q243"/>
    </row>
    <row r="244" spans="12:17" x14ac:dyDescent="0.3">
      <c r="L244"/>
      <c r="M244"/>
      <c r="N244"/>
      <c r="O244"/>
      <c r="P244"/>
      <c r="Q244"/>
    </row>
    <row r="245" spans="12:17" x14ac:dyDescent="0.3">
      <c r="L245"/>
      <c r="M245"/>
      <c r="N245"/>
      <c r="O245"/>
      <c r="P245"/>
      <c r="Q245"/>
    </row>
    <row r="246" spans="12:17" x14ac:dyDescent="0.3">
      <c r="L246"/>
      <c r="M246"/>
      <c r="N246"/>
      <c r="O246"/>
      <c r="P246"/>
      <c r="Q246"/>
    </row>
  </sheetData>
  <mergeCells count="17">
    <mergeCell ref="L2:P2"/>
    <mergeCell ref="B3:B15"/>
    <mergeCell ref="B142:B154"/>
    <mergeCell ref="D2:H2"/>
    <mergeCell ref="D104:J104"/>
    <mergeCell ref="L104:Q104"/>
    <mergeCell ref="B105:B141"/>
    <mergeCell ref="B74:B82"/>
    <mergeCell ref="B83:B95"/>
    <mergeCell ref="B46:B73"/>
    <mergeCell ref="D46:J46"/>
    <mergeCell ref="L46:R46"/>
    <mergeCell ref="D19:J19"/>
    <mergeCell ref="L19:R19"/>
    <mergeCell ref="B20:B42"/>
    <mergeCell ref="L25:O25"/>
    <mergeCell ref="L37:S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0C97-F6D1-4B5A-AED5-5E6B6B08E12C}">
  <dimension ref="A1:FA195"/>
  <sheetViews>
    <sheetView topLeftCell="A154" zoomScale="85" zoomScaleNormal="85" workbookViewId="0">
      <selection activeCell="S71" sqref="S71:S74"/>
    </sheetView>
  </sheetViews>
  <sheetFormatPr defaultRowHeight="18.75" x14ac:dyDescent="0.3"/>
  <cols>
    <col min="1" max="1" width="3.85546875" customWidth="1"/>
    <col min="2" max="2" width="6" style="5" customWidth="1"/>
    <col min="3" max="3" width="68.7109375" style="2" customWidth="1"/>
    <col min="4" max="4" width="1.5703125" style="2" customWidth="1"/>
    <col min="5" max="5" width="10.85546875" style="2" customWidth="1"/>
    <col min="6" max="6" width="12" style="2" customWidth="1"/>
    <col min="7" max="7" width="12.42578125" style="2" customWidth="1"/>
    <col min="8" max="8" width="11.7109375" style="2" customWidth="1"/>
    <col min="9" max="10" width="10.85546875" style="2" customWidth="1"/>
    <col min="11" max="11" width="9.42578125" style="2" bestFit="1" customWidth="1"/>
    <col min="12" max="13" width="10.85546875" style="2" customWidth="1"/>
    <col min="14" max="15" width="13.140625" style="2" customWidth="1"/>
    <col min="16" max="16" width="11.7109375" style="2" customWidth="1"/>
    <col min="17" max="17" width="10.85546875" style="2" customWidth="1"/>
    <col min="18" max="18" width="11.7109375" customWidth="1"/>
  </cols>
  <sheetData>
    <row r="1" spans="1:157" x14ac:dyDescent="0.3">
      <c r="K1"/>
      <c r="L1"/>
      <c r="M1"/>
      <c r="N1"/>
      <c r="O1"/>
      <c r="P1"/>
      <c r="Q1"/>
    </row>
    <row r="2" spans="1:157" ht="15" x14ac:dyDescent="0.25">
      <c r="B2" s="29"/>
      <c r="C2" s="29"/>
      <c r="D2" s="34"/>
      <c r="E2" s="147" t="s">
        <v>196</v>
      </c>
      <c r="F2" s="148"/>
      <c r="G2" s="148"/>
      <c r="H2" s="148"/>
      <c r="I2" s="148"/>
      <c r="J2" s="72"/>
      <c r="K2"/>
      <c r="L2"/>
      <c r="M2"/>
      <c r="N2"/>
      <c r="O2"/>
      <c r="P2"/>
      <c r="Q2"/>
    </row>
    <row r="3" spans="1:157" s="1" customFormat="1" ht="15" customHeight="1" x14ac:dyDescent="0.25">
      <c r="A3"/>
      <c r="B3" s="144" t="s">
        <v>31</v>
      </c>
      <c r="C3" s="18" t="s">
        <v>80</v>
      </c>
      <c r="D3" s="36"/>
      <c r="E3" s="35" t="s">
        <v>39</v>
      </c>
      <c r="F3" s="35" t="s">
        <v>43</v>
      </c>
      <c r="G3" s="35" t="s">
        <v>44</v>
      </c>
      <c r="H3" s="35" t="s">
        <v>40</v>
      </c>
      <c r="I3" s="21" t="s">
        <v>45</v>
      </c>
      <c r="J3" s="67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</row>
    <row r="4" spans="1:157" s="1" customFormat="1" ht="15" x14ac:dyDescent="0.25">
      <c r="A4"/>
      <c r="B4" s="145"/>
      <c r="C4" s="128" t="s">
        <v>79</v>
      </c>
      <c r="D4" s="43"/>
      <c r="E4" s="49">
        <f t="shared" ref="E4:E9" si="0">SUM(F4:I4)</f>
        <v>420</v>
      </c>
      <c r="F4" s="49"/>
      <c r="G4" s="49">
        <v>300</v>
      </c>
      <c r="H4" s="49"/>
      <c r="I4" s="49">
        <v>120</v>
      </c>
      <c r="J4" s="67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</row>
    <row r="5" spans="1:157" s="1" customFormat="1" ht="15" customHeight="1" x14ac:dyDescent="0.25">
      <c r="A5"/>
      <c r="B5" s="145"/>
      <c r="C5" s="128" t="s">
        <v>202</v>
      </c>
      <c r="D5" s="43"/>
      <c r="E5" s="49">
        <f t="shared" si="0"/>
        <v>60</v>
      </c>
      <c r="F5" s="49">
        <v>60</v>
      </c>
      <c r="G5" s="11"/>
      <c r="H5" s="11"/>
      <c r="I5" s="11"/>
      <c r="J5" s="140" t="s">
        <v>210</v>
      </c>
      <c r="K5" s="141"/>
      <c r="L5" s="141"/>
      <c r="M5" s="141"/>
      <c r="N5" s="141"/>
      <c r="O5" s="108"/>
      <c r="P5" s="10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</row>
    <row r="6" spans="1:157" s="1" customFormat="1" ht="15" customHeight="1" x14ac:dyDescent="0.25">
      <c r="A6"/>
      <c r="B6" s="145"/>
      <c r="C6" s="128" t="s">
        <v>203</v>
      </c>
      <c r="D6" s="43"/>
      <c r="E6" s="49">
        <f t="shared" si="0"/>
        <v>240</v>
      </c>
      <c r="F6" s="49">
        <v>240</v>
      </c>
      <c r="G6" s="11"/>
      <c r="H6" s="11"/>
      <c r="I6" s="11"/>
      <c r="J6" s="140" t="s">
        <v>210</v>
      </c>
      <c r="K6" s="141"/>
      <c r="L6" s="141"/>
      <c r="M6" s="141"/>
      <c r="N6" s="141"/>
      <c r="O6" s="108"/>
      <c r="P6" s="10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</row>
    <row r="7" spans="1:157" s="1" customFormat="1" ht="15" x14ac:dyDescent="0.25">
      <c r="A7"/>
      <c r="B7" s="145"/>
      <c r="C7" s="128" t="s">
        <v>93</v>
      </c>
      <c r="D7" s="43"/>
      <c r="E7" s="49">
        <f t="shared" si="0"/>
        <v>405</v>
      </c>
      <c r="F7" s="49">
        <v>150</v>
      </c>
      <c r="G7" s="49">
        <v>150</v>
      </c>
      <c r="H7" s="11"/>
      <c r="I7" s="49">
        <v>105</v>
      </c>
      <c r="J7" s="140" t="s">
        <v>204</v>
      </c>
      <c r="K7" s="141"/>
      <c r="L7" s="141"/>
      <c r="M7" s="141"/>
      <c r="N7" s="141"/>
      <c r="O7" s="141"/>
      <c r="P7" s="10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</row>
    <row r="8" spans="1:157" s="1" customFormat="1" ht="15" x14ac:dyDescent="0.25">
      <c r="A8"/>
      <c r="B8" s="145"/>
      <c r="C8" s="128" t="s">
        <v>94</v>
      </c>
      <c r="D8" s="43"/>
      <c r="E8" s="49">
        <f t="shared" si="0"/>
        <v>300</v>
      </c>
      <c r="F8" s="11"/>
      <c r="G8" s="11"/>
      <c r="H8" s="11"/>
      <c r="I8" s="49">
        <v>300</v>
      </c>
      <c r="J8" s="140" t="s">
        <v>204</v>
      </c>
      <c r="K8" s="141"/>
      <c r="L8" s="141"/>
      <c r="M8" s="141"/>
      <c r="N8" s="141"/>
      <c r="O8" s="141"/>
      <c r="P8" s="10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</row>
    <row r="9" spans="1:157" ht="15" x14ac:dyDescent="0.25">
      <c r="B9" s="145"/>
      <c r="C9" s="129" t="s">
        <v>136</v>
      </c>
      <c r="D9" s="44"/>
      <c r="E9" s="7">
        <f t="shared" si="0"/>
        <v>380</v>
      </c>
      <c r="F9" s="7">
        <v>200</v>
      </c>
      <c r="G9" s="7">
        <v>120</v>
      </c>
      <c r="H9" s="7"/>
      <c r="I9" s="7">
        <v>60</v>
      </c>
      <c r="J9" s="4"/>
      <c r="K9"/>
      <c r="L9"/>
      <c r="M9"/>
      <c r="N9"/>
      <c r="O9"/>
      <c r="P9"/>
      <c r="Q9"/>
    </row>
    <row r="10" spans="1:157" ht="15" x14ac:dyDescent="0.25">
      <c r="B10" s="145"/>
      <c r="C10" s="129" t="s">
        <v>28</v>
      </c>
      <c r="D10" s="44"/>
      <c r="E10" s="7">
        <f t="shared" ref="E10:E15" si="1">SUM(F10:I10)</f>
        <v>900</v>
      </c>
      <c r="F10" s="7">
        <v>160</v>
      </c>
      <c r="G10" s="7">
        <v>60</v>
      </c>
      <c r="H10" s="7">
        <v>420</v>
      </c>
      <c r="I10" s="7">
        <v>260</v>
      </c>
      <c r="J10" s="4"/>
      <c r="K10"/>
      <c r="L10"/>
      <c r="M10"/>
      <c r="N10"/>
      <c r="O10"/>
      <c r="P10"/>
      <c r="Q10"/>
    </row>
    <row r="11" spans="1:157" ht="15" x14ac:dyDescent="0.25">
      <c r="B11" s="145"/>
      <c r="C11" s="129" t="s">
        <v>29</v>
      </c>
      <c r="D11" s="44"/>
      <c r="E11" s="7">
        <f t="shared" si="1"/>
        <v>280</v>
      </c>
      <c r="F11" s="7">
        <v>80</v>
      </c>
      <c r="G11" s="7">
        <v>80</v>
      </c>
      <c r="H11" s="7"/>
      <c r="I11" s="7">
        <v>120</v>
      </c>
      <c r="J11" s="4"/>
      <c r="K11"/>
      <c r="L11"/>
      <c r="M11"/>
      <c r="N11"/>
      <c r="O11"/>
      <c r="P11"/>
      <c r="Q11"/>
    </row>
    <row r="12" spans="1:157" ht="15" x14ac:dyDescent="0.25">
      <c r="B12" s="145"/>
      <c r="C12" s="129" t="s">
        <v>30</v>
      </c>
      <c r="D12" s="44"/>
      <c r="E12" s="7">
        <f t="shared" si="1"/>
        <v>224</v>
      </c>
      <c r="F12" s="7">
        <v>24</v>
      </c>
      <c r="G12" s="7">
        <v>100</v>
      </c>
      <c r="H12" s="7"/>
      <c r="I12" s="7">
        <v>100</v>
      </c>
      <c r="J12" s="4"/>
      <c r="K12"/>
      <c r="L12"/>
      <c r="M12"/>
      <c r="N12"/>
      <c r="O12"/>
      <c r="P12"/>
      <c r="Q12"/>
    </row>
    <row r="13" spans="1:157" ht="15" x14ac:dyDescent="0.25">
      <c r="B13" s="145"/>
      <c r="C13" s="129" t="s">
        <v>85</v>
      </c>
      <c r="D13" s="40"/>
      <c r="E13" s="7">
        <f t="shared" si="1"/>
        <v>1160</v>
      </c>
      <c r="F13" s="7">
        <v>350</v>
      </c>
      <c r="G13" s="7">
        <v>120</v>
      </c>
      <c r="H13" s="7">
        <v>480</v>
      </c>
      <c r="I13" s="7">
        <v>210</v>
      </c>
      <c r="J13" s="140" t="s">
        <v>205</v>
      </c>
      <c r="K13" s="141"/>
      <c r="L13" s="141"/>
      <c r="M13" s="141"/>
      <c r="N13" s="141"/>
      <c r="O13" s="141"/>
      <c r="P13" s="108"/>
      <c r="Q13"/>
    </row>
    <row r="14" spans="1:157" ht="15" x14ac:dyDescent="0.25">
      <c r="B14" s="145"/>
      <c r="C14" s="80" t="s">
        <v>77</v>
      </c>
      <c r="D14" s="40"/>
      <c r="E14" s="7">
        <f t="shared" si="1"/>
        <v>380</v>
      </c>
      <c r="F14" s="7">
        <v>180</v>
      </c>
      <c r="G14" s="7"/>
      <c r="H14" s="7">
        <v>120</v>
      </c>
      <c r="I14" s="7">
        <v>80</v>
      </c>
      <c r="J14" s="140" t="s">
        <v>206</v>
      </c>
      <c r="K14" s="141"/>
      <c r="L14" s="141"/>
      <c r="M14" s="141"/>
      <c r="N14" s="141"/>
      <c r="O14" s="141"/>
      <c r="P14" s="108"/>
      <c r="Q14"/>
    </row>
    <row r="15" spans="1:157" ht="15" x14ac:dyDescent="0.25">
      <c r="B15" s="145"/>
      <c r="C15" s="80" t="s">
        <v>78</v>
      </c>
      <c r="D15" s="40"/>
      <c r="E15" s="7">
        <f t="shared" si="1"/>
        <v>760</v>
      </c>
      <c r="F15" s="7">
        <v>80</v>
      </c>
      <c r="G15" s="7">
        <v>300</v>
      </c>
      <c r="H15" s="7">
        <v>80</v>
      </c>
      <c r="I15" s="7">
        <v>300</v>
      </c>
      <c r="J15" s="140" t="s">
        <v>207</v>
      </c>
      <c r="K15" s="141"/>
      <c r="L15" s="141"/>
      <c r="M15" s="141"/>
      <c r="N15" s="141"/>
      <c r="O15" s="141"/>
      <c r="P15" s="108"/>
      <c r="Q15"/>
    </row>
    <row r="16" spans="1:157" ht="15" x14ac:dyDescent="0.25">
      <c r="B16" s="145"/>
      <c r="C16" s="13" t="s">
        <v>81</v>
      </c>
      <c r="D16" s="45"/>
      <c r="E16" s="14">
        <f>SUM(E4:E15)</f>
        <v>5509</v>
      </c>
      <c r="F16" s="14">
        <f>SUM(F4:F15)</f>
        <v>1524</v>
      </c>
      <c r="G16" s="14">
        <f>SUM(G4:G15)</f>
        <v>1230</v>
      </c>
      <c r="H16" s="14">
        <f>SUM(H4:H15)</f>
        <v>1100</v>
      </c>
      <c r="I16" s="14">
        <f>SUM(I4:I15)</f>
        <v>1655</v>
      </c>
      <c r="J16" s="68"/>
      <c r="K16"/>
      <c r="L16"/>
      <c r="M16"/>
      <c r="N16"/>
      <c r="O16"/>
      <c r="P16"/>
      <c r="Q16"/>
    </row>
    <row r="17" spans="2:18" ht="18.75" customHeight="1" x14ac:dyDescent="0.25">
      <c r="B17" s="145"/>
      <c r="C17" s="6" t="s">
        <v>76</v>
      </c>
      <c r="D17" s="45"/>
      <c r="E17" s="26">
        <f>1920*4</f>
        <v>7680</v>
      </c>
      <c r="F17" s="26">
        <v>1920</v>
      </c>
      <c r="G17" s="26">
        <v>1920</v>
      </c>
      <c r="H17" s="26">
        <v>1920</v>
      </c>
      <c r="I17" s="26">
        <v>1920</v>
      </c>
      <c r="K17"/>
      <c r="L17"/>
      <c r="M17"/>
      <c r="N17"/>
      <c r="O17"/>
      <c r="P17"/>
      <c r="Q17"/>
    </row>
    <row r="18" spans="2:18" ht="18.75" customHeight="1" x14ac:dyDescent="0.25">
      <c r="B18" s="146"/>
      <c r="C18" s="25" t="s">
        <v>127</v>
      </c>
      <c r="D18" s="66"/>
      <c r="E18" s="27">
        <f>E17-E16</f>
        <v>2171</v>
      </c>
      <c r="F18" s="27">
        <f t="shared" ref="F18:I18" si="2">F17-F16</f>
        <v>396</v>
      </c>
      <c r="G18" s="27">
        <f t="shared" si="2"/>
        <v>690</v>
      </c>
      <c r="H18" s="27">
        <f t="shared" si="2"/>
        <v>820</v>
      </c>
      <c r="I18" s="27">
        <f t="shared" si="2"/>
        <v>265</v>
      </c>
      <c r="J18" s="73"/>
      <c r="K18"/>
      <c r="L18"/>
      <c r="M18"/>
      <c r="N18"/>
      <c r="O18"/>
      <c r="P18"/>
      <c r="Q18"/>
    </row>
    <row r="19" spans="2:18" x14ac:dyDescent="0.3">
      <c r="C19" s="3"/>
      <c r="D19" s="3"/>
      <c r="E19" s="3"/>
      <c r="F19" s="35" t="s">
        <v>43</v>
      </c>
      <c r="G19" s="35" t="s">
        <v>44</v>
      </c>
      <c r="H19" s="35" t="s">
        <v>40</v>
      </c>
      <c r="I19" s="35" t="s">
        <v>45</v>
      </c>
      <c r="K19" s="3"/>
      <c r="L19"/>
      <c r="M19"/>
      <c r="N19"/>
      <c r="O19"/>
      <c r="P19"/>
      <c r="Q19"/>
    </row>
    <row r="20" spans="2:18" x14ac:dyDescent="0.3">
      <c r="C20" s="105" t="s">
        <v>237</v>
      </c>
      <c r="D20" s="3"/>
      <c r="E20" s="3"/>
      <c r="F20" s="104">
        <f t="shared" ref="F20:I20" si="3">F16/F17</f>
        <v>0.79374999999999996</v>
      </c>
      <c r="G20" s="104">
        <f t="shared" si="3"/>
        <v>0.640625</v>
      </c>
      <c r="H20" s="104">
        <f t="shared" si="3"/>
        <v>0.57291666666666663</v>
      </c>
      <c r="I20" s="104">
        <f t="shared" si="3"/>
        <v>0.86197916666666663</v>
      </c>
      <c r="K20" s="3"/>
      <c r="L20"/>
      <c r="M20"/>
      <c r="N20"/>
      <c r="O20"/>
      <c r="P20"/>
      <c r="Q20"/>
    </row>
    <row r="21" spans="2:18" x14ac:dyDescent="0.3">
      <c r="C21" s="3"/>
      <c r="D21" s="3"/>
      <c r="E21" s="3"/>
      <c r="F21" s="3"/>
      <c r="G21" s="3"/>
      <c r="H21" s="3"/>
      <c r="I21" s="3"/>
      <c r="J21" s="3"/>
      <c r="K21" s="3"/>
      <c r="M21" s="93"/>
      <c r="N21" s="93"/>
      <c r="O21" s="93"/>
      <c r="P21" s="93"/>
      <c r="R21" s="94"/>
    </row>
    <row r="22" spans="2:18" ht="15" x14ac:dyDescent="0.25">
      <c r="B22" s="30"/>
      <c r="C22" s="30"/>
      <c r="D22" s="147" t="s">
        <v>196</v>
      </c>
      <c r="E22" s="148"/>
      <c r="F22" s="148"/>
      <c r="G22" s="148"/>
      <c r="H22" s="148"/>
      <c r="I22" s="148"/>
      <c r="J22" s="149"/>
      <c r="K22" s="31"/>
      <c r="L22" s="166"/>
      <c r="M22" s="165"/>
      <c r="N22" s="165"/>
      <c r="O22" s="165"/>
      <c r="P22" s="165"/>
      <c r="Q22" s="165"/>
      <c r="R22" s="165"/>
    </row>
    <row r="23" spans="2:18" ht="15" customHeight="1" x14ac:dyDescent="0.25">
      <c r="B23" s="144" t="s">
        <v>34</v>
      </c>
      <c r="C23" s="18" t="s">
        <v>80</v>
      </c>
      <c r="D23" s="79" t="s">
        <v>49</v>
      </c>
      <c r="E23" s="35" t="s">
        <v>39</v>
      </c>
      <c r="F23" s="35" t="s">
        <v>46</v>
      </c>
      <c r="G23" s="35" t="s">
        <v>82</v>
      </c>
      <c r="H23" s="35" t="s">
        <v>47</v>
      </c>
      <c r="I23" s="35" t="s">
        <v>48</v>
      </c>
      <c r="J23" s="35" t="s">
        <v>49</v>
      </c>
      <c r="K23" s="35" t="s">
        <v>232</v>
      </c>
      <c r="L23"/>
      <c r="M23"/>
      <c r="N23"/>
      <c r="O23"/>
      <c r="P23"/>
      <c r="Q23"/>
    </row>
    <row r="24" spans="2:18" ht="15" x14ac:dyDescent="0.25">
      <c r="B24" s="145"/>
      <c r="C24" s="10" t="s">
        <v>79</v>
      </c>
      <c r="D24" s="90">
        <v>240</v>
      </c>
      <c r="E24" s="47">
        <f>SUM(F24:J24)</f>
        <v>360</v>
      </c>
      <c r="F24" s="48"/>
      <c r="G24" s="48"/>
      <c r="H24" s="47">
        <v>120</v>
      </c>
      <c r="I24" s="47">
        <v>60</v>
      </c>
      <c r="J24" s="47">
        <v>180</v>
      </c>
      <c r="K24" s="100"/>
      <c r="L24"/>
      <c r="M24"/>
      <c r="N24"/>
      <c r="O24"/>
      <c r="P24"/>
      <c r="Q24"/>
    </row>
    <row r="25" spans="2:18" ht="15" x14ac:dyDescent="0.25">
      <c r="B25" s="145"/>
      <c r="C25" s="10" t="s">
        <v>171</v>
      </c>
      <c r="D25" s="43"/>
      <c r="E25" s="47">
        <f t="shared" ref="E25:E31" si="4">SUM(F25:J25)</f>
        <v>32</v>
      </c>
      <c r="F25" s="48"/>
      <c r="G25" s="48"/>
      <c r="H25" s="47"/>
      <c r="I25" s="47"/>
      <c r="J25" s="47">
        <v>32</v>
      </c>
      <c r="K25" s="100"/>
      <c r="L25"/>
      <c r="M25"/>
      <c r="N25"/>
      <c r="O25"/>
      <c r="P25"/>
      <c r="Q25"/>
    </row>
    <row r="26" spans="2:18" ht="15" customHeight="1" x14ac:dyDescent="0.25">
      <c r="B26" s="145"/>
      <c r="C26" s="10" t="s">
        <v>87</v>
      </c>
      <c r="D26" s="43"/>
      <c r="E26" s="47">
        <f t="shared" si="4"/>
        <v>89</v>
      </c>
      <c r="F26" s="48"/>
      <c r="G26" s="7">
        <v>89</v>
      </c>
      <c r="H26" s="47"/>
      <c r="I26" s="47"/>
      <c r="J26" s="47"/>
      <c r="K26" s="103"/>
      <c r="L26" s="163" t="s">
        <v>234</v>
      </c>
      <c r="M26" s="164"/>
      <c r="N26" s="164"/>
      <c r="O26" s="164"/>
      <c r="P26" s="108"/>
      <c r="Q26" s="108"/>
    </row>
    <row r="27" spans="2:18" ht="15" customHeight="1" x14ac:dyDescent="0.25">
      <c r="B27" s="145"/>
      <c r="C27" s="10" t="s">
        <v>88</v>
      </c>
      <c r="D27" s="43"/>
      <c r="E27" s="47">
        <f t="shared" si="4"/>
        <v>156</v>
      </c>
      <c r="F27" s="7">
        <v>132</v>
      </c>
      <c r="G27" s="7">
        <v>20</v>
      </c>
      <c r="H27" s="47"/>
      <c r="I27" s="47">
        <v>4</v>
      </c>
      <c r="J27" s="47"/>
      <c r="K27" s="103"/>
      <c r="L27" s="163" t="s">
        <v>234</v>
      </c>
      <c r="M27" s="164"/>
      <c r="N27" s="164"/>
      <c r="O27" s="164"/>
      <c r="P27" s="108"/>
      <c r="Q27" s="108"/>
    </row>
    <row r="28" spans="2:18" ht="15" customHeight="1" x14ac:dyDescent="0.25">
      <c r="B28" s="145"/>
      <c r="C28" s="10" t="s">
        <v>89</v>
      </c>
      <c r="D28" s="43"/>
      <c r="E28" s="47">
        <f>SUM(F28:J28)</f>
        <v>188</v>
      </c>
      <c r="F28" s="7"/>
      <c r="G28" s="7">
        <v>60</v>
      </c>
      <c r="H28" s="47">
        <v>48</v>
      </c>
      <c r="I28" s="47">
        <v>80</v>
      </c>
      <c r="J28" s="47"/>
      <c r="K28" s="103"/>
      <c r="L28" s="163" t="s">
        <v>234</v>
      </c>
      <c r="M28" s="164"/>
      <c r="N28" s="164"/>
      <c r="O28" s="164"/>
      <c r="P28" s="111"/>
      <c r="Q28" s="111"/>
    </row>
    <row r="29" spans="2:18" ht="15" x14ac:dyDescent="0.25">
      <c r="B29" s="145"/>
      <c r="C29" s="10" t="s">
        <v>90</v>
      </c>
      <c r="D29" s="43"/>
      <c r="E29" s="47">
        <f t="shared" si="4"/>
        <v>32</v>
      </c>
      <c r="F29" s="7"/>
      <c r="G29" s="7"/>
      <c r="H29" s="47"/>
      <c r="I29" s="47">
        <v>32</v>
      </c>
      <c r="J29" s="47"/>
      <c r="K29" s="100"/>
      <c r="L29"/>
      <c r="M29"/>
      <c r="N29"/>
      <c r="O29"/>
      <c r="P29"/>
      <c r="Q29"/>
    </row>
    <row r="30" spans="2:18" ht="15" customHeight="1" x14ac:dyDescent="0.25">
      <c r="B30" s="145"/>
      <c r="C30" s="10" t="s">
        <v>91</v>
      </c>
      <c r="D30" s="43"/>
      <c r="E30" s="47">
        <f t="shared" si="4"/>
        <v>50</v>
      </c>
      <c r="F30" s="7"/>
      <c r="G30" s="7">
        <v>50</v>
      </c>
      <c r="H30" s="47"/>
      <c r="I30" s="47"/>
      <c r="J30" s="47"/>
      <c r="K30" s="103"/>
      <c r="L30" s="163" t="s">
        <v>234</v>
      </c>
      <c r="M30" s="164"/>
      <c r="N30" s="164"/>
      <c r="O30" s="164"/>
      <c r="P30" s="111"/>
      <c r="Q30" s="111"/>
    </row>
    <row r="31" spans="2:18" ht="15" x14ac:dyDescent="0.25">
      <c r="B31" s="145"/>
      <c r="C31" s="54" t="s">
        <v>107</v>
      </c>
      <c r="D31" s="43"/>
      <c r="E31" s="47">
        <f t="shared" si="4"/>
        <v>4</v>
      </c>
      <c r="F31" s="12"/>
      <c r="G31" s="7">
        <v>4</v>
      </c>
      <c r="H31" s="7"/>
      <c r="I31" s="7"/>
      <c r="J31" s="7"/>
      <c r="K31" s="103"/>
      <c r="L31" s="102"/>
      <c r="M31" s="102"/>
      <c r="N31" s="102"/>
      <c r="O31" s="102"/>
      <c r="P31" s="102"/>
      <c r="Q31" s="102"/>
    </row>
    <row r="32" spans="2:18" ht="15" x14ac:dyDescent="0.25">
      <c r="B32" s="145"/>
      <c r="C32" s="9" t="s">
        <v>11</v>
      </c>
      <c r="D32" s="44"/>
      <c r="E32" s="7">
        <f>SUM(F32:J32)</f>
        <v>92</v>
      </c>
      <c r="F32" s="7"/>
      <c r="G32" s="7"/>
      <c r="H32" s="7">
        <v>80</v>
      </c>
      <c r="I32" s="7">
        <v>8</v>
      </c>
      <c r="J32" s="7">
        <v>4</v>
      </c>
      <c r="K32" s="100"/>
      <c r="L32"/>
      <c r="M32"/>
      <c r="N32"/>
      <c r="O32"/>
      <c r="P32"/>
      <c r="Q32"/>
    </row>
    <row r="33" spans="2:19" ht="15" x14ac:dyDescent="0.25">
      <c r="B33" s="145"/>
      <c r="C33" s="9" t="s">
        <v>10</v>
      </c>
      <c r="D33" s="44"/>
      <c r="E33" s="7">
        <f t="shared" ref="E33:E56" si="5">SUM(F33:J33)</f>
        <v>84</v>
      </c>
      <c r="F33" s="7"/>
      <c r="G33" s="7"/>
      <c r="H33" s="7">
        <v>80</v>
      </c>
      <c r="I33" s="7">
        <v>4</v>
      </c>
      <c r="J33" s="7"/>
      <c r="K33" s="100"/>
      <c r="L33"/>
      <c r="M33"/>
      <c r="N33"/>
      <c r="O33"/>
      <c r="P33"/>
      <c r="Q33"/>
    </row>
    <row r="34" spans="2:19" ht="15" x14ac:dyDescent="0.25">
      <c r="B34" s="145"/>
      <c r="C34" s="9" t="s">
        <v>153</v>
      </c>
      <c r="D34" s="44"/>
      <c r="E34" s="7">
        <f t="shared" si="5"/>
        <v>50</v>
      </c>
      <c r="F34" s="7"/>
      <c r="G34" s="7"/>
      <c r="H34" s="7">
        <v>50</v>
      </c>
      <c r="I34" s="7"/>
      <c r="J34" s="7"/>
      <c r="K34" s="100"/>
      <c r="L34"/>
      <c r="M34"/>
      <c r="N34"/>
      <c r="O34"/>
      <c r="P34"/>
      <c r="Q34"/>
    </row>
    <row r="35" spans="2:19" ht="15" x14ac:dyDescent="0.25">
      <c r="B35" s="145"/>
      <c r="C35" s="9" t="s">
        <v>36</v>
      </c>
      <c r="D35" s="44"/>
      <c r="E35" s="7">
        <f t="shared" si="5"/>
        <v>16</v>
      </c>
      <c r="F35" s="7"/>
      <c r="G35" s="7">
        <v>16</v>
      </c>
      <c r="H35" s="7"/>
      <c r="I35" s="7"/>
      <c r="J35" s="7"/>
      <c r="K35" s="100"/>
      <c r="L35"/>
      <c r="M35"/>
      <c r="N35"/>
      <c r="O35"/>
      <c r="P35"/>
      <c r="Q35"/>
    </row>
    <row r="36" spans="2:19" ht="15" x14ac:dyDescent="0.25">
      <c r="B36" s="145"/>
      <c r="C36" s="9" t="s">
        <v>37</v>
      </c>
      <c r="D36" s="44"/>
      <c r="E36" s="7">
        <f t="shared" si="5"/>
        <v>16</v>
      </c>
      <c r="F36" s="7"/>
      <c r="G36" s="7">
        <v>16</v>
      </c>
      <c r="H36" s="7"/>
      <c r="I36" s="7"/>
      <c r="J36" s="7"/>
      <c r="K36" s="100"/>
      <c r="L36"/>
      <c r="M36"/>
      <c r="N36"/>
      <c r="O36"/>
      <c r="P36"/>
      <c r="Q36"/>
    </row>
    <row r="37" spans="2:19" ht="15" x14ac:dyDescent="0.25">
      <c r="B37" s="145"/>
      <c r="C37" s="9" t="s">
        <v>61</v>
      </c>
      <c r="D37" s="44"/>
      <c r="E37" s="7">
        <f t="shared" si="5"/>
        <v>24</v>
      </c>
      <c r="F37" s="7"/>
      <c r="G37" s="7">
        <v>16</v>
      </c>
      <c r="H37" s="7"/>
      <c r="I37" s="7">
        <v>8</v>
      </c>
      <c r="J37" s="7"/>
      <c r="K37" s="103"/>
      <c r="L37" s="102"/>
      <c r="M37" s="102"/>
      <c r="N37" s="102"/>
      <c r="O37" s="102"/>
      <c r="P37" s="102"/>
      <c r="Q37" s="102"/>
    </row>
    <row r="38" spans="2:19" ht="15" x14ac:dyDescent="0.25">
      <c r="B38" s="145"/>
      <c r="C38" s="9" t="s">
        <v>62</v>
      </c>
      <c r="D38" s="44"/>
      <c r="E38" s="7">
        <f t="shared" si="5"/>
        <v>10</v>
      </c>
      <c r="F38" s="7"/>
      <c r="G38" s="7">
        <v>8</v>
      </c>
      <c r="H38" s="7"/>
      <c r="I38" s="7">
        <v>2</v>
      </c>
      <c r="J38" s="7"/>
      <c r="K38" s="100"/>
      <c r="L38"/>
      <c r="M38"/>
      <c r="N38"/>
      <c r="O38"/>
      <c r="P38"/>
      <c r="Q38"/>
    </row>
    <row r="39" spans="2:19" ht="15" x14ac:dyDescent="0.25">
      <c r="B39" s="145"/>
      <c r="C39" s="9" t="s">
        <v>75</v>
      </c>
      <c r="D39" s="44"/>
      <c r="E39" s="7">
        <f t="shared" si="5"/>
        <v>6</v>
      </c>
      <c r="F39" s="7"/>
      <c r="G39" s="7">
        <v>4</v>
      </c>
      <c r="H39" s="7"/>
      <c r="I39" s="7">
        <v>2</v>
      </c>
      <c r="J39" s="7"/>
      <c r="K39" s="100"/>
      <c r="L39"/>
      <c r="M39"/>
      <c r="N39"/>
      <c r="O39"/>
      <c r="P39"/>
      <c r="Q39"/>
    </row>
    <row r="40" spans="2:19" ht="15" x14ac:dyDescent="0.25">
      <c r="B40" s="145"/>
      <c r="C40" s="9" t="s">
        <v>73</v>
      </c>
      <c r="D40" s="44"/>
      <c r="E40" s="7">
        <f t="shared" si="5"/>
        <v>8</v>
      </c>
      <c r="F40" s="7"/>
      <c r="G40" s="7"/>
      <c r="H40" s="7">
        <v>8</v>
      </c>
      <c r="I40" s="7"/>
      <c r="J40" s="7"/>
      <c r="K40" s="100"/>
      <c r="L40"/>
      <c r="M40"/>
      <c r="N40"/>
      <c r="O40"/>
      <c r="P40"/>
      <c r="Q40"/>
    </row>
    <row r="41" spans="2:19" ht="15" x14ac:dyDescent="0.25">
      <c r="B41" s="145"/>
      <c r="C41" s="9" t="s">
        <v>15</v>
      </c>
      <c r="D41" s="44"/>
      <c r="E41" s="7">
        <f t="shared" si="5"/>
        <v>4</v>
      </c>
      <c r="F41" s="7"/>
      <c r="G41" s="7">
        <v>4</v>
      </c>
      <c r="H41" s="7"/>
      <c r="I41" s="7"/>
      <c r="J41" s="7"/>
      <c r="K41" s="100"/>
      <c r="L41"/>
      <c r="M41"/>
      <c r="N41"/>
      <c r="O41"/>
      <c r="P41"/>
      <c r="Q41"/>
    </row>
    <row r="42" spans="2:19" ht="15" x14ac:dyDescent="0.25">
      <c r="B42" s="145"/>
      <c r="C42" s="9" t="s">
        <v>18</v>
      </c>
      <c r="D42" s="44"/>
      <c r="E42" s="7">
        <f t="shared" si="5"/>
        <v>4</v>
      </c>
      <c r="F42" s="7"/>
      <c r="G42" s="7">
        <v>4</v>
      </c>
      <c r="H42" s="7"/>
      <c r="I42" s="7"/>
      <c r="J42" s="7"/>
      <c r="K42" s="100"/>
      <c r="L42"/>
      <c r="M42"/>
      <c r="N42"/>
      <c r="O42"/>
      <c r="P42"/>
      <c r="Q42"/>
    </row>
    <row r="43" spans="2:19" ht="15" x14ac:dyDescent="0.25">
      <c r="B43" s="145"/>
      <c r="C43" s="9" t="s">
        <v>14</v>
      </c>
      <c r="D43" s="44"/>
      <c r="E43" s="7">
        <f t="shared" si="5"/>
        <v>4</v>
      </c>
      <c r="F43" s="7"/>
      <c r="G43" s="7">
        <v>4</v>
      </c>
      <c r="H43" s="7"/>
      <c r="I43" s="7"/>
      <c r="J43" s="7"/>
      <c r="K43" s="100"/>
      <c r="L43"/>
      <c r="M43"/>
      <c r="N43"/>
      <c r="O43"/>
      <c r="P43"/>
      <c r="Q43"/>
    </row>
    <row r="44" spans="2:19" ht="15" x14ac:dyDescent="0.25">
      <c r="B44" s="145"/>
      <c r="C44" s="9" t="s">
        <v>16</v>
      </c>
      <c r="D44" s="44"/>
      <c r="E44" s="7">
        <f t="shared" si="5"/>
        <v>4</v>
      </c>
      <c r="F44" s="7"/>
      <c r="G44" s="7">
        <v>4</v>
      </c>
      <c r="H44" s="7"/>
      <c r="I44" s="7"/>
      <c r="J44" s="7"/>
      <c r="K44" s="100"/>
      <c r="L44"/>
      <c r="M44"/>
      <c r="N44"/>
      <c r="O44"/>
      <c r="P44"/>
      <c r="Q44"/>
      <c r="S44">
        <v>9</v>
      </c>
    </row>
    <row r="45" spans="2:19" ht="15" x14ac:dyDescent="0.25">
      <c r="B45" s="145"/>
      <c r="C45" s="9" t="s">
        <v>26</v>
      </c>
      <c r="D45" s="44"/>
      <c r="E45" s="7">
        <f t="shared" si="5"/>
        <v>4</v>
      </c>
      <c r="F45" s="7"/>
      <c r="G45" s="7">
        <v>4</v>
      </c>
      <c r="H45" s="7"/>
      <c r="I45" s="7"/>
      <c r="J45" s="7"/>
      <c r="K45" s="100"/>
      <c r="L45"/>
      <c r="M45"/>
      <c r="N45"/>
      <c r="O45"/>
      <c r="P45"/>
      <c r="Q45"/>
      <c r="S45">
        <v>32</v>
      </c>
    </row>
    <row r="46" spans="2:19" ht="15" x14ac:dyDescent="0.25">
      <c r="B46" s="145"/>
      <c r="C46" s="9" t="s">
        <v>17</v>
      </c>
      <c r="D46" s="44"/>
      <c r="E46" s="7">
        <f t="shared" si="5"/>
        <v>4</v>
      </c>
      <c r="F46" s="7"/>
      <c r="G46" s="7">
        <v>4</v>
      </c>
      <c r="H46" s="7"/>
      <c r="I46" s="7"/>
      <c r="J46" s="7"/>
      <c r="K46" s="100"/>
      <c r="L46"/>
      <c r="M46"/>
      <c r="N46"/>
      <c r="O46"/>
      <c r="P46"/>
      <c r="Q46"/>
      <c r="S46">
        <v>64</v>
      </c>
    </row>
    <row r="47" spans="2:19" ht="15" x14ac:dyDescent="0.25">
      <c r="B47" s="145"/>
      <c r="C47" s="9" t="s">
        <v>19</v>
      </c>
      <c r="D47" s="44"/>
      <c r="E47" s="7">
        <f t="shared" si="5"/>
        <v>4</v>
      </c>
      <c r="F47" s="7"/>
      <c r="G47" s="7">
        <v>4</v>
      </c>
      <c r="H47" s="7"/>
      <c r="I47" s="7"/>
      <c r="J47" s="7"/>
      <c r="K47" s="100"/>
      <c r="L47"/>
      <c r="M47"/>
      <c r="N47"/>
      <c r="O47"/>
      <c r="P47"/>
      <c r="Q47"/>
      <c r="S47">
        <v>41</v>
      </c>
    </row>
    <row r="48" spans="2:19" ht="15" x14ac:dyDescent="0.25">
      <c r="B48" s="145"/>
      <c r="C48" s="9" t="s">
        <v>169</v>
      </c>
      <c r="D48" s="44"/>
      <c r="E48" s="7">
        <f t="shared" si="5"/>
        <v>20</v>
      </c>
      <c r="F48" s="7">
        <v>20</v>
      </c>
      <c r="G48" s="7"/>
      <c r="H48" s="7"/>
      <c r="I48" s="7"/>
      <c r="J48" s="7"/>
      <c r="K48" s="100"/>
      <c r="L48"/>
      <c r="M48"/>
      <c r="N48"/>
      <c r="O48"/>
      <c r="P48"/>
      <c r="Q48"/>
      <c r="S48">
        <f>SUM(S44:S47)</f>
        <v>146</v>
      </c>
    </row>
    <row r="49" spans="2:19" ht="15" x14ac:dyDescent="0.25">
      <c r="B49" s="145"/>
      <c r="C49" s="9" t="s">
        <v>1</v>
      </c>
      <c r="D49" s="44"/>
      <c r="E49" s="7">
        <f t="shared" si="5"/>
        <v>4</v>
      </c>
      <c r="F49" s="7"/>
      <c r="G49" s="7">
        <v>4</v>
      </c>
      <c r="H49" s="7"/>
      <c r="I49" s="7"/>
      <c r="J49" s="7"/>
      <c r="K49" s="100"/>
      <c r="L49"/>
      <c r="M49"/>
      <c r="N49"/>
      <c r="O49"/>
      <c r="P49"/>
      <c r="Q49"/>
    </row>
    <row r="50" spans="2:19" ht="15" x14ac:dyDescent="0.25">
      <c r="B50" s="145"/>
      <c r="C50" s="9" t="s">
        <v>168</v>
      </c>
      <c r="D50" s="44"/>
      <c r="E50" s="7">
        <f t="shared" si="5"/>
        <v>330</v>
      </c>
      <c r="F50" s="7">
        <f>30*11</f>
        <v>330</v>
      </c>
      <c r="G50" s="7"/>
      <c r="H50" s="7"/>
      <c r="I50" s="7"/>
      <c r="J50" s="7"/>
      <c r="K50" s="100"/>
      <c r="L50"/>
      <c r="M50"/>
      <c r="N50"/>
      <c r="O50"/>
      <c r="P50"/>
      <c r="Q50"/>
    </row>
    <row r="51" spans="2:19" ht="15" x14ac:dyDescent="0.25">
      <c r="B51" s="145"/>
      <c r="C51" s="9" t="s">
        <v>25</v>
      </c>
      <c r="D51" s="44"/>
      <c r="E51" s="7">
        <f t="shared" si="5"/>
        <v>4</v>
      </c>
      <c r="F51" s="7"/>
      <c r="G51" s="7">
        <v>4</v>
      </c>
      <c r="H51" s="7"/>
      <c r="I51" s="7"/>
      <c r="J51" s="7"/>
      <c r="K51" s="100"/>
      <c r="L51"/>
      <c r="M51"/>
      <c r="N51"/>
      <c r="O51"/>
      <c r="P51"/>
      <c r="Q51"/>
    </row>
    <row r="52" spans="2:19" ht="15" x14ac:dyDescent="0.25">
      <c r="B52" s="145"/>
      <c r="C52" s="9" t="s">
        <v>38</v>
      </c>
      <c r="D52" s="44"/>
      <c r="E52" s="7">
        <f t="shared" si="5"/>
        <v>4</v>
      </c>
      <c r="F52" s="7"/>
      <c r="G52" s="7">
        <v>4</v>
      </c>
      <c r="H52" s="7"/>
      <c r="I52" s="7"/>
      <c r="J52" s="7"/>
      <c r="K52" s="100"/>
      <c r="L52"/>
      <c r="M52"/>
      <c r="N52"/>
      <c r="O52"/>
      <c r="P52"/>
      <c r="Q52"/>
    </row>
    <row r="53" spans="2:19" ht="15" x14ac:dyDescent="0.25">
      <c r="B53" s="145"/>
      <c r="C53" s="9" t="s">
        <v>24</v>
      </c>
      <c r="D53" s="44"/>
      <c r="E53" s="7">
        <f t="shared" si="5"/>
        <v>4</v>
      </c>
      <c r="F53" s="7"/>
      <c r="G53" s="7">
        <v>4</v>
      </c>
      <c r="H53" s="7"/>
      <c r="I53" s="7"/>
      <c r="J53" s="7"/>
      <c r="K53" s="100"/>
      <c r="L53"/>
      <c r="M53"/>
      <c r="N53"/>
      <c r="O53"/>
      <c r="P53"/>
      <c r="Q53"/>
    </row>
    <row r="54" spans="2:19" ht="15" x14ac:dyDescent="0.25">
      <c r="B54" s="145"/>
      <c r="C54" s="129" t="s">
        <v>23</v>
      </c>
      <c r="D54" s="44"/>
      <c r="E54" s="7">
        <f t="shared" si="5"/>
        <v>4</v>
      </c>
      <c r="F54" s="7"/>
      <c r="G54" s="7">
        <v>4</v>
      </c>
      <c r="H54" s="7"/>
      <c r="I54" s="7"/>
      <c r="J54" s="7"/>
      <c r="K54" s="100"/>
      <c r="L54"/>
      <c r="M54"/>
      <c r="N54"/>
      <c r="O54"/>
      <c r="P54"/>
      <c r="Q54"/>
    </row>
    <row r="55" spans="2:19" ht="15" x14ac:dyDescent="0.25">
      <c r="B55" s="145"/>
      <c r="C55" s="129" t="s">
        <v>0</v>
      </c>
      <c r="D55" s="44"/>
      <c r="E55" s="7">
        <f t="shared" si="5"/>
        <v>40</v>
      </c>
      <c r="F55" s="7"/>
      <c r="G55" s="7">
        <v>40</v>
      </c>
      <c r="H55" s="7"/>
      <c r="I55" s="7"/>
      <c r="J55" s="7"/>
      <c r="K55" s="100"/>
      <c r="L55"/>
      <c r="M55"/>
      <c r="N55"/>
      <c r="O55"/>
      <c r="P55"/>
      <c r="Q55"/>
    </row>
    <row r="56" spans="2:19" ht="15" x14ac:dyDescent="0.25">
      <c r="B56" s="145"/>
      <c r="C56" s="129" t="s">
        <v>123</v>
      </c>
      <c r="D56" s="44"/>
      <c r="E56" s="7">
        <f t="shared" si="5"/>
        <v>480</v>
      </c>
      <c r="F56" s="7"/>
      <c r="G56" s="7">
        <v>480</v>
      </c>
      <c r="H56" s="7"/>
      <c r="I56" s="7"/>
      <c r="J56" s="7"/>
      <c r="K56" s="100"/>
      <c r="L56"/>
      <c r="M56"/>
      <c r="N56"/>
      <c r="O56"/>
      <c r="P56"/>
      <c r="Q56"/>
    </row>
    <row r="57" spans="2:19" ht="15" customHeight="1" x14ac:dyDescent="0.25">
      <c r="B57" s="145"/>
      <c r="C57" s="129" t="s">
        <v>83</v>
      </c>
      <c r="D57" s="40"/>
      <c r="E57" s="7">
        <f>SUM(F57:J57)</f>
        <v>5916</v>
      </c>
      <c r="F57" s="47">
        <v>1340</v>
      </c>
      <c r="G57" s="47">
        <f>574*2</f>
        <v>1148</v>
      </c>
      <c r="H57" s="47">
        <f>531*2</f>
        <v>1062</v>
      </c>
      <c r="I57" s="47">
        <f>623*2</f>
        <v>1246</v>
      </c>
      <c r="J57" s="47">
        <f>560*2</f>
        <v>1120</v>
      </c>
      <c r="K57" s="49">
        <f>140*11</f>
        <v>1540</v>
      </c>
      <c r="L57" s="163" t="s">
        <v>235</v>
      </c>
      <c r="M57" s="164"/>
      <c r="N57" s="164"/>
      <c r="O57" s="164"/>
      <c r="P57" s="164"/>
      <c r="Q57" s="164"/>
      <c r="R57" s="164"/>
      <c r="S57" s="164"/>
    </row>
    <row r="58" spans="2:19" ht="15" x14ac:dyDescent="0.25">
      <c r="B58" s="145"/>
      <c r="C58" s="129" t="s">
        <v>86</v>
      </c>
      <c r="D58" s="40"/>
      <c r="E58" s="7">
        <f>SUM(F58:J58)</f>
        <v>550</v>
      </c>
      <c r="F58" s="7"/>
      <c r="G58" s="47">
        <v>66</v>
      </c>
      <c r="H58" s="47">
        <v>152</v>
      </c>
      <c r="I58" s="47">
        <v>88</v>
      </c>
      <c r="J58" s="47">
        <v>244</v>
      </c>
      <c r="K58" s="100"/>
      <c r="L58"/>
      <c r="M58"/>
      <c r="N58"/>
      <c r="O58"/>
      <c r="P58"/>
      <c r="Q58"/>
    </row>
    <row r="59" spans="2:19" ht="15" x14ac:dyDescent="0.25">
      <c r="B59" s="145"/>
      <c r="C59" s="129" t="s">
        <v>138</v>
      </c>
      <c r="D59" s="40"/>
      <c r="E59" s="7">
        <f>SUM(F59:J59)</f>
        <v>120</v>
      </c>
      <c r="F59" s="7"/>
      <c r="G59" s="7"/>
      <c r="H59" s="7">
        <v>120</v>
      </c>
      <c r="I59" s="7"/>
      <c r="J59" s="7"/>
      <c r="K59" s="100"/>
      <c r="L59"/>
      <c r="M59"/>
      <c r="N59"/>
      <c r="O59"/>
      <c r="P59"/>
      <c r="Q59"/>
    </row>
    <row r="60" spans="2:19" ht="18.75" customHeight="1" x14ac:dyDescent="0.25">
      <c r="B60" s="145"/>
      <c r="C60" s="6" t="s">
        <v>81</v>
      </c>
      <c r="D60" s="45"/>
      <c r="E60" s="13">
        <f t="shared" ref="E60:K60" si="6">SUM(E24:E59)</f>
        <v>8721</v>
      </c>
      <c r="F60" s="14">
        <f t="shared" si="6"/>
        <v>1822</v>
      </c>
      <c r="G60" s="14">
        <f t="shared" si="6"/>
        <v>2065</v>
      </c>
      <c r="H60" s="14">
        <f t="shared" si="6"/>
        <v>1720</v>
      </c>
      <c r="I60" s="14">
        <f t="shared" si="6"/>
        <v>1534</v>
      </c>
      <c r="J60" s="14">
        <f t="shared" si="6"/>
        <v>1580</v>
      </c>
      <c r="K60" s="14">
        <f t="shared" si="6"/>
        <v>1540</v>
      </c>
      <c r="L60"/>
      <c r="M60"/>
      <c r="N60"/>
      <c r="O60"/>
      <c r="P60"/>
      <c r="Q60"/>
    </row>
    <row r="61" spans="2:19" ht="18.75" customHeight="1" x14ac:dyDescent="0.25">
      <c r="B61" s="145"/>
      <c r="C61" s="6" t="s">
        <v>76</v>
      </c>
      <c r="D61" s="45"/>
      <c r="E61" s="7">
        <f>1920*5</f>
        <v>9600</v>
      </c>
      <c r="F61" s="26">
        <v>1920</v>
      </c>
      <c r="G61" s="26">
        <v>1920</v>
      </c>
      <c r="H61" s="26">
        <v>1920</v>
      </c>
      <c r="I61" s="26">
        <v>1920</v>
      </c>
      <c r="J61" s="26">
        <v>1920</v>
      </c>
      <c r="K61" s="26">
        <v>1920</v>
      </c>
      <c r="L61"/>
      <c r="M61"/>
      <c r="N61"/>
      <c r="O61"/>
      <c r="P61"/>
      <c r="Q61"/>
    </row>
    <row r="62" spans="2:19" ht="18.75" customHeight="1" x14ac:dyDescent="0.25">
      <c r="B62" s="146"/>
      <c r="C62" s="25" t="s">
        <v>127</v>
      </c>
      <c r="D62" s="66"/>
      <c r="E62" s="27">
        <f>E61-E60</f>
        <v>879</v>
      </c>
      <c r="F62" s="99">
        <f t="shared" ref="F62:K62" si="7">F61-F60</f>
        <v>98</v>
      </c>
      <c r="G62" s="99">
        <f>G61-G60</f>
        <v>-145</v>
      </c>
      <c r="H62" s="27">
        <f>H61-H60</f>
        <v>200</v>
      </c>
      <c r="I62" s="27">
        <f t="shared" si="7"/>
        <v>386</v>
      </c>
      <c r="J62" s="27">
        <f t="shared" si="7"/>
        <v>340</v>
      </c>
      <c r="K62" s="27">
        <f t="shared" si="7"/>
        <v>380</v>
      </c>
      <c r="L62"/>
      <c r="M62"/>
      <c r="N62"/>
      <c r="O62"/>
      <c r="P62"/>
      <c r="Q62"/>
      <c r="S62" s="33"/>
    </row>
    <row r="63" spans="2:19" ht="18" customHeight="1" x14ac:dyDescent="0.25">
      <c r="B63" s="23"/>
      <c r="C63" s="3"/>
      <c r="D63" s="3"/>
      <c r="E63" s="3"/>
      <c r="F63" s="21" t="s">
        <v>46</v>
      </c>
      <c r="G63" s="21" t="s">
        <v>82</v>
      </c>
      <c r="H63" s="21" t="s">
        <v>47</v>
      </c>
      <c r="I63" s="21" t="s">
        <v>48</v>
      </c>
      <c r="J63" s="21" t="s">
        <v>49</v>
      </c>
      <c r="K63" s="21" t="s">
        <v>232</v>
      </c>
      <c r="L63" s="3"/>
      <c r="M63"/>
      <c r="N63"/>
      <c r="O63"/>
      <c r="P63"/>
      <c r="Q63"/>
    </row>
    <row r="64" spans="2:19" x14ac:dyDescent="0.25">
      <c r="B64" s="23"/>
      <c r="C64" s="105" t="s">
        <v>237</v>
      </c>
      <c r="D64" s="93"/>
      <c r="E64" s="93"/>
      <c r="F64" s="104">
        <f t="shared" ref="F64:K64" si="8">F60/F61</f>
        <v>0.94895833333333335</v>
      </c>
      <c r="G64" s="104">
        <f t="shared" si="8"/>
        <v>1.0755208333333333</v>
      </c>
      <c r="H64" s="104">
        <f t="shared" si="8"/>
        <v>0.89583333333333337</v>
      </c>
      <c r="I64" s="104">
        <f t="shared" si="8"/>
        <v>0.79895833333333333</v>
      </c>
      <c r="J64" s="104">
        <f t="shared" si="8"/>
        <v>0.82291666666666663</v>
      </c>
      <c r="K64" s="104">
        <f t="shared" si="8"/>
        <v>0.80208333333333337</v>
      </c>
      <c r="L64" s="94"/>
      <c r="M64"/>
      <c r="N64"/>
      <c r="O64"/>
      <c r="P64"/>
      <c r="Q64"/>
    </row>
    <row r="65" spans="2:19" x14ac:dyDescent="0.25">
      <c r="B65" s="23"/>
      <c r="C65" s="3"/>
      <c r="D65" s="3"/>
      <c r="E65" s="3"/>
      <c r="F65" s="3"/>
      <c r="G65" s="3"/>
      <c r="H65" s="3"/>
      <c r="I65" s="3"/>
      <c r="J65" s="3"/>
      <c r="K65" s="3"/>
      <c r="L65" s="4"/>
      <c r="M65" s="93"/>
      <c r="N65" s="93"/>
      <c r="O65" s="93"/>
      <c r="P65" s="93"/>
      <c r="Q65" s="93"/>
      <c r="S65" s="94"/>
    </row>
    <row r="66" spans="2:19" ht="15" customHeight="1" x14ac:dyDescent="0.25">
      <c r="B66" s="152" t="s">
        <v>191</v>
      </c>
      <c r="C66" s="32"/>
      <c r="D66" s="147" t="s">
        <v>196</v>
      </c>
      <c r="E66" s="148"/>
      <c r="F66" s="148"/>
      <c r="G66" s="148"/>
      <c r="H66" s="148"/>
      <c r="I66" s="148"/>
      <c r="J66" s="149"/>
      <c r="K66" s="32"/>
      <c r="L66" s="169"/>
      <c r="M66" s="170"/>
      <c r="N66" s="170"/>
      <c r="O66" s="170"/>
      <c r="P66" s="170"/>
      <c r="Q66" s="170"/>
      <c r="R66" s="171"/>
    </row>
    <row r="67" spans="2:19" ht="15" customHeight="1" x14ac:dyDescent="0.25">
      <c r="B67" s="152"/>
      <c r="C67" s="18" t="s">
        <v>80</v>
      </c>
      <c r="D67" s="86" t="s">
        <v>50</v>
      </c>
      <c r="E67" s="19" t="s">
        <v>39</v>
      </c>
      <c r="F67" s="20" t="s">
        <v>42</v>
      </c>
      <c r="G67" s="20" t="s">
        <v>41</v>
      </c>
      <c r="H67" s="20" t="s">
        <v>51</v>
      </c>
      <c r="I67" s="20" t="s">
        <v>52</v>
      </c>
      <c r="J67" s="20" t="s">
        <v>50</v>
      </c>
      <c r="K67" s="20" t="s">
        <v>53</v>
      </c>
      <c r="L67" s="65"/>
      <c r="M67"/>
      <c r="N67"/>
      <c r="O67"/>
      <c r="P67"/>
      <c r="Q67"/>
    </row>
    <row r="68" spans="2:19" ht="15" x14ac:dyDescent="0.25">
      <c r="B68" s="152"/>
      <c r="C68" s="15" t="s">
        <v>79</v>
      </c>
      <c r="D68" s="43"/>
      <c r="E68" s="7">
        <f>SUM(F68:J68)</f>
        <v>212</v>
      </c>
      <c r="F68" s="7"/>
      <c r="G68" s="7"/>
      <c r="H68" s="7"/>
      <c r="I68" s="7"/>
      <c r="J68" s="7">
        <v>212</v>
      </c>
      <c r="K68" s="12"/>
      <c r="L68"/>
      <c r="M68"/>
      <c r="N68"/>
      <c r="O68"/>
      <c r="P68"/>
      <c r="Q68"/>
    </row>
    <row r="69" spans="2:19" ht="15" x14ac:dyDescent="0.25">
      <c r="B69" s="152"/>
      <c r="C69" s="15" t="s">
        <v>236</v>
      </c>
      <c r="D69" s="56"/>
      <c r="E69" s="7">
        <f t="shared" ref="E69:E74" si="9">SUM(F69:K69)</f>
        <v>176</v>
      </c>
      <c r="F69" s="48"/>
      <c r="G69" s="48"/>
      <c r="H69" s="47"/>
      <c r="I69" s="47"/>
      <c r="J69" s="47">
        <f>16*11</f>
        <v>176</v>
      </c>
      <c r="K69" s="47"/>
      <c r="L69"/>
      <c r="M69"/>
      <c r="N69"/>
      <c r="O69"/>
      <c r="P69"/>
      <c r="Q69"/>
    </row>
    <row r="70" spans="2:19" ht="15" x14ac:dyDescent="0.25">
      <c r="B70" s="152"/>
      <c r="C70" s="15" t="s">
        <v>100</v>
      </c>
      <c r="D70" s="56"/>
      <c r="E70" s="7">
        <f t="shared" si="9"/>
        <v>48</v>
      </c>
      <c r="F70" s="48"/>
      <c r="G70" s="48"/>
      <c r="H70" s="47"/>
      <c r="I70" s="47"/>
      <c r="J70" s="47"/>
      <c r="K70" s="47">
        <v>48</v>
      </c>
      <c r="L70"/>
      <c r="M70"/>
      <c r="N70"/>
      <c r="O70"/>
      <c r="P70"/>
      <c r="Q70"/>
    </row>
    <row r="71" spans="2:19" ht="15" x14ac:dyDescent="0.25">
      <c r="B71" s="152"/>
      <c r="C71" s="15" t="s">
        <v>129</v>
      </c>
      <c r="D71" s="56"/>
      <c r="E71" s="7">
        <f t="shared" si="9"/>
        <v>600</v>
      </c>
      <c r="F71" s="48"/>
      <c r="G71" s="48"/>
      <c r="H71" s="47">
        <v>300</v>
      </c>
      <c r="I71" s="47"/>
      <c r="J71" s="47"/>
      <c r="K71" s="47">
        <v>300</v>
      </c>
      <c r="L71"/>
      <c r="M71"/>
      <c r="N71"/>
      <c r="O71"/>
      <c r="P71"/>
      <c r="Q71"/>
      <c r="S71">
        <f>E60</f>
        <v>8721</v>
      </c>
    </row>
    <row r="72" spans="2:19" ht="15" x14ac:dyDescent="0.25">
      <c r="B72" s="152"/>
      <c r="C72" s="15" t="s">
        <v>105</v>
      </c>
      <c r="D72" s="56"/>
      <c r="E72" s="7">
        <f t="shared" si="9"/>
        <v>40</v>
      </c>
      <c r="F72" s="48"/>
      <c r="G72" s="48"/>
      <c r="H72" s="47"/>
      <c r="I72" s="47"/>
      <c r="J72" s="47"/>
      <c r="K72" s="47">
        <v>40</v>
      </c>
      <c r="L72"/>
      <c r="M72"/>
      <c r="N72"/>
      <c r="O72"/>
      <c r="P72"/>
      <c r="Q72"/>
      <c r="S72">
        <f>E134</f>
        <v>9553</v>
      </c>
    </row>
    <row r="73" spans="2:19" ht="15" customHeight="1" x14ac:dyDescent="0.25">
      <c r="B73" s="152"/>
      <c r="C73" s="15" t="s">
        <v>111</v>
      </c>
      <c r="D73" s="56"/>
      <c r="E73" s="97">
        <f>SUM(F73:K73)</f>
        <v>200</v>
      </c>
      <c r="F73" s="97"/>
      <c r="G73" s="97"/>
      <c r="H73" s="47"/>
      <c r="I73" s="47"/>
      <c r="J73" s="97">
        <v>200</v>
      </c>
      <c r="K73" s="47"/>
      <c r="L73" s="140" t="s">
        <v>210</v>
      </c>
      <c r="M73" s="141"/>
      <c r="N73" s="141"/>
      <c r="O73" s="141"/>
      <c r="P73" s="141"/>
      <c r="Q73"/>
      <c r="S73">
        <f>E185</f>
        <v>7091</v>
      </c>
    </row>
    <row r="74" spans="2:19" ht="15" x14ac:dyDescent="0.25">
      <c r="B74" s="152"/>
      <c r="C74" s="15" t="s">
        <v>132</v>
      </c>
      <c r="D74" s="56"/>
      <c r="E74" s="7">
        <f t="shared" si="9"/>
        <v>32</v>
      </c>
      <c r="F74" s="48"/>
      <c r="G74" s="48"/>
      <c r="H74" s="47"/>
      <c r="I74" s="47"/>
      <c r="J74" s="47"/>
      <c r="K74" s="47">
        <v>32</v>
      </c>
      <c r="L74"/>
      <c r="M74"/>
      <c r="N74"/>
      <c r="O74"/>
      <c r="P74"/>
      <c r="Q74"/>
      <c r="S74">
        <f>E185</f>
        <v>7091</v>
      </c>
    </row>
    <row r="75" spans="2:19" ht="15" x14ac:dyDescent="0.25">
      <c r="B75" s="152"/>
      <c r="C75" s="15" t="s">
        <v>35</v>
      </c>
      <c r="D75" s="44"/>
      <c r="E75" s="7">
        <f>SUM(F75:K75)</f>
        <v>348</v>
      </c>
      <c r="F75" s="7"/>
      <c r="G75" s="7">
        <v>24</v>
      </c>
      <c r="H75" s="7"/>
      <c r="I75" s="7">
        <v>16</v>
      </c>
      <c r="J75" s="7">
        <f>148+80</f>
        <v>228</v>
      </c>
      <c r="K75" s="7">
        <v>80</v>
      </c>
      <c r="L75"/>
      <c r="M75"/>
      <c r="N75"/>
      <c r="O75"/>
      <c r="P75"/>
      <c r="Q75"/>
    </row>
    <row r="76" spans="2:19" ht="15" x14ac:dyDescent="0.25">
      <c r="B76" s="152"/>
      <c r="C76" s="15" t="s">
        <v>36</v>
      </c>
      <c r="D76" s="44"/>
      <c r="E76" s="7">
        <f t="shared" ref="E76:E116" si="10">SUM(F76:K76)</f>
        <v>188</v>
      </c>
      <c r="F76" s="7">
        <v>60</v>
      </c>
      <c r="G76" s="7"/>
      <c r="H76" s="7">
        <v>32</v>
      </c>
      <c r="I76" s="7">
        <v>32</v>
      </c>
      <c r="J76" s="7">
        <v>64</v>
      </c>
      <c r="K76" s="7"/>
      <c r="L76"/>
      <c r="M76"/>
      <c r="N76"/>
      <c r="O76"/>
      <c r="P76"/>
      <c r="Q76"/>
    </row>
    <row r="77" spans="2:19" ht="15" x14ac:dyDescent="0.25">
      <c r="B77" s="152"/>
      <c r="C77" s="15" t="s">
        <v>37</v>
      </c>
      <c r="D77" s="44"/>
      <c r="E77" s="7">
        <f t="shared" si="10"/>
        <v>168</v>
      </c>
      <c r="F77" s="7">
        <v>40</v>
      </c>
      <c r="G77" s="7">
        <v>32</v>
      </c>
      <c r="H77" s="7">
        <v>32</v>
      </c>
      <c r="I77" s="7">
        <v>32</v>
      </c>
      <c r="J77" s="7">
        <v>32</v>
      </c>
      <c r="K77" s="7"/>
      <c r="L77"/>
      <c r="M77"/>
      <c r="N77"/>
      <c r="O77"/>
      <c r="P77"/>
      <c r="Q77"/>
    </row>
    <row r="78" spans="2:19" ht="15" x14ac:dyDescent="0.25">
      <c r="B78" s="152"/>
      <c r="C78" s="15" t="s">
        <v>12</v>
      </c>
      <c r="D78" s="44"/>
      <c r="E78" s="7">
        <f>SUM(F78:K78)</f>
        <v>488</v>
      </c>
      <c r="F78" s="7">
        <v>320</v>
      </c>
      <c r="H78" s="7"/>
      <c r="I78" s="7">
        <v>24</v>
      </c>
      <c r="J78" s="7">
        <v>80</v>
      </c>
      <c r="K78" s="7">
        <v>64</v>
      </c>
      <c r="L78"/>
      <c r="M78"/>
      <c r="N78"/>
      <c r="O78"/>
      <c r="P78"/>
      <c r="Q78"/>
    </row>
    <row r="79" spans="2:19" ht="15" x14ac:dyDescent="0.25">
      <c r="B79" s="152"/>
      <c r="C79" s="15" t="s">
        <v>186</v>
      </c>
      <c r="D79" s="44"/>
      <c r="E79" s="7">
        <f t="shared" si="10"/>
        <v>396</v>
      </c>
      <c r="F79" s="7">
        <v>32</v>
      </c>
      <c r="G79" s="7"/>
      <c r="H79" s="7"/>
      <c r="I79" s="7">
        <v>32</v>
      </c>
      <c r="J79" s="7">
        <v>300</v>
      </c>
      <c r="K79" s="7">
        <v>32</v>
      </c>
      <c r="L79"/>
      <c r="M79"/>
      <c r="N79"/>
      <c r="O79"/>
      <c r="P79"/>
      <c r="Q79"/>
    </row>
    <row r="80" spans="2:19" ht="15" x14ac:dyDescent="0.25">
      <c r="B80" s="152"/>
      <c r="C80" s="15" t="s">
        <v>64</v>
      </c>
      <c r="D80" s="44"/>
      <c r="E80" s="7">
        <f>SUM(F80:K80)</f>
        <v>392</v>
      </c>
      <c r="F80" s="7">
        <v>200</v>
      </c>
      <c r="G80" s="91"/>
      <c r="H80" s="7"/>
      <c r="I80" s="7"/>
      <c r="J80" s="7">
        <v>168</v>
      </c>
      <c r="K80" s="7">
        <v>24</v>
      </c>
      <c r="L80"/>
      <c r="M80"/>
      <c r="N80"/>
      <c r="O80"/>
      <c r="P80"/>
      <c r="Q80"/>
    </row>
    <row r="81" spans="2:18" ht="15" x14ac:dyDescent="0.25">
      <c r="B81" s="152"/>
      <c r="C81" s="15" t="s">
        <v>20</v>
      </c>
      <c r="D81" s="44"/>
      <c r="E81" s="7">
        <f t="shared" si="10"/>
        <v>296</v>
      </c>
      <c r="F81" s="7"/>
      <c r="G81" s="7"/>
      <c r="H81" s="7"/>
      <c r="I81" s="7">
        <v>16</v>
      </c>
      <c r="J81" s="7">
        <v>120</v>
      </c>
      <c r="K81" s="7">
        <v>160</v>
      </c>
      <c r="L81"/>
      <c r="M81"/>
      <c r="N81"/>
      <c r="O81"/>
      <c r="P81"/>
      <c r="Q81"/>
    </row>
    <row r="82" spans="2:18" ht="15" x14ac:dyDescent="0.25">
      <c r="B82" s="152"/>
      <c r="C82" s="15" t="s">
        <v>32</v>
      </c>
      <c r="D82" s="44"/>
      <c r="E82" s="7">
        <f t="shared" si="10"/>
        <v>184</v>
      </c>
      <c r="F82" s="7"/>
      <c r="G82" s="7">
        <v>32</v>
      </c>
      <c r="H82" s="7">
        <v>60</v>
      </c>
      <c r="I82" s="7">
        <v>32</v>
      </c>
      <c r="J82" s="7"/>
      <c r="K82" s="7">
        <v>60</v>
      </c>
      <c r="L82"/>
      <c r="M82"/>
      <c r="N82"/>
      <c r="O82"/>
      <c r="P82"/>
      <c r="Q82"/>
    </row>
    <row r="83" spans="2:18" ht="15" x14ac:dyDescent="0.25">
      <c r="B83" s="152" t="s">
        <v>191</v>
      </c>
      <c r="C83" s="16" t="s">
        <v>13</v>
      </c>
      <c r="D83" s="44"/>
      <c r="E83" s="7">
        <f t="shared" si="10"/>
        <v>56</v>
      </c>
      <c r="F83" s="7">
        <v>40</v>
      </c>
      <c r="G83" s="7"/>
      <c r="H83" s="7"/>
      <c r="I83" s="7">
        <v>16</v>
      </c>
      <c r="J83" s="7"/>
      <c r="K83" s="7"/>
      <c r="L83"/>
      <c r="M83"/>
      <c r="N83"/>
      <c r="O83"/>
      <c r="P83"/>
      <c r="Q83"/>
    </row>
    <row r="84" spans="2:18" ht="15" x14ac:dyDescent="0.25">
      <c r="B84" s="152"/>
      <c r="C84" s="16" t="s">
        <v>15</v>
      </c>
      <c r="D84" s="44"/>
      <c r="E84" s="7">
        <f t="shared" si="10"/>
        <v>96</v>
      </c>
      <c r="F84" s="7"/>
      <c r="G84" s="7"/>
      <c r="H84" s="7">
        <v>80</v>
      </c>
      <c r="I84" s="7"/>
      <c r="J84" s="7"/>
      <c r="K84" s="7">
        <v>16</v>
      </c>
      <c r="L84"/>
      <c r="M84"/>
      <c r="N84"/>
      <c r="O84"/>
      <c r="P84"/>
      <c r="Q84"/>
    </row>
    <row r="85" spans="2:18" ht="15" x14ac:dyDescent="0.25">
      <c r="B85" s="152"/>
      <c r="C85" s="16" t="s">
        <v>18</v>
      </c>
      <c r="D85" s="44"/>
      <c r="E85" s="7">
        <f t="shared" si="10"/>
        <v>76</v>
      </c>
      <c r="F85" s="7"/>
      <c r="G85" s="7"/>
      <c r="H85" s="7">
        <v>60</v>
      </c>
      <c r="I85" s="7"/>
      <c r="J85" s="7"/>
      <c r="K85" s="7">
        <v>16</v>
      </c>
      <c r="L85"/>
      <c r="M85"/>
      <c r="N85"/>
      <c r="O85"/>
      <c r="P85"/>
      <c r="Q85"/>
    </row>
    <row r="86" spans="2:18" ht="15" x14ac:dyDescent="0.25">
      <c r="B86" s="152"/>
      <c r="C86" s="16" t="s">
        <v>14</v>
      </c>
      <c r="D86" s="44"/>
      <c r="E86" s="7">
        <f t="shared" si="10"/>
        <v>96</v>
      </c>
      <c r="F86" s="7"/>
      <c r="G86" s="7"/>
      <c r="H86" s="7">
        <v>80</v>
      </c>
      <c r="I86" s="7"/>
      <c r="J86" s="7"/>
      <c r="K86" s="7">
        <v>16</v>
      </c>
      <c r="L86"/>
      <c r="M86"/>
      <c r="N86"/>
      <c r="O86"/>
      <c r="P86"/>
      <c r="Q86"/>
    </row>
    <row r="87" spans="2:18" ht="15" x14ac:dyDescent="0.25">
      <c r="B87" s="152"/>
      <c r="C87" s="16" t="s">
        <v>16</v>
      </c>
      <c r="D87" s="44"/>
      <c r="E87" s="7">
        <f t="shared" si="10"/>
        <v>116</v>
      </c>
      <c r="F87" s="7"/>
      <c r="H87" s="7">
        <v>100</v>
      </c>
      <c r="I87" s="7"/>
      <c r="J87" s="7"/>
      <c r="K87" s="7">
        <v>16</v>
      </c>
      <c r="L87"/>
      <c r="M87"/>
      <c r="N87"/>
      <c r="O87"/>
      <c r="P87"/>
      <c r="Q87"/>
    </row>
    <row r="88" spans="2:18" ht="15" x14ac:dyDescent="0.25">
      <c r="B88" s="152"/>
      <c r="C88" s="16" t="s">
        <v>17</v>
      </c>
      <c r="D88" s="44"/>
      <c r="E88" s="7">
        <f t="shared" si="10"/>
        <v>114</v>
      </c>
      <c r="F88" s="7"/>
      <c r="G88" s="7"/>
      <c r="H88" s="7">
        <v>90</v>
      </c>
      <c r="I88" s="7"/>
      <c r="J88" s="7"/>
      <c r="K88" s="7">
        <v>24</v>
      </c>
      <c r="L88"/>
      <c r="M88"/>
      <c r="N88"/>
      <c r="O88"/>
      <c r="P88"/>
      <c r="Q88"/>
    </row>
    <row r="89" spans="2:18" ht="15" x14ac:dyDescent="0.25">
      <c r="B89" s="152"/>
      <c r="C89" s="16" t="s">
        <v>19</v>
      </c>
      <c r="D89" s="44"/>
      <c r="E89" s="7">
        <f t="shared" si="10"/>
        <v>184</v>
      </c>
      <c r="F89" s="7"/>
      <c r="G89" s="7"/>
      <c r="H89" s="7">
        <v>160</v>
      </c>
      <c r="I89" s="7"/>
      <c r="J89" s="7"/>
      <c r="K89" s="7">
        <v>24</v>
      </c>
      <c r="L89"/>
      <c r="M89"/>
      <c r="N89"/>
      <c r="O89"/>
      <c r="P89"/>
      <c r="Q89"/>
    </row>
    <row r="90" spans="2:18" ht="15" x14ac:dyDescent="0.25">
      <c r="B90" s="152"/>
      <c r="C90" s="16" t="s">
        <v>11</v>
      </c>
      <c r="D90" s="44"/>
      <c r="E90" s="7">
        <f t="shared" si="10"/>
        <v>72</v>
      </c>
      <c r="F90" s="7"/>
      <c r="G90" s="7"/>
      <c r="H90" s="7">
        <v>72</v>
      </c>
      <c r="I90" s="7"/>
      <c r="J90" s="7"/>
      <c r="K90" s="7"/>
      <c r="L90"/>
      <c r="M90"/>
      <c r="N90"/>
      <c r="O90"/>
      <c r="P90"/>
      <c r="Q90"/>
    </row>
    <row r="91" spans="2:18" ht="15" x14ac:dyDescent="0.25">
      <c r="B91" s="152"/>
      <c r="C91" s="16" t="s">
        <v>3</v>
      </c>
      <c r="D91" s="44"/>
      <c r="E91" s="7">
        <f t="shared" si="10"/>
        <v>80</v>
      </c>
      <c r="F91" s="7">
        <v>32</v>
      </c>
      <c r="G91" s="7">
        <v>16</v>
      </c>
      <c r="H91" s="7"/>
      <c r="I91" s="7">
        <v>32</v>
      </c>
      <c r="J91" s="7"/>
      <c r="K91" s="7"/>
      <c r="L91"/>
      <c r="M91"/>
      <c r="N91"/>
      <c r="O91"/>
      <c r="P91"/>
      <c r="Q91"/>
    </row>
    <row r="92" spans="2:18" ht="15" customHeight="1" x14ac:dyDescent="0.25">
      <c r="B92" s="152"/>
      <c r="C92" s="16" t="s">
        <v>6</v>
      </c>
      <c r="D92" s="44"/>
      <c r="E92" s="7">
        <f t="shared" si="10"/>
        <v>72</v>
      </c>
      <c r="F92" s="7"/>
      <c r="G92" s="7">
        <v>16</v>
      </c>
      <c r="H92" s="7"/>
      <c r="I92" s="7">
        <v>24</v>
      </c>
      <c r="J92" s="7"/>
      <c r="K92" s="7">
        <v>32</v>
      </c>
      <c r="L92"/>
      <c r="M92"/>
      <c r="N92"/>
      <c r="O92"/>
      <c r="P92"/>
      <c r="Q92"/>
    </row>
    <row r="93" spans="2:18" ht="15" x14ac:dyDescent="0.25">
      <c r="B93" s="152"/>
      <c r="C93" s="16" t="s">
        <v>133</v>
      </c>
      <c r="D93" s="44"/>
      <c r="E93" s="7">
        <f t="shared" si="10"/>
        <v>16</v>
      </c>
      <c r="F93" s="7"/>
      <c r="G93" s="7"/>
      <c r="H93" s="7"/>
      <c r="I93" s="7"/>
      <c r="J93" s="7"/>
      <c r="K93" s="7">
        <v>16</v>
      </c>
      <c r="L93"/>
      <c r="M93"/>
      <c r="N93"/>
      <c r="O93"/>
      <c r="P93"/>
      <c r="Q93"/>
    </row>
    <row r="94" spans="2:18" ht="15" x14ac:dyDescent="0.25">
      <c r="B94" s="152"/>
      <c r="C94" s="16" t="s">
        <v>73</v>
      </c>
      <c r="D94" s="44"/>
      <c r="E94" s="7">
        <f t="shared" si="10"/>
        <v>80</v>
      </c>
      <c r="F94" s="7">
        <v>40</v>
      </c>
      <c r="G94" s="7"/>
      <c r="H94" s="7"/>
      <c r="I94" s="7">
        <v>16</v>
      </c>
      <c r="J94" s="7">
        <v>24</v>
      </c>
      <c r="K94" s="7"/>
      <c r="L94"/>
      <c r="M94"/>
      <c r="N94"/>
      <c r="O94"/>
      <c r="P94"/>
      <c r="Q94"/>
    </row>
    <row r="95" spans="2:18" ht="15" x14ac:dyDescent="0.25">
      <c r="B95" s="152"/>
      <c r="C95" s="16" t="s">
        <v>74</v>
      </c>
      <c r="D95" s="44"/>
      <c r="E95" s="7">
        <f>SUM(F95:K95)</f>
        <v>296</v>
      </c>
      <c r="F95" s="7"/>
      <c r="G95" s="91"/>
      <c r="H95" s="7"/>
      <c r="I95" s="7">
        <v>16</v>
      </c>
      <c r="J95" s="7">
        <v>80</v>
      </c>
      <c r="K95" s="7">
        <v>200</v>
      </c>
      <c r="L95"/>
      <c r="M95"/>
      <c r="N95"/>
      <c r="O95"/>
      <c r="P95"/>
      <c r="Q95"/>
    </row>
    <row r="96" spans="2:18" ht="15" x14ac:dyDescent="0.25">
      <c r="B96" s="152"/>
      <c r="C96" s="16" t="s">
        <v>5</v>
      </c>
      <c r="D96" s="44"/>
      <c r="E96" s="7">
        <f t="shared" si="10"/>
        <v>216</v>
      </c>
      <c r="F96" s="7">
        <v>96</v>
      </c>
      <c r="H96" s="7">
        <v>40</v>
      </c>
      <c r="I96" s="7">
        <v>24</v>
      </c>
      <c r="J96" s="7">
        <v>40</v>
      </c>
      <c r="K96" s="7">
        <v>16</v>
      </c>
      <c r="L96" s="142"/>
      <c r="M96" s="143"/>
      <c r="N96" s="143"/>
      <c r="O96" s="143"/>
      <c r="P96" s="143"/>
      <c r="Q96" s="143"/>
      <c r="R96" s="143"/>
    </row>
    <row r="97" spans="2:17" ht="15" x14ac:dyDescent="0.25">
      <c r="B97" s="152"/>
      <c r="C97" s="16" t="s">
        <v>192</v>
      </c>
      <c r="D97" s="44"/>
      <c r="E97" s="7">
        <f t="shared" si="10"/>
        <v>160</v>
      </c>
      <c r="F97" s="7"/>
      <c r="G97" s="7"/>
      <c r="H97" s="7">
        <v>160</v>
      </c>
      <c r="I97" s="7"/>
      <c r="J97" s="7"/>
      <c r="K97" s="7"/>
      <c r="L97"/>
      <c r="M97"/>
      <c r="N97"/>
      <c r="O97"/>
      <c r="P97"/>
      <c r="Q97"/>
    </row>
    <row r="98" spans="2:17" ht="18.75" customHeight="1" x14ac:dyDescent="0.25">
      <c r="B98" s="152"/>
      <c r="C98" s="16" t="s">
        <v>1</v>
      </c>
      <c r="D98" s="44"/>
      <c r="E98" s="7">
        <f t="shared" si="10"/>
        <v>40</v>
      </c>
      <c r="F98" s="7">
        <v>16</v>
      </c>
      <c r="G98" s="7">
        <v>8</v>
      </c>
      <c r="H98" s="7"/>
      <c r="I98" s="7">
        <v>16</v>
      </c>
      <c r="J98" s="7"/>
      <c r="K98" s="7"/>
      <c r="L98"/>
      <c r="M98"/>
      <c r="N98"/>
      <c r="O98"/>
      <c r="P98"/>
      <c r="Q98"/>
    </row>
    <row r="99" spans="2:17" ht="15" x14ac:dyDescent="0.25">
      <c r="B99" s="152"/>
      <c r="C99" s="16" t="s">
        <v>38</v>
      </c>
      <c r="D99" s="44"/>
      <c r="E99" s="7">
        <f t="shared" si="10"/>
        <v>24</v>
      </c>
      <c r="F99" s="7"/>
      <c r="G99" s="7"/>
      <c r="H99" s="7"/>
      <c r="I99" s="7"/>
      <c r="J99" s="7"/>
      <c r="K99" s="7">
        <v>24</v>
      </c>
      <c r="L99"/>
      <c r="M99"/>
      <c r="N99"/>
      <c r="O99"/>
      <c r="P99"/>
      <c r="Q99"/>
    </row>
    <row r="100" spans="2:17" ht="15" x14ac:dyDescent="0.25">
      <c r="B100" s="152"/>
      <c r="C100" s="16" t="s">
        <v>22</v>
      </c>
      <c r="D100" s="44"/>
      <c r="E100" s="7">
        <f t="shared" si="10"/>
        <v>16</v>
      </c>
      <c r="F100" s="7"/>
      <c r="G100" s="7"/>
      <c r="H100" s="7"/>
      <c r="I100" s="7"/>
      <c r="J100" s="7"/>
      <c r="K100" s="7">
        <v>16</v>
      </c>
      <c r="L100"/>
      <c r="M100"/>
      <c r="N100"/>
      <c r="O100"/>
      <c r="P100"/>
      <c r="Q100"/>
    </row>
    <row r="101" spans="2:17" ht="15" x14ac:dyDescent="0.25">
      <c r="B101" s="152"/>
      <c r="C101" s="16" t="s">
        <v>24</v>
      </c>
      <c r="D101" s="44"/>
      <c r="E101" s="7">
        <f t="shared" si="10"/>
        <v>28</v>
      </c>
      <c r="F101" s="7"/>
      <c r="G101" s="7"/>
      <c r="H101" s="7">
        <v>12</v>
      </c>
      <c r="I101" s="7"/>
      <c r="J101" s="7"/>
      <c r="K101" s="7">
        <v>16</v>
      </c>
      <c r="L101"/>
      <c r="M101"/>
      <c r="N101"/>
      <c r="O101"/>
      <c r="P101"/>
      <c r="Q101"/>
    </row>
    <row r="102" spans="2:17" ht="15" x14ac:dyDescent="0.25">
      <c r="B102" s="152"/>
      <c r="C102" s="16" t="s">
        <v>23</v>
      </c>
      <c r="D102" s="44"/>
      <c r="E102" s="7">
        <f t="shared" si="10"/>
        <v>28</v>
      </c>
      <c r="F102" s="7"/>
      <c r="G102" s="7"/>
      <c r="H102" s="7">
        <v>12</v>
      </c>
      <c r="I102" s="7"/>
      <c r="J102" s="7"/>
      <c r="K102" s="7">
        <v>16</v>
      </c>
      <c r="L102"/>
      <c r="M102"/>
      <c r="N102"/>
      <c r="O102"/>
      <c r="P102"/>
      <c r="Q102"/>
    </row>
    <row r="103" spans="2:17" ht="15" x14ac:dyDescent="0.25">
      <c r="B103" s="152"/>
      <c r="C103" s="16" t="s">
        <v>2</v>
      </c>
      <c r="D103" s="44"/>
      <c r="E103" s="7">
        <f t="shared" si="10"/>
        <v>104</v>
      </c>
      <c r="F103" s="7"/>
      <c r="G103" s="7"/>
      <c r="H103" s="7"/>
      <c r="I103" s="7">
        <v>104</v>
      </c>
      <c r="J103" s="7"/>
      <c r="K103" s="7"/>
      <c r="L103"/>
      <c r="M103"/>
      <c r="N103"/>
      <c r="O103"/>
      <c r="P103"/>
      <c r="Q103"/>
    </row>
    <row r="104" spans="2:17" ht="15" x14ac:dyDescent="0.25">
      <c r="B104" s="152"/>
      <c r="C104" s="16" t="s">
        <v>84</v>
      </c>
      <c r="D104" s="44"/>
      <c r="E104" s="7">
        <f t="shared" si="10"/>
        <v>48</v>
      </c>
      <c r="F104" s="7"/>
      <c r="G104" s="7"/>
      <c r="H104" s="7">
        <v>24</v>
      </c>
      <c r="I104" s="7"/>
      <c r="J104" s="7"/>
      <c r="K104" s="7">
        <v>24</v>
      </c>
      <c r="L104"/>
      <c r="M104"/>
      <c r="N104"/>
      <c r="O104"/>
      <c r="P104"/>
      <c r="Q104"/>
    </row>
    <row r="105" spans="2:17" ht="15" x14ac:dyDescent="0.25">
      <c r="B105" s="152"/>
      <c r="C105" s="16" t="s">
        <v>0</v>
      </c>
      <c r="D105" s="44"/>
      <c r="E105" s="7">
        <f t="shared" si="10"/>
        <v>84</v>
      </c>
      <c r="F105" s="7">
        <v>24</v>
      </c>
      <c r="G105" s="7"/>
      <c r="H105" s="7"/>
      <c r="I105" s="7">
        <v>60</v>
      </c>
      <c r="J105" s="7"/>
      <c r="K105" s="7"/>
      <c r="L105"/>
      <c r="M105"/>
      <c r="N105"/>
      <c r="O105"/>
      <c r="P105"/>
      <c r="Q105"/>
    </row>
    <row r="106" spans="2:17" ht="15" x14ac:dyDescent="0.25">
      <c r="B106" s="152"/>
      <c r="C106" s="16" t="s">
        <v>10</v>
      </c>
      <c r="D106" s="44"/>
      <c r="E106" s="7">
        <f t="shared" si="10"/>
        <v>68</v>
      </c>
      <c r="F106" s="7">
        <v>60</v>
      </c>
      <c r="G106" s="7"/>
      <c r="H106" s="7"/>
      <c r="I106" s="7"/>
      <c r="J106" s="7">
        <v>8</v>
      </c>
      <c r="K106" s="7"/>
      <c r="L106"/>
      <c r="M106"/>
      <c r="N106"/>
      <c r="O106"/>
      <c r="P106"/>
      <c r="Q106"/>
    </row>
    <row r="107" spans="2:17" ht="15" customHeight="1" x14ac:dyDescent="0.25">
      <c r="B107" s="154" t="s">
        <v>156</v>
      </c>
      <c r="C107" s="10" t="s">
        <v>112</v>
      </c>
      <c r="D107" s="38"/>
      <c r="E107" s="75">
        <f t="shared" si="10"/>
        <v>40</v>
      </c>
      <c r="F107" s="75"/>
      <c r="G107" s="112">
        <v>40</v>
      </c>
      <c r="H107" s="75"/>
      <c r="I107" s="75"/>
      <c r="J107" s="75"/>
      <c r="K107" s="75"/>
      <c r="L107" s="140" t="s">
        <v>213</v>
      </c>
      <c r="M107" s="141"/>
      <c r="N107" s="141"/>
      <c r="O107" s="141"/>
      <c r="P107" s="141"/>
      <c r="Q107" s="141"/>
    </row>
    <row r="108" spans="2:17" ht="15" customHeight="1" x14ac:dyDescent="0.25">
      <c r="B108" s="154"/>
      <c r="C108" s="10" t="s">
        <v>113</v>
      </c>
      <c r="D108" s="38"/>
      <c r="E108" s="75">
        <f t="shared" si="10"/>
        <v>45</v>
      </c>
      <c r="F108" s="75"/>
      <c r="G108" s="112">
        <v>45</v>
      </c>
      <c r="H108" s="75"/>
      <c r="I108" s="75"/>
      <c r="J108" s="75"/>
      <c r="K108" s="75"/>
      <c r="L108" s="140" t="s">
        <v>213</v>
      </c>
      <c r="M108" s="141"/>
      <c r="N108" s="141"/>
      <c r="O108" s="141"/>
      <c r="P108" s="141"/>
      <c r="Q108" s="141"/>
    </row>
    <row r="109" spans="2:17" ht="15" customHeight="1" x14ac:dyDescent="0.25">
      <c r="B109" s="154"/>
      <c r="C109" s="10" t="s">
        <v>114</v>
      </c>
      <c r="D109" s="38"/>
      <c r="E109" s="75">
        <f t="shared" si="10"/>
        <v>30</v>
      </c>
      <c r="F109" s="75"/>
      <c r="G109" s="112">
        <v>30</v>
      </c>
      <c r="H109" s="75"/>
      <c r="I109" s="75"/>
      <c r="J109" s="75"/>
      <c r="K109" s="75"/>
      <c r="L109" s="140" t="s">
        <v>213</v>
      </c>
      <c r="M109" s="141"/>
      <c r="N109" s="141"/>
      <c r="O109" s="141"/>
      <c r="P109" s="141"/>
      <c r="Q109" s="141"/>
    </row>
    <row r="110" spans="2:17" ht="15" customHeight="1" x14ac:dyDescent="0.25">
      <c r="B110" s="154"/>
      <c r="C110" s="10" t="s">
        <v>115</v>
      </c>
      <c r="D110" s="38"/>
      <c r="E110" s="75">
        <f t="shared" si="10"/>
        <v>25</v>
      </c>
      <c r="F110" s="75"/>
      <c r="G110" s="112">
        <v>25</v>
      </c>
      <c r="H110" s="75"/>
      <c r="I110" s="75"/>
      <c r="J110" s="75"/>
      <c r="K110" s="75"/>
      <c r="L110" s="140" t="s">
        <v>213</v>
      </c>
      <c r="M110" s="141"/>
      <c r="N110" s="141"/>
      <c r="O110" s="141"/>
      <c r="P110" s="141"/>
      <c r="Q110" s="141"/>
    </row>
    <row r="111" spans="2:17" ht="15" customHeight="1" x14ac:dyDescent="0.25">
      <c r="B111" s="154"/>
      <c r="C111" s="10" t="s">
        <v>116</v>
      </c>
      <c r="D111" s="38"/>
      <c r="E111" s="75">
        <f t="shared" si="10"/>
        <v>20</v>
      </c>
      <c r="F111" s="75"/>
      <c r="G111" s="112">
        <v>20</v>
      </c>
      <c r="H111" s="75"/>
      <c r="I111" s="75"/>
      <c r="J111" s="75"/>
      <c r="K111" s="75"/>
      <c r="L111" s="140" t="s">
        <v>213</v>
      </c>
      <c r="M111" s="141"/>
      <c r="N111" s="141"/>
      <c r="O111" s="141"/>
      <c r="P111" s="141"/>
      <c r="Q111" s="141"/>
    </row>
    <row r="112" spans="2:17" ht="39.75" customHeight="1" x14ac:dyDescent="0.25">
      <c r="B112" s="154"/>
      <c r="C112" s="10" t="s">
        <v>117</v>
      </c>
      <c r="D112" s="38"/>
      <c r="E112" s="75">
        <f t="shared" si="10"/>
        <v>20</v>
      </c>
      <c r="F112" s="75"/>
      <c r="G112" s="112">
        <v>20</v>
      </c>
      <c r="H112" s="75"/>
      <c r="I112" s="75"/>
      <c r="J112" s="75"/>
      <c r="K112" s="75"/>
      <c r="L112" s="140" t="s">
        <v>213</v>
      </c>
      <c r="M112" s="141"/>
      <c r="N112" s="141"/>
      <c r="O112" s="141"/>
      <c r="P112" s="141"/>
      <c r="Q112" s="141"/>
    </row>
    <row r="113" spans="2:17" ht="42.75" customHeight="1" x14ac:dyDescent="0.25">
      <c r="B113" s="154"/>
      <c r="C113" s="10" t="s">
        <v>118</v>
      </c>
      <c r="D113" s="38"/>
      <c r="E113" s="75">
        <f t="shared" si="10"/>
        <v>20</v>
      </c>
      <c r="F113" s="75"/>
      <c r="G113" s="112">
        <v>20</v>
      </c>
      <c r="H113" s="75"/>
      <c r="I113" s="75"/>
      <c r="J113" s="75"/>
      <c r="K113" s="75"/>
      <c r="L113" s="140" t="s">
        <v>213</v>
      </c>
      <c r="M113" s="141"/>
      <c r="N113" s="141"/>
      <c r="O113" s="141"/>
      <c r="P113" s="141"/>
      <c r="Q113" s="141"/>
    </row>
    <row r="114" spans="2:17" ht="15" customHeight="1" x14ac:dyDescent="0.25">
      <c r="B114" s="154"/>
      <c r="C114" s="10" t="s">
        <v>119</v>
      </c>
      <c r="D114" s="38"/>
      <c r="E114" s="75">
        <f t="shared" si="10"/>
        <v>50</v>
      </c>
      <c r="F114" s="75"/>
      <c r="G114" s="112">
        <v>50</v>
      </c>
      <c r="H114" s="75"/>
      <c r="I114" s="75"/>
      <c r="J114" s="75"/>
      <c r="K114" s="75"/>
      <c r="L114" s="140" t="s">
        <v>213</v>
      </c>
      <c r="M114" s="141"/>
      <c r="N114" s="141"/>
      <c r="O114" s="141"/>
      <c r="P114" s="141"/>
      <c r="Q114" s="141"/>
    </row>
    <row r="115" spans="2:17" ht="15" customHeight="1" x14ac:dyDescent="0.25">
      <c r="B115" s="154"/>
      <c r="C115" s="10" t="s">
        <v>120</v>
      </c>
      <c r="D115" s="38"/>
      <c r="E115" s="75">
        <f t="shared" si="10"/>
        <v>50</v>
      </c>
      <c r="F115" s="75"/>
      <c r="G115" s="112">
        <v>50</v>
      </c>
      <c r="H115" s="75"/>
      <c r="I115" s="75"/>
      <c r="J115" s="75"/>
      <c r="K115" s="75"/>
      <c r="L115" s="140" t="s">
        <v>213</v>
      </c>
      <c r="M115" s="141"/>
      <c r="N115" s="141"/>
      <c r="O115" s="141"/>
      <c r="P115" s="141"/>
      <c r="Q115" s="141"/>
    </row>
    <row r="116" spans="2:17" ht="15" customHeight="1" x14ac:dyDescent="0.25">
      <c r="B116" s="154"/>
      <c r="C116" s="10" t="s">
        <v>121</v>
      </c>
      <c r="D116" s="38"/>
      <c r="E116" s="75">
        <f t="shared" si="10"/>
        <v>20</v>
      </c>
      <c r="F116" s="75"/>
      <c r="G116" s="112">
        <v>20</v>
      </c>
      <c r="H116" s="75"/>
      <c r="I116" s="75"/>
      <c r="J116" s="75"/>
      <c r="K116" s="75"/>
      <c r="L116" s="140" t="s">
        <v>213</v>
      </c>
      <c r="M116" s="141"/>
      <c r="N116" s="141"/>
      <c r="O116" s="141"/>
      <c r="P116" s="141"/>
      <c r="Q116" s="141"/>
    </row>
    <row r="117" spans="2:17" ht="15" customHeight="1" x14ac:dyDescent="0.25">
      <c r="B117" s="154"/>
      <c r="C117" s="10" t="s">
        <v>155</v>
      </c>
      <c r="D117" s="38"/>
      <c r="E117" s="75">
        <f>SUM(F117:K117)</f>
        <v>160</v>
      </c>
      <c r="F117" s="75"/>
      <c r="G117" s="75">
        <v>80</v>
      </c>
      <c r="H117" s="75"/>
      <c r="I117" s="75">
        <v>80</v>
      </c>
      <c r="J117" s="75"/>
      <c r="K117" s="75"/>
      <c r="L117" s="140" t="s">
        <v>208</v>
      </c>
      <c r="M117" s="141"/>
      <c r="N117" s="141"/>
      <c r="O117" s="141"/>
      <c r="P117" s="141"/>
      <c r="Q117" s="141"/>
    </row>
    <row r="118" spans="2:17" ht="24.75" customHeight="1" x14ac:dyDescent="0.25">
      <c r="B118" s="154"/>
      <c r="C118" s="10" t="s">
        <v>122</v>
      </c>
      <c r="D118" s="38"/>
      <c r="E118" s="75">
        <f t="shared" ref="E118:E131" si="11">SUM(F118:K118)</f>
        <v>60</v>
      </c>
      <c r="F118" s="75"/>
      <c r="G118" s="75">
        <v>40</v>
      </c>
      <c r="H118" s="75"/>
      <c r="I118" s="75">
        <v>20</v>
      </c>
      <c r="J118" s="75"/>
      <c r="K118" s="75"/>
      <c r="L118" s="140" t="s">
        <v>208</v>
      </c>
      <c r="M118" s="141"/>
      <c r="N118" s="141"/>
      <c r="O118" s="141"/>
      <c r="P118" s="141"/>
      <c r="Q118" s="141"/>
    </row>
    <row r="119" spans="2:17" ht="15" x14ac:dyDescent="0.25">
      <c r="B119" s="154"/>
      <c r="C119" s="9" t="s">
        <v>58</v>
      </c>
      <c r="D119" s="38"/>
      <c r="E119" s="75"/>
      <c r="F119" s="75"/>
      <c r="G119" s="75"/>
      <c r="H119" s="75"/>
      <c r="I119" s="75">
        <v>20</v>
      </c>
      <c r="J119" s="75"/>
      <c r="K119" s="75"/>
      <c r="L119"/>
      <c r="M119"/>
      <c r="N119"/>
      <c r="O119"/>
      <c r="P119"/>
      <c r="Q119"/>
    </row>
    <row r="120" spans="2:17" ht="15" x14ac:dyDescent="0.25">
      <c r="B120" s="154"/>
      <c r="C120" s="9" t="s">
        <v>68</v>
      </c>
      <c r="D120" s="38"/>
      <c r="E120" s="75">
        <f t="shared" si="11"/>
        <v>170</v>
      </c>
      <c r="F120" s="75"/>
      <c r="G120" s="75">
        <v>120</v>
      </c>
      <c r="H120" s="75"/>
      <c r="I120" s="75">
        <v>50</v>
      </c>
      <c r="J120" s="75"/>
      <c r="K120" s="75"/>
      <c r="L120"/>
      <c r="M120"/>
      <c r="N120"/>
      <c r="O120"/>
      <c r="P120"/>
      <c r="Q120"/>
    </row>
    <row r="121" spans="2:17" ht="15" x14ac:dyDescent="0.25">
      <c r="B121" s="154"/>
      <c r="C121" s="9" t="s">
        <v>59</v>
      </c>
      <c r="D121" s="38"/>
      <c r="E121" s="75">
        <f t="shared" si="11"/>
        <v>45</v>
      </c>
      <c r="F121" s="75"/>
      <c r="G121" s="75">
        <v>30</v>
      </c>
      <c r="H121" s="75"/>
      <c r="I121" s="75">
        <v>15</v>
      </c>
      <c r="J121" s="75"/>
      <c r="K121" s="75"/>
      <c r="L121"/>
      <c r="M121"/>
      <c r="N121"/>
      <c r="O121"/>
      <c r="P121"/>
      <c r="Q121"/>
    </row>
    <row r="122" spans="2:17" ht="28.5" customHeight="1" x14ac:dyDescent="0.25">
      <c r="B122" s="154"/>
      <c r="C122" s="74" t="s">
        <v>189</v>
      </c>
      <c r="D122" s="37"/>
      <c r="E122" s="75">
        <f t="shared" si="11"/>
        <v>120</v>
      </c>
      <c r="F122" s="75"/>
      <c r="G122" s="75">
        <v>90</v>
      </c>
      <c r="H122" s="75"/>
      <c r="I122" s="75">
        <v>30</v>
      </c>
      <c r="J122" s="75"/>
      <c r="K122" s="75"/>
      <c r="L122"/>
      <c r="M122"/>
      <c r="N122"/>
      <c r="O122"/>
      <c r="P122"/>
      <c r="Q122"/>
    </row>
    <row r="123" spans="2:17" ht="15" x14ac:dyDescent="0.25">
      <c r="B123" s="154"/>
      <c r="C123" s="77" t="s">
        <v>66</v>
      </c>
      <c r="D123" s="38"/>
      <c r="E123" s="75">
        <f t="shared" si="11"/>
        <v>40</v>
      </c>
      <c r="F123" s="75"/>
      <c r="G123" s="75">
        <v>30</v>
      </c>
      <c r="H123" s="75"/>
      <c r="I123" s="75">
        <v>10</v>
      </c>
      <c r="J123" s="75"/>
      <c r="K123" s="75"/>
      <c r="L123"/>
      <c r="M123"/>
      <c r="N123"/>
      <c r="O123"/>
      <c r="P123"/>
      <c r="Q123"/>
    </row>
    <row r="124" spans="2:17" ht="15" x14ac:dyDescent="0.25">
      <c r="B124" s="154"/>
      <c r="C124" s="77" t="s">
        <v>60</v>
      </c>
      <c r="D124" s="38"/>
      <c r="E124" s="75">
        <f t="shared" si="11"/>
        <v>160</v>
      </c>
      <c r="F124" s="75"/>
      <c r="G124" s="75">
        <v>120</v>
      </c>
      <c r="H124" s="75"/>
      <c r="I124" s="75">
        <v>40</v>
      </c>
      <c r="J124" s="75"/>
      <c r="K124" s="75"/>
      <c r="L124"/>
      <c r="M124"/>
      <c r="N124"/>
      <c r="O124"/>
      <c r="P124"/>
      <c r="Q124"/>
    </row>
    <row r="125" spans="2:17" ht="15" x14ac:dyDescent="0.25">
      <c r="B125" s="154"/>
      <c r="C125" s="77" t="s">
        <v>63</v>
      </c>
      <c r="D125" s="38"/>
      <c r="E125" s="75">
        <f t="shared" si="11"/>
        <v>230</v>
      </c>
      <c r="F125" s="75"/>
      <c r="G125" s="75">
        <v>150</v>
      </c>
      <c r="H125" s="75"/>
      <c r="I125" s="75">
        <v>80</v>
      </c>
      <c r="J125" s="75"/>
      <c r="K125" s="75"/>
      <c r="L125"/>
      <c r="M125"/>
      <c r="N125"/>
      <c r="O125"/>
      <c r="P125"/>
      <c r="Q125"/>
    </row>
    <row r="126" spans="2:17" ht="15" x14ac:dyDescent="0.25">
      <c r="B126" s="154"/>
      <c r="C126" s="77" t="s">
        <v>193</v>
      </c>
      <c r="D126" s="38"/>
      <c r="E126" s="75">
        <f t="shared" si="11"/>
        <v>320</v>
      </c>
      <c r="F126" s="75">
        <v>40</v>
      </c>
      <c r="G126" s="75">
        <v>100</v>
      </c>
      <c r="H126" s="75"/>
      <c r="I126" s="75">
        <v>180</v>
      </c>
      <c r="J126" s="75"/>
      <c r="K126" s="75"/>
      <c r="L126"/>
      <c r="M126"/>
      <c r="N126"/>
      <c r="O126"/>
      <c r="P126"/>
      <c r="Q126"/>
    </row>
    <row r="127" spans="2:17" ht="15" x14ac:dyDescent="0.25">
      <c r="B127" s="154"/>
      <c r="C127" s="74" t="s">
        <v>201</v>
      </c>
      <c r="D127" s="37"/>
      <c r="E127" s="75">
        <f t="shared" si="11"/>
        <v>55</v>
      </c>
      <c r="F127" s="75"/>
      <c r="G127" s="75">
        <v>40</v>
      </c>
      <c r="H127" s="75"/>
      <c r="I127" s="75">
        <v>15</v>
      </c>
      <c r="J127" s="75"/>
      <c r="K127" s="75"/>
      <c r="L127"/>
      <c r="M127"/>
      <c r="N127"/>
      <c r="O127"/>
      <c r="P127"/>
      <c r="Q127"/>
    </row>
    <row r="128" spans="2:17" ht="15" x14ac:dyDescent="0.25">
      <c r="B128" s="154"/>
      <c r="C128" s="74" t="s">
        <v>67</v>
      </c>
      <c r="D128" s="37"/>
      <c r="E128" s="75">
        <f t="shared" si="11"/>
        <v>65</v>
      </c>
      <c r="F128" s="75"/>
      <c r="G128" s="75">
        <v>50</v>
      </c>
      <c r="H128" s="75"/>
      <c r="I128" s="75">
        <v>15</v>
      </c>
      <c r="J128" s="75"/>
      <c r="K128" s="75"/>
      <c r="L128"/>
      <c r="M128"/>
      <c r="N128"/>
      <c r="O128"/>
      <c r="P128"/>
      <c r="Q128"/>
    </row>
    <row r="129" spans="2:20" ht="15" x14ac:dyDescent="0.25">
      <c r="B129" s="154"/>
      <c r="C129" s="74" t="s">
        <v>69</v>
      </c>
      <c r="D129" s="37"/>
      <c r="E129" s="75">
        <f t="shared" si="11"/>
        <v>55</v>
      </c>
      <c r="F129" s="75"/>
      <c r="G129" s="75">
        <v>40</v>
      </c>
      <c r="H129" s="75"/>
      <c r="I129" s="75">
        <v>15</v>
      </c>
      <c r="J129" s="75"/>
      <c r="K129" s="75"/>
      <c r="L129"/>
      <c r="M129"/>
      <c r="N129"/>
      <c r="O129"/>
      <c r="P129"/>
      <c r="Q129"/>
    </row>
    <row r="130" spans="2:20" ht="15" x14ac:dyDescent="0.25">
      <c r="B130" s="154"/>
      <c r="C130" s="135" t="s">
        <v>70</v>
      </c>
      <c r="D130" s="37"/>
      <c r="E130" s="75">
        <f t="shared" si="11"/>
        <v>80</v>
      </c>
      <c r="F130" s="75"/>
      <c r="G130" s="75">
        <v>65</v>
      </c>
      <c r="H130" s="75"/>
      <c r="I130" s="75">
        <v>15</v>
      </c>
      <c r="J130" s="75"/>
      <c r="K130" s="75"/>
      <c r="L130"/>
      <c r="M130"/>
      <c r="N130"/>
      <c r="O130"/>
      <c r="P130"/>
      <c r="Q130"/>
    </row>
    <row r="131" spans="2:20" ht="15" x14ac:dyDescent="0.25">
      <c r="B131" s="154"/>
      <c r="C131" s="135" t="s">
        <v>71</v>
      </c>
      <c r="D131" s="37"/>
      <c r="E131" s="75">
        <f t="shared" si="11"/>
        <v>55</v>
      </c>
      <c r="F131" s="75"/>
      <c r="G131" s="75">
        <v>40</v>
      </c>
      <c r="H131" s="75"/>
      <c r="I131" s="75">
        <v>15</v>
      </c>
      <c r="J131" s="75"/>
      <c r="K131" s="75"/>
      <c r="L131"/>
      <c r="M131"/>
      <c r="N131"/>
      <c r="O131"/>
      <c r="P131"/>
      <c r="Q131"/>
    </row>
    <row r="132" spans="2:20" ht="15" x14ac:dyDescent="0.25">
      <c r="B132" s="82"/>
      <c r="C132" s="129" t="s">
        <v>77</v>
      </c>
      <c r="D132" s="81"/>
      <c r="E132" s="7">
        <f>SUM(F132:K132)</f>
        <v>960</v>
      </c>
      <c r="F132" s="7">
        <v>160</v>
      </c>
      <c r="G132" s="7">
        <v>140</v>
      </c>
      <c r="H132" s="7">
        <v>160</v>
      </c>
      <c r="I132" s="7">
        <v>240</v>
      </c>
      <c r="J132" s="7">
        <v>80</v>
      </c>
      <c r="K132" s="7">
        <v>180</v>
      </c>
      <c r="L132"/>
      <c r="M132"/>
      <c r="N132"/>
      <c r="O132"/>
      <c r="P132"/>
      <c r="Q132"/>
    </row>
    <row r="133" spans="2:20" ht="15" x14ac:dyDescent="0.25">
      <c r="B133" s="82"/>
      <c r="C133" s="129" t="s">
        <v>78</v>
      </c>
      <c r="D133" s="81"/>
      <c r="E133" s="7">
        <f>SUM(F133:K133)</f>
        <v>720</v>
      </c>
      <c r="F133" s="7">
        <v>110</v>
      </c>
      <c r="G133" s="7">
        <v>120</v>
      </c>
      <c r="H133" s="7">
        <v>150</v>
      </c>
      <c r="I133" s="7">
        <v>120</v>
      </c>
      <c r="J133" s="7">
        <v>70</v>
      </c>
      <c r="K133" s="7">
        <v>150</v>
      </c>
      <c r="L133"/>
      <c r="M133"/>
      <c r="N133"/>
      <c r="O133"/>
      <c r="P133"/>
      <c r="Q133"/>
    </row>
    <row r="134" spans="2:20" ht="15" x14ac:dyDescent="0.25">
      <c r="B134" s="82"/>
      <c r="C134" s="17" t="s">
        <v>81</v>
      </c>
      <c r="D134" s="45"/>
      <c r="E134" s="13">
        <f t="shared" ref="E134:K134" si="12">SUM(E68:E133)</f>
        <v>9553</v>
      </c>
      <c r="F134" s="13">
        <f t="shared" si="12"/>
        <v>1270</v>
      </c>
      <c r="G134" s="13">
        <f t="shared" si="12"/>
        <v>1703</v>
      </c>
      <c r="H134" s="13">
        <f t="shared" si="12"/>
        <v>1624</v>
      </c>
      <c r="I134" s="13">
        <f t="shared" si="12"/>
        <v>1452</v>
      </c>
      <c r="J134" s="13">
        <f t="shared" si="12"/>
        <v>1882</v>
      </c>
      <c r="K134" s="13">
        <f t="shared" si="12"/>
        <v>1642</v>
      </c>
      <c r="L134"/>
      <c r="M134" s="68"/>
      <c r="N134"/>
      <c r="O134"/>
      <c r="P134"/>
      <c r="Q134"/>
    </row>
    <row r="135" spans="2:20" ht="18.75" customHeight="1" x14ac:dyDescent="0.25">
      <c r="B135" s="82"/>
      <c r="C135" s="6" t="s">
        <v>76</v>
      </c>
      <c r="D135" s="41"/>
      <c r="E135" s="7">
        <f>1920*6</f>
        <v>11520</v>
      </c>
      <c r="F135" s="7">
        <v>1920</v>
      </c>
      <c r="G135" s="7">
        <v>1920</v>
      </c>
      <c r="H135" s="7">
        <v>1920</v>
      </c>
      <c r="I135" s="7">
        <v>1920</v>
      </c>
      <c r="J135" s="7">
        <v>1920</v>
      </c>
      <c r="K135" s="7">
        <v>1920</v>
      </c>
      <c r="L135"/>
      <c r="M135"/>
      <c r="N135"/>
      <c r="O135"/>
      <c r="P135"/>
      <c r="Q135"/>
    </row>
    <row r="136" spans="2:20" ht="18.75" customHeight="1" x14ac:dyDescent="0.25">
      <c r="B136" s="83"/>
      <c r="C136" s="25" t="s">
        <v>127</v>
      </c>
      <c r="D136" s="42"/>
      <c r="E136" s="27">
        <f>E135-E134</f>
        <v>1967</v>
      </c>
      <c r="F136" s="27">
        <f>F135-F134</f>
        <v>650</v>
      </c>
      <c r="G136" s="99">
        <f t="shared" ref="G136:K136" si="13">G135-G134</f>
        <v>217</v>
      </c>
      <c r="H136" s="27">
        <f t="shared" si="13"/>
        <v>296</v>
      </c>
      <c r="I136" s="27">
        <f t="shared" si="13"/>
        <v>468</v>
      </c>
      <c r="J136" s="27">
        <f t="shared" si="13"/>
        <v>38</v>
      </c>
      <c r="K136" s="27">
        <f t="shared" si="13"/>
        <v>278</v>
      </c>
      <c r="L136"/>
      <c r="M136"/>
      <c r="N136"/>
      <c r="O136"/>
      <c r="P136"/>
      <c r="Q136"/>
    </row>
    <row r="137" spans="2:20" x14ac:dyDescent="0.3">
      <c r="B137" s="8"/>
      <c r="C137" s="3"/>
      <c r="D137" s="3"/>
      <c r="E137" s="3"/>
      <c r="F137" s="53" t="s">
        <v>42</v>
      </c>
      <c r="G137" s="53" t="s">
        <v>41</v>
      </c>
      <c r="H137" s="53" t="s">
        <v>51</v>
      </c>
      <c r="I137" s="53" t="s">
        <v>52</v>
      </c>
      <c r="J137" s="53" t="s">
        <v>50</v>
      </c>
      <c r="K137" s="53" t="s">
        <v>53</v>
      </c>
      <c r="L137"/>
      <c r="M137" s="3"/>
      <c r="N137"/>
      <c r="O137"/>
      <c r="P137"/>
      <c r="Q137"/>
    </row>
    <row r="138" spans="2:20" x14ac:dyDescent="0.3">
      <c r="C138" s="105" t="s">
        <v>237</v>
      </c>
      <c r="D138" s="3"/>
      <c r="F138" s="104">
        <f t="shared" ref="F138:K138" si="14">F134/F135</f>
        <v>0.66145833333333337</v>
      </c>
      <c r="G138" s="104">
        <f t="shared" si="14"/>
        <v>0.88697916666666665</v>
      </c>
      <c r="H138" s="104">
        <f t="shared" si="14"/>
        <v>0.84583333333333333</v>
      </c>
      <c r="I138" s="104">
        <f t="shared" si="14"/>
        <v>0.75624999999999998</v>
      </c>
      <c r="J138" s="104">
        <f t="shared" si="14"/>
        <v>0.98020833333333335</v>
      </c>
      <c r="K138" s="104">
        <f t="shared" si="14"/>
        <v>0.85520833333333335</v>
      </c>
      <c r="L138"/>
      <c r="M138" s="95"/>
      <c r="N138"/>
      <c r="O138"/>
      <c r="P138"/>
      <c r="Q138"/>
    </row>
    <row r="139" spans="2:20" x14ac:dyDescent="0.3">
      <c r="C139" s="3"/>
      <c r="D139" s="3"/>
      <c r="E139" s="3"/>
      <c r="F139" s="3"/>
      <c r="G139" s="3"/>
      <c r="H139" s="3"/>
      <c r="I139" s="3"/>
      <c r="J139" s="3"/>
      <c r="K139" s="3"/>
      <c r="M139" s="93"/>
      <c r="N139" s="93"/>
      <c r="O139" s="93"/>
      <c r="P139" s="93"/>
      <c r="Q139" s="93"/>
      <c r="R139" s="93"/>
      <c r="T139" s="95"/>
    </row>
    <row r="140" spans="2:20" ht="15" x14ac:dyDescent="0.25">
      <c r="B140" s="29"/>
      <c r="C140" s="29"/>
      <c r="D140" s="150" t="s">
        <v>196</v>
      </c>
      <c r="E140" s="151"/>
      <c r="F140" s="151"/>
      <c r="G140" s="151"/>
      <c r="H140" s="151"/>
      <c r="I140" s="151"/>
      <c r="J140" s="149"/>
      <c r="K140" s="127"/>
      <c r="L140" s="169"/>
      <c r="M140" s="170"/>
      <c r="N140" s="170"/>
      <c r="O140" s="170"/>
      <c r="P140" s="170"/>
      <c r="Q140" s="170"/>
    </row>
    <row r="141" spans="2:20" ht="15" customHeight="1" x14ac:dyDescent="0.25">
      <c r="B141" s="144" t="s">
        <v>190</v>
      </c>
      <c r="C141" s="28" t="s">
        <v>80</v>
      </c>
      <c r="D141" s="46"/>
      <c r="E141" s="21" t="s">
        <v>39</v>
      </c>
      <c r="F141" s="22" t="s">
        <v>54</v>
      </c>
      <c r="G141" s="22" t="s">
        <v>57</v>
      </c>
      <c r="H141" s="22" t="s">
        <v>56</v>
      </c>
      <c r="I141" s="22" t="s">
        <v>55</v>
      </c>
      <c r="J141" s="22" t="s">
        <v>65</v>
      </c>
      <c r="K141"/>
      <c r="L141"/>
      <c r="M141"/>
      <c r="N141"/>
      <c r="O141"/>
      <c r="P141"/>
      <c r="Q141"/>
    </row>
    <row r="142" spans="2:20" ht="15" x14ac:dyDescent="0.25">
      <c r="B142" s="145"/>
      <c r="C142" s="10" t="s">
        <v>79</v>
      </c>
      <c r="D142" s="37"/>
      <c r="E142" s="49">
        <f>SUM(F142:J142)</f>
        <v>432</v>
      </c>
      <c r="F142" s="7"/>
      <c r="G142" s="7">
        <v>262</v>
      </c>
      <c r="H142" s="7">
        <v>170</v>
      </c>
      <c r="I142" s="7"/>
      <c r="J142" s="7"/>
      <c r="K142"/>
      <c r="L142"/>
      <c r="M142"/>
      <c r="N142"/>
      <c r="O142"/>
      <c r="P142"/>
      <c r="Q142"/>
    </row>
    <row r="143" spans="2:20" ht="43.5" customHeight="1" x14ac:dyDescent="0.25">
      <c r="B143" s="145"/>
      <c r="C143" s="10" t="s">
        <v>91</v>
      </c>
      <c r="D143" s="37"/>
      <c r="E143" s="49">
        <f t="shared" ref="E143:E144" si="15">SUM(F143:J143)</f>
        <v>248</v>
      </c>
      <c r="F143" s="49">
        <v>20</v>
      </c>
      <c r="G143" s="49">
        <v>20</v>
      </c>
      <c r="H143" s="49"/>
      <c r="I143" s="49">
        <v>138</v>
      </c>
      <c r="J143" s="49">
        <v>70</v>
      </c>
      <c r="K143" s="161" t="s">
        <v>223</v>
      </c>
      <c r="L143" s="162"/>
      <c r="M143" s="162"/>
      <c r="N143" s="162"/>
      <c r="O143" s="162"/>
      <c r="P143" s="162"/>
      <c r="Q143" s="162"/>
    </row>
    <row r="144" spans="2:20" ht="15" x14ac:dyDescent="0.25">
      <c r="B144" s="145"/>
      <c r="C144" s="15" t="s">
        <v>236</v>
      </c>
      <c r="D144" s="43"/>
      <c r="E144" s="49">
        <f t="shared" si="15"/>
        <v>528</v>
      </c>
      <c r="F144" s="7"/>
      <c r="G144" s="7">
        <f>16*11</f>
        <v>176</v>
      </c>
      <c r="H144" s="7">
        <f>32*11</f>
        <v>352</v>
      </c>
      <c r="I144" s="7"/>
      <c r="J144" s="12"/>
      <c r="K144"/>
      <c r="L144"/>
      <c r="M144"/>
      <c r="N144"/>
      <c r="O144"/>
      <c r="P144"/>
      <c r="Q144"/>
    </row>
    <row r="145" spans="2:19" ht="15" x14ac:dyDescent="0.25">
      <c r="B145" s="145"/>
      <c r="C145" s="9" t="s">
        <v>147</v>
      </c>
      <c r="D145" s="38"/>
      <c r="E145" s="7">
        <f>SUM(F145:J145)</f>
        <v>55</v>
      </c>
      <c r="F145" s="7"/>
      <c r="G145" s="7"/>
      <c r="H145" s="7"/>
      <c r="I145" s="7">
        <v>40</v>
      </c>
      <c r="J145" s="7">
        <v>15</v>
      </c>
      <c r="K145" s="142"/>
      <c r="L145" s="143"/>
      <c r="M145" s="143"/>
      <c r="N145" s="143"/>
      <c r="O145" s="143"/>
      <c r="P145" s="143"/>
      <c r="Q145" s="143"/>
    </row>
    <row r="146" spans="2:19" ht="36" customHeight="1" x14ac:dyDescent="0.25">
      <c r="B146" s="145"/>
      <c r="C146" s="9" t="s">
        <v>167</v>
      </c>
      <c r="D146" s="38"/>
      <c r="E146" s="7">
        <f t="shared" ref="E146:E147" si="16">SUM(F146:J146)</f>
        <v>310</v>
      </c>
      <c r="F146" s="7"/>
      <c r="G146" s="7"/>
      <c r="H146" s="7">
        <v>70</v>
      </c>
      <c r="I146" s="7"/>
      <c r="J146" s="7">
        <v>240</v>
      </c>
      <c r="K146" s="140" t="s">
        <v>220</v>
      </c>
      <c r="L146" s="141"/>
      <c r="M146" s="141"/>
      <c r="N146" s="141"/>
      <c r="O146" s="141"/>
      <c r="P146" s="108" t="s">
        <v>227</v>
      </c>
      <c r="Q146" s="108"/>
      <c r="R146" s="108"/>
      <c r="S146" s="108"/>
    </row>
    <row r="147" spans="2:19" ht="49.5" customHeight="1" x14ac:dyDescent="0.25">
      <c r="B147" s="145"/>
      <c r="C147" s="9" t="s">
        <v>170</v>
      </c>
      <c r="D147" s="38"/>
      <c r="E147" s="7">
        <f t="shared" si="16"/>
        <v>190</v>
      </c>
      <c r="F147" s="7"/>
      <c r="G147" s="7"/>
      <c r="H147" s="7">
        <v>30</v>
      </c>
      <c r="I147" s="7"/>
      <c r="J147" s="7">
        <v>160</v>
      </c>
      <c r="K147" s="140" t="s">
        <v>221</v>
      </c>
      <c r="L147" s="141"/>
      <c r="M147" s="141"/>
      <c r="N147" s="141"/>
      <c r="O147" s="141"/>
      <c r="P147" s="108" t="s">
        <v>227</v>
      </c>
      <c r="Q147" s="108"/>
      <c r="R147" s="108"/>
      <c r="S147" s="108"/>
    </row>
    <row r="148" spans="2:19" ht="15" x14ac:dyDescent="0.25">
      <c r="B148" s="145"/>
      <c r="C148" s="9" t="s">
        <v>155</v>
      </c>
      <c r="D148" s="38"/>
      <c r="E148" s="7">
        <f t="shared" ref="E148" si="17">SUM(F148:J148)</f>
        <v>96</v>
      </c>
      <c r="F148" s="7">
        <v>96</v>
      </c>
      <c r="G148" s="7"/>
      <c r="H148" s="7"/>
      <c r="I148" s="7"/>
      <c r="J148" s="7"/>
      <c r="K148"/>
      <c r="L148"/>
      <c r="M148"/>
      <c r="N148"/>
      <c r="O148"/>
      <c r="P148"/>
      <c r="Q148"/>
    </row>
    <row r="149" spans="2:19" ht="15" x14ac:dyDescent="0.25">
      <c r="B149" s="145"/>
      <c r="C149" s="100" t="s">
        <v>158</v>
      </c>
      <c r="D149" s="38"/>
      <c r="E149" s="7">
        <v>24</v>
      </c>
      <c r="F149" s="7"/>
      <c r="G149" s="7"/>
      <c r="H149" s="7">
        <v>24</v>
      </c>
      <c r="I149" s="7"/>
      <c r="J149" s="7"/>
      <c r="K149" s="155" t="s">
        <v>210</v>
      </c>
      <c r="L149" s="156"/>
      <c r="M149" s="156"/>
      <c r="N149" s="156"/>
      <c r="O149"/>
      <c r="P149"/>
      <c r="Q149"/>
    </row>
    <row r="150" spans="2:19" ht="15" x14ac:dyDescent="0.25">
      <c r="B150" s="145"/>
      <c r="C150" s="110" t="s">
        <v>197</v>
      </c>
      <c r="D150" s="43"/>
      <c r="E150" s="7">
        <f t="shared" ref="E150:E161" si="18">SUM(F150:J150)</f>
        <v>80</v>
      </c>
      <c r="F150" s="7"/>
      <c r="G150" s="7"/>
      <c r="H150" s="7">
        <v>80</v>
      </c>
      <c r="I150" s="7"/>
      <c r="J150" s="7"/>
      <c r="K150" s="155" t="s">
        <v>209</v>
      </c>
      <c r="L150" s="156"/>
      <c r="M150" s="156"/>
      <c r="N150" s="156"/>
      <c r="O150"/>
      <c r="P150"/>
      <c r="Q150"/>
    </row>
    <row r="151" spans="2:19" ht="15" x14ac:dyDescent="0.25">
      <c r="B151" s="145"/>
      <c r="C151" s="9" t="s">
        <v>6</v>
      </c>
      <c r="D151" s="38"/>
      <c r="E151" s="7">
        <f t="shared" si="18"/>
        <v>136</v>
      </c>
      <c r="F151" s="7">
        <v>80</v>
      </c>
      <c r="G151" s="7">
        <v>16</v>
      </c>
      <c r="H151" s="7"/>
      <c r="I151" s="7">
        <v>16</v>
      </c>
      <c r="J151" s="7">
        <v>24</v>
      </c>
      <c r="K151"/>
      <c r="L151"/>
      <c r="M151"/>
      <c r="N151"/>
      <c r="O151"/>
      <c r="P151"/>
      <c r="Q151"/>
    </row>
    <row r="152" spans="2:19" ht="15" x14ac:dyDescent="0.25">
      <c r="B152" s="145"/>
      <c r="C152" s="9" t="s">
        <v>7</v>
      </c>
      <c r="D152" s="38"/>
      <c r="E152" s="7">
        <f t="shared" si="18"/>
        <v>32</v>
      </c>
      <c r="F152" s="7">
        <v>32</v>
      </c>
      <c r="G152" s="7"/>
      <c r="H152" s="7"/>
      <c r="I152" s="7"/>
      <c r="J152" s="7"/>
      <c r="K152"/>
      <c r="L152"/>
      <c r="M152"/>
      <c r="N152"/>
      <c r="O152"/>
      <c r="P152"/>
      <c r="Q152"/>
    </row>
    <row r="153" spans="2:19" ht="61.5" customHeight="1" x14ac:dyDescent="0.25">
      <c r="B153" s="145" t="s">
        <v>190</v>
      </c>
      <c r="C153" s="9" t="s">
        <v>27</v>
      </c>
      <c r="D153" s="38"/>
      <c r="E153" s="7">
        <f t="shared" si="18"/>
        <v>436</v>
      </c>
      <c r="F153" s="7">
        <v>34</v>
      </c>
      <c r="G153" s="7">
        <v>34</v>
      </c>
      <c r="H153" s="7">
        <v>34</v>
      </c>
      <c r="I153" s="7">
        <v>150</v>
      </c>
      <c r="J153" s="7">
        <v>184</v>
      </c>
      <c r="K153" s="140" t="s">
        <v>215</v>
      </c>
      <c r="L153" s="141"/>
      <c r="M153" s="141"/>
      <c r="N153" s="141"/>
      <c r="O153" s="141"/>
      <c r="P153" s="141"/>
      <c r="Q153" s="141"/>
    </row>
    <row r="154" spans="2:19" ht="15" x14ac:dyDescent="0.25">
      <c r="B154" s="145"/>
      <c r="C154" s="9" t="s">
        <v>200</v>
      </c>
      <c r="D154" s="38"/>
      <c r="E154" s="7">
        <f t="shared" si="18"/>
        <v>80</v>
      </c>
      <c r="F154" s="7"/>
      <c r="G154" s="7"/>
      <c r="H154" s="7">
        <v>80</v>
      </c>
      <c r="I154" s="7"/>
      <c r="J154" s="7"/>
      <c r="K154"/>
      <c r="L154"/>
      <c r="M154"/>
      <c r="N154"/>
      <c r="O154"/>
      <c r="P154"/>
      <c r="Q154"/>
    </row>
    <row r="155" spans="2:19" ht="15" x14ac:dyDescent="0.25">
      <c r="B155" s="145"/>
      <c r="C155" s="9" t="s">
        <v>74</v>
      </c>
      <c r="D155" s="38"/>
      <c r="E155" s="7">
        <f t="shared" si="18"/>
        <v>40</v>
      </c>
      <c r="F155" s="7">
        <v>40</v>
      </c>
      <c r="G155" s="7"/>
      <c r="H155" s="7"/>
      <c r="I155" s="7"/>
      <c r="J155" s="7"/>
      <c r="K155"/>
      <c r="L155"/>
      <c r="M155"/>
      <c r="N155"/>
      <c r="O155"/>
      <c r="P155"/>
      <c r="Q155"/>
    </row>
    <row r="156" spans="2:19" ht="15" x14ac:dyDescent="0.25">
      <c r="B156" s="145"/>
      <c r="C156" s="9" t="s">
        <v>1</v>
      </c>
      <c r="D156" s="38"/>
      <c r="E156" s="7">
        <f t="shared" si="18"/>
        <v>320</v>
      </c>
      <c r="F156" s="7">
        <v>240</v>
      </c>
      <c r="G156" s="7">
        <v>24</v>
      </c>
      <c r="H156" s="7"/>
      <c r="I156" s="7">
        <v>24</v>
      </c>
      <c r="J156" s="7">
        <v>32</v>
      </c>
      <c r="K156"/>
      <c r="L156"/>
      <c r="M156"/>
      <c r="N156"/>
      <c r="O156"/>
      <c r="P156"/>
      <c r="Q156"/>
    </row>
    <row r="157" spans="2:19" ht="15" x14ac:dyDescent="0.25">
      <c r="B157" s="145"/>
      <c r="C157" s="9" t="s">
        <v>192</v>
      </c>
      <c r="D157" s="38"/>
      <c r="E157" s="7">
        <f t="shared" si="18"/>
        <v>160</v>
      </c>
      <c r="F157" s="7"/>
      <c r="G157" s="7"/>
      <c r="H157" s="7"/>
      <c r="I157" s="7">
        <v>160</v>
      </c>
      <c r="J157" s="7"/>
      <c r="K157"/>
      <c r="L157"/>
      <c r="M157"/>
      <c r="N157"/>
      <c r="O157"/>
      <c r="P157"/>
      <c r="Q157"/>
    </row>
    <row r="158" spans="2:19" ht="15" x14ac:dyDescent="0.25">
      <c r="B158" s="145"/>
      <c r="C158" s="9" t="s">
        <v>38</v>
      </c>
      <c r="D158" s="38"/>
      <c r="E158" s="7">
        <f t="shared" si="18"/>
        <v>100</v>
      </c>
      <c r="F158" s="7"/>
      <c r="G158" s="7"/>
      <c r="H158" s="7">
        <v>20</v>
      </c>
      <c r="I158" s="7"/>
      <c r="J158" s="7">
        <v>80</v>
      </c>
      <c r="K158"/>
      <c r="L158"/>
      <c r="M158"/>
      <c r="N158"/>
      <c r="O158"/>
      <c r="P158"/>
      <c r="Q158"/>
    </row>
    <row r="159" spans="2:19" ht="15" x14ac:dyDescent="0.25">
      <c r="B159" s="145"/>
      <c r="C159" s="9" t="s">
        <v>22</v>
      </c>
      <c r="D159" s="38"/>
      <c r="E159" s="7">
        <f t="shared" si="18"/>
        <v>145</v>
      </c>
      <c r="F159" s="7"/>
      <c r="G159" s="7"/>
      <c r="H159" s="7">
        <v>40</v>
      </c>
      <c r="I159" s="7"/>
      <c r="J159" s="7">
        <v>105</v>
      </c>
      <c r="K159"/>
      <c r="L159"/>
      <c r="M159"/>
      <c r="N159"/>
      <c r="O159"/>
      <c r="P159"/>
      <c r="Q159"/>
    </row>
    <row r="160" spans="2:19" ht="15" x14ac:dyDescent="0.25">
      <c r="B160" s="145"/>
      <c r="C160" s="9" t="s">
        <v>24</v>
      </c>
      <c r="D160" s="38"/>
      <c r="E160" s="7">
        <f t="shared" si="18"/>
        <v>106</v>
      </c>
      <c r="F160" s="7"/>
      <c r="G160" s="7"/>
      <c r="H160" s="7">
        <v>20</v>
      </c>
      <c r="I160" s="7"/>
      <c r="J160" s="7">
        <v>86</v>
      </c>
      <c r="K160"/>
      <c r="L160"/>
      <c r="M160"/>
      <c r="N160"/>
      <c r="O160"/>
      <c r="P160"/>
      <c r="Q160"/>
    </row>
    <row r="161" spans="2:19" ht="15" x14ac:dyDescent="0.25">
      <c r="B161" s="145"/>
      <c r="C161" s="9" t="s">
        <v>23</v>
      </c>
      <c r="D161" s="38"/>
      <c r="E161" s="7">
        <f t="shared" si="18"/>
        <v>325</v>
      </c>
      <c r="F161" s="7"/>
      <c r="G161" s="7"/>
      <c r="H161" s="7">
        <v>50</v>
      </c>
      <c r="I161" s="7"/>
      <c r="J161" s="7">
        <v>275</v>
      </c>
      <c r="K161"/>
      <c r="L161"/>
      <c r="M161"/>
      <c r="N161"/>
      <c r="O161"/>
      <c r="P161"/>
      <c r="Q161"/>
    </row>
    <row r="162" spans="2:19" ht="15" x14ac:dyDescent="0.25">
      <c r="B162" s="145"/>
      <c r="C162" s="9" t="s">
        <v>2</v>
      </c>
      <c r="D162" s="38"/>
      <c r="E162" s="7">
        <f>SUM(F162:J162)</f>
        <v>240</v>
      </c>
      <c r="F162" s="7">
        <v>160</v>
      </c>
      <c r="G162" s="7">
        <v>16</v>
      </c>
      <c r="H162" s="7"/>
      <c r="I162" s="7">
        <v>16</v>
      </c>
      <c r="J162" s="7">
        <v>48</v>
      </c>
      <c r="K162"/>
      <c r="L162"/>
      <c r="M162"/>
      <c r="N162"/>
      <c r="O162"/>
      <c r="P162"/>
      <c r="Q162"/>
    </row>
    <row r="163" spans="2:19" ht="15" x14ac:dyDescent="0.25">
      <c r="B163" s="145"/>
      <c r="C163" s="9" t="s">
        <v>35</v>
      </c>
      <c r="D163" s="38"/>
      <c r="E163" s="7">
        <f t="shared" ref="E163:E183" si="19">SUM(F163:J163)</f>
        <v>40</v>
      </c>
      <c r="F163" s="7"/>
      <c r="G163" s="7">
        <v>40</v>
      </c>
      <c r="H163" s="7"/>
      <c r="I163" s="7"/>
      <c r="J163" s="7"/>
      <c r="K163"/>
      <c r="L163"/>
      <c r="M163"/>
      <c r="N163"/>
      <c r="O163"/>
      <c r="P163"/>
      <c r="Q163"/>
    </row>
    <row r="164" spans="2:19" ht="15" x14ac:dyDescent="0.25">
      <c r="B164" s="145"/>
      <c r="C164" s="9" t="s">
        <v>199</v>
      </c>
      <c r="D164" s="38"/>
      <c r="E164" s="7">
        <f t="shared" si="19"/>
        <v>260</v>
      </c>
      <c r="F164" s="7"/>
      <c r="G164" s="7"/>
      <c r="H164" s="7">
        <v>180</v>
      </c>
      <c r="I164" s="7">
        <v>80</v>
      </c>
      <c r="J164" s="7"/>
      <c r="K164"/>
      <c r="L164"/>
      <c r="M164"/>
      <c r="N164"/>
      <c r="O164"/>
      <c r="P164"/>
      <c r="Q164"/>
    </row>
    <row r="165" spans="2:19" ht="15" x14ac:dyDescent="0.25">
      <c r="B165" s="145"/>
      <c r="C165" s="9" t="s">
        <v>9</v>
      </c>
      <c r="D165" s="38"/>
      <c r="E165" s="7">
        <f t="shared" si="19"/>
        <v>16</v>
      </c>
      <c r="F165" s="7"/>
      <c r="G165" s="7"/>
      <c r="H165" s="7">
        <v>16</v>
      </c>
      <c r="I165" s="7"/>
      <c r="J165" s="7"/>
      <c r="K165"/>
      <c r="L165"/>
      <c r="M165"/>
      <c r="N165"/>
      <c r="O165"/>
      <c r="P165"/>
      <c r="Q165"/>
    </row>
    <row r="166" spans="2:19" ht="15" x14ac:dyDescent="0.25">
      <c r="B166" s="145"/>
      <c r="C166" s="9" t="s">
        <v>20</v>
      </c>
      <c r="D166" s="38"/>
      <c r="E166" s="7">
        <f t="shared" si="19"/>
        <v>88</v>
      </c>
      <c r="F166" s="7">
        <v>32</v>
      </c>
      <c r="G166" s="7"/>
      <c r="H166" s="7">
        <v>32</v>
      </c>
      <c r="I166" s="7">
        <v>24</v>
      </c>
      <c r="J166" s="7"/>
      <c r="K166"/>
      <c r="L166"/>
      <c r="M166"/>
      <c r="N166"/>
      <c r="O166"/>
      <c r="P166"/>
      <c r="Q166"/>
    </row>
    <row r="167" spans="2:19" ht="15" x14ac:dyDescent="0.25">
      <c r="B167" s="145"/>
      <c r="C167" s="128" t="s">
        <v>33</v>
      </c>
      <c r="D167" s="38"/>
      <c r="E167" s="7">
        <f t="shared" si="19"/>
        <v>80</v>
      </c>
      <c r="F167" s="7"/>
      <c r="G167" s="7"/>
      <c r="H167" s="7"/>
      <c r="I167" s="7">
        <v>80</v>
      </c>
      <c r="J167" s="7"/>
      <c r="K167"/>
      <c r="L167"/>
      <c r="M167"/>
      <c r="N167"/>
      <c r="O167"/>
      <c r="P167"/>
      <c r="Q167"/>
    </row>
    <row r="168" spans="2:19" ht="15" x14ac:dyDescent="0.25">
      <c r="B168" s="145"/>
      <c r="C168" s="128" t="s">
        <v>0</v>
      </c>
      <c r="D168" s="38"/>
      <c r="E168" s="7">
        <f t="shared" si="19"/>
        <v>580</v>
      </c>
      <c r="F168" s="7">
        <v>280</v>
      </c>
      <c r="G168" s="7">
        <v>100</v>
      </c>
      <c r="H168" s="7">
        <v>120</v>
      </c>
      <c r="I168" s="7">
        <v>80</v>
      </c>
      <c r="J168" s="7"/>
      <c r="K168"/>
      <c r="L168"/>
      <c r="M168"/>
      <c r="N168"/>
      <c r="O168"/>
      <c r="P168"/>
      <c r="Q168"/>
    </row>
    <row r="169" spans="2:19" ht="15" x14ac:dyDescent="0.25">
      <c r="B169" s="145"/>
      <c r="C169" s="128" t="s">
        <v>4</v>
      </c>
      <c r="D169" s="38"/>
      <c r="E169" s="7">
        <f t="shared" si="19"/>
        <v>620</v>
      </c>
      <c r="F169" s="7">
        <v>100</v>
      </c>
      <c r="G169" s="7">
        <v>220</v>
      </c>
      <c r="H169" s="7">
        <v>100</v>
      </c>
      <c r="I169" s="7">
        <v>200</v>
      </c>
      <c r="J169" s="7"/>
      <c r="K169"/>
      <c r="L169"/>
      <c r="M169"/>
      <c r="N169"/>
      <c r="O169"/>
      <c r="P169"/>
      <c r="Q169"/>
    </row>
    <row r="170" spans="2:19" ht="15" x14ac:dyDescent="0.25">
      <c r="B170" s="145"/>
      <c r="C170" s="128" t="s">
        <v>21</v>
      </c>
      <c r="D170" s="38"/>
      <c r="E170" s="7">
        <f t="shared" si="19"/>
        <v>180</v>
      </c>
      <c r="F170" s="7"/>
      <c r="G170" s="7">
        <v>180</v>
      </c>
      <c r="H170" s="7"/>
      <c r="I170" s="7"/>
      <c r="J170" s="7"/>
      <c r="K170" s="108" t="s">
        <v>222</v>
      </c>
      <c r="L170" s="108"/>
      <c r="M170" s="108"/>
      <c r="N170" s="108"/>
      <c r="O170" s="108"/>
      <c r="P170" s="108"/>
      <c r="Q170" s="108"/>
      <c r="R170" s="108"/>
      <c r="S170" s="108"/>
    </row>
    <row r="171" spans="2:19" ht="15" x14ac:dyDescent="0.25">
      <c r="B171" s="145"/>
      <c r="C171" s="128" t="s">
        <v>8</v>
      </c>
      <c r="D171" s="38"/>
      <c r="E171" s="7">
        <f t="shared" si="19"/>
        <v>112</v>
      </c>
      <c r="F171" s="7"/>
      <c r="G171" s="7">
        <v>80</v>
      </c>
      <c r="H171" s="7"/>
      <c r="I171" s="7">
        <v>32</v>
      </c>
      <c r="J171" s="7"/>
      <c r="K171"/>
      <c r="L171"/>
      <c r="M171"/>
      <c r="N171"/>
      <c r="O171"/>
      <c r="P171"/>
      <c r="Q171"/>
    </row>
    <row r="172" spans="2:19" ht="15" x14ac:dyDescent="0.25">
      <c r="B172" s="145"/>
      <c r="C172" s="128" t="s">
        <v>180</v>
      </c>
      <c r="D172" s="38"/>
      <c r="E172" s="7">
        <f t="shared" si="19"/>
        <v>64</v>
      </c>
      <c r="F172" s="7"/>
      <c r="G172" s="7">
        <v>64</v>
      </c>
      <c r="H172" s="7"/>
      <c r="I172" s="7"/>
      <c r="J172" s="7"/>
      <c r="K172" s="108" t="s">
        <v>226</v>
      </c>
      <c r="L172" s="108"/>
      <c r="M172" s="108"/>
      <c r="N172" s="108"/>
      <c r="O172" s="108"/>
      <c r="P172" s="108"/>
      <c r="Q172" s="108"/>
      <c r="R172" s="108"/>
      <c r="S172" s="108"/>
    </row>
    <row r="173" spans="2:19" ht="15" x14ac:dyDescent="0.25">
      <c r="B173" s="145"/>
      <c r="C173" s="128" t="s">
        <v>175</v>
      </c>
      <c r="D173" s="38"/>
      <c r="E173" s="7">
        <f t="shared" si="19"/>
        <v>66</v>
      </c>
      <c r="F173" s="7"/>
      <c r="G173" s="7"/>
      <c r="H173" s="7"/>
      <c r="I173" s="7">
        <v>66</v>
      </c>
      <c r="J173" s="7"/>
      <c r="K173" s="108" t="s">
        <v>228</v>
      </c>
      <c r="L173" s="108"/>
      <c r="M173" s="108"/>
      <c r="N173" s="108"/>
      <c r="O173" s="108"/>
      <c r="P173" s="108"/>
      <c r="Q173" s="108"/>
      <c r="R173" s="108"/>
      <c r="S173" s="108"/>
    </row>
    <row r="174" spans="2:19" ht="15" x14ac:dyDescent="0.25">
      <c r="B174" s="145"/>
      <c r="C174" s="128" t="s">
        <v>176</v>
      </c>
      <c r="D174" s="38"/>
      <c r="E174" s="7">
        <f t="shared" si="19"/>
        <v>25</v>
      </c>
      <c r="F174" s="7"/>
      <c r="G174" s="7"/>
      <c r="H174" s="7">
        <v>25</v>
      </c>
      <c r="I174" s="7"/>
      <c r="J174" s="7"/>
      <c r="K174" s="108" t="s">
        <v>228</v>
      </c>
      <c r="L174" s="108"/>
      <c r="M174" s="108"/>
      <c r="N174" s="108"/>
      <c r="O174" s="108"/>
      <c r="P174" s="108"/>
      <c r="Q174" s="108"/>
      <c r="R174" s="108"/>
      <c r="S174" s="108"/>
    </row>
    <row r="175" spans="2:19" ht="15" x14ac:dyDescent="0.25">
      <c r="B175" s="145"/>
      <c r="C175" s="128" t="s">
        <v>177</v>
      </c>
      <c r="D175" s="38"/>
      <c r="E175" s="7">
        <f t="shared" si="19"/>
        <v>40</v>
      </c>
      <c r="F175" s="7"/>
      <c r="G175" s="7"/>
      <c r="H175" s="7"/>
      <c r="I175" s="7">
        <v>40</v>
      </c>
      <c r="J175" s="7"/>
      <c r="K175"/>
      <c r="L175"/>
      <c r="M175"/>
      <c r="N175"/>
      <c r="O175"/>
      <c r="P175"/>
      <c r="Q175"/>
    </row>
    <row r="176" spans="2:19" ht="15" x14ac:dyDescent="0.25">
      <c r="B176" s="145"/>
      <c r="C176" s="128" t="s">
        <v>185</v>
      </c>
      <c r="D176" s="38"/>
      <c r="E176" s="7">
        <f t="shared" si="19"/>
        <v>40</v>
      </c>
      <c r="F176" s="7"/>
      <c r="G176" s="7"/>
      <c r="H176" s="7">
        <v>40</v>
      </c>
      <c r="I176" s="7"/>
      <c r="J176" s="7"/>
      <c r="K176" s="108" t="s">
        <v>228</v>
      </c>
      <c r="L176" s="108"/>
      <c r="M176" s="108"/>
      <c r="N176" s="108"/>
      <c r="O176" s="108"/>
      <c r="P176" s="108"/>
      <c r="Q176" s="108"/>
      <c r="R176" s="108"/>
      <c r="S176" s="108"/>
    </row>
    <row r="177" spans="2:19" ht="15" x14ac:dyDescent="0.25">
      <c r="B177" s="145"/>
      <c r="C177" s="128" t="s">
        <v>178</v>
      </c>
      <c r="D177" s="38"/>
      <c r="E177" s="7">
        <f t="shared" si="19"/>
        <v>24</v>
      </c>
      <c r="F177" s="7"/>
      <c r="G177" s="7"/>
      <c r="H177" s="7"/>
      <c r="I177" s="7">
        <v>24</v>
      </c>
      <c r="J177" s="7"/>
      <c r="K177" s="108" t="s">
        <v>228</v>
      </c>
      <c r="L177" s="108"/>
      <c r="M177" s="108"/>
      <c r="N177" s="108"/>
      <c r="O177" s="108"/>
      <c r="P177" s="108"/>
      <c r="Q177" s="108"/>
      <c r="R177" s="108"/>
      <c r="S177" s="108"/>
    </row>
    <row r="178" spans="2:19" ht="15" x14ac:dyDescent="0.25">
      <c r="B178" s="145"/>
      <c r="C178" s="128" t="s">
        <v>225</v>
      </c>
      <c r="D178" s="38"/>
      <c r="E178" s="7">
        <f t="shared" si="19"/>
        <v>35</v>
      </c>
      <c r="F178" s="7"/>
      <c r="G178" s="7"/>
      <c r="H178" s="7"/>
      <c r="I178" s="7">
        <v>35</v>
      </c>
      <c r="J178" s="7"/>
      <c r="K178" s="108" t="s">
        <v>228</v>
      </c>
      <c r="L178" s="108"/>
      <c r="M178" s="108"/>
      <c r="N178" s="108"/>
      <c r="O178" s="108"/>
      <c r="P178" s="108"/>
      <c r="Q178" s="108"/>
      <c r="R178" s="108"/>
      <c r="S178" s="108"/>
    </row>
    <row r="179" spans="2:19" ht="15" x14ac:dyDescent="0.25">
      <c r="B179" s="145"/>
      <c r="C179" s="128" t="s">
        <v>179</v>
      </c>
      <c r="D179" s="38"/>
      <c r="E179" s="7">
        <f t="shared" si="19"/>
        <v>45</v>
      </c>
      <c r="F179" s="7"/>
      <c r="G179" s="7">
        <v>45</v>
      </c>
      <c r="H179" s="7"/>
      <c r="I179" s="7"/>
      <c r="J179" s="7"/>
      <c r="K179" s="108" t="s">
        <v>228</v>
      </c>
      <c r="L179" s="108"/>
      <c r="M179" s="108"/>
      <c r="N179" s="108"/>
      <c r="O179" s="108"/>
      <c r="P179" s="108"/>
      <c r="Q179" s="108"/>
      <c r="R179" s="108"/>
      <c r="S179" s="108"/>
    </row>
    <row r="180" spans="2:19" ht="15" x14ac:dyDescent="0.25">
      <c r="B180" s="145"/>
      <c r="C180" s="128" t="s">
        <v>182</v>
      </c>
      <c r="D180" s="38"/>
      <c r="E180" s="7">
        <f t="shared" si="19"/>
        <v>32</v>
      </c>
      <c r="F180" s="7"/>
      <c r="G180" s="7"/>
      <c r="H180" s="7">
        <v>32</v>
      </c>
      <c r="I180" s="7"/>
      <c r="J180" s="7"/>
      <c r="K180" s="108" t="s">
        <v>228</v>
      </c>
      <c r="L180" s="108"/>
      <c r="M180" s="108"/>
      <c r="N180" s="108"/>
      <c r="O180" s="108"/>
      <c r="P180" s="108"/>
      <c r="Q180" s="108"/>
      <c r="R180" s="108"/>
      <c r="S180" s="108"/>
    </row>
    <row r="181" spans="2:19" ht="15" x14ac:dyDescent="0.25">
      <c r="B181" s="145"/>
      <c r="C181" s="129" t="s">
        <v>181</v>
      </c>
      <c r="D181" s="38"/>
      <c r="E181" s="7">
        <f t="shared" si="19"/>
        <v>56</v>
      </c>
      <c r="F181" s="7"/>
      <c r="G181" s="7">
        <v>56</v>
      </c>
      <c r="H181" s="7"/>
      <c r="I181" s="7"/>
      <c r="J181" s="7"/>
      <c r="K181" s="108" t="s">
        <v>228</v>
      </c>
      <c r="L181" s="108"/>
      <c r="M181" s="108"/>
      <c r="N181" s="108"/>
      <c r="O181" s="108"/>
      <c r="P181" s="108"/>
      <c r="Q181" s="108"/>
      <c r="R181" s="108"/>
      <c r="S181" s="108"/>
    </row>
    <row r="182" spans="2:19" ht="15" x14ac:dyDescent="0.25">
      <c r="B182" s="145"/>
      <c r="C182" s="128" t="s">
        <v>188</v>
      </c>
      <c r="D182" s="38"/>
      <c r="E182" s="7">
        <f t="shared" si="19"/>
        <v>65</v>
      </c>
      <c r="F182" s="7"/>
      <c r="G182" s="7">
        <v>65</v>
      </c>
      <c r="H182" s="7"/>
      <c r="I182" s="7"/>
      <c r="J182" s="7"/>
      <c r="K182" s="108" t="s">
        <v>228</v>
      </c>
      <c r="L182" s="108"/>
      <c r="M182" s="108"/>
      <c r="N182" s="108"/>
      <c r="O182" s="108"/>
      <c r="P182" s="108"/>
      <c r="Q182" s="108"/>
      <c r="R182" s="108"/>
      <c r="S182" s="108"/>
    </row>
    <row r="183" spans="2:19" ht="15" x14ac:dyDescent="0.25">
      <c r="B183" s="145"/>
      <c r="C183" s="129" t="s">
        <v>77</v>
      </c>
      <c r="D183" s="39"/>
      <c r="E183" s="7">
        <f t="shared" si="19"/>
        <v>180</v>
      </c>
      <c r="F183" s="7"/>
      <c r="G183" s="7">
        <v>50</v>
      </c>
      <c r="H183" s="7"/>
      <c r="I183" s="7">
        <v>80</v>
      </c>
      <c r="J183" s="7">
        <v>50</v>
      </c>
      <c r="K183"/>
      <c r="L183"/>
      <c r="M183"/>
      <c r="N183"/>
      <c r="O183"/>
      <c r="P183"/>
      <c r="Q183"/>
    </row>
    <row r="184" spans="2:19" ht="15" x14ac:dyDescent="0.25">
      <c r="B184" s="145"/>
      <c r="C184" s="129" t="s">
        <v>78</v>
      </c>
      <c r="D184" s="39"/>
      <c r="E184" s="7">
        <f>SUM(F184:J184)</f>
        <v>360</v>
      </c>
      <c r="F184" s="7">
        <v>160</v>
      </c>
      <c r="G184" s="7"/>
      <c r="H184" s="7">
        <v>80</v>
      </c>
      <c r="I184" s="7">
        <v>120</v>
      </c>
      <c r="J184" s="7"/>
      <c r="K184"/>
      <c r="L184"/>
      <c r="M184"/>
      <c r="N184"/>
      <c r="O184"/>
      <c r="P184"/>
      <c r="Q184"/>
    </row>
    <row r="185" spans="2:19" ht="15" x14ac:dyDescent="0.25">
      <c r="B185" s="145"/>
      <c r="C185" s="6" t="s">
        <v>81</v>
      </c>
      <c r="D185" s="41"/>
      <c r="E185" s="13">
        <f t="shared" ref="E185:J185" si="20">SUM(E142:E184)</f>
        <v>7091</v>
      </c>
      <c r="F185" s="14">
        <f t="shared" si="20"/>
        <v>1274</v>
      </c>
      <c r="G185" s="14">
        <f t="shared" si="20"/>
        <v>1448</v>
      </c>
      <c r="H185" s="14">
        <f t="shared" si="20"/>
        <v>1595</v>
      </c>
      <c r="I185" s="14">
        <f t="shared" si="20"/>
        <v>1405</v>
      </c>
      <c r="J185" s="14">
        <f t="shared" si="20"/>
        <v>1369</v>
      </c>
      <c r="K185"/>
      <c r="L185"/>
      <c r="M185"/>
      <c r="N185"/>
      <c r="O185"/>
      <c r="P185"/>
      <c r="Q185"/>
    </row>
    <row r="186" spans="2:19" ht="18.75" customHeight="1" x14ac:dyDescent="0.25">
      <c r="B186" s="145"/>
      <c r="C186" s="6" t="s">
        <v>76</v>
      </c>
      <c r="D186" s="41"/>
      <c r="E186" s="7">
        <f>1920*5</f>
        <v>9600</v>
      </c>
      <c r="F186" s="7">
        <v>1920</v>
      </c>
      <c r="G186" s="7">
        <v>1920</v>
      </c>
      <c r="H186" s="7">
        <v>1920</v>
      </c>
      <c r="I186" s="7">
        <v>1920</v>
      </c>
      <c r="J186" s="7">
        <v>1920</v>
      </c>
      <c r="K186"/>
      <c r="L186"/>
      <c r="M186"/>
      <c r="N186"/>
      <c r="O186"/>
      <c r="P186"/>
      <c r="Q186"/>
    </row>
    <row r="187" spans="2:19" ht="18.75" customHeight="1" x14ac:dyDescent="0.25">
      <c r="B187" s="146"/>
      <c r="C187" s="25" t="s">
        <v>128</v>
      </c>
      <c r="D187" s="42"/>
      <c r="E187" s="27">
        <f>E186-E185</f>
        <v>2509</v>
      </c>
      <c r="F187" s="27">
        <f>F186-F185</f>
        <v>646</v>
      </c>
      <c r="G187" s="27">
        <f t="shared" ref="G187:J187" si="21">G186-G185</f>
        <v>472</v>
      </c>
      <c r="H187" s="27">
        <f t="shared" si="21"/>
        <v>325</v>
      </c>
      <c r="I187" s="27">
        <f t="shared" si="21"/>
        <v>515</v>
      </c>
      <c r="J187" s="27">
        <f t="shared" si="21"/>
        <v>551</v>
      </c>
      <c r="K187"/>
      <c r="L187"/>
      <c r="M187"/>
      <c r="N187"/>
      <c r="O187"/>
      <c r="P187"/>
      <c r="Q187"/>
    </row>
    <row r="188" spans="2:19" x14ac:dyDescent="0.3">
      <c r="E188" s="3"/>
      <c r="F188" s="58" t="s">
        <v>54</v>
      </c>
      <c r="G188" s="58" t="s">
        <v>57</v>
      </c>
      <c r="H188" s="58" t="s">
        <v>56</v>
      </c>
      <c r="I188" s="58" t="s">
        <v>55</v>
      </c>
      <c r="J188" s="58" t="s">
        <v>65</v>
      </c>
      <c r="K188"/>
      <c r="L188" s="3"/>
      <c r="M188"/>
      <c r="N188"/>
      <c r="O188"/>
      <c r="P188"/>
      <c r="Q188"/>
    </row>
    <row r="189" spans="2:19" x14ac:dyDescent="0.3">
      <c r="C189" s="105" t="s">
        <v>237</v>
      </c>
      <c r="F189" s="104">
        <f t="shared" ref="F189:J189" si="22">F185/F186</f>
        <v>0.6635416666666667</v>
      </c>
      <c r="G189" s="104">
        <f t="shared" si="22"/>
        <v>0.75416666666666665</v>
      </c>
      <c r="H189" s="104">
        <f t="shared" si="22"/>
        <v>0.83072916666666663</v>
      </c>
      <c r="I189" s="104">
        <f t="shared" si="22"/>
        <v>0.73177083333333337</v>
      </c>
      <c r="J189" s="104">
        <f t="shared" si="22"/>
        <v>0.71302083333333333</v>
      </c>
      <c r="K189"/>
      <c r="L189" s="95"/>
      <c r="M189"/>
      <c r="N189"/>
      <c r="O189"/>
      <c r="P189"/>
      <c r="Q189"/>
    </row>
    <row r="190" spans="2:19" x14ac:dyDescent="0.3">
      <c r="K190"/>
      <c r="L190"/>
      <c r="M190"/>
      <c r="N190"/>
      <c r="O190"/>
      <c r="P190"/>
      <c r="Q190"/>
    </row>
    <row r="192" spans="2:19" x14ac:dyDescent="0.3">
      <c r="C192" s="2" t="s">
        <v>229</v>
      </c>
    </row>
    <row r="193" spans="3:3" x14ac:dyDescent="0.3">
      <c r="C193" s="2" t="s">
        <v>230</v>
      </c>
    </row>
    <row r="195" spans="3:3" x14ac:dyDescent="0.3">
      <c r="C195" s="2" t="s">
        <v>231</v>
      </c>
    </row>
  </sheetData>
  <mergeCells count="47">
    <mergeCell ref="B153:B187"/>
    <mergeCell ref="K153:Q153"/>
    <mergeCell ref="K146:O146"/>
    <mergeCell ref="K147:O147"/>
    <mergeCell ref="K149:N149"/>
    <mergeCell ref="K145:Q145"/>
    <mergeCell ref="D140:J140"/>
    <mergeCell ref="L140:Q140"/>
    <mergeCell ref="B141:B152"/>
    <mergeCell ref="K143:Q143"/>
    <mergeCell ref="K150:N150"/>
    <mergeCell ref="L118:Q118"/>
    <mergeCell ref="B83:B106"/>
    <mergeCell ref="L96:R96"/>
    <mergeCell ref="B107:B131"/>
    <mergeCell ref="L107:Q107"/>
    <mergeCell ref="L108:Q108"/>
    <mergeCell ref="L109:Q109"/>
    <mergeCell ref="L110:Q110"/>
    <mergeCell ref="L111:Q111"/>
    <mergeCell ref="L112:Q112"/>
    <mergeCell ref="L113:Q113"/>
    <mergeCell ref="L114:Q114"/>
    <mergeCell ref="L115:Q115"/>
    <mergeCell ref="L116:Q116"/>
    <mergeCell ref="L117:Q117"/>
    <mergeCell ref="B66:B82"/>
    <mergeCell ref="D66:J66"/>
    <mergeCell ref="L66:R66"/>
    <mergeCell ref="L73:P73"/>
    <mergeCell ref="J14:O14"/>
    <mergeCell ref="J15:O15"/>
    <mergeCell ref="D22:J22"/>
    <mergeCell ref="L22:R22"/>
    <mergeCell ref="B23:B62"/>
    <mergeCell ref="L26:O26"/>
    <mergeCell ref="L27:O27"/>
    <mergeCell ref="L28:O28"/>
    <mergeCell ref="L30:O30"/>
    <mergeCell ref="L57:S57"/>
    <mergeCell ref="E2:I2"/>
    <mergeCell ref="B3:B18"/>
    <mergeCell ref="J5:N5"/>
    <mergeCell ref="J6:N6"/>
    <mergeCell ref="J7:O7"/>
    <mergeCell ref="J8:O8"/>
    <mergeCell ref="J13:O1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9C8A5E56DF42BB3A496FAB31A3CA" ma:contentTypeVersion="14" ma:contentTypeDescription="Crie um novo documento." ma:contentTypeScope="" ma:versionID="517cb3ad49c4b551f075f83c7a3b6ed5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20c3b044572583d7be4bbed3705cd69b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068AF6-ED23-4F58-8EE1-106EFE5D4C0F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6cf4739a-3cdb-4868-8212-cad0b8eec424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A6427D5-B97E-4504-AF2A-CEC1D658B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46515-9C68-45EE-B202-BEB1E28FBD83}"/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BASELINE</vt:lpstr>
      <vt:lpstr>PIPELINE 2024</vt:lpstr>
      <vt:lpstr>PIPELINE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Rosa</cp:lastModifiedBy>
  <cp:revision/>
  <dcterms:created xsi:type="dcterms:W3CDTF">2024-06-24T12:47:50Z</dcterms:created>
  <dcterms:modified xsi:type="dcterms:W3CDTF">2024-08-20T14:05:36Z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