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ables/table5.xml" ContentType="application/vnd.openxmlformats-officedocument.spreadsheetml.table+xml"/>
  <Override PartName="/xl/comments3.xml" ContentType="application/vnd.openxmlformats-officedocument.spreadsheetml.comments+xml"/>
  <Override PartName="/xl/tables/table6.xml" ContentType="application/vnd.openxmlformats-officedocument.spreadsheetml.table+xml"/>
  <Override PartName="/xl/comments4.xml" ContentType="application/vnd.openxmlformats-officedocument.spreadsheetml.comment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g\automacaopmobackend\scripts\excel\"/>
    </mc:Choice>
  </mc:AlternateContent>
  <xr:revisionPtr revIDLastSave="0" documentId="8_{EDC48B62-1C92-4C12-958D-4C25B5F847F3}" xr6:coauthVersionLast="47" xr6:coauthVersionMax="47" xr10:uidLastSave="{00000000-0000-0000-0000-000000000000}"/>
  <bookViews>
    <workbookView xWindow="-120" yWindow="-120" windowWidth="29040" windowHeight="16440" firstSheet="1" activeTab="5" xr2:uid="{00000000-000D-0000-FFFF-FFFF00000000}"/>
  </bookViews>
  <sheets>
    <sheet name="Backlog Servers" sheetId="2" r:id="rId1"/>
    <sheet name="Backlog Plataform OPS" sheetId="10" r:id="rId2"/>
    <sheet name="Anderson" sheetId="7" r:id="rId3"/>
    <sheet name="Claudio" sheetId="4" r:id="rId4"/>
    <sheet name="David" sheetId="3" r:id="rId5"/>
    <sheet name="Giovani" sheetId="6" r:id="rId6"/>
    <sheet name="Piccoli" sheetId="8" r:id="rId7"/>
    <sheet name="Samarone" sheetId="9" r:id="rId8"/>
    <sheet name="Disponibilidade Equipe" sheetId="11" r:id="rId9"/>
    <sheet name="DisponibxApontamentos" sheetId="14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3" i="4" l="1"/>
  <c r="G82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U4" i="4"/>
  <c r="H62" i="7"/>
  <c r="H63" i="7"/>
  <c r="G86" i="9"/>
  <c r="V4" i="9"/>
  <c r="W4" i="9"/>
  <c r="X4" i="9"/>
  <c r="Y4" i="9"/>
  <c r="Z4" i="9"/>
  <c r="AA4" i="9"/>
  <c r="AB4" i="9"/>
  <c r="AC4" i="9"/>
  <c r="AD4" i="9"/>
  <c r="AE4" i="9"/>
  <c r="AF4" i="9"/>
  <c r="AG4" i="9"/>
  <c r="AH4" i="9"/>
  <c r="AI4" i="9"/>
  <c r="AJ4" i="9"/>
  <c r="AK4" i="9"/>
  <c r="AL4" i="9"/>
  <c r="AM4" i="9"/>
  <c r="U4" i="9"/>
  <c r="G84" i="9"/>
  <c r="G85" i="9"/>
  <c r="G83" i="9"/>
  <c r="G82" i="9"/>
  <c r="G78" i="3"/>
  <c r="G77" i="3"/>
  <c r="G76" i="3"/>
  <c r="G75" i="3"/>
  <c r="G33" i="4"/>
  <c r="D38" i="14"/>
  <c r="D9" i="14"/>
  <c r="G23" i="6" l="1"/>
  <c r="H60" i="7"/>
  <c r="H61" i="7"/>
  <c r="G81" i="9"/>
  <c r="G78" i="9"/>
  <c r="G79" i="9"/>
  <c r="G80" i="9"/>
  <c r="G73" i="3"/>
  <c r="S4" i="4"/>
  <c r="T4" i="4"/>
  <c r="G10" i="8"/>
  <c r="H59" i="7"/>
  <c r="G8" i="6"/>
  <c r="H58" i="7"/>
  <c r="G77" i="9"/>
  <c r="G76" i="9"/>
  <c r="G81" i="4"/>
  <c r="G108" i="8"/>
  <c r="G75" i="9"/>
  <c r="H57" i="7"/>
  <c r="H56" i="7"/>
  <c r="H52" i="7"/>
  <c r="H53" i="7"/>
  <c r="H54" i="7"/>
  <c r="H55" i="7"/>
  <c r="B21" i="14"/>
  <c r="B34" i="14"/>
  <c r="G73" i="9" l="1"/>
  <c r="G74" i="9"/>
  <c r="G80" i="4"/>
  <c r="G79" i="4"/>
  <c r="C42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B42" i="14"/>
  <c r="W33" i="14"/>
  <c r="V33" i="14"/>
  <c r="U33" i="14"/>
  <c r="T33" i="14"/>
  <c r="S33" i="14"/>
  <c r="R33" i="14"/>
  <c r="Q33" i="14"/>
  <c r="P33" i="14"/>
  <c r="O33" i="14"/>
  <c r="N33" i="14"/>
  <c r="M33" i="14"/>
  <c r="L33" i="14"/>
  <c r="K33" i="14"/>
  <c r="J33" i="14"/>
  <c r="I33" i="14"/>
  <c r="H33" i="14"/>
  <c r="G33" i="14"/>
  <c r="F33" i="14"/>
  <c r="E33" i="14"/>
  <c r="D33" i="14"/>
  <c r="C33" i="14"/>
  <c r="B33" i="14"/>
  <c r="W24" i="14"/>
  <c r="V24" i="14"/>
  <c r="U24" i="14"/>
  <c r="T24" i="14"/>
  <c r="S24" i="14"/>
  <c r="R24" i="14"/>
  <c r="Q24" i="14"/>
  <c r="P24" i="14"/>
  <c r="O24" i="14"/>
  <c r="N24" i="14"/>
  <c r="M24" i="14"/>
  <c r="L24" i="14"/>
  <c r="K24" i="14"/>
  <c r="J24" i="14"/>
  <c r="I24" i="14"/>
  <c r="H24" i="14"/>
  <c r="G24" i="14"/>
  <c r="F24" i="14"/>
  <c r="E24" i="14"/>
  <c r="D24" i="14"/>
  <c r="C24" i="14"/>
  <c r="B24" i="14"/>
  <c r="W20" i="14"/>
  <c r="V20" i="14"/>
  <c r="U20" i="14"/>
  <c r="T20" i="14"/>
  <c r="S20" i="14"/>
  <c r="R20" i="14"/>
  <c r="Q20" i="14"/>
  <c r="P20" i="14"/>
  <c r="O20" i="14"/>
  <c r="N20" i="14"/>
  <c r="M20" i="14"/>
  <c r="L20" i="14"/>
  <c r="K20" i="14"/>
  <c r="J20" i="14"/>
  <c r="I20" i="14"/>
  <c r="H20" i="14"/>
  <c r="G20" i="14"/>
  <c r="F20" i="14"/>
  <c r="E20" i="14"/>
  <c r="D20" i="14"/>
  <c r="C20" i="14"/>
  <c r="B20" i="14"/>
  <c r="W16" i="14"/>
  <c r="V16" i="14"/>
  <c r="U16" i="14"/>
  <c r="T16" i="14"/>
  <c r="S16" i="14"/>
  <c r="R16" i="14"/>
  <c r="Q16" i="14"/>
  <c r="P16" i="14"/>
  <c r="O16" i="14"/>
  <c r="N16" i="14"/>
  <c r="M16" i="14"/>
  <c r="L16" i="14"/>
  <c r="K16" i="14"/>
  <c r="J16" i="14"/>
  <c r="I16" i="14"/>
  <c r="H16" i="14"/>
  <c r="G16" i="14"/>
  <c r="F16" i="14"/>
  <c r="E16" i="14"/>
  <c r="D16" i="14"/>
  <c r="C16" i="14"/>
  <c r="B16" i="14"/>
  <c r="W12" i="14"/>
  <c r="V12" i="14"/>
  <c r="U12" i="14"/>
  <c r="T12" i="14"/>
  <c r="S12" i="14"/>
  <c r="R12" i="14"/>
  <c r="Q12" i="14"/>
  <c r="P12" i="14"/>
  <c r="O12" i="14"/>
  <c r="N12" i="14"/>
  <c r="M12" i="14"/>
  <c r="L12" i="14"/>
  <c r="K12" i="14"/>
  <c r="J12" i="14"/>
  <c r="I12" i="14"/>
  <c r="H12" i="14"/>
  <c r="G12" i="14"/>
  <c r="F12" i="14"/>
  <c r="E12" i="14"/>
  <c r="D12" i="14"/>
  <c r="C12" i="14"/>
  <c r="B12" i="14"/>
  <c r="W8" i="14"/>
  <c r="W37" i="14" s="1"/>
  <c r="V8" i="14"/>
  <c r="V37" i="14" s="1"/>
  <c r="U8" i="14"/>
  <c r="U37" i="14" s="1"/>
  <c r="T8" i="14"/>
  <c r="T37" i="14" s="1"/>
  <c r="S8" i="14"/>
  <c r="S37" i="14" s="1"/>
  <c r="R8" i="14"/>
  <c r="R37" i="14" s="1"/>
  <c r="Q8" i="14"/>
  <c r="Q37" i="14" s="1"/>
  <c r="P8" i="14"/>
  <c r="P37" i="14" s="1"/>
  <c r="O8" i="14"/>
  <c r="O37" i="14" s="1"/>
  <c r="N8" i="14"/>
  <c r="N37" i="14" s="1"/>
  <c r="M8" i="14"/>
  <c r="M37" i="14" s="1"/>
  <c r="L8" i="14"/>
  <c r="L37" i="14" s="1"/>
  <c r="K8" i="14"/>
  <c r="K37" i="14" s="1"/>
  <c r="J8" i="14"/>
  <c r="J37" i="14" s="1"/>
  <c r="I8" i="14"/>
  <c r="I37" i="14" s="1"/>
  <c r="H8" i="14"/>
  <c r="H37" i="14" s="1"/>
  <c r="G8" i="14"/>
  <c r="G37" i="14" s="1"/>
  <c r="F8" i="14"/>
  <c r="F37" i="14" s="1"/>
  <c r="E8" i="14"/>
  <c r="E37" i="14" s="1"/>
  <c r="D8" i="14"/>
  <c r="D37" i="14" s="1"/>
  <c r="C8" i="14"/>
  <c r="C37" i="14" s="1"/>
  <c r="B8" i="14"/>
  <c r="B37" i="14" s="1"/>
  <c r="B4" i="14" a="1"/>
  <c r="C30" i="11"/>
  <c r="D30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B30" i="11"/>
  <c r="C41" i="11"/>
  <c r="D41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B41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B25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B20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B15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N46" i="11" s="1"/>
  <c r="N51" i="11" s="1"/>
  <c r="O10" i="11"/>
  <c r="O46" i="11" s="1"/>
  <c r="O51" i="11" s="1"/>
  <c r="P10" i="11"/>
  <c r="P46" i="11" s="1"/>
  <c r="Q10" i="11"/>
  <c r="Q46" i="11" s="1"/>
  <c r="R10" i="11"/>
  <c r="R46" i="11" s="1"/>
  <c r="S10" i="11"/>
  <c r="S46" i="11" s="1"/>
  <c r="T10" i="11"/>
  <c r="T46" i="11" s="1"/>
  <c r="U10" i="11"/>
  <c r="U46" i="11" s="1"/>
  <c r="V10" i="11"/>
  <c r="V46" i="11" s="1"/>
  <c r="W10" i="11"/>
  <c r="W46" i="11" s="1"/>
  <c r="B10" i="11"/>
  <c r="B5" i="11" a="1"/>
  <c r="W51" i="11" l="1"/>
  <c r="S51" i="11"/>
  <c r="T51" i="11"/>
  <c r="U51" i="11"/>
  <c r="V51" i="11"/>
  <c r="B41" i="14"/>
  <c r="J41" i="14"/>
  <c r="R41" i="14"/>
  <c r="R51" i="11"/>
  <c r="Q51" i="11"/>
  <c r="P51" i="11"/>
  <c r="B5" i="11"/>
  <c r="L35" i="11"/>
  <c r="C35" i="11"/>
  <c r="N35" i="11"/>
  <c r="T35" i="11"/>
  <c r="J35" i="11"/>
  <c r="S35" i="11"/>
  <c r="I35" i="11"/>
  <c r="R35" i="11"/>
  <c r="H35" i="11"/>
  <c r="V35" i="11"/>
  <c r="K35" i="11"/>
  <c r="U35" i="11"/>
  <c r="E35" i="11"/>
  <c r="Q35" i="11"/>
  <c r="F35" i="11"/>
  <c r="P35" i="11"/>
  <c r="D35" i="11"/>
  <c r="W35" i="11"/>
  <c r="O35" i="11"/>
  <c r="G35" i="11"/>
  <c r="M35" i="11"/>
  <c r="E41" i="14"/>
  <c r="M41" i="14"/>
  <c r="U41" i="14"/>
  <c r="K28" i="14"/>
  <c r="F41" i="14"/>
  <c r="N41" i="14"/>
  <c r="V41" i="14"/>
  <c r="G41" i="14"/>
  <c r="O41" i="14"/>
  <c r="W41" i="14"/>
  <c r="U29" i="14"/>
  <c r="K41" i="14"/>
  <c r="D41" i="14"/>
  <c r="T41" i="14"/>
  <c r="I41" i="14"/>
  <c r="Q41" i="14"/>
  <c r="C41" i="14"/>
  <c r="S41" i="14"/>
  <c r="L41" i="14"/>
  <c r="H41" i="14"/>
  <c r="P41" i="14"/>
  <c r="S28" i="14"/>
  <c r="D28" i="14"/>
  <c r="L28" i="14"/>
  <c r="T28" i="14"/>
  <c r="F29" i="14"/>
  <c r="N29" i="14"/>
  <c r="V29" i="14"/>
  <c r="C28" i="14"/>
  <c r="E28" i="14"/>
  <c r="M28" i="14"/>
  <c r="U28" i="14"/>
  <c r="G29" i="14"/>
  <c r="O29" i="14"/>
  <c r="W29" i="14"/>
  <c r="N28" i="14"/>
  <c r="V28" i="14"/>
  <c r="H29" i="14"/>
  <c r="P29" i="14"/>
  <c r="F28" i="14"/>
  <c r="B4" i="14"/>
  <c r="B28" i="14" s="1"/>
  <c r="G28" i="14"/>
  <c r="O28" i="14"/>
  <c r="W28" i="14"/>
  <c r="I29" i="14"/>
  <c r="Q29" i="14"/>
  <c r="P28" i="14"/>
  <c r="J29" i="14"/>
  <c r="R29" i="14"/>
  <c r="H28" i="14"/>
  <c r="B29" i="14"/>
  <c r="I28" i="14"/>
  <c r="Q28" i="14"/>
  <c r="C29" i="14"/>
  <c r="K29" i="14"/>
  <c r="S29" i="14"/>
  <c r="J28" i="14"/>
  <c r="R28" i="14"/>
  <c r="D29" i="14"/>
  <c r="L29" i="14"/>
  <c r="T29" i="14"/>
  <c r="E29" i="14"/>
  <c r="M29" i="14"/>
  <c r="H51" i="7" l="1"/>
  <c r="G70" i="9"/>
  <c r="G71" i="9"/>
  <c r="G72" i="9"/>
  <c r="G107" i="8"/>
  <c r="G106" i="8"/>
  <c r="S4" i="9"/>
  <c r="C31" i="11" s="1"/>
  <c r="T4" i="9"/>
  <c r="D31" i="11" s="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R4" i="9"/>
  <c r="B31" i="11" s="1"/>
  <c r="G69" i="9"/>
  <c r="G68" i="9"/>
  <c r="G105" i="8"/>
  <c r="G22" i="6" l="1"/>
  <c r="G78" i="4"/>
  <c r="G67" i="9"/>
  <c r="G104" i="8"/>
  <c r="G76" i="4"/>
  <c r="G77" i="4"/>
  <c r="AB2" i="9"/>
  <c r="L29" i="11" s="1"/>
  <c r="AC2" i="9"/>
  <c r="M29" i="11" s="1"/>
  <c r="AD2" i="9"/>
  <c r="N29" i="11" s="1"/>
  <c r="AE2" i="9"/>
  <c r="O29" i="11" s="1"/>
  <c r="AF2" i="9"/>
  <c r="P29" i="11" s="1"/>
  <c r="AG2" i="9"/>
  <c r="Q29" i="11" s="1"/>
  <c r="AH2" i="9"/>
  <c r="R29" i="11" s="1"/>
  <c r="AI2" i="9"/>
  <c r="S29" i="11" s="1"/>
  <c r="AJ2" i="9"/>
  <c r="T29" i="11" s="1"/>
  <c r="AK2" i="9"/>
  <c r="U29" i="11" s="1"/>
  <c r="AL2" i="9"/>
  <c r="V29" i="11" s="1"/>
  <c r="AM2" i="9"/>
  <c r="W29" i="11" s="1"/>
  <c r="AB4" i="8"/>
  <c r="AC4" i="8"/>
  <c r="AD4" i="8"/>
  <c r="AE4" i="8"/>
  <c r="AF4" i="8"/>
  <c r="AG4" i="8"/>
  <c r="AH4" i="8"/>
  <c r="AI4" i="8"/>
  <c r="AJ4" i="8"/>
  <c r="AK4" i="8"/>
  <c r="AL4" i="8"/>
  <c r="AM4" i="8"/>
  <c r="G66" i="9"/>
  <c r="G65" i="9"/>
  <c r="AM2" i="8" l="1"/>
  <c r="W26" i="11"/>
  <c r="W24" i="11" s="1"/>
  <c r="W42" i="11"/>
  <c r="W40" i="11" s="1"/>
  <c r="AE2" i="8"/>
  <c r="O26" i="11"/>
  <c r="O24" i="11" s="1"/>
  <c r="O42" i="11"/>
  <c r="O40" i="11" s="1"/>
  <c r="AD2" i="8"/>
  <c r="N26" i="11"/>
  <c r="N24" i="11" s="1"/>
  <c r="N42" i="11"/>
  <c r="N40" i="11" s="1"/>
  <c r="AK2" i="8"/>
  <c r="U26" i="11"/>
  <c r="U24" i="11" s="1"/>
  <c r="U42" i="11"/>
  <c r="U40" i="11" s="1"/>
  <c r="AC2" i="8"/>
  <c r="M42" i="11"/>
  <c r="M40" i="11" s="1"/>
  <c r="M26" i="11"/>
  <c r="M24" i="11" s="1"/>
  <c r="AB2" i="8"/>
  <c r="L26" i="11"/>
  <c r="L24" i="11" s="1"/>
  <c r="L42" i="11"/>
  <c r="L40" i="11" s="1"/>
  <c r="AF2" i="8"/>
  <c r="P42" i="11"/>
  <c r="P40" i="11" s="1"/>
  <c r="P26" i="11"/>
  <c r="P24" i="11" s="1"/>
  <c r="AI2" i="8"/>
  <c r="S42" i="11"/>
  <c r="S40" i="11" s="1"/>
  <c r="S26" i="11"/>
  <c r="S24" i="11" s="1"/>
  <c r="AJ2" i="8"/>
  <c r="T42" i="11"/>
  <c r="T40" i="11" s="1"/>
  <c r="T26" i="11"/>
  <c r="T24" i="11" s="1"/>
  <c r="AH2" i="8"/>
  <c r="R42" i="11"/>
  <c r="R40" i="11" s="1"/>
  <c r="R26" i="11"/>
  <c r="R24" i="11" s="1"/>
  <c r="AL2" i="8"/>
  <c r="V26" i="11"/>
  <c r="V24" i="11" s="1"/>
  <c r="V42" i="11"/>
  <c r="V40" i="11" s="1"/>
  <c r="AG2" i="8"/>
  <c r="Q42" i="11"/>
  <c r="Q40" i="11" s="1"/>
  <c r="Q26" i="11"/>
  <c r="Q24" i="11" s="1"/>
  <c r="AB4" i="6"/>
  <c r="AC4" i="6"/>
  <c r="AD4" i="6"/>
  <c r="AE4" i="6"/>
  <c r="AF4" i="6"/>
  <c r="AG4" i="6"/>
  <c r="AH4" i="6"/>
  <c r="AI4" i="6"/>
  <c r="AJ4" i="6"/>
  <c r="AK4" i="6"/>
  <c r="AL4" i="6"/>
  <c r="V21" i="11" s="1"/>
  <c r="AM4" i="6"/>
  <c r="AB4" i="3"/>
  <c r="AC4" i="3"/>
  <c r="AD4" i="3"/>
  <c r="AE4" i="3"/>
  <c r="AF4" i="3"/>
  <c r="AG4" i="3"/>
  <c r="AH4" i="3"/>
  <c r="AI4" i="3"/>
  <c r="AJ4" i="3"/>
  <c r="AK4" i="3"/>
  <c r="AL4" i="3"/>
  <c r="AM4" i="3"/>
  <c r="G64" i="9"/>
  <c r="H44" i="7"/>
  <c r="H43" i="7"/>
  <c r="H42" i="7"/>
  <c r="H16" i="7"/>
  <c r="H11" i="7"/>
  <c r="H7" i="7"/>
  <c r="AC4" i="7"/>
  <c r="AC2" i="7" s="1"/>
  <c r="AD4" i="7"/>
  <c r="AD2" i="7" s="1"/>
  <c r="AE4" i="7"/>
  <c r="AE2" i="7" s="1"/>
  <c r="AF4" i="7"/>
  <c r="AF2" i="7" s="1"/>
  <c r="AG4" i="7"/>
  <c r="AG2" i="7" s="1"/>
  <c r="AH4" i="7"/>
  <c r="AH2" i="7" s="1"/>
  <c r="AI4" i="7"/>
  <c r="AI2" i="7" s="1"/>
  <c r="AJ4" i="7"/>
  <c r="AJ2" i="7" s="1"/>
  <c r="AK4" i="7"/>
  <c r="AK2" i="7" s="1"/>
  <c r="AL4" i="7"/>
  <c r="AL2" i="7" s="1"/>
  <c r="AM4" i="7"/>
  <c r="AM2" i="7" s="1"/>
  <c r="AN4" i="7"/>
  <c r="AN2" i="7" s="1"/>
  <c r="G63" i="9"/>
  <c r="G102" i="8"/>
  <c r="G103" i="8"/>
  <c r="G21" i="6"/>
  <c r="H50" i="7"/>
  <c r="G74" i="3"/>
  <c r="S4" i="3"/>
  <c r="C16" i="11" s="1"/>
  <c r="T4" i="3"/>
  <c r="D16" i="11" s="1"/>
  <c r="U4" i="3"/>
  <c r="E16" i="11" s="1"/>
  <c r="V4" i="3"/>
  <c r="F16" i="11" s="1"/>
  <c r="W4" i="3"/>
  <c r="G16" i="11" s="1"/>
  <c r="X4" i="3"/>
  <c r="H16" i="11" s="1"/>
  <c r="Y4" i="3"/>
  <c r="I16" i="11" s="1"/>
  <c r="Z4" i="3"/>
  <c r="J16" i="11" s="1"/>
  <c r="AA4" i="3"/>
  <c r="K16" i="11" s="1"/>
  <c r="R4" i="3"/>
  <c r="B16" i="11" s="1"/>
  <c r="AL2" i="6" l="1"/>
  <c r="V19" i="11" s="1"/>
  <c r="AB2" i="6"/>
  <c r="L19" i="11" s="1"/>
  <c r="L21" i="11"/>
  <c r="AI2" i="6"/>
  <c r="S19" i="11" s="1"/>
  <c r="S21" i="11"/>
  <c r="AF2" i="6"/>
  <c r="P19" i="11" s="1"/>
  <c r="P21" i="11"/>
  <c r="AJ2" i="6"/>
  <c r="T19" i="11" s="1"/>
  <c r="T21" i="11"/>
  <c r="AH2" i="6"/>
  <c r="R19" i="11" s="1"/>
  <c r="R21" i="11"/>
  <c r="AE2" i="6"/>
  <c r="O19" i="11" s="1"/>
  <c r="O21" i="11"/>
  <c r="AD2" i="6"/>
  <c r="N19" i="11" s="1"/>
  <c r="N21" i="11"/>
  <c r="AG2" i="6"/>
  <c r="Q19" i="11" s="1"/>
  <c r="Q21" i="11"/>
  <c r="AM2" i="6"/>
  <c r="W19" i="11" s="1"/>
  <c r="W21" i="11"/>
  <c r="AK2" i="6"/>
  <c r="U19" i="11" s="1"/>
  <c r="U21" i="11"/>
  <c r="AC2" i="6"/>
  <c r="M19" i="11" s="1"/>
  <c r="M21" i="11"/>
  <c r="AF2" i="3"/>
  <c r="P14" i="11" s="1"/>
  <c r="P16" i="11"/>
  <c r="AM2" i="3"/>
  <c r="W14" i="11" s="1"/>
  <c r="W16" i="11"/>
  <c r="AL2" i="3"/>
  <c r="V14" i="11" s="1"/>
  <c r="V16" i="11"/>
  <c r="AD2" i="3"/>
  <c r="N14" i="11" s="1"/>
  <c r="N16" i="11"/>
  <c r="AK2" i="3"/>
  <c r="U14" i="11" s="1"/>
  <c r="U16" i="11"/>
  <c r="AC2" i="3"/>
  <c r="M14" i="11" s="1"/>
  <c r="M16" i="11"/>
  <c r="AB2" i="3"/>
  <c r="L14" i="11" s="1"/>
  <c r="L16" i="11"/>
  <c r="AI2" i="3"/>
  <c r="S14" i="11" s="1"/>
  <c r="S16" i="11"/>
  <c r="AH2" i="3"/>
  <c r="R14" i="11" s="1"/>
  <c r="R16" i="11"/>
  <c r="AE2" i="3"/>
  <c r="O14" i="11" s="1"/>
  <c r="O16" i="11"/>
  <c r="AJ2" i="3"/>
  <c r="T14" i="11" s="1"/>
  <c r="T16" i="11"/>
  <c r="AG2" i="3"/>
  <c r="Q14" i="11" s="1"/>
  <c r="Q16" i="11"/>
  <c r="AJ2" i="4"/>
  <c r="T9" i="11" s="1"/>
  <c r="T45" i="11" s="1"/>
  <c r="T50" i="11" s="1"/>
  <c r="T11" i="11"/>
  <c r="T47" i="11" s="1"/>
  <c r="T52" i="11" s="1"/>
  <c r="AI2" i="4"/>
  <c r="S9" i="11" s="1"/>
  <c r="S45" i="11" s="1"/>
  <c r="S50" i="11" s="1"/>
  <c r="S11" i="11"/>
  <c r="S47" i="11" s="1"/>
  <c r="S52" i="11" s="1"/>
  <c r="AG2" i="4"/>
  <c r="Q9" i="11" s="1"/>
  <c r="Q45" i="11" s="1"/>
  <c r="Q50" i="11" s="1"/>
  <c r="Q11" i="11"/>
  <c r="Q47" i="11" s="1"/>
  <c r="Q52" i="11" s="1"/>
  <c r="AF2" i="4"/>
  <c r="P9" i="11" s="1"/>
  <c r="P45" i="11" s="1"/>
  <c r="P50" i="11" s="1"/>
  <c r="P11" i="11"/>
  <c r="P47" i="11" s="1"/>
  <c r="P52" i="11" s="1"/>
  <c r="AH2" i="4"/>
  <c r="R9" i="11" s="1"/>
  <c r="R45" i="11" s="1"/>
  <c r="R50" i="11" s="1"/>
  <c r="R11" i="11"/>
  <c r="R47" i="11" s="1"/>
  <c r="R52" i="11" s="1"/>
  <c r="AM2" i="4"/>
  <c r="W9" i="11" s="1"/>
  <c r="W45" i="11" s="1"/>
  <c r="W50" i="11" s="1"/>
  <c r="W11" i="11"/>
  <c r="W47" i="11" s="1"/>
  <c r="W52" i="11" s="1"/>
  <c r="AE2" i="4"/>
  <c r="O9" i="11" s="1"/>
  <c r="O45" i="11" s="1"/>
  <c r="O50" i="11" s="1"/>
  <c r="O11" i="11"/>
  <c r="O47" i="11" s="1"/>
  <c r="O52" i="11" s="1"/>
  <c r="AL2" i="4"/>
  <c r="V9" i="11" s="1"/>
  <c r="V45" i="11" s="1"/>
  <c r="V50" i="11" s="1"/>
  <c r="V11" i="11"/>
  <c r="V47" i="11" s="1"/>
  <c r="V52" i="11" s="1"/>
  <c r="AK2" i="4"/>
  <c r="U9" i="11" s="1"/>
  <c r="U45" i="11" s="1"/>
  <c r="U50" i="11" s="1"/>
  <c r="U11" i="11"/>
  <c r="U47" i="11" s="1"/>
  <c r="U52" i="11" s="1"/>
  <c r="G71" i="3"/>
  <c r="G72" i="3"/>
  <c r="G73" i="4" l="1"/>
  <c r="G74" i="4"/>
  <c r="G75" i="4"/>
  <c r="G20" i="6"/>
  <c r="G62" i="9"/>
  <c r="G24" i="8"/>
  <c r="H49" i="7" l="1"/>
  <c r="G61" i="9"/>
  <c r="G60" i="9"/>
  <c r="H47" i="7" l="1"/>
  <c r="H48" i="7"/>
  <c r="G101" i="8"/>
  <c r="G71" i="4"/>
  <c r="G72" i="4"/>
  <c r="G25" i="9"/>
  <c r="G99" i="8"/>
  <c r="G100" i="8"/>
  <c r="G98" i="8"/>
  <c r="G97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" i="8"/>
  <c r="G25" i="8"/>
  <c r="G23" i="8"/>
  <c r="G77" i="8"/>
  <c r="G14" i="6"/>
  <c r="G15" i="6"/>
  <c r="G70" i="3"/>
  <c r="Q4" i="3" l="1"/>
  <c r="P4" i="3"/>
  <c r="G59" i="9"/>
  <c r="H46" i="7"/>
  <c r="G57" i="9"/>
  <c r="H45" i="7"/>
  <c r="G69" i="3"/>
  <c r="G56" i="9"/>
  <c r="G55" i="9"/>
  <c r="G67" i="4"/>
  <c r="G68" i="4"/>
  <c r="G69" i="4"/>
  <c r="G70" i="4"/>
  <c r="G66" i="4"/>
  <c r="G53" i="9"/>
  <c r="G54" i="9"/>
  <c r="G10" i="4" l="1"/>
  <c r="I4" i="7" l="1"/>
  <c r="I2" i="7" s="1"/>
  <c r="G65" i="4"/>
  <c r="G68" i="3" l="1"/>
  <c r="C46" i="11"/>
  <c r="C51" i="11" s="1"/>
  <c r="D46" i="11"/>
  <c r="D51" i="11" s="1"/>
  <c r="E46" i="11"/>
  <c r="E51" i="11" s="1"/>
  <c r="F46" i="11"/>
  <c r="F51" i="11" s="1"/>
  <c r="G46" i="11"/>
  <c r="G51" i="11" s="1"/>
  <c r="H46" i="11"/>
  <c r="H51" i="11" s="1"/>
  <c r="I46" i="11"/>
  <c r="I51" i="11" s="1"/>
  <c r="J46" i="11"/>
  <c r="J51" i="11" s="1"/>
  <c r="K46" i="11"/>
  <c r="K51" i="11" s="1"/>
  <c r="L46" i="11"/>
  <c r="L51" i="11" s="1"/>
  <c r="M46" i="11"/>
  <c r="M51" i="11" s="1"/>
  <c r="B46" i="11"/>
  <c r="G56" i="4"/>
  <c r="G64" i="4"/>
  <c r="G52" i="9"/>
  <c r="G62" i="4"/>
  <c r="G63" i="4"/>
  <c r="G61" i="4"/>
  <c r="G60" i="4"/>
  <c r="AB2" i="4" l="1"/>
  <c r="L9" i="11" s="1"/>
  <c r="L45" i="11" s="1"/>
  <c r="L50" i="11" s="1"/>
  <c r="L11" i="11"/>
  <c r="AD2" i="4"/>
  <c r="N9" i="11" s="1"/>
  <c r="N45" i="11" s="1"/>
  <c r="N50" i="11" s="1"/>
  <c r="N11" i="11"/>
  <c r="N47" i="11" s="1"/>
  <c r="N52" i="11" s="1"/>
  <c r="AC2" i="4"/>
  <c r="M9" i="11" s="1"/>
  <c r="M45" i="11" s="1"/>
  <c r="M50" i="11" s="1"/>
  <c r="M11" i="11"/>
  <c r="B51" i="11"/>
  <c r="B35" i="11"/>
  <c r="G50" i="9"/>
  <c r="G59" i="4"/>
  <c r="G78" i="8"/>
  <c r="G41" i="3"/>
  <c r="G60" i="8" l="1"/>
  <c r="G53" i="8"/>
  <c r="N4" i="3"/>
  <c r="P4" i="9"/>
  <c r="Q4" i="9"/>
  <c r="G67" i="3" l="1"/>
  <c r="G49" i="9"/>
  <c r="O4" i="3"/>
  <c r="G48" i="9" l="1"/>
  <c r="G65" i="3" l="1"/>
  <c r="G83" i="8"/>
  <c r="G58" i="4" l="1"/>
  <c r="G19" i="6"/>
  <c r="G47" i="9"/>
  <c r="G82" i="8"/>
  <c r="G64" i="3"/>
  <c r="G17" i="6"/>
  <c r="G55" i="4"/>
  <c r="G81" i="8"/>
  <c r="G46" i="9"/>
  <c r="G45" i="9"/>
  <c r="G44" i="9"/>
  <c r="G43" i="9"/>
  <c r="G41" i="9"/>
  <c r="G37" i="9"/>
  <c r="G66" i="3" l="1"/>
  <c r="G18" i="6" l="1"/>
  <c r="G57" i="4"/>
  <c r="G54" i="4"/>
  <c r="G52" i="4"/>
  <c r="G51" i="4"/>
  <c r="G80" i="8"/>
  <c r="G79" i="8" l="1"/>
  <c r="G26" i="10"/>
  <c r="G25" i="10"/>
  <c r="G62" i="3"/>
  <c r="G63" i="3"/>
  <c r="G76" i="8"/>
  <c r="H40" i="7"/>
  <c r="G61" i="3"/>
  <c r="G59" i="3" l="1"/>
  <c r="G60" i="3"/>
  <c r="G26" i="4"/>
  <c r="G9" i="4"/>
  <c r="G62" i="8"/>
  <c r="G59" i="8"/>
  <c r="G58" i="8"/>
  <c r="G57" i="8"/>
  <c r="G56" i="8"/>
  <c r="G55" i="8"/>
  <c r="G54" i="8"/>
  <c r="G75" i="8"/>
  <c r="G44" i="8"/>
  <c r="G74" i="8"/>
  <c r="G73" i="8"/>
  <c r="G72" i="8"/>
  <c r="G32" i="8"/>
  <c r="H39" i="7"/>
  <c r="G16" i="6" l="1"/>
  <c r="G53" i="4"/>
  <c r="G71" i="8" l="1"/>
  <c r="G70" i="8"/>
  <c r="H30" i="7"/>
  <c r="G42" i="9"/>
  <c r="H12" i="7"/>
  <c r="G17" i="3"/>
  <c r="G30" i="9"/>
  <c r="G24" i="9"/>
  <c r="L4" i="7"/>
  <c r="L2" i="7" s="1"/>
  <c r="I3" i="2"/>
  <c r="G54" i="3"/>
  <c r="G61" i="8"/>
  <c r="G68" i="8"/>
  <c r="G46" i="8"/>
  <c r="G47" i="8"/>
  <c r="G45" i="8"/>
  <c r="G43" i="8"/>
  <c r="G52" i="3"/>
  <c r="G53" i="3"/>
  <c r="G55" i="3"/>
  <c r="G56" i="3"/>
  <c r="G23" i="9"/>
  <c r="H37" i="7"/>
  <c r="H13" i="7"/>
  <c r="G63" i="8"/>
  <c r="G52" i="8"/>
  <c r="G51" i="8"/>
  <c r="G50" i="8"/>
  <c r="G49" i="8"/>
  <c r="G48" i="8"/>
  <c r="G3" i="10"/>
  <c r="H4" i="10"/>
  <c r="H2" i="10" s="1"/>
  <c r="I4" i="10"/>
  <c r="I2" i="10" s="1"/>
  <c r="J4" i="10"/>
  <c r="J2" i="10" s="1"/>
  <c r="K4" i="10"/>
  <c r="K2" i="10" s="1"/>
  <c r="L4" i="10"/>
  <c r="L2" i="10" s="1"/>
  <c r="M4" i="10"/>
  <c r="M2" i="10" s="1"/>
  <c r="N4" i="10"/>
  <c r="N2" i="10" s="1"/>
  <c r="O4" i="10"/>
  <c r="O2" i="10" s="1"/>
  <c r="P4" i="10"/>
  <c r="P2" i="10" s="1"/>
  <c r="Q4" i="10"/>
  <c r="Q2" i="10" s="1"/>
  <c r="R4" i="10"/>
  <c r="R2" i="10" s="1"/>
  <c r="S4" i="10"/>
  <c r="S2" i="10" s="1"/>
  <c r="G42" i="8"/>
  <c r="G41" i="8"/>
  <c r="G40" i="8"/>
  <c r="I11" i="2"/>
  <c r="I9" i="2"/>
  <c r="I10" i="2"/>
  <c r="G2" i="10" l="1"/>
  <c r="G4" i="10"/>
  <c r="G69" i="8"/>
  <c r="G67" i="8"/>
  <c r="G66" i="8"/>
  <c r="G65" i="8"/>
  <c r="G64" i="8"/>
  <c r="G36" i="8"/>
  <c r="G35" i="8"/>
  <c r="G34" i="8"/>
  <c r="G33" i="8"/>
  <c r="G29" i="8"/>
  <c r="G28" i="8"/>
  <c r="G27" i="8"/>
  <c r="G26" i="8"/>
  <c r="G22" i="8"/>
  <c r="G19" i="8"/>
  <c r="G18" i="8"/>
  <c r="G17" i="8"/>
  <c r="G16" i="8"/>
  <c r="G15" i="8"/>
  <c r="G14" i="8"/>
  <c r="G13" i="8"/>
  <c r="G12" i="8"/>
  <c r="G11" i="8"/>
  <c r="G8" i="8"/>
  <c r="G7" i="8"/>
  <c r="G3" i="8"/>
  <c r="G3" i="4"/>
  <c r="G7" i="4"/>
  <c r="G8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7" i="4"/>
  <c r="G28" i="4"/>
  <c r="G29" i="4"/>
  <c r="G30" i="4"/>
  <c r="G31" i="4"/>
  <c r="G32" i="4"/>
  <c r="G34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I7" i="2" l="1"/>
  <c r="I8" i="2"/>
  <c r="G3" i="9" l="1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6" i="9"/>
  <c r="G27" i="9"/>
  <c r="G28" i="9"/>
  <c r="G29" i="9"/>
  <c r="G32" i="9"/>
  <c r="G33" i="9"/>
  <c r="G34" i="9"/>
  <c r="G35" i="9"/>
  <c r="G36" i="9"/>
  <c r="G38" i="9"/>
  <c r="G39" i="9"/>
  <c r="G40" i="9"/>
  <c r="H3" i="7"/>
  <c r="H8" i="7"/>
  <c r="H9" i="7"/>
  <c r="H10" i="7"/>
  <c r="H14" i="7"/>
  <c r="H15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1" i="7"/>
  <c r="H32" i="7"/>
  <c r="H33" i="7"/>
  <c r="H34" i="7"/>
  <c r="H35" i="7"/>
  <c r="H36" i="7"/>
  <c r="H38" i="7"/>
  <c r="G3" i="3"/>
  <c r="G7" i="3"/>
  <c r="G8" i="3"/>
  <c r="G9" i="3"/>
  <c r="G10" i="3"/>
  <c r="G11" i="3"/>
  <c r="G12" i="3"/>
  <c r="G13" i="3"/>
  <c r="G14" i="3"/>
  <c r="G15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2" i="3"/>
  <c r="G43" i="3"/>
  <c r="G44" i="3"/>
  <c r="G45" i="3"/>
  <c r="G46" i="3"/>
  <c r="G48" i="3"/>
  <c r="G49" i="3"/>
  <c r="G50" i="3"/>
  <c r="G51" i="3"/>
  <c r="G57" i="3"/>
  <c r="G58" i="3"/>
  <c r="L4" i="9" l="1"/>
  <c r="M4" i="9"/>
  <c r="W2" i="9"/>
  <c r="G29" i="11" s="1"/>
  <c r="X2" i="9"/>
  <c r="H29" i="11" s="1"/>
  <c r="Y2" i="9"/>
  <c r="I29" i="11" s="1"/>
  <c r="Z2" i="9"/>
  <c r="J29" i="11" s="1"/>
  <c r="AA2" i="9"/>
  <c r="K29" i="11" s="1"/>
  <c r="K4" i="9"/>
  <c r="G3" i="6"/>
  <c r="G7" i="6"/>
  <c r="G9" i="6"/>
  <c r="G10" i="6"/>
  <c r="G11" i="6"/>
  <c r="G12" i="6"/>
  <c r="G13" i="6"/>
  <c r="W4" i="8"/>
  <c r="X4" i="8"/>
  <c r="Y4" i="8"/>
  <c r="Z4" i="8"/>
  <c r="AA4" i="8"/>
  <c r="AA4" i="6"/>
  <c r="Z4" i="6"/>
  <c r="Y4" i="6"/>
  <c r="X4" i="6"/>
  <c r="W4" i="6"/>
  <c r="W2" i="3"/>
  <c r="G14" i="11" s="1"/>
  <c r="X2" i="3"/>
  <c r="H14" i="11" s="1"/>
  <c r="Y2" i="3"/>
  <c r="I14" i="11" s="1"/>
  <c r="Z2" i="3"/>
  <c r="J14" i="11" s="1"/>
  <c r="AA2" i="3"/>
  <c r="K14" i="11" s="1"/>
  <c r="G11" i="11"/>
  <c r="H11" i="11"/>
  <c r="I11" i="11"/>
  <c r="J11" i="11"/>
  <c r="K11" i="11"/>
  <c r="K4" i="4"/>
  <c r="M4" i="7"/>
  <c r="L4" i="4"/>
  <c r="M4" i="4"/>
  <c r="N4" i="4"/>
  <c r="O4" i="4"/>
  <c r="P4" i="4"/>
  <c r="Q4" i="4"/>
  <c r="R4" i="4"/>
  <c r="B11" i="11" s="1"/>
  <c r="C11" i="11"/>
  <c r="D11" i="11"/>
  <c r="E11" i="11"/>
  <c r="F11" i="11"/>
  <c r="X4" i="7"/>
  <c r="X2" i="7" s="1"/>
  <c r="Y4" i="7"/>
  <c r="Y2" i="7" s="1"/>
  <c r="Z4" i="7"/>
  <c r="Z2" i="7" s="1"/>
  <c r="AA4" i="7"/>
  <c r="AA2" i="7" s="1"/>
  <c r="AB4" i="7"/>
  <c r="AB2" i="7" s="1"/>
  <c r="K42" i="11" l="1"/>
  <c r="K40" i="11" s="1"/>
  <c r="K26" i="11"/>
  <c r="K24" i="11" s="1"/>
  <c r="J42" i="11"/>
  <c r="J40" i="11" s="1"/>
  <c r="J26" i="11"/>
  <c r="J24" i="11" s="1"/>
  <c r="G26" i="11"/>
  <c r="G24" i="11" s="1"/>
  <c r="G42" i="11"/>
  <c r="G40" i="11" s="1"/>
  <c r="I42" i="11"/>
  <c r="I40" i="11" s="1"/>
  <c r="I26" i="11"/>
  <c r="I24" i="11" s="1"/>
  <c r="H42" i="11"/>
  <c r="H40" i="11" s="1"/>
  <c r="H26" i="11"/>
  <c r="H24" i="11" s="1"/>
  <c r="AA2" i="6"/>
  <c r="K19" i="11" s="1"/>
  <c r="K21" i="11"/>
  <c r="Z2" i="6"/>
  <c r="J19" i="11" s="1"/>
  <c r="J21" i="11"/>
  <c r="Y2" i="6"/>
  <c r="I19" i="11" s="1"/>
  <c r="I21" i="11"/>
  <c r="X2" i="6"/>
  <c r="H19" i="11" s="1"/>
  <c r="H21" i="11"/>
  <c r="W2" i="6"/>
  <c r="G19" i="11" s="1"/>
  <c r="G21" i="11"/>
  <c r="W2" i="8"/>
  <c r="AA2" i="8"/>
  <c r="Z2" i="8"/>
  <c r="Y2" i="8"/>
  <c r="X2" i="8"/>
  <c r="AA2" i="4"/>
  <c r="K9" i="11" s="1"/>
  <c r="K45" i="11" s="1"/>
  <c r="Z2" i="4"/>
  <c r="J9" i="11" s="1"/>
  <c r="J45" i="11" s="1"/>
  <c r="W2" i="4"/>
  <c r="G9" i="11" s="1"/>
  <c r="G45" i="11" s="1"/>
  <c r="X2" i="4"/>
  <c r="H9" i="11" s="1"/>
  <c r="H45" i="11" s="1"/>
  <c r="Y2" i="4"/>
  <c r="I9" i="11" s="1"/>
  <c r="I45" i="11" s="1"/>
  <c r="E47" i="11"/>
  <c r="F47" i="11"/>
  <c r="V2" i="4"/>
  <c r="F9" i="11" s="1"/>
  <c r="F45" i="11" s="1"/>
  <c r="C47" i="11"/>
  <c r="G47" i="11"/>
  <c r="D47" i="11"/>
  <c r="B47" i="11"/>
  <c r="R2" i="3"/>
  <c r="B14" i="11" s="1"/>
  <c r="S2" i="3"/>
  <c r="C14" i="11" s="1"/>
  <c r="T2" i="3"/>
  <c r="D14" i="11" s="1"/>
  <c r="U2" i="3"/>
  <c r="E14" i="11" s="1"/>
  <c r="V2" i="3"/>
  <c r="F14" i="11" s="1"/>
  <c r="K4" i="6"/>
  <c r="L4" i="6"/>
  <c r="M4" i="6"/>
  <c r="N4" i="6"/>
  <c r="O4" i="6"/>
  <c r="P4" i="6"/>
  <c r="Q4" i="6"/>
  <c r="R4" i="6"/>
  <c r="S4" i="6"/>
  <c r="C21" i="11" s="1"/>
  <c r="T4" i="6"/>
  <c r="U4" i="6"/>
  <c r="V4" i="6"/>
  <c r="J4" i="6"/>
  <c r="H50" i="11" l="1"/>
  <c r="K50" i="11"/>
  <c r="J50" i="11"/>
  <c r="I50" i="11"/>
  <c r="G50" i="11"/>
  <c r="G52" i="11"/>
  <c r="V2" i="6"/>
  <c r="F19" i="11" s="1"/>
  <c r="F21" i="11"/>
  <c r="R2" i="6"/>
  <c r="B19" i="11" s="1"/>
  <c r="B21" i="11"/>
  <c r="U2" i="6"/>
  <c r="E19" i="11" s="1"/>
  <c r="E21" i="11"/>
  <c r="T2" i="6"/>
  <c r="D19" i="11" s="1"/>
  <c r="D21" i="11"/>
  <c r="L47" i="11"/>
  <c r="L52" i="11" s="1"/>
  <c r="M47" i="11"/>
  <c r="M52" i="11" s="1"/>
  <c r="S2" i="6"/>
  <c r="C19" i="11" s="1"/>
  <c r="J47" i="11"/>
  <c r="J52" i="11" s="1"/>
  <c r="K47" i="11"/>
  <c r="K52" i="11" s="1"/>
  <c r="I47" i="11"/>
  <c r="I52" i="11" s="1"/>
  <c r="H47" i="11"/>
  <c r="H52" i="11" s="1"/>
  <c r="G4" i="6"/>
  <c r="K4" i="7" l="1"/>
  <c r="N4" i="7"/>
  <c r="O4" i="7"/>
  <c r="P4" i="7"/>
  <c r="Q4" i="7"/>
  <c r="R4" i="7"/>
  <c r="S4" i="7"/>
  <c r="T4" i="7"/>
  <c r="U4" i="7"/>
  <c r="V4" i="7"/>
  <c r="W4" i="7"/>
  <c r="J4" i="7"/>
  <c r="J4" i="8"/>
  <c r="K4" i="8"/>
  <c r="L4" i="8"/>
  <c r="M4" i="8"/>
  <c r="N4" i="8"/>
  <c r="O4" i="8"/>
  <c r="P4" i="8"/>
  <c r="Q4" i="8"/>
  <c r="R4" i="8"/>
  <c r="S4" i="8"/>
  <c r="T4" i="8"/>
  <c r="U4" i="8"/>
  <c r="V4" i="8"/>
  <c r="I4" i="8"/>
  <c r="B6" i="11" l="1" a="1"/>
  <c r="D42" i="11"/>
  <c r="D26" i="11"/>
  <c r="D24" i="11" s="1"/>
  <c r="E26" i="11"/>
  <c r="E24" i="11" s="1"/>
  <c r="E42" i="11"/>
  <c r="B42" i="11"/>
  <c r="B40" i="11" s="1"/>
  <c r="B26" i="11"/>
  <c r="B24" i="11" s="1"/>
  <c r="C42" i="11"/>
  <c r="C26" i="11"/>
  <c r="C24" i="11" s="1"/>
  <c r="F26" i="11"/>
  <c r="F24" i="11" s="1"/>
  <c r="F42" i="11"/>
  <c r="I47" i="3"/>
  <c r="G47" i="3" s="1"/>
  <c r="R2" i="9"/>
  <c r="B29" i="11" s="1"/>
  <c r="S2" i="9"/>
  <c r="C29" i="11" s="1"/>
  <c r="T2" i="9"/>
  <c r="D29" i="11" s="1"/>
  <c r="U2" i="9"/>
  <c r="E29" i="11" s="1"/>
  <c r="V2" i="9"/>
  <c r="F29" i="11" s="1"/>
  <c r="T2" i="7"/>
  <c r="V2" i="7"/>
  <c r="W2" i="7"/>
  <c r="S2" i="7"/>
  <c r="I4" i="4"/>
  <c r="H4" i="4"/>
  <c r="I31" i="9"/>
  <c r="R2" i="8"/>
  <c r="S2" i="8"/>
  <c r="T2" i="8"/>
  <c r="U2" i="8"/>
  <c r="V2" i="8"/>
  <c r="G30" i="8"/>
  <c r="G31" i="8"/>
  <c r="G20" i="8"/>
  <c r="G21" i="8"/>
  <c r="G37" i="8"/>
  <c r="G38" i="8"/>
  <c r="G39" i="8"/>
  <c r="U2" i="7"/>
  <c r="E36" i="11" l="1"/>
  <c r="G36" i="11"/>
  <c r="W36" i="11"/>
  <c r="S36" i="11"/>
  <c r="H36" i="11"/>
  <c r="F36" i="11"/>
  <c r="R36" i="11"/>
  <c r="I36" i="11"/>
  <c r="O36" i="11"/>
  <c r="Q36" i="11"/>
  <c r="P36" i="11"/>
  <c r="D36" i="11"/>
  <c r="T36" i="11"/>
  <c r="J36" i="11"/>
  <c r="N36" i="11"/>
  <c r="M36" i="11"/>
  <c r="V36" i="11"/>
  <c r="L36" i="11"/>
  <c r="U36" i="11"/>
  <c r="K36" i="11"/>
  <c r="B6" i="11"/>
  <c r="B36" i="11" s="1"/>
  <c r="B4" i="11" a="1"/>
  <c r="B4" i="11" s="1"/>
  <c r="C40" i="11"/>
  <c r="C52" i="11"/>
  <c r="C36" i="11"/>
  <c r="E40" i="11"/>
  <c r="E52" i="11"/>
  <c r="F40" i="11"/>
  <c r="F50" i="11" s="1"/>
  <c r="F52" i="11"/>
  <c r="D40" i="11"/>
  <c r="D52" i="11"/>
  <c r="B52" i="11"/>
  <c r="G31" i="9"/>
  <c r="I4" i="9"/>
  <c r="I2" i="9" s="1"/>
  <c r="H4" i="7"/>
  <c r="Q2" i="9"/>
  <c r="P2" i="9"/>
  <c r="M2" i="9"/>
  <c r="L2" i="9"/>
  <c r="K2" i="9"/>
  <c r="J4" i="9"/>
  <c r="J2" i="9" s="1"/>
  <c r="H4" i="9"/>
  <c r="Q2" i="8"/>
  <c r="P2" i="8"/>
  <c r="O2" i="8"/>
  <c r="N2" i="8"/>
  <c r="M2" i="8"/>
  <c r="L2" i="8"/>
  <c r="K2" i="8"/>
  <c r="J2" i="8"/>
  <c r="I2" i="8"/>
  <c r="H4" i="8"/>
  <c r="T4" i="2"/>
  <c r="T2" i="2" s="1"/>
  <c r="U4" i="2"/>
  <c r="U2" i="2" s="1"/>
  <c r="K4" i="2"/>
  <c r="L4" i="2"/>
  <c r="M4" i="2"/>
  <c r="N4" i="2"/>
  <c r="O4" i="2"/>
  <c r="P4" i="2"/>
  <c r="Q4" i="2"/>
  <c r="R4" i="2"/>
  <c r="S4" i="2"/>
  <c r="J4" i="2"/>
  <c r="U2" i="4"/>
  <c r="E9" i="11" s="1"/>
  <c r="E45" i="11" s="1"/>
  <c r="E50" i="11" s="1"/>
  <c r="T2" i="4"/>
  <c r="D9" i="11" s="1"/>
  <c r="D45" i="11" s="1"/>
  <c r="S2" i="4"/>
  <c r="C9" i="11" s="1"/>
  <c r="C45" i="11" s="1"/>
  <c r="R2" i="4"/>
  <c r="B9" i="11" s="1"/>
  <c r="B45" i="11" s="1"/>
  <c r="B50" i="11" s="1"/>
  <c r="Q2" i="6"/>
  <c r="R2" i="7"/>
  <c r="Q2" i="7"/>
  <c r="P2" i="7"/>
  <c r="O2" i="7"/>
  <c r="N2" i="7"/>
  <c r="M2" i="7"/>
  <c r="K2" i="7"/>
  <c r="C50" i="11" l="1"/>
  <c r="D50" i="11"/>
  <c r="H34" i="11"/>
  <c r="G34" i="11"/>
  <c r="S34" i="11"/>
  <c r="F34" i="11"/>
  <c r="M34" i="11"/>
  <c r="V34" i="11"/>
  <c r="Q34" i="11"/>
  <c r="U34" i="11"/>
  <c r="L34" i="11"/>
  <c r="O34" i="11"/>
  <c r="P34" i="11"/>
  <c r="J34" i="11"/>
  <c r="T34" i="11"/>
  <c r="R34" i="11"/>
  <c r="W34" i="11"/>
  <c r="K34" i="11"/>
  <c r="I34" i="11"/>
  <c r="N34" i="11"/>
  <c r="E34" i="11"/>
  <c r="D34" i="11"/>
  <c r="C34" i="11"/>
  <c r="I4" i="2"/>
  <c r="H2" i="8"/>
  <c r="G2" i="8" s="1"/>
  <c r="G4" i="8"/>
  <c r="H2" i="9"/>
  <c r="J2" i="7"/>
  <c r="H2" i="7" s="1"/>
  <c r="P2" i="6"/>
  <c r="O2" i="6"/>
  <c r="N2" i="6"/>
  <c r="M2" i="6"/>
  <c r="L2" i="6"/>
  <c r="K2" i="6"/>
  <c r="I4" i="6"/>
  <c r="I2" i="6" s="1"/>
  <c r="H4" i="6"/>
  <c r="G2" i="6" l="1"/>
  <c r="J2" i="6"/>
  <c r="H2" i="6"/>
  <c r="Q2" i="4"/>
  <c r="O2" i="4"/>
  <c r="N2" i="4"/>
  <c r="M2" i="4"/>
  <c r="L2" i="4"/>
  <c r="K2" i="4"/>
  <c r="J4" i="4"/>
  <c r="I2" i="4"/>
  <c r="Q2" i="3"/>
  <c r="P2" i="3"/>
  <c r="O2" i="3"/>
  <c r="N2" i="3"/>
  <c r="S2" i="2"/>
  <c r="R2" i="2"/>
  <c r="Q2" i="2"/>
  <c r="P2" i="2"/>
  <c r="O2" i="2"/>
  <c r="N2" i="2"/>
  <c r="M2" i="2"/>
  <c r="L2" i="2"/>
  <c r="J2" i="4" l="1"/>
  <c r="G4" i="4"/>
  <c r="P2" i="4"/>
  <c r="K2" i="2"/>
  <c r="J2" i="2"/>
  <c r="I2" i="2" s="1"/>
  <c r="B34" i="11" l="1"/>
  <c r="H2" i="4"/>
  <c r="G2" i="4" s="1"/>
  <c r="K4" i="3" l="1"/>
  <c r="K2" i="3" s="1"/>
  <c r="L4" i="3"/>
  <c r="L2" i="3" s="1"/>
  <c r="J4" i="3"/>
  <c r="J2" i="3" s="1"/>
  <c r="M4" i="3"/>
  <c r="M2" i="3" s="1"/>
  <c r="H4" i="3"/>
  <c r="H2" i="3" s="1"/>
  <c r="I4" i="3"/>
  <c r="G4" i="3" l="1"/>
  <c r="I2" i="3"/>
  <c r="G2" i="3" s="1"/>
  <c r="G2" i="9"/>
  <c r="N2" i="9"/>
  <c r="O2" i="9"/>
  <c r="O4" i="9"/>
  <c r="O58" i="9"/>
  <c r="N58" i="9"/>
  <c r="N4" i="9"/>
  <c r="G4" i="9"/>
  <c r="M58" i="9"/>
  <c r="J58" i="9"/>
  <c r="G58" i="9"/>
  <c r="L58" i="9"/>
  <c r="K58" i="9"/>
  <c r="H58" i="9"/>
  <c r="I5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Mariana Botter Cario Einsfeldt</author>
  </authors>
  <commentList>
    <comment ref="L7" authorId="0" shapeId="0" xr:uid="{B559A80A-BEDA-44F4-8E8F-D5C0C8363CD5}">
      <text>
        <r>
          <rPr>
            <b/>
            <sz val="9"/>
            <color indexed="81"/>
            <rFont val="Segoe UI"/>
            <family val="2"/>
          </rPr>
          <t xml:space="preserve">43  horas em Consultoria </t>
        </r>
      </text>
    </comment>
    <comment ref="U7" authorId="0" shapeId="0" xr:uid="{4EA0206E-F5F5-4ECE-B1E4-EC1CE6DA19A2}">
      <text>
        <r>
          <rPr>
            <b/>
            <sz val="9"/>
            <color indexed="81"/>
            <rFont val="Segoe UI"/>
            <family val="2"/>
          </rPr>
          <t>40 hrs em Treinamento e Eventos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Mariana Botter Cario Einsfeldt</author>
  </authors>
  <commentList>
    <comment ref="K4" authorId="0" shapeId="0" xr:uid="{43129D0E-1845-4D71-ADD4-22B7064C06E5}">
      <text>
        <r>
          <rPr>
            <b/>
            <sz val="9"/>
            <color indexed="81"/>
            <rFont val="Segoe UI"/>
            <family val="2"/>
          </rPr>
          <t>Não tem horas apontadas</t>
        </r>
      </text>
    </comment>
    <comment ref="M7" authorId="0" shapeId="0" xr:uid="{BD603C1A-DCA0-4BB0-B295-73C093E4D0E9}">
      <text>
        <r>
          <rPr>
            <b/>
            <sz val="9"/>
            <color indexed="81"/>
            <rFont val="Segoe UI"/>
            <family val="2"/>
          </rPr>
          <t>18,5 hrs - Consultoria
13 hrs - Rotina</t>
        </r>
      </text>
    </comment>
    <comment ref="Q7" authorId="0" shapeId="0" xr:uid="{065DB105-3959-41F8-8D6D-4213CED6ADDC}">
      <text>
        <r>
          <rPr>
            <b/>
            <sz val="9"/>
            <color indexed="81"/>
            <rFont val="Segoe UI"/>
            <family val="2"/>
          </rPr>
          <t>26 hrs em rotina
33 hrs em suporte
14 hrs em consultoria</t>
        </r>
      </text>
    </comment>
    <comment ref="M49" authorId="0" shapeId="0" xr:uid="{E88B4870-1E5D-48AB-9C77-BE0E0F8BAB3A}">
      <text>
        <r>
          <rPr>
            <b/>
            <sz val="9"/>
            <color indexed="81"/>
            <rFont val="Segoe UI"/>
            <family val="2"/>
          </rPr>
          <t>184 horas alocadas pela Bruna, não tem previsão de realizar esta quantidade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Mariana Botter Cario Einsfeldt</author>
  </authors>
  <commentList>
    <comment ref="T7" authorId="0" shapeId="0" xr:uid="{9789B25E-829F-42B3-9617-6C8DF44870C1}">
      <text>
        <r>
          <rPr>
            <b/>
            <sz val="9"/>
            <color indexed="81"/>
            <rFont val="Segoe UI"/>
            <family val="2"/>
          </rPr>
          <t xml:space="preserve">21 horas de deslocamento
22 horas de consultoria
19 horas de suporte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Mariana Botter Cario Einsfeldt</author>
  </authors>
  <commentList>
    <comment ref="T7" authorId="0" shapeId="0" xr:uid="{51A79666-A155-45AC-A075-FC105E942DCD}">
      <text>
        <r>
          <rPr>
            <b/>
            <sz val="9"/>
            <color indexed="81"/>
            <rFont val="Segoe UI"/>
            <family val="2"/>
          </rPr>
          <t>22 horas de consultoria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Mariana Botter Cario Einsfeldt</author>
  </authors>
  <commentList>
    <comment ref="K7" authorId="0" shapeId="0" xr:uid="{074557E7-54D2-4FE6-A300-B85F16ED46F5}">
      <text>
        <r>
          <rPr>
            <b/>
            <sz val="9"/>
            <color indexed="81"/>
            <rFont val="Segoe UI"/>
            <family val="2"/>
          </rPr>
          <t>Foram 66 horas de suporte</t>
        </r>
      </text>
    </comment>
    <comment ref="Q7" authorId="0" shapeId="0" xr:uid="{99F72087-73FD-436E-80C9-C3121687A175}">
      <text>
        <r>
          <rPr>
            <b/>
            <sz val="9"/>
            <color indexed="81"/>
            <rFont val="Segoe UI"/>
            <family val="2"/>
          </rPr>
          <t>31 horas de Prospecção fornecedores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<sst xmlns="http://schemas.openxmlformats.org/spreadsheetml/2006/main" count="2235" uniqueCount="512">
  <si>
    <t>Epic</t>
  </si>
  <si>
    <t>semestre</t>
  </si>
  <si>
    <t>Coluna1</t>
  </si>
  <si>
    <t>Ações</t>
  </si>
  <si>
    <t>Status</t>
  </si>
  <si>
    <t>Due Date</t>
  </si>
  <si>
    <t>Assignee</t>
  </si>
  <si>
    <t>Estimated effort</t>
  </si>
  <si>
    <t>Planned effort</t>
  </si>
  <si>
    <t>Mês 1</t>
  </si>
  <si>
    <t>Mês 2</t>
  </si>
  <si>
    <t>Mês 3</t>
  </si>
  <si>
    <t>Mês 4</t>
  </si>
  <si>
    <t>Mês 5</t>
  </si>
  <si>
    <t>Mês 6</t>
  </si>
  <si>
    <t>Mês 7</t>
  </si>
  <si>
    <t>Mês 8</t>
  </si>
  <si>
    <t>Mês 9</t>
  </si>
  <si>
    <t>Mês 10</t>
  </si>
  <si>
    <t>Mês 11</t>
  </si>
  <si>
    <t>Mês 12</t>
  </si>
  <si>
    <t>GAP</t>
  </si>
  <si>
    <t>Horas disponíveis</t>
  </si>
  <si>
    <t>Total de esforço (hrs)</t>
  </si>
  <si>
    <t>TIN - Infrastructure Technology</t>
  </si>
  <si>
    <t>Datacenter, Cloud &amp; PlataformOPS</t>
  </si>
  <si>
    <t>Implantação nova fábrica WEG Servia</t>
  </si>
  <si>
    <t>Backlog</t>
  </si>
  <si>
    <t>davidl</t>
  </si>
  <si>
    <t xml:space="preserve">Cluster de Backup </t>
  </si>
  <si>
    <t>Aguardando decisão 1000029634 - Renovação Infra Storage Backup Simples</t>
  </si>
  <si>
    <t>giovanilg</t>
  </si>
  <si>
    <t>Migrar a infraestrutura SAP ECC WAE</t>
  </si>
  <si>
    <t>1 sem (5 meses)</t>
  </si>
  <si>
    <t>CCoE verificar</t>
  </si>
  <si>
    <t>2025</t>
  </si>
  <si>
    <t>epiccoli</t>
  </si>
  <si>
    <t>Propor Nova Arquitetura de File Server para JGS</t>
  </si>
  <si>
    <t>2 sem (12 meses)</t>
  </si>
  <si>
    <t>2025-2026</t>
  </si>
  <si>
    <t>Atualização da proposta de integração da Balteau ao WEGNET</t>
  </si>
  <si>
    <t>1 sem (2 meses)</t>
  </si>
  <si>
    <t>Propor Backup Off-site DR Jaraguá do Sul</t>
  </si>
  <si>
    <t>2026</t>
  </si>
  <si>
    <t>Definição de Critérios para homologação de Cloud Service Provider</t>
  </si>
  <si>
    <t>inicio fev/25</t>
  </si>
  <si>
    <t>rkroeger</t>
  </si>
  <si>
    <t>Definição de política/estratégia multi-cloud</t>
  </si>
  <si>
    <t>Plataforma de Gerenciamento de Automação de Infra e Orquestração de Custos</t>
  </si>
  <si>
    <t>inicio jul/25</t>
  </si>
  <si>
    <t xml:space="preserve">Automatizações de Provisionamento de Infraestrutura
         Adaptação de Infraestrutura criada de maneira manual  em cloud pública para infraestrutura via código - 50 hrs Biro
        Automatizar criação de Infraestrutura no Azure
        Automação do processo de Atualização do Kubernets
        Automatizar criação de Infraestrutura no GCP
       </t>
  </si>
  <si>
    <t>inicio Jan/25 (12 meses)</t>
  </si>
  <si>
    <t>Automatizar criação de Infraestrutura no Azure</t>
  </si>
  <si>
    <t>Definir e configurar ISTIO dentro do Suse Rancher - Avaliando SEG assumir</t>
  </si>
  <si>
    <t>claudioa</t>
  </si>
  <si>
    <t>Definir e criar processo de validação segurança de imagens no Suse Rancher  - Avaliando SEG assumir</t>
  </si>
  <si>
    <t>Desenvolver Política de Atualização Suse Rancher</t>
  </si>
  <si>
    <t>Realizar estudo e desenvolvimento de mecanismos de automação e coleta, consolidação de dados financeiros, operacionais e de infraestrutura de TI, baseado na metodologia Technology Business Management (TBM).</t>
  </si>
  <si>
    <t>Proposta IEL - Inicio Fev/25</t>
  </si>
  <si>
    <t>Definir processo de análise de Capacidade para o Rancher</t>
  </si>
  <si>
    <t>Ago/25 (1 mês) definição, processo continuo</t>
  </si>
  <si>
    <t>Definir e intrumentar logs de acessos e erros dentro da AWS</t>
  </si>
  <si>
    <t>Exercer o SRE dos principais produtos de software WEG
(Maestro, WEGMOB, PYOTM, SFM, WSFM, Plataforma MES, Ensaios, Easy, IPEX, Q4P, ...</t>
  </si>
  <si>
    <t>Jan/25 (SGI Biro e pupilos) - 1 mês</t>
  </si>
  <si>
    <t>Classificação</t>
  </si>
  <si>
    <t>mai/24</t>
  </si>
  <si>
    <t>jun/24</t>
  </si>
  <si>
    <t>jul/24</t>
  </si>
  <si>
    <t>ago/24</t>
  </si>
  <si>
    <t>set/24</t>
  </si>
  <si>
    <t>out/24</t>
  </si>
  <si>
    <t>nov/24</t>
  </si>
  <si>
    <t>dez/24</t>
  </si>
  <si>
    <t>jan/25</t>
  </si>
  <si>
    <t>fev/25</t>
  </si>
  <si>
    <t>mar/25</t>
  </si>
  <si>
    <t>abr/25</t>
  </si>
  <si>
    <t>mai/25</t>
  </si>
  <si>
    <t>jun/25</t>
  </si>
  <si>
    <t>jul/25</t>
  </si>
  <si>
    <t>ago/25</t>
  </si>
  <si>
    <t>set/25</t>
  </si>
  <si>
    <t>out/25</t>
  </si>
  <si>
    <t>nov/25</t>
  </si>
  <si>
    <t>dez/25</t>
  </si>
  <si>
    <t>jan/262</t>
  </si>
  <si>
    <t>fev/26</t>
  </si>
  <si>
    <t>mar/26</t>
  </si>
  <si>
    <t>abr/26</t>
  </si>
  <si>
    <t>mai/26</t>
  </si>
  <si>
    <t>jun/26</t>
  </si>
  <si>
    <t>jul/26</t>
  </si>
  <si>
    <t>ago/26</t>
  </si>
  <si>
    <t>set/26</t>
  </si>
  <si>
    <t>out/26</t>
  </si>
  <si>
    <t>nov/26</t>
  </si>
  <si>
    <t>dez/26</t>
  </si>
  <si>
    <t>DTI_XX (Tarefa Administrativa, Rotina, Treinamento, ...)</t>
  </si>
  <si>
    <t>Atividades DTI</t>
  </si>
  <si>
    <t>Em andamento</t>
  </si>
  <si>
    <t>mekelburg</t>
  </si>
  <si>
    <t>Avaliação Ambiente Power E980</t>
  </si>
  <si>
    <t>Melhoria</t>
  </si>
  <si>
    <t>Aberta demanda 1000029364 - Propor renovação Infraestrutura SAP ECC</t>
  </si>
  <si>
    <t>Cancelado</t>
  </si>
  <si>
    <t>2024</t>
  </si>
  <si>
    <t>CT IR488568-CT - Liberacao de acesso e migração Rancher</t>
  </si>
  <si>
    <t>Solicitação de Serviço</t>
  </si>
  <si>
    <t>Concluído</t>
  </si>
  <si>
    <t>CT IR490652 - Storage na Unidade de Lima Peru</t>
  </si>
  <si>
    <t>DTI_Ausência</t>
  </si>
  <si>
    <t>CT IR330881 - Alta disponibilidade Servidor de Arquivos hybris</t>
  </si>
  <si>
    <t>IR508956-CT Engineering Base software</t>
  </si>
  <si>
    <t>EASY - Action Plan</t>
  </si>
  <si>
    <t>Pós Implantação - 1000027221-Integração de infraestrutura ZEST Africa</t>
  </si>
  <si>
    <t>DTI_Férias</t>
  </si>
  <si>
    <t>Holanda -  Propor renovação infra servers</t>
  </si>
  <si>
    <t>Taps Recusados - Avaliando no Projeto Equinix</t>
  </si>
  <si>
    <t>Belgica -  Propor renovação infra servers</t>
  </si>
  <si>
    <t>França -  Propor renovação infra servers</t>
  </si>
  <si>
    <t>Preparação de utilização BluePrism via Citrix</t>
  </si>
  <si>
    <t>Parado</t>
  </si>
  <si>
    <t>Estudo, criação e testes de Cluster NFS</t>
  </si>
  <si>
    <t>Apoio Claudio</t>
  </si>
  <si>
    <t>Rollout Kace K2000</t>
  </si>
  <si>
    <t>Repassado para Samarone dar continuidade</t>
  </si>
  <si>
    <t>Repassado</t>
  </si>
  <si>
    <t>1000028568 - WCES - AQUISIÇÃO LICENÇAS AUTO-PILOT/DRIVEWORKS</t>
  </si>
  <si>
    <t>Demanda</t>
  </si>
  <si>
    <t>1000028965 - BLUFFTON-Propor renovação infra Servers</t>
  </si>
  <si>
    <t>Repassado para David</t>
  </si>
  <si>
    <t>1000028619 AGD - Plataforma Dados</t>
  </si>
  <si>
    <t>Levantamento de informações DR Site</t>
  </si>
  <si>
    <t>1000028614 - Sinergia de contratos e Infra TI-Birmind</t>
  </si>
  <si>
    <t>1000028742 - PME 5.2 - Nova Infraestrutura de Storage</t>
  </si>
  <si>
    <t>Padronização de aplicações e serviços em Linhares-ES</t>
  </si>
  <si>
    <t>Configuração de Cluster NFS para Conteúdo Estático do EASY</t>
  </si>
  <si>
    <t>2024-2025</t>
  </si>
  <si>
    <t>1000028741 - PME 5.3 Recomendações BIA 2023</t>
  </si>
  <si>
    <t>Aguardando apresentação na CTI</t>
  </si>
  <si>
    <t>1000028778 - Proposta refresh do ambiente SAN</t>
  </si>
  <si>
    <t>1000028954 - WTU-Propor renovação infra servers e BKP</t>
  </si>
  <si>
    <t>1000028962 - Propor Renovação Infraestrutura Oracle</t>
  </si>
  <si>
    <t>Aguardando TEP</t>
  </si>
  <si>
    <t>1000029364 - Propor renovação Infraestrutura SAP ECC</t>
  </si>
  <si>
    <t>1000029197 - Executar Prova de Conceito IBM Power 10</t>
  </si>
  <si>
    <t>1000029431 - Reavaliação do Contrato ORACLE ULA</t>
  </si>
  <si>
    <t>1000029231 - Incorporação MVISIA na WEL</t>
  </si>
  <si>
    <t>Aguardando alocação PPM</t>
  </si>
  <si>
    <t>1000029524 - Implantação da rede SAN dos data centers</t>
  </si>
  <si>
    <t>1000029632 - Avaliação de Centralização Infra Europa</t>
  </si>
  <si>
    <t>Homologação SLE micro</t>
  </si>
  <si>
    <t>Tech Refresh Filiais</t>
  </si>
  <si>
    <t>Implantação da Estratégia Solução de Virtualização Datacenter e filiais</t>
  </si>
  <si>
    <t>1000029810 - Implementar Infraestrutura IBM Power</t>
  </si>
  <si>
    <t>Integração V2COM</t>
  </si>
  <si>
    <t>Renovação contrato MPSA Microsoft</t>
  </si>
  <si>
    <t>Estudar/Propor redundância para alta disponibilidade da infraestrutura de TI Milestone/WPA (UPS, Links, Switch Core, Firewall...)</t>
  </si>
  <si>
    <t>1000029443 - ARCHIVING AUDITORIA MAESTRO</t>
  </si>
  <si>
    <t>1000028300 - Marathon Program</t>
  </si>
  <si>
    <t>1000029880 - Agilidade processos WEGNET e Carve-out</t>
  </si>
  <si>
    <t>CT IR551497 - Software EPLAN</t>
  </si>
  <si>
    <t>CT IR552010 - Virtualização do serviço de portaria DG</t>
  </si>
  <si>
    <t>30093 - SVE - Criação de +2 servidores Hybris PRD</t>
  </si>
  <si>
    <t>1000029769 - Rollout WIS ONE Thailand/South Korea</t>
  </si>
  <si>
    <t>Alocação PTI</t>
  </si>
  <si>
    <t>1000029477 - Cluster Ansys Linux</t>
  </si>
  <si>
    <t>1000028414 - WDC - IMPLANTAÇÃO PCFACTORY</t>
  </si>
  <si>
    <t>André Ruschel</t>
  </si>
  <si>
    <t>1000029292 - EPLAN Projeto Piloto NA</t>
  </si>
  <si>
    <t>Flavio Bernardes</t>
  </si>
  <si>
    <t>1000030324 - Reivax - Diretrizes e Serviços TI WEG</t>
  </si>
  <si>
    <t>Não iniciado</t>
  </si>
  <si>
    <t>ECOGÁS Blumenau - Conexão BD vs WEGnology</t>
  </si>
  <si>
    <t>David Cardoso</t>
  </si>
  <si>
    <t>Migração Servidores PPI</t>
  </si>
  <si>
    <t>1000030454 - Propor solução de DR para DTC Marathon</t>
  </si>
  <si>
    <t>Minio - Plataform OPS</t>
  </si>
  <si>
    <t>Implantação Citrix Cloud</t>
  </si>
  <si>
    <t>jan/26</t>
  </si>
  <si>
    <t>WII - CFVT India</t>
  </si>
  <si>
    <t>DTI_Ausencia</t>
  </si>
  <si>
    <t>Migração sites do BRJGS069</t>
  </si>
  <si>
    <t>CT - IR462770 Nova VM (Clone)</t>
  </si>
  <si>
    <t>CT - IR485606-CT - Parque Eolico - Docker</t>
  </si>
  <si>
    <t>CT - IR486276-CT - Vetorh on Citrix.</t>
  </si>
  <si>
    <t>CT - IR442094-Hardware / Software Requirement for HR Attendance</t>
  </si>
  <si>
    <t>CT - IR474826-Preparar utilização BP via citrix.</t>
  </si>
  <si>
    <t>CT - IR517134 - EOL estações meteorológicas</t>
  </si>
  <si>
    <t>Passado para Piccoli</t>
  </si>
  <si>
    <t>CT - IR492244 - Consumo Bangalore CPU</t>
  </si>
  <si>
    <t>Será aberta demanda pelo Samarone</t>
  </si>
  <si>
    <t>CT - IR498507- CFTV BRSBC</t>
  </si>
  <si>
    <t>CT - IR498508 - CT - CFTV - BRMTT</t>
  </si>
  <si>
    <t>Aguardando aprovação CTI</t>
  </si>
  <si>
    <t>IR496017 - CT - BRMUA008 espaço</t>
  </si>
  <si>
    <t>CT - IR504916 CT - FTPS</t>
  </si>
  <si>
    <t>CT - IR509337 - CT - Software Geremia</t>
  </si>
  <si>
    <t>CT IR469208 (RFID WEG Drives &amp; Controls)</t>
  </si>
  <si>
    <t>[IR424967] RITM3065581 - CT Instalação software ExESS</t>
  </si>
  <si>
    <t>IR538722 - CT S3 para bkp AGD Databases</t>
  </si>
  <si>
    <t>IR494761 - Maestro Kubernetes K3S Filiais</t>
  </si>
  <si>
    <t>WEG Africa - Backup Management</t>
  </si>
  <si>
    <t>Implementação do Plano de Ação do Pentest Elytron</t>
  </si>
  <si>
    <t>Alocação SEG</t>
  </si>
  <si>
    <t>Feramenta de IPAM</t>
  </si>
  <si>
    <t>GPU em Kubernetes</t>
  </si>
  <si>
    <t>Demandas CCOE</t>
  </si>
  <si>
    <t>Estudo/melhoria para Ambiente VDI</t>
  </si>
  <si>
    <t>Rancher GPU</t>
  </si>
  <si>
    <t>1000027118 - Atualização infra Linhares (BRLNH)</t>
  </si>
  <si>
    <t>1000028049 - Integración Kardex en WEG Chile</t>
  </si>
  <si>
    <t>1000028952 - Aprovar solução adequada para VDI colabo</t>
  </si>
  <si>
    <t>1000027323 - WTD - Infraestrutura CFTV para Betim</t>
  </si>
  <si>
    <t>1000028846 - Atualizar plataforma Kubernetes Rancher</t>
  </si>
  <si>
    <t>1000028980 - Instalação de Novos Servidores VMWARE</t>
  </si>
  <si>
    <t>1000028961 - India Hosur - Instalar nova infra e migrar VMs</t>
  </si>
  <si>
    <t>1000026914 - Orchestra</t>
  </si>
  <si>
    <t>1000028691 - CORP - PLATAFORMA MES</t>
  </si>
  <si>
    <t>2024-2026</t>
  </si>
  <si>
    <t>1000028971 - Aprovar Utilização Arquivamento de Dados</t>
  </si>
  <si>
    <t>Criação de Cluster de Database AGD</t>
  </si>
  <si>
    <t>Nova Filial  Coréia do Sul - Orçamento</t>
  </si>
  <si>
    <t>1000029634 - Renovação Infra Storage Backup Simples</t>
  </si>
  <si>
    <t>Aguardando aprovação TEP</t>
  </si>
  <si>
    <t>1000030390 - Renovação licenciamento Citrix</t>
  </si>
  <si>
    <t>Implantação da Estratégia Solução de Virtualização Datacenter JGS</t>
  </si>
  <si>
    <t>1000028810 - Revisão arquitetura dos parques Eólicos</t>
  </si>
  <si>
    <t xml:space="preserve">Migração dos Containers de Negócio para Rancher – Outsourcing
       Fomentar a migração WEN WTD WBS para Rancher
       Fomentar a migração WDS/WDC para Rancher 
       Fomentar a migração WMO para Rancher
       Fomentar a migração SOAP para Rancher (Sistemas Iflow e Ifind / OTM4E)
       Migrar containeres de banco de dados  </t>
  </si>
  <si>
    <t>Migração Rancher RKE2</t>
  </si>
  <si>
    <t>Novas ferramentas de observabilidade - Migrar dados</t>
  </si>
  <si>
    <t>Migração de dados de aplicações com minIO, Postgree e Mongo no Rancher</t>
  </si>
  <si>
    <r>
      <t>Definições de estratégias de Cloud
       Definição de Padrões Mínimos para Worloads em Cloud - 60 hrs (rkroeger)
       Criação e Divulgação de Arquiteturas de Referência para os Principais Serviços em Cloud - 60 hrs (rkroeger) 
       CCoE / Plataform OPS - Criar e Revisar Desenhos de arquitetura - 668 hrs (epiccoli, andreig, ademarz, rkroeger)</t>
    </r>
    <r>
      <rPr>
        <b/>
        <sz val="11"/>
        <color theme="1"/>
        <rFont val="Calibri"/>
        <family val="2"/>
        <scheme val="minor"/>
      </rPr>
      <t xml:space="preserve">
       Definir Modelos de Arquitetura de Cloud Publica (rkroeger 30h/ epiccoli e Claudioa 10h)
       Definir Modelos de Arquitetura do Suse Rancher (rkroeger 30h/ epiccoli e Claudioa 10h)</t>
    </r>
  </si>
  <si>
    <t>Ampliação ambiente TRINO da AGD - projeto redução EXADATA</t>
  </si>
  <si>
    <t>Atualização RKE1 para RKE2</t>
  </si>
  <si>
    <t>IR517341 - CT - SFTP para Regal/WEG ServiceNow</t>
  </si>
  <si>
    <t>IR542690 - CT - Minio AGD - Autoprovisionamento</t>
  </si>
  <si>
    <t>IR536146 - Criacao projeto WDC Desenv Drives</t>
  </si>
  <si>
    <t>IR541794 - Criacao projeto Rancher WEL PCP</t>
  </si>
  <si>
    <t xml:space="preserve">Implementação Rancher GPU </t>
  </si>
  <si>
    <t>Plataform OPS &amp; CCoE (Até 8 hrs)</t>
  </si>
  <si>
    <t>Consulta Tecnica (CTs)</t>
  </si>
  <si>
    <t>1000027718 - CORP - Realizar atualização tecnológica CELUM</t>
  </si>
  <si>
    <t>1000029941 - PMC2 - Evolução Arquitetura Impressão OP</t>
  </si>
  <si>
    <t>1000030158 - Ampliação solução backup Commvault HSX</t>
  </si>
  <si>
    <t>1000029894 - Implantação do novo SOC</t>
  </si>
  <si>
    <t>Parque Eólico Statkraft - Estruturação TI</t>
  </si>
  <si>
    <t>Servidores Rancher Fisicos</t>
  </si>
  <si>
    <t>Avaliação de solução de backup da filial de Tizayuca</t>
  </si>
  <si>
    <t>fev/262</t>
  </si>
  <si>
    <t>Separação de ambiente Cestari x Automotiva</t>
  </si>
  <si>
    <r>
      <t>Aprovada proposta pela TI</t>
    </r>
    <r>
      <rPr>
        <u/>
        <sz val="11"/>
        <color theme="1"/>
        <rFont val="Calibri"/>
        <family val="2"/>
        <scheme val="minor"/>
      </rPr>
      <t xml:space="preserve">
Fase 1</t>
    </r>
    <r>
      <rPr>
        <sz val="11"/>
        <color theme="1"/>
        <rFont val="Calibri"/>
        <family val="2"/>
        <scheme val="minor"/>
      </rPr>
      <t xml:space="preserve">: Mapeamento e Planejamento de Migração das Aplicações Compartilhadas, e buscar aprovação nos Comites da Cestari (6 meses)
</t>
    </r>
    <r>
      <rPr>
        <u/>
        <sz val="11"/>
        <color theme="1"/>
        <rFont val="Calibri"/>
        <family val="2"/>
        <scheme val="minor"/>
      </rPr>
      <t>Fase 2</t>
    </r>
    <r>
      <rPr>
        <sz val="11"/>
        <color theme="1"/>
        <rFont val="Calibri"/>
        <family val="2"/>
        <scheme val="minor"/>
      </rPr>
      <t xml:space="preserve">: Dimensionamento e Orçamentação do novo Ambiente da Cestari Automotiva (6 meses)
</t>
    </r>
    <r>
      <rPr>
        <u/>
        <sz val="11"/>
        <color theme="1"/>
        <rFont val="Calibri"/>
        <family val="2"/>
        <scheme val="minor"/>
      </rPr>
      <t>Fase 3</t>
    </r>
    <r>
      <rPr>
        <sz val="11"/>
        <color theme="1"/>
        <rFont val="Calibri"/>
        <family val="2"/>
        <scheme val="minor"/>
      </rPr>
      <t xml:space="preserve">: Planejamento e Execução da Migração para Cada Aplicação (12 meses)
</t>
    </r>
    <r>
      <rPr>
        <u/>
        <sz val="11"/>
        <color theme="1"/>
        <rFont val="Calibri"/>
        <family val="2"/>
        <scheme val="minor"/>
      </rPr>
      <t>Fase 4</t>
    </r>
    <r>
      <rPr>
        <sz val="11"/>
        <color theme="1"/>
        <rFont val="Calibri"/>
        <family val="2"/>
        <scheme val="minor"/>
      </rPr>
      <t>: Separação Completa do Ambiente e Configuração de Firewall e Rede (3 meses)</t>
    </r>
  </si>
  <si>
    <t>WEG Trade da Áustria - Nova operação da WEG Internacional Trade na Suíça</t>
  </si>
  <si>
    <t>Realizada definições tecnicas, aguardando contratação do local para realizar a mudança de localidade.</t>
  </si>
  <si>
    <t>CT - RITM5242693 - Ambiente Ansys P&amp;D WMO</t>
  </si>
  <si>
    <t>Repassado Samarone - projeto seg semestre</t>
  </si>
  <si>
    <t>CT - IR404597-Migrar fileserver de MHB para BLI</t>
  </si>
  <si>
    <t>Desativação do servidor confirmada</t>
  </si>
  <si>
    <t>CT - IR485355-CT - MID SERVER (equipe WBS)</t>
  </si>
  <si>
    <t>CT - IR382528-Configurar agendamento com Office 365 x Novo Software Recrutamento e Seleção (Gupy)</t>
  </si>
  <si>
    <t xml:space="preserve">CT - Linux Ubuntu no domínio </t>
  </si>
  <si>
    <t>Entregas referente a File Server Update</t>
  </si>
  <si>
    <t>CT - IR448008-RITM3775782 - Cópia de backup China</t>
  </si>
  <si>
    <t>CT - IR455371-RITM3972422 - CT - Avaliar aplicação WDD3D</t>
  </si>
  <si>
    <t>Centro de Distribuição - WTI Macaé/RJ</t>
  </si>
  <si>
    <t>Realizado projeto tecnico, aguardando aprovação</t>
  </si>
  <si>
    <t>Infraestrutura Malásia - Desativação</t>
  </si>
  <si>
    <t>Repassado para Mek</t>
  </si>
  <si>
    <t>Infraestrutura Singapura - Desativação</t>
  </si>
  <si>
    <t>Infraestrutura WAE - Desativação</t>
  </si>
  <si>
    <t>Infra EUA McHenry - Desativação</t>
  </si>
  <si>
    <t>Infraestrutura Dresden (Ger) - Desativação</t>
  </si>
  <si>
    <t>Infraestrutura Austrália (AUBNE/PER/SYD ) - Desativação</t>
  </si>
  <si>
    <t>Renovação Infra PPI
Obs: estimado 28 servidores</t>
  </si>
  <si>
    <t>Repassar para SGI</t>
  </si>
  <si>
    <t>Novos discos para servidor do MAGMA</t>
  </si>
  <si>
    <t xml:space="preserve">FASTEMS - Replicação de dados </t>
  </si>
  <si>
    <t>Recurso Samarone</t>
  </si>
  <si>
    <t>Expansão do disco C: no servidor dcdev012115</t>
  </si>
  <si>
    <t xml:space="preserve">Servidores PAM novo </t>
  </si>
  <si>
    <t xml:space="preserve">MFA na Balteau </t>
  </si>
  <si>
    <t>CT - IR508623 Área para compartilhamento de manuais da ASTEC</t>
  </si>
  <si>
    <t>Será repassado para o Fachini dar continuidade, será armazenado no site da WEG</t>
  </si>
  <si>
    <t>CT - Upgrade Door Access systems - RITM3665647</t>
  </si>
  <si>
    <t>Está sendo conduzido pelo Landon</t>
  </si>
  <si>
    <t xml:space="preserve">CT - K8S na Cestari </t>
  </si>
  <si>
    <t>Orçamento</t>
  </si>
  <si>
    <t>1000028826 - ZEST-Rotech Services-WEGNET Integration</t>
  </si>
  <si>
    <t>Entregue, aguardando caso precise de apoio</t>
  </si>
  <si>
    <t>CT RITM6399195 -1000029387-Estudo RH 100% Digital</t>
  </si>
  <si>
    <t>Subir servidor DCLAB para SFM (https://jira.weg.net/browse/GGDCDF-2758)</t>
  </si>
  <si>
    <t>Pendente o solicitante confirmar</t>
  </si>
  <si>
    <t>Orçamento nova fábrica WEG Servia</t>
  </si>
  <si>
    <t>Pré-projeto</t>
  </si>
  <si>
    <t>CT - Sistema Nessus - SOC</t>
  </si>
  <si>
    <t>Configurar movimentação de arquivos SAP x FASTEMS na Austria</t>
  </si>
  <si>
    <t>Aguardando ok da filial para dar continuidade</t>
  </si>
  <si>
    <t>Substituição de Impressoras em Filiais dos Estados Unidos</t>
  </si>
  <si>
    <t>1000028953 - Ativar Backup DR físico para Balteau</t>
  </si>
  <si>
    <t>A demanda será tratado na proposta do WEGNET para a filial</t>
  </si>
  <si>
    <t>Verificar com a Bruna alocação 40hrs para set/24</t>
  </si>
  <si>
    <t>1000028556-Implantação do Sistema Joinin</t>
  </si>
  <si>
    <t>Pendente e-mail de entrega da demanda</t>
  </si>
  <si>
    <t>1000028316 - WII-WEN-WIND - Novo centro no SAP</t>
  </si>
  <si>
    <t>Aguardando entrega dos equipamentos e finalizar obra civil</t>
  </si>
  <si>
    <t>Demanda repassada pelo Mek</t>
  </si>
  <si>
    <t xml:space="preserve">New Server Stefan - Forklift Management </t>
  </si>
  <si>
    <t xml:space="preserve">Novo servidor POC do Catalyst Center </t>
  </si>
  <si>
    <t xml:space="preserve">Análise de desempenho do Easy na WAF </t>
  </si>
  <si>
    <t xml:space="preserve">Criar replicações S4Hana nas filiais da Espanha </t>
  </si>
  <si>
    <t xml:space="preserve">Criação de pastas temporárias no ambiente de Linhares </t>
  </si>
  <si>
    <t>CT - IR492806-Realizar teste de mesa de Backup DR em outra filial e em Cloud</t>
  </si>
  <si>
    <t>Montar teste de mesa para simular restauração a partir do backup da Cloud</t>
  </si>
  <si>
    <t>Replicação de projetos de engenharia da WTD Brasil e Filiais WTD da WAF</t>
  </si>
  <si>
    <t>1000029640 - WTU-Install and Migrate to New Infra.</t>
  </si>
  <si>
    <t>1000029641 - LINHARES-Implantar e migrar nova Infra</t>
  </si>
  <si>
    <t>Repassado Samarone</t>
  </si>
  <si>
    <t>Orçamento Integração V2COM no WEGNET</t>
  </si>
  <si>
    <t>Melhoria na infraestrutura da V2COM JGS</t>
  </si>
  <si>
    <t>Balteau - Propor integração ao WEG.NET</t>
  </si>
  <si>
    <t>Será tratado no projeto Franke</t>
  </si>
  <si>
    <t>Estratégia para melhorias de performance Easy</t>
  </si>
  <si>
    <t>Alocação SVE (DSE)</t>
  </si>
  <si>
    <t>1000029546 - CORP - VOLT Planning</t>
  </si>
  <si>
    <t>1000029544 WCES - ATUALIZAÇÃO SERVIDORES CRC E SDT</t>
  </si>
  <si>
    <t xml:space="preserve">Leandro Taschek </t>
  </si>
  <si>
    <t>Assessment/ Orçamento Coreia do Sul/ Tailandia</t>
  </si>
  <si>
    <t>1000021085 - WIS WEG Africa</t>
  </si>
  <si>
    <t>WAA Local Issues and Improvements</t>
  </si>
  <si>
    <t>Marathon Program - 1000028300</t>
  </si>
  <si>
    <t>Marathon Austrália</t>
  </si>
  <si>
    <t>Balteau - Propor integração ao WEG.NET/ Amplicação Fábrica Itajubá</t>
  </si>
  <si>
    <t>Definições para Infraestrutura Redes e Servidores Volt</t>
  </si>
  <si>
    <t>Inicio Jan/26</t>
  </si>
  <si>
    <t>Marathon wegnet</t>
  </si>
  <si>
    <t>Reativar o projeto de DR na Balteau</t>
  </si>
  <si>
    <t>Avaliação de tecnologias de Armazenamento de Arquivos</t>
  </si>
  <si>
    <t>Backup - Armazenamento DTC</t>
  </si>
  <si>
    <t>Backup - Armazenamento Cloud</t>
  </si>
  <si>
    <t>Backup - Armazenamento Imutável</t>
  </si>
  <si>
    <t>Pendências: 1000027597-Renovação da Solução Global de Backup</t>
  </si>
  <si>
    <t>Concluido</t>
  </si>
  <si>
    <t>1000021085 - WIS WEG África | Marathon</t>
  </si>
  <si>
    <t>Marathon WEGNET</t>
  </si>
  <si>
    <t>Renovação de Licenças VMware Filiais</t>
  </si>
  <si>
    <t>Recurso Mek</t>
  </si>
  <si>
    <t>Proposta de Melhoria DEVOPS - Orchestra</t>
  </si>
  <si>
    <t>CT- VDI para Consultores ORchestra e SIE</t>
  </si>
  <si>
    <t>Criar form WBS</t>
  </si>
  <si>
    <t>CT - IR416046-CT - Configurar um runner - WPS</t>
  </si>
  <si>
    <t>CT - IR468575-Criar NameSpace no Rancher/K8S para a WDC - Depto Producao Drives</t>
  </si>
  <si>
    <t>CT - IR485732-CT - Gestao de APIs - Kong e WAF</t>
  </si>
  <si>
    <t>CT- Azure for DEP Desenvolvimento de Negocios</t>
  </si>
  <si>
    <t>CT - IR400575-RITM2650684 - CT Repositório Docker WEG Digital</t>
  </si>
  <si>
    <t>CT - IR481406-RITM4786307 - CT - Banco de dados do tipo Vector Store.</t>
  </si>
  <si>
    <t>CT - IR481465-Cambio de reloj digital com huellas RRHH AR COR</t>
  </si>
  <si>
    <t>CT - IR490135-CT. Avaliar ML on VMWARE versus Cloud</t>
  </si>
  <si>
    <t>CT - IR490649-CT - WEG Statistics fora da WEG.</t>
  </si>
  <si>
    <t>CT - IR482370-Consulta técnica para implementação de esquema da aplicação da bobinagem no Citrix</t>
  </si>
  <si>
    <t>RITM5250532 CT - Update Software Discourse</t>
  </si>
  <si>
    <t>Plataform OPS - Demandas CCOE</t>
  </si>
  <si>
    <t>CT - IR440914-RITM3553338 CT Liberação de Infra de Cloud GRASP Automated PCP</t>
  </si>
  <si>
    <t>CT - IR452446-Consulta Técnica - CT - CCOE - API de Tradução</t>
  </si>
  <si>
    <t>CT - IR458124-RITM4050666 - CT - Criação de um cluster k8s na AWS Rabiit MQ para IOT</t>
  </si>
  <si>
    <t>CT - IR470394-RITM4416421 - CT - Criação Servidor para WCAM</t>
  </si>
  <si>
    <t>CT - IR485656-CT - infra para WCAM Webrtc WTD - RITM4902336</t>
  </si>
  <si>
    <t>IR517901 - CT Citrix Update</t>
  </si>
  <si>
    <t>CT - TDF - Proposta de novo Cluster</t>
  </si>
  <si>
    <t>[IR400939] CT - apresentação Nova Infraestrutura Sistema de Ensaios</t>
  </si>
  <si>
    <t>Configuração storage V7000 no Rancher/Kubernetes</t>
  </si>
  <si>
    <t>1000028723 - Arquitetura de Conectividade SDWAN</t>
  </si>
  <si>
    <t>Repositórios de Artefatos Digitais</t>
  </si>
  <si>
    <t>Plataform</t>
  </si>
  <si>
    <t xml:space="preserve">Arquitetura para nova solução de Global Capture </t>
  </si>
  <si>
    <t>Implementar Infra para IEMS da WDS</t>
  </si>
  <si>
    <t>Rancher GPU - Previsão de Demanda (PTI) - Uso de GPU "1000029352 - WDC-  Inclusão do IA no Portal Previsão"</t>
  </si>
  <si>
    <t>Será atendido dentro do item Plataform OPS</t>
  </si>
  <si>
    <t>Rancher GPU - Previsão de Demanda (PTI) - Uso de GPU</t>
  </si>
  <si>
    <t>Ciclo de Revisão de Segurança - POC - GITLAB SaaS DAST SAST IAST</t>
  </si>
  <si>
    <t>Ciclo de Revisão de Segurança - Coleta AWS Tenable</t>
  </si>
  <si>
    <t>Demandas CCoE - Avaliar alternativas s3 para logenv</t>
  </si>
  <si>
    <t>Demandas CCoE - Aumento de budget AWS - WEN Eolica</t>
  </si>
  <si>
    <t>Demandas CCoE - CT - IR517134 - EOL Estações Meteorológicas</t>
  </si>
  <si>
    <t>Demandas CCoE -  CT- PlatformOPS  Minio Eng Ind Linhares</t>
  </si>
  <si>
    <t>Novas Demandas Rancher - Criação de area no rancher para WEN Qualidade</t>
  </si>
  <si>
    <t>Demandas CCoE - CT - CCOE - Uso de serviço de Tradução Notas ME</t>
  </si>
  <si>
    <t>Demandas CCoE - CT - Criação de banco de dados para MES Lite</t>
  </si>
  <si>
    <t>Demandas CCoE - WII - Section 128</t>
  </si>
  <si>
    <t>Demandas CCoE - Save-the-Date | IA Aplicada - logicalis</t>
  </si>
  <si>
    <t>Demandas CCoE - Nutanix -Alternativas VMWARE</t>
  </si>
  <si>
    <t>Demandas CCoE - Repasse RAncher Cloud - SGI</t>
  </si>
  <si>
    <t>Demandas CCoE - Avaliação Compasso  - FINOOPS</t>
  </si>
  <si>
    <t>Demandas CCoE - Avaliação de infra e segurança negocio -  NOVO WCAM</t>
  </si>
  <si>
    <t>Demandas CCoE - Automação terraform - Azure Template Openai</t>
  </si>
  <si>
    <t>Estruturação do CCoE / PlataformOPS</t>
  </si>
  <si>
    <t>Alocado Biro</t>
  </si>
  <si>
    <t>Ciclo de Revisão SRE - Problema de Performance - EASY - Austria e Afrrica</t>
  </si>
  <si>
    <t>Ciclo de Revisão de Segurança - Revisão de Segurança</t>
  </si>
  <si>
    <t>1000028872 - Segurança de rede em multicloud</t>
  </si>
  <si>
    <t>1000028361 - Plataforma Monitoramento Observabilidad</t>
  </si>
  <si>
    <t>Definir e Criar Arquitetura para Sistemas de Apoio ao Wnology</t>
  </si>
  <si>
    <t>apoio Biro</t>
  </si>
  <si>
    <t xml:space="preserve">Estruturar processo de criação de OpenIA Azure </t>
  </si>
  <si>
    <t>Arquitetura para solução Aplicação (DSDT &amp; PAU) WTU / WTD (solicitação Jair e Guilherme Trevisani)</t>
  </si>
  <si>
    <t xml:space="preserve">Plano de Utilização OCI na WEG </t>
  </si>
  <si>
    <t>IR528573 - CT Inline Atualização</t>
  </si>
  <si>
    <t>1000029683 - Implementar Arquitetura SDWAN</t>
  </si>
  <si>
    <t>1000030112 - Tech Refresh Filiais</t>
  </si>
  <si>
    <t>Renovação de Contrato SUSE - Liberty e Rancher</t>
  </si>
  <si>
    <t>Tratado no assunto macro Demandas CCOE</t>
  </si>
  <si>
    <t>Estruturar Cluster Rancher na AWS Multi-propósito</t>
  </si>
  <si>
    <t>Organizar Infraestrutura de DevOPS do GitLab</t>
  </si>
  <si>
    <r>
      <t xml:space="preserve">Definições de estratégias de Cloud
       Definição de Padrões Mínimos para Worloads em Cloud - 60 hrs (rkroeger)
       Criação e Divulgação de Arquiteturas de Referência para os Principais Serviços em Cloud - 60 hrs (rkroeger) 
</t>
    </r>
    <r>
      <rPr>
        <b/>
        <sz val="11"/>
        <color theme="1"/>
        <rFont val="Calibri"/>
        <family val="2"/>
        <scheme val="minor"/>
      </rPr>
      <t xml:space="preserve">       CCoE / Plataform OPS - Criar e Revisar Desenhos de arquitetura - 668 hrs (epiccoli, andreig, ademarz, rkroeger)
       Definir Modelos de Arquitetura de Cloud Publica (rkroeger 30h/ epiccoli e Claudioa 10h)
       Definir Modelos de Arquitetura do Suse Rancher (rkroeger 30h/ epiccoli e Claudioa 10h)</t>
    </r>
  </si>
  <si>
    <t>Projeto de Segurança Multicloud - Pendencias</t>
  </si>
  <si>
    <t>1000029793 - Projeto Anti-DDoS.</t>
  </si>
  <si>
    <t>Desenvolver portal de Solicitações DIN</t>
  </si>
  <si>
    <t>Infraestrutura para Projeto VMS - WDC</t>
  </si>
  <si>
    <t>Tiago Martins</t>
  </si>
  <si>
    <t>[1000028619] AGD - Plataforma Dados</t>
  </si>
  <si>
    <t>Renovação de infraestrutura AWS WAE</t>
  </si>
  <si>
    <t>Criação de area no rancher para WDC Desen Contatores</t>
  </si>
  <si>
    <t>Criação OpenAI Subscription  WDC Desen Contatores</t>
  </si>
  <si>
    <t>Previsão de Demanda (PTI) - Uso de GPU</t>
  </si>
  <si>
    <t>Correção de problemas pós atualização Cluster EKS</t>
  </si>
  <si>
    <t>1000030054 - SIG-TI Digital - Brasil e Exterior</t>
  </si>
  <si>
    <t>Estudos IA - DIN</t>
  </si>
  <si>
    <t>1000030206 - Hospedar App de IA em Rancher WTI Verniz</t>
  </si>
  <si>
    <t>1000030094 - Gestão Código Fonte Plataforma WEGnology</t>
  </si>
  <si>
    <t>Samarone</t>
  </si>
  <si>
    <t>CT - IR370959-Custos dos Servidores DocBuilder</t>
  </si>
  <si>
    <t>CT - IR492729-Performance Backup China</t>
  </si>
  <si>
    <t>David concluiu</t>
  </si>
  <si>
    <t>samarone</t>
  </si>
  <si>
    <t>CT - IR474711 - Backup COBOG</t>
  </si>
  <si>
    <t>Aberta demanda 1000029114</t>
  </si>
  <si>
    <t>CT - IR514909 - CT - Storage COBOG</t>
  </si>
  <si>
    <t>CT - IR454163-RITM3937227 - Jan/2024 - CT - Servidores TGM</t>
  </si>
  <si>
    <t>Aberta demanda</t>
  </si>
  <si>
    <t>CT - IR492644-CT- Avaliar armazenamento para Logenv - Security</t>
  </si>
  <si>
    <t>CT - IR499839 - Revisão de Armazenamento Madrid</t>
  </si>
  <si>
    <t>CT - IR499891 - Custo de VM no Datacenter Template</t>
  </si>
  <si>
    <t>CT - IR510681 - RITM5695602 CT - Servers para RPA</t>
  </si>
  <si>
    <t>CT - IR513035 - ATMPI (Markt Piesting) Espaço em disco</t>
  </si>
  <si>
    <t>Aberta demanda 1000029022</t>
  </si>
  <si>
    <t>Solicitante está de férias</t>
  </si>
  <si>
    <t>Subir servidor para POC do PCF na WDC</t>
  </si>
  <si>
    <t>CT - ISCAR Matrix</t>
  </si>
  <si>
    <t>IR370959-Custos dos Servidores DocBuilder</t>
  </si>
  <si>
    <t>Item único de CFTV</t>
  </si>
  <si>
    <t>IR467237 - Servidor Granta</t>
  </si>
  <si>
    <t>India Bangalore -  Propor renovação infra servers</t>
  </si>
  <si>
    <t>Abrir demanda</t>
  </si>
  <si>
    <t>CT- Match Pigment - WTI</t>
  </si>
  <si>
    <t>Implantação Parque EOL Brotas de Macaúbas- BMB</t>
  </si>
  <si>
    <t>Consultorias para demandas de CFTV</t>
  </si>
  <si>
    <t>1000029114 - COBOG / Propor renovação infra servers</t>
  </si>
  <si>
    <t>1000029149 - MXALT / Propor renovação infra servers</t>
  </si>
  <si>
    <t>1000029151 - SEGOT / Propor renovação infra servers</t>
  </si>
  <si>
    <t>1000029022 - WATT / Propor renovação infra servers</t>
  </si>
  <si>
    <t>Solicitar postergação da data final</t>
  </si>
  <si>
    <t>1000028769 - Renovação da Solução de Anti-Spam</t>
  </si>
  <si>
    <t>1000028473 - Rollout Kace K2000</t>
  </si>
  <si>
    <t>Evento VMWare</t>
  </si>
  <si>
    <t>1000029357 - Park Controller Monitoring</t>
  </si>
  <si>
    <t>Recurso Paulo Loos</t>
  </si>
  <si>
    <t xml:space="preserve">Gerar Proposta de Suporte VMWARE </t>
  </si>
  <si>
    <t>1000029278 - TGM / Propor renovação infra servers</t>
  </si>
  <si>
    <t>Foi tratado como melhoria devido a demora na aprovação da demanda</t>
  </si>
  <si>
    <t>Alocação PlataformOPs</t>
  </si>
  <si>
    <t>1000029879 - SERTÃOZINHO-Implantar/Migrar Nova Infra</t>
  </si>
  <si>
    <t>Consultorias para demandas de CFTV 2025</t>
  </si>
  <si>
    <t>1000030150 - Infraestrutura Wireless WTD Betim - Expansão Fábrica</t>
  </si>
  <si>
    <t>Orçamento WTD-Blumenau - Integração Novo Prédio</t>
  </si>
  <si>
    <t>Consultoria Topologia Parque EOL</t>
  </si>
  <si>
    <t>Apoio Guilherme SEG</t>
  </si>
  <si>
    <t>Servidor WTI</t>
  </si>
  <si>
    <t>Instalação Workstation MAGMA</t>
  </si>
  <si>
    <t xml:space="preserve">CFTV Blumenau WTD / BRBNU004 - Substituição Servidor </t>
  </si>
  <si>
    <t>29900 - Boost e vulnerabilidade TRUTOPS</t>
  </si>
  <si>
    <t>IR546834 Definição GPU WEG</t>
  </si>
  <si>
    <t>CT - Consulta Tecnica</t>
  </si>
  <si>
    <t>Orçamento WEG Manaus - Nova planta</t>
  </si>
  <si>
    <t>1000030197 - WATT-Implantar/Migrar Nova Infra</t>
  </si>
  <si>
    <t>1000030198 - INBLR / Propor renovação infra servers</t>
  </si>
  <si>
    <t>Servidor CFTV - Linhares</t>
  </si>
  <si>
    <t>Servidor CFTV - ITAJAI</t>
  </si>
  <si>
    <t>Servidor CFTV - SÃO BERNARDO DO CAMPO - SP</t>
  </si>
  <si>
    <t>Orçamento/ implantação Manisa Turquia</t>
  </si>
  <si>
    <t>CFTV Corupá - Substituição Servidor</t>
  </si>
  <si>
    <t xml:space="preserve">Nova planta fabril em QUMA (Parque Fabril III)  </t>
  </si>
  <si>
    <t>1000030178 - Nova Fabrica WTD Colombia</t>
  </si>
  <si>
    <t>Avaliação de solução de backup da filial de Monte Alto</t>
  </si>
  <si>
    <t>Resolução de problema Backup MXTIZ</t>
  </si>
  <si>
    <t>Implantação Infra Host VMWare INBLR</t>
  </si>
  <si>
    <t>Telefonia Manaus</t>
  </si>
  <si>
    <t>Servidores para Nova Arquitetura de Parques Eólicos</t>
  </si>
  <si>
    <t>Implementação Infra COBOG</t>
  </si>
  <si>
    <t>Implementação Infra MXALT</t>
  </si>
  <si>
    <t>K2000 no Chile - criação de serv</t>
  </si>
  <si>
    <t>Servers</t>
  </si>
  <si>
    <t>Anderson</t>
  </si>
  <si>
    <t>Horas Disp</t>
  </si>
  <si>
    <t>Esforço</t>
  </si>
  <si>
    <t>Claudio</t>
  </si>
  <si>
    <t>David</t>
  </si>
  <si>
    <t>Giovani</t>
  </si>
  <si>
    <t>Piccoli</t>
  </si>
  <si>
    <t>Equipe</t>
  </si>
  <si>
    <t>Plataform Ops</t>
  </si>
  <si>
    <t>Apontamento horas</t>
  </si>
  <si>
    <t>Meses</t>
  </si>
  <si>
    <t>Esforço Individual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</si>
</sst>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9"/>
      <color indexed="81"/>
      <name val="Segoe U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sz val="9"/>
      <color indexed="81"/>
      <name val="Segoe UI"/>
      <family val="2"/>
    </font>
    <font>
      <b/>
      <sz val="11"/>
      <color rgb="FF000000"/>
      <name val="Calibri"/>
      <family val="2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3">
    <xf numFmtId="0" fontId="0" fillId="0" borderId="0" xfId="0"/>
    <xf numFmtId="0" fontId="0" fillId="0" borderId="0" xfId="0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17" fontId="16" fillId="0" borderId="0" xfId="0" applyNumberFormat="1" applyFont="1" applyAlignment="1">
      <alignment horizontal="left" vertical="center" wrapText="1"/>
    </xf>
    <xf numFmtId="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 indent="2"/>
    </xf>
    <xf numFmtId="0" fontId="0" fillId="0" borderId="0" xfId="0" applyAlignment="1">
      <alignment horizontal="center" vertical="center" wrapText="1"/>
    </xf>
    <xf numFmtId="0" fontId="16" fillId="0" borderId="0" xfId="0" quotePrefix="1" applyFont="1" applyAlignment="1">
      <alignment horizontal="left" vertical="center" wrapText="1"/>
    </xf>
    <xf numFmtId="2" fontId="16" fillId="33" borderId="0" xfId="0" applyNumberFormat="1" applyFont="1" applyFill="1" applyAlignment="1">
      <alignment horizontal="left" vertical="center" wrapText="1"/>
    </xf>
    <xf numFmtId="0" fontId="16" fillId="33" borderId="0" xfId="0" applyFont="1" applyFill="1" applyAlignment="1">
      <alignment horizontal="left" vertical="center" wrapText="1"/>
    </xf>
    <xf numFmtId="2" fontId="16" fillId="33" borderId="0" xfId="0" applyNumberFormat="1" applyFont="1" applyFill="1" applyAlignment="1">
      <alignment horizontal="center" vertical="center" wrapText="1"/>
    </xf>
    <xf numFmtId="2" fontId="0" fillId="0" borderId="0" xfId="0" applyNumberFormat="1" applyAlignment="1">
      <alignment horizontal="left" vertical="center" wrapText="1"/>
    </xf>
    <xf numFmtId="2" fontId="16" fillId="0" borderId="0" xfId="0" applyNumberFormat="1" applyFont="1" applyAlignment="1">
      <alignment horizontal="left" vertical="center" wrapText="1"/>
    </xf>
    <xf numFmtId="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horizontal="right" vertical="top"/>
    </xf>
    <xf numFmtId="0" fontId="16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0" fillId="34" borderId="0" xfId="0" applyFill="1" applyAlignment="1">
      <alignment horizontal="left" vertical="center" wrapText="1"/>
    </xf>
    <xf numFmtId="2" fontId="0" fillId="34" borderId="0" xfId="0" applyNumberFormat="1" applyFill="1" applyAlignment="1">
      <alignment horizontal="left" vertical="center" wrapText="1"/>
    </xf>
    <xf numFmtId="2" fontId="16" fillId="34" borderId="0" xfId="0" applyNumberFormat="1" applyFont="1" applyFill="1" applyAlignment="1">
      <alignment horizontal="left" vertical="center" wrapText="1"/>
    </xf>
    <xf numFmtId="4" fontId="0" fillId="34" borderId="0" xfId="0" applyNumberFormat="1" applyFill="1" applyAlignment="1">
      <alignment horizontal="left" vertical="top"/>
    </xf>
    <xf numFmtId="0" fontId="0" fillId="35" borderId="0" xfId="0" applyFill="1" applyAlignment="1">
      <alignment horizontal="left" vertical="center" wrapText="1"/>
    </xf>
    <xf numFmtId="4" fontId="0" fillId="35" borderId="0" xfId="0" applyNumberFormat="1" applyFill="1" applyAlignment="1">
      <alignment horizontal="left" vertical="center" wrapText="1"/>
    </xf>
    <xf numFmtId="0" fontId="0" fillId="35" borderId="0" xfId="0" applyFill="1"/>
    <xf numFmtId="4" fontId="0" fillId="34" borderId="0" xfId="0" applyNumberFormat="1" applyFill="1" applyAlignment="1">
      <alignment horizontal="left" vertical="center" wrapText="1"/>
    </xf>
    <xf numFmtId="4" fontId="0" fillId="34" borderId="0" xfId="0" applyNumberFormat="1" applyFill="1" applyAlignment="1">
      <alignment vertical="top"/>
    </xf>
    <xf numFmtId="0" fontId="0" fillId="36" borderId="0" xfId="0" applyFill="1" applyAlignment="1">
      <alignment vertical="top"/>
    </xf>
    <xf numFmtId="0" fontId="0" fillId="36" borderId="0" xfId="0" applyFill="1" applyAlignment="1">
      <alignment horizontal="left" vertical="center" wrapText="1"/>
    </xf>
    <xf numFmtId="4" fontId="0" fillId="36" borderId="0" xfId="0" applyNumberFormat="1" applyFill="1" applyAlignment="1">
      <alignment horizontal="left" vertical="center" wrapText="1"/>
    </xf>
    <xf numFmtId="0" fontId="0" fillId="36" borderId="0" xfId="0" applyFill="1"/>
    <xf numFmtId="0" fontId="0" fillId="37" borderId="0" xfId="0" applyFill="1" applyAlignment="1">
      <alignment horizontal="left" vertical="center" wrapText="1"/>
    </xf>
    <xf numFmtId="0" fontId="0" fillId="37" borderId="0" xfId="0" applyFill="1"/>
    <xf numFmtId="4" fontId="0" fillId="0" borderId="0" xfId="0" applyNumberFormat="1" applyAlignment="1">
      <alignment horizontal="right" vertical="center" wrapText="1"/>
    </xf>
    <xf numFmtId="4" fontId="0" fillId="37" borderId="0" xfId="0" applyNumberFormat="1" applyFill="1" applyAlignment="1">
      <alignment horizontal="right" vertical="top"/>
    </xf>
    <xf numFmtId="2" fontId="0" fillId="0" borderId="0" xfId="0" applyNumberFormat="1" applyAlignment="1">
      <alignment horizontal="right" vertical="center" wrapText="1"/>
    </xf>
    <xf numFmtId="4" fontId="0" fillId="36" borderId="0" xfId="0" applyNumberFormat="1" applyFill="1" applyAlignment="1">
      <alignment horizontal="left" vertical="top"/>
    </xf>
    <xf numFmtId="4" fontId="0" fillId="35" borderId="0" xfId="0" applyNumberFormat="1" applyFill="1" applyAlignment="1">
      <alignment horizontal="right" vertical="center" wrapText="1"/>
    </xf>
    <xf numFmtId="4" fontId="0" fillId="38" borderId="0" xfId="0" applyNumberFormat="1" applyFill="1" applyAlignment="1">
      <alignment horizontal="left" vertical="top"/>
    </xf>
    <xf numFmtId="4" fontId="0" fillId="37" borderId="0" xfId="0" applyNumberFormat="1" applyFill="1" applyAlignment="1">
      <alignment horizontal="left" vertical="top"/>
    </xf>
    <xf numFmtId="4" fontId="0" fillId="37" borderId="0" xfId="0" applyNumberFormat="1" applyFill="1" applyAlignment="1">
      <alignment horizontal="left" vertical="center" wrapText="1"/>
    </xf>
    <xf numFmtId="4" fontId="0" fillId="35" borderId="0" xfId="0" applyNumberFormat="1" applyFill="1" applyAlignment="1">
      <alignment horizontal="right" vertical="top"/>
    </xf>
    <xf numFmtId="4" fontId="0" fillId="39" borderId="0" xfId="0" applyNumberFormat="1" applyFill="1" applyAlignment="1">
      <alignment horizontal="right" vertical="top"/>
    </xf>
    <xf numFmtId="49" fontId="0" fillId="0" borderId="0" xfId="0" applyNumberFormat="1" applyAlignment="1">
      <alignment horizontal="left" vertical="center" wrapText="1"/>
    </xf>
    <xf numFmtId="4" fontId="0" fillId="38" borderId="0" xfId="0" applyNumberFormat="1" applyFill="1" applyAlignment="1">
      <alignment horizontal="left" vertical="center" wrapText="1"/>
    </xf>
    <xf numFmtId="0" fontId="16" fillId="33" borderId="0" xfId="0" applyFont="1" applyFill="1" applyAlignment="1">
      <alignment horizontal="center" vertical="center" wrapText="1"/>
    </xf>
    <xf numFmtId="2" fontId="16" fillId="0" borderId="0" xfId="0" applyNumberFormat="1" applyFont="1" applyAlignment="1">
      <alignment horizontal="right" vertical="center" wrapText="1"/>
    </xf>
    <xf numFmtId="2" fontId="16" fillId="33" borderId="0" xfId="0" applyNumberFormat="1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  <xf numFmtId="4" fontId="16" fillId="0" borderId="0" xfId="0" applyNumberFormat="1" applyFont="1" applyAlignment="1">
      <alignment vertical="top"/>
    </xf>
    <xf numFmtId="17" fontId="16" fillId="0" borderId="0" xfId="0" applyNumberFormat="1" applyFont="1" applyAlignment="1">
      <alignment horizontal="right" vertical="center" wrapText="1"/>
    </xf>
    <xf numFmtId="4" fontId="16" fillId="0" borderId="0" xfId="0" applyNumberFormat="1" applyFont="1" applyAlignment="1">
      <alignment horizontal="right" vertical="top"/>
    </xf>
    <xf numFmtId="17" fontId="16" fillId="0" borderId="0" xfId="0" applyNumberFormat="1" applyFont="1" applyAlignment="1">
      <alignment horizontal="center" vertical="center" wrapText="1"/>
    </xf>
    <xf numFmtId="4" fontId="16" fillId="0" borderId="0" xfId="0" applyNumberFormat="1" applyFont="1" applyAlignment="1">
      <alignment horizontal="center" vertical="top"/>
    </xf>
    <xf numFmtId="2" fontId="16" fillId="0" borderId="0" xfId="0" applyNumberFormat="1" applyFont="1" applyAlignment="1">
      <alignment horizontal="center" vertical="center" wrapText="1"/>
    </xf>
    <xf numFmtId="17" fontId="0" fillId="0" borderId="0" xfId="0" applyNumberFormat="1" applyAlignment="1">
      <alignment horizontal="right" vertical="center" wrapText="1"/>
    </xf>
    <xf numFmtId="49" fontId="16" fillId="33" borderId="0" xfId="0" applyNumberFormat="1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16" fillId="33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6" fillId="33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top"/>
    </xf>
    <xf numFmtId="2" fontId="0" fillId="34" borderId="0" xfId="0" applyNumberFormat="1" applyFill="1" applyAlignment="1">
      <alignment horizontal="right" vertical="center" wrapText="1"/>
    </xf>
    <xf numFmtId="2" fontId="16" fillId="34" borderId="0" xfId="0" applyNumberFormat="1" applyFont="1" applyFill="1" applyAlignment="1">
      <alignment horizontal="right" vertical="center" wrapText="1"/>
    </xf>
    <xf numFmtId="4" fontId="0" fillId="34" borderId="0" xfId="0" applyNumberFormat="1" applyFill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0" fontId="20" fillId="0" borderId="0" xfId="0" applyFont="1" applyAlignment="1">
      <alignment vertical="center" wrapText="1"/>
    </xf>
    <xf numFmtId="0" fontId="23" fillId="0" borderId="0" xfId="0" applyFont="1"/>
    <xf numFmtId="17" fontId="0" fillId="0" borderId="0" xfId="0" applyNumberFormat="1" applyAlignment="1">
      <alignment horizontal="center" vertical="center" wrapText="1"/>
    </xf>
    <xf numFmtId="2" fontId="0" fillId="34" borderId="0" xfId="0" applyNumberFormat="1" applyFill="1" applyAlignment="1">
      <alignment horizontal="center" vertical="center" wrapText="1"/>
    </xf>
    <xf numFmtId="2" fontId="16" fillId="34" borderId="0" xfId="0" applyNumberFormat="1" applyFont="1" applyFill="1" applyAlignment="1">
      <alignment horizontal="center" vertical="center" wrapText="1"/>
    </xf>
    <xf numFmtId="49" fontId="16" fillId="33" borderId="0" xfId="0" applyNumberFormat="1" applyFont="1" applyFill="1" applyAlignment="1">
      <alignment vertical="center" wrapText="1"/>
    </xf>
    <xf numFmtId="49" fontId="0" fillId="35" borderId="0" xfId="0" applyNumberFormat="1" applyFill="1" applyAlignment="1">
      <alignment horizontal="left" vertical="center" wrapText="1"/>
    </xf>
    <xf numFmtId="49" fontId="0" fillId="36" borderId="0" xfId="0" applyNumberFormat="1" applyFill="1" applyAlignment="1">
      <alignment horizontal="left" vertical="center" wrapText="1"/>
    </xf>
    <xf numFmtId="4" fontId="0" fillId="0" borderId="0" xfId="0" applyNumberFormat="1" applyAlignment="1">
      <alignment vertical="center" wrapText="1"/>
    </xf>
    <xf numFmtId="4" fontId="0" fillId="35" borderId="0" xfId="0" applyNumberFormat="1" applyFill="1" applyAlignment="1">
      <alignment vertical="center" wrapText="1"/>
    </xf>
    <xf numFmtId="4" fontId="0" fillId="36" borderId="0" xfId="0" applyNumberFormat="1" applyFill="1" applyAlignment="1">
      <alignment vertical="center" wrapText="1"/>
    </xf>
    <xf numFmtId="0" fontId="25" fillId="0" borderId="0" xfId="0" applyFont="1" applyAlignment="1">
      <alignment horizontal="left" vertical="center" wrapText="1"/>
    </xf>
    <xf numFmtId="4" fontId="0" fillId="40" borderId="0" xfId="0" applyNumberFormat="1" applyFill="1" applyAlignment="1">
      <alignment horizontal="right" vertical="center" wrapText="1"/>
    </xf>
    <xf numFmtId="4" fontId="0" fillId="0" borderId="0" xfId="0" applyNumberFormat="1" applyAlignment="1">
      <alignment horizontal="center" vertical="top"/>
    </xf>
    <xf numFmtId="0" fontId="16" fillId="41" borderId="0" xfId="0" applyFont="1" applyFill="1" applyAlignment="1">
      <alignment horizontal="left" vertical="center" wrapText="1"/>
    </xf>
    <xf numFmtId="2" fontId="16" fillId="41" borderId="0" xfId="0" applyNumberFormat="1" applyFont="1" applyFill="1" applyAlignment="1">
      <alignment horizontal="center" vertical="center" wrapText="1"/>
    </xf>
    <xf numFmtId="0" fontId="16" fillId="41" borderId="0" xfId="0" applyFont="1" applyFill="1" applyAlignment="1">
      <alignment horizontal="center" vertical="center" wrapText="1"/>
    </xf>
    <xf numFmtId="2" fontId="16" fillId="41" borderId="0" xfId="0" applyNumberFormat="1" applyFont="1" applyFill="1" applyAlignment="1">
      <alignment horizontal="left" vertical="center" wrapText="1"/>
    </xf>
    <xf numFmtId="4" fontId="16" fillId="41" borderId="0" xfId="0" applyNumberFormat="1" applyFont="1" applyFill="1" applyAlignment="1">
      <alignment horizontal="left" vertical="center" wrapText="1"/>
    </xf>
    <xf numFmtId="0" fontId="0" fillId="41" borderId="0" xfId="0" applyFill="1"/>
    <xf numFmtId="49" fontId="16" fillId="41" borderId="0" xfId="0" applyNumberFormat="1" applyFont="1" applyFill="1" applyAlignment="1">
      <alignment horizontal="left" vertical="center" wrapText="1"/>
    </xf>
    <xf numFmtId="49" fontId="16" fillId="41" borderId="0" xfId="0" applyNumberFormat="1" applyFont="1" applyFill="1" applyAlignment="1">
      <alignment horizontal="center" vertical="center" wrapText="1"/>
    </xf>
    <xf numFmtId="4" fontId="16" fillId="41" borderId="0" xfId="0" applyNumberFormat="1" applyFont="1" applyFill="1" applyAlignment="1">
      <alignment vertical="top"/>
    </xf>
    <xf numFmtId="2" fontId="16" fillId="41" borderId="0" xfId="0" applyNumberFormat="1" applyFont="1" applyFill="1" applyAlignment="1">
      <alignment horizontal="right" vertical="center" wrapText="1"/>
    </xf>
    <xf numFmtId="4" fontId="16" fillId="41" borderId="0" xfId="0" applyNumberFormat="1" applyFont="1" applyFill="1" applyAlignment="1">
      <alignment horizontal="right" vertical="center" wrapText="1"/>
    </xf>
    <xf numFmtId="0" fontId="16" fillId="41" borderId="0" xfId="0" applyFont="1" applyFill="1" applyAlignment="1">
      <alignment vertical="center" wrapText="1"/>
    </xf>
    <xf numFmtId="49" fontId="16" fillId="41" borderId="0" xfId="0" applyNumberFormat="1" applyFont="1" applyFill="1" applyAlignment="1">
      <alignment vertical="center" wrapText="1"/>
    </xf>
    <xf numFmtId="4" fontId="0" fillId="0" borderId="0" xfId="0" applyNumberFormat="1" applyAlignment="1">
      <alignment horizontal="center" vertical="center" wrapText="1"/>
    </xf>
    <xf numFmtId="4" fontId="16" fillId="33" borderId="0" xfId="0" applyNumberFormat="1" applyFont="1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26" fillId="0" borderId="0" xfId="0" applyFont="1"/>
    <xf numFmtId="0" fontId="26" fillId="0" borderId="0" xfId="0" applyFont="1" applyAlignment="1">
      <alignment horizontal="left" vertical="center" wrapText="1"/>
    </xf>
    <xf numFmtId="0" fontId="27" fillId="33" borderId="0" xfId="0" applyFont="1" applyFill="1" applyAlignment="1">
      <alignment horizontal="left" vertical="center" wrapText="1"/>
    </xf>
    <xf numFmtId="0" fontId="27" fillId="41" borderId="0" xfId="0" applyFont="1" applyFill="1" applyAlignment="1">
      <alignment horizontal="left" vertical="center" wrapText="1"/>
    </xf>
    <xf numFmtId="4" fontId="0" fillId="0" borderId="0" xfId="0" applyNumberFormat="1" applyAlignment="1">
      <alignment horizontal="center" vertical="center"/>
    </xf>
    <xf numFmtId="4" fontId="0" fillId="42" borderId="0" xfId="0" applyNumberFormat="1" applyFill="1" applyAlignment="1">
      <alignment vertical="top"/>
    </xf>
    <xf numFmtId="4" fontId="0" fillId="42" borderId="0" xfId="0" applyNumberFormat="1" applyFill="1" applyAlignment="1">
      <alignment horizontal="right" vertical="center" wrapText="1"/>
    </xf>
    <xf numFmtId="4" fontId="0" fillId="42" borderId="0" xfId="0" applyNumberFormat="1" applyFill="1" applyAlignment="1">
      <alignment vertical="center" wrapText="1"/>
    </xf>
    <xf numFmtId="2" fontId="0" fillId="35" borderId="0" xfId="0" applyNumberFormat="1" applyFill="1" applyAlignment="1">
      <alignment horizontal="center" vertical="center" wrapText="1"/>
    </xf>
    <xf numFmtId="2" fontId="0" fillId="35" borderId="0" xfId="0" applyNumberFormat="1" applyFill="1" applyAlignment="1">
      <alignment horizontal="right" vertical="center" wrapText="1"/>
    </xf>
    <xf numFmtId="0" fontId="0" fillId="35" borderId="0" xfId="0" applyFill="1" applyAlignment="1">
      <alignment horizontal="center" vertical="center" wrapText="1"/>
    </xf>
    <xf numFmtId="4" fontId="0" fillId="35" borderId="0" xfId="0" applyNumberFormat="1" applyFill="1" applyAlignment="1">
      <alignment vertical="top"/>
    </xf>
    <xf numFmtId="2" fontId="0" fillId="0" borderId="0" xfId="0" applyNumberFormat="1"/>
    <xf numFmtId="4" fontId="0" fillId="0" borderId="0" xfId="0" applyNumberFormat="1"/>
    <xf numFmtId="4" fontId="0" fillId="41" borderId="0" xfId="0" applyNumberFormat="1" applyFill="1" applyAlignment="1">
      <alignment horizontal="left" vertical="center" wrapText="1"/>
    </xf>
    <xf numFmtId="0" fontId="16" fillId="0" borderId="0" xfId="0" applyFont="1"/>
    <xf numFmtId="4" fontId="0" fillId="43" borderId="0" xfId="0" applyNumberFormat="1" applyFill="1" applyAlignment="1">
      <alignment vertical="top"/>
    </xf>
    <xf numFmtId="4" fontId="0" fillId="43" borderId="0" xfId="0" applyNumberFormat="1" applyFill="1" applyAlignment="1">
      <alignment vertical="center" wrapText="1"/>
    </xf>
    <xf numFmtId="0" fontId="0" fillId="0" borderId="0" xfId="0" applyAlignment="1">
      <alignment vertical="center"/>
    </xf>
    <xf numFmtId="4" fontId="0" fillId="44" borderId="0" xfId="0" applyNumberFormat="1" applyFill="1" applyAlignment="1">
      <alignment horizontal="right" vertical="center" wrapText="1"/>
    </xf>
    <xf numFmtId="0" fontId="16" fillId="0" borderId="0" xfId="0" quotePrefix="1" applyFont="1" applyAlignment="1">
      <alignment horizontal="center" vertical="center" wrapText="1"/>
    </xf>
    <xf numFmtId="4" fontId="0" fillId="0" borderId="0" xfId="0" applyNumberFormat="1" applyAlignment="1">
      <alignment vertical="center"/>
    </xf>
    <xf numFmtId="0" fontId="21" fillId="0" borderId="0" xfId="0" applyFont="1" applyAlignment="1">
      <alignment vertical="center" wrapText="1"/>
    </xf>
    <xf numFmtId="0" fontId="0" fillId="45" borderId="0" xfId="0" applyFill="1" applyAlignment="1">
      <alignment horizontal="left" vertical="center" wrapText="1"/>
    </xf>
    <xf numFmtId="0" fontId="0" fillId="45" borderId="0" xfId="0" applyFill="1"/>
    <xf numFmtId="49" fontId="0" fillId="45" borderId="0" xfId="0" applyNumberFormat="1" applyFill="1" applyAlignment="1">
      <alignment horizontal="left" vertical="center" wrapText="1"/>
    </xf>
    <xf numFmtId="4" fontId="0" fillId="46" borderId="0" xfId="0" applyNumberFormat="1" applyFill="1" applyAlignment="1">
      <alignment horizontal="right" vertical="center" wrapText="1"/>
    </xf>
    <xf numFmtId="4" fontId="0" fillId="45" borderId="0" xfId="0" applyNumberFormat="1" applyFill="1" applyAlignment="1">
      <alignment horizontal="center" vertical="center" wrapText="1"/>
    </xf>
    <xf numFmtId="4" fontId="0" fillId="45" borderId="0" xfId="0" applyNumberFormat="1" applyFill="1" applyAlignment="1">
      <alignment vertical="center" wrapText="1"/>
    </xf>
    <xf numFmtId="4" fontId="0" fillId="45" borderId="0" xfId="0" applyNumberFormat="1" applyFill="1" applyAlignment="1">
      <alignment horizontal="right" vertical="top"/>
    </xf>
    <xf numFmtId="2" fontId="0" fillId="37" borderId="0" xfId="0" applyNumberFormat="1" applyFill="1" applyAlignment="1">
      <alignment horizontal="right" vertical="center" wrapText="1"/>
    </xf>
    <xf numFmtId="4" fontId="0" fillId="37" borderId="0" xfId="0" applyNumberFormat="1" applyFill="1" applyAlignment="1">
      <alignment horizontal="right" vertical="center" wrapText="1"/>
    </xf>
    <xf numFmtId="4" fontId="0" fillId="38" borderId="0" xfId="0" applyNumberFormat="1" applyFill="1" applyAlignment="1">
      <alignment horizontal="right" vertical="center" wrapText="1"/>
    </xf>
    <xf numFmtId="49" fontId="0" fillId="37" borderId="0" xfId="0" applyNumberFormat="1" applyFill="1" applyAlignment="1">
      <alignment horizontal="left" vertical="center" wrapText="1"/>
    </xf>
    <xf numFmtId="0" fontId="0" fillId="37" borderId="0" xfId="0" applyFill="1" applyAlignment="1">
      <alignment horizontal="center"/>
    </xf>
    <xf numFmtId="4" fontId="0" fillId="37" borderId="0" xfId="0" applyNumberFormat="1" applyFill="1" applyAlignment="1">
      <alignment horizontal="center" vertical="top"/>
    </xf>
    <xf numFmtId="4" fontId="0" fillId="37" borderId="0" xfId="0" applyNumberFormat="1" applyFill="1" applyAlignment="1">
      <alignment horizontal="center" vertical="center" wrapText="1"/>
    </xf>
    <xf numFmtId="4" fontId="0" fillId="37" borderId="0" xfId="0" applyNumberFormat="1" applyFill="1" applyAlignment="1">
      <alignment vertical="top"/>
    </xf>
    <xf numFmtId="0" fontId="0" fillId="0" borderId="0" xfId="0" quotePrefix="1" applyAlignment="1">
      <alignment horizontal="left" vertical="center" wrapText="1"/>
    </xf>
    <xf numFmtId="0" fontId="0" fillId="41" borderId="0" xfId="0" applyFill="1" applyAlignment="1">
      <alignment horizontal="left" vertical="center" wrapText="1"/>
    </xf>
    <xf numFmtId="0" fontId="0" fillId="47" borderId="0" xfId="0" applyFill="1" applyAlignment="1">
      <alignment horizontal="left" vertical="center" wrapText="1"/>
    </xf>
    <xf numFmtId="0" fontId="0" fillId="47" borderId="0" xfId="0" applyFill="1"/>
    <xf numFmtId="4" fontId="0" fillId="47" borderId="0" xfId="0" applyNumberFormat="1" applyFill="1" applyAlignment="1">
      <alignment horizontal="center" vertical="top"/>
    </xf>
    <xf numFmtId="4" fontId="0" fillId="47" borderId="0" xfId="0" applyNumberFormat="1" applyFill="1" applyAlignment="1">
      <alignment vertical="top"/>
    </xf>
    <xf numFmtId="49" fontId="0" fillId="47" borderId="0" xfId="0" applyNumberFormat="1" applyFill="1" applyAlignment="1">
      <alignment horizontal="left" vertical="center" wrapText="1"/>
    </xf>
    <xf numFmtId="4" fontId="0" fillId="47" borderId="0" xfId="0" applyNumberFormat="1" applyFill="1" applyAlignment="1">
      <alignment horizontal="left" vertical="center" wrapText="1"/>
    </xf>
    <xf numFmtId="4" fontId="0" fillId="47" borderId="0" xfId="0" applyNumberFormat="1" applyFill="1" applyAlignment="1">
      <alignment horizontal="right" vertical="center" wrapText="1"/>
    </xf>
    <xf numFmtId="17" fontId="13" fillId="48" borderId="10" xfId="0" applyNumberFormat="1" applyFont="1" applyFill="1" applyBorder="1" applyAlignment="1">
      <alignment horizontal="left" vertical="center" wrapText="1"/>
    </xf>
    <xf numFmtId="17" fontId="13" fillId="48" borderId="10" xfId="0" applyNumberFormat="1" applyFont="1" applyFill="1" applyBorder="1" applyAlignment="1">
      <alignment horizontal="center" vertical="center" wrapText="1"/>
    </xf>
    <xf numFmtId="17" fontId="13" fillId="48" borderId="11" xfId="0" applyNumberFormat="1" applyFont="1" applyFill="1" applyBorder="1" applyAlignment="1">
      <alignment horizontal="left" vertical="center" wrapText="1"/>
    </xf>
    <xf numFmtId="2" fontId="0" fillId="42" borderId="0" xfId="0" applyNumberFormat="1" applyFill="1"/>
    <xf numFmtId="0" fontId="19" fillId="0" borderId="0" xfId="0" applyFont="1" applyAlignment="1">
      <alignment horizontal="left" vertical="center" wrapText="1"/>
    </xf>
    <xf numFmtId="164" fontId="13" fillId="48" borderId="10" xfId="0" applyNumberFormat="1" applyFont="1" applyFill="1" applyBorder="1" applyAlignment="1">
      <alignment horizontal="left" vertical="center" wrapText="1"/>
    </xf>
    <xf numFmtId="0" fontId="29" fillId="50" borderId="0" xfId="0" applyFont="1" applyFill="1" applyAlignment="1">
      <alignment horizontal="center" wrapText="1" readingOrder="1"/>
    </xf>
    <xf numFmtId="0" fontId="19" fillId="0" borderId="0" xfId="0" applyFont="1" applyAlignment="1">
      <alignment horizontal="center" wrapText="1" readingOrder="1"/>
    </xf>
    <xf numFmtId="2" fontId="19" fillId="0" borderId="0" xfId="0" applyNumberFormat="1" applyFont="1" applyAlignment="1">
      <alignment horizontal="center" wrapText="1" readingOrder="1"/>
    </xf>
    <xf numFmtId="2" fontId="0" fillId="0" borderId="0" xfId="0" applyNumberFormat="1" applyAlignment="1">
      <alignment horizontal="center"/>
    </xf>
    <xf numFmtId="4" fontId="0" fillId="41" borderId="0" xfId="0" applyNumberFormat="1" applyFill="1" applyAlignment="1">
      <alignment horizontal="right" vertical="top"/>
    </xf>
    <xf numFmtId="4" fontId="0" fillId="41" borderId="0" xfId="0" applyNumberFormat="1" applyFill="1" applyAlignment="1">
      <alignment vertical="top"/>
    </xf>
    <xf numFmtId="4" fontId="0" fillId="41" borderId="0" xfId="0" applyNumberFormat="1" applyFill="1" applyAlignment="1">
      <alignment horizontal="right" vertical="center" wrapText="1"/>
    </xf>
    <xf numFmtId="0" fontId="29" fillId="49" borderId="0" xfId="0" applyFont="1" applyFill="1" applyAlignment="1">
      <alignment horizontal="center" wrapText="1" readingOrder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60"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C4D79B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ont>
        <b/>
        <i val="0"/>
      </font>
    </dxf>
    <dxf>
      <fill>
        <patternFill>
          <bgColor rgb="FF538DD5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alignment horizontal="left" vertical="center" textRotation="0" wrapText="1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righ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alignment horizontal="left" vertical="center" textRotation="0" wrapText="1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fill>
        <patternFill>
          <fgColor indexed="64"/>
          <bgColor theme="7" tint="0.59999389629810485"/>
        </patternFill>
      </fill>
      <alignment horizontal="left" vertical="center" textRotation="0" wrapText="1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alignment horizontal="left" vertical="center" textRotation="0" wrapText="1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right" vertical="center" textRotation="0" wrapText="1" indent="0" justifyLastLine="0" shrinkToFit="0" readingOrder="0"/>
    </dxf>
    <dxf>
      <numFmt numFmtId="4" formatCode="#,##0.00"/>
      <alignment horizontal="right" vertical="center" textRotation="0" wrapText="1" indent="0" justifyLastLine="0" shrinkToFit="0" readingOrder="0"/>
    </dxf>
    <dxf>
      <numFmt numFmtId="4" formatCode="#,##0.00"/>
      <alignment horizontal="right" vertical="center" textRotation="0" wrapText="1" indent="0" justifyLastLine="0" shrinkToFit="0" readingOrder="0"/>
    </dxf>
    <dxf>
      <numFmt numFmtId="4" formatCode="#,##0.00"/>
      <alignment horizontal="right" vertical="center" textRotation="0" wrapText="1" indent="0" justifyLastLine="0" shrinkToFit="0" readingOrder="0"/>
    </dxf>
    <dxf>
      <numFmt numFmtId="4" formatCode="#,##0.00"/>
      <alignment horizontal="right" vertical="center" textRotation="0" wrapText="1" indent="0" justifyLastLine="0" shrinkToFit="0" readingOrder="0"/>
    </dxf>
    <dxf>
      <numFmt numFmtId="4" formatCode="#,##0.00"/>
      <alignment horizontal="right" vertical="center" textRotation="0" wrapText="1" indent="0" justifyLastLine="0" shrinkToFit="0" readingOrder="0"/>
    </dxf>
    <dxf>
      <numFmt numFmtId="4" formatCode="#,##0.00"/>
      <alignment horizontal="right" vertical="center" textRotation="0" wrapText="1" indent="0" justifyLastLine="0" shrinkToFit="0" readingOrder="0"/>
    </dxf>
    <dxf>
      <numFmt numFmtId="4" formatCode="#,##0.00"/>
      <alignment horizontal="right" vertical="center" textRotation="0" wrapText="1" indent="0" justifyLastLine="0" shrinkToFit="0" readingOrder="0"/>
    </dxf>
    <dxf>
      <numFmt numFmtId="4" formatCode="#,##0.00"/>
      <alignment horizontal="right" vertical="center" textRotation="0" wrapText="1" indent="0" justifyLastLine="0" shrinkToFit="0" readingOrder="0"/>
    </dxf>
    <dxf>
      <numFmt numFmtId="4" formatCode="#,##0.00"/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left" vertical="center" textRotation="0" wrapText="1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numFmt numFmtId="4" formatCode="#,##0.00"/>
      <alignment horizontal="lef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justifyLastLine="0" shrinkToFit="0" readingOrder="0"/>
    </dxf>
    <dxf>
      <alignment horizontal="left" vertical="center" textRotation="0" wrapText="1" justifyLastLine="0" shrinkToFit="0" readingOrder="0"/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Data Center &amp; Cloud - 2025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DisponibxApontamentos!$A$28</c:f>
              <c:strCache>
                <c:ptCount val="1"/>
                <c:pt idx="0">
                  <c:v>Horas Disp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DisponibxApontamentos!$B$27:$D$27</c:f>
              <c:numCache>
                <c:formatCode>[$-416]mmm\-yy;@</c:formatCode>
                <c:ptCount val="3"/>
                <c:pt idx="0">
                  <c:v>45717</c:v>
                </c:pt>
                <c:pt idx="1">
                  <c:v>45748</c:v>
                </c:pt>
                <c:pt idx="2">
                  <c:v>45779</c:v>
                </c:pt>
              </c:numCache>
            </c:numRef>
          </c:cat>
          <c:val>
            <c:numRef>
              <c:f>DisponibxApontamentos!$B$28:$D$28</c:f>
              <c:numCache>
                <c:formatCode>0.00</c:formatCode>
                <c:ptCount val="3"/>
                <c:pt idx="0">
                  <c:v>772.8</c:v>
                </c:pt>
                <c:pt idx="1">
                  <c:v>736</c:v>
                </c:pt>
                <c:pt idx="2">
                  <c:v>772.8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EA-4EAA-8E9C-EFB67C8B86DA}"/>
            </c:ext>
          </c:extLst>
        </c:ser>
        <c:ser>
          <c:idx val="1"/>
          <c:order val="1"/>
          <c:tx>
            <c:strRef>
              <c:f>DisponibxApontamentos!$A$29</c:f>
              <c:strCache>
                <c:ptCount val="1"/>
                <c:pt idx="0">
                  <c:v>Apontamento horas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DisponibxApontamentos!$B$27:$D$27</c:f>
              <c:numCache>
                <c:formatCode>[$-416]mmm\-yy;@</c:formatCode>
                <c:ptCount val="3"/>
                <c:pt idx="0">
                  <c:v>45717</c:v>
                </c:pt>
                <c:pt idx="1">
                  <c:v>45748</c:v>
                </c:pt>
                <c:pt idx="2">
                  <c:v>45779</c:v>
                </c:pt>
              </c:numCache>
            </c:numRef>
          </c:cat>
          <c:val>
            <c:numRef>
              <c:f>DisponibxApontamentos!$B$29:$D$29</c:f>
              <c:numCache>
                <c:formatCode>0.00</c:formatCode>
                <c:ptCount val="3"/>
                <c:pt idx="0">
                  <c:v>897.8</c:v>
                </c:pt>
                <c:pt idx="1">
                  <c:v>870</c:v>
                </c:pt>
                <c:pt idx="2">
                  <c:v>875.3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EA-4EAA-8E9C-EFB67C8B86D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18177472"/>
        <c:axId val="318155872"/>
        <c:extLst/>
      </c:lineChart>
      <c:dateAx>
        <c:axId val="318177472"/>
        <c:scaling>
          <c:orientation val="minMax"/>
        </c:scaling>
        <c:delete val="0"/>
        <c:axPos val="b"/>
        <c:numFmt formatCode="[$-416]mmm\-yy;@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8155872"/>
        <c:crosses val="autoZero"/>
        <c:auto val="1"/>
        <c:lblOffset val="100"/>
        <c:baseTimeUnit val="months"/>
      </c:dateAx>
      <c:valAx>
        <c:axId val="318155872"/>
        <c:scaling>
          <c:orientation val="minMax"/>
          <c:min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817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Plataform</a:t>
            </a:r>
            <a:r>
              <a:rPr lang="pt-BR" baseline="0"/>
              <a:t> OPS </a:t>
            </a:r>
            <a:r>
              <a:rPr lang="pt-BR"/>
              <a:t>- 2025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DisponibxApontamentos!$A$41</c:f>
              <c:strCache>
                <c:ptCount val="1"/>
                <c:pt idx="0">
                  <c:v>Horas Disp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DisponibxApontamentos!$B$40:$D$40</c:f>
              <c:numCache>
                <c:formatCode>[$-416]mmm\-yy;@</c:formatCode>
                <c:ptCount val="3"/>
                <c:pt idx="0">
                  <c:v>45717</c:v>
                </c:pt>
                <c:pt idx="1">
                  <c:v>45748</c:v>
                </c:pt>
                <c:pt idx="2">
                  <c:v>45779</c:v>
                </c:pt>
              </c:numCache>
            </c:numRef>
          </c:cat>
          <c:val>
            <c:numRef>
              <c:f>DisponibxApontamentos!$B$41:$D$41</c:f>
              <c:numCache>
                <c:formatCode>#,##0.00</c:formatCode>
                <c:ptCount val="3"/>
                <c:pt idx="0">
                  <c:v>235.20000000000002</c:v>
                </c:pt>
                <c:pt idx="1">
                  <c:v>224</c:v>
                </c:pt>
                <c:pt idx="2">
                  <c:v>235.20000000000002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A0-4542-9DFB-C0536BC6A71A}"/>
            </c:ext>
          </c:extLst>
        </c:ser>
        <c:ser>
          <c:idx val="1"/>
          <c:order val="1"/>
          <c:tx>
            <c:strRef>
              <c:f>DisponibxApontamentos!$A$42</c:f>
              <c:strCache>
                <c:ptCount val="1"/>
                <c:pt idx="0">
                  <c:v>Apontamento horas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DisponibxApontamentos!$B$40:$D$40</c:f>
              <c:numCache>
                <c:formatCode>[$-416]mmm\-yy;@</c:formatCode>
                <c:ptCount val="3"/>
                <c:pt idx="0">
                  <c:v>45717</c:v>
                </c:pt>
                <c:pt idx="1">
                  <c:v>45748</c:v>
                </c:pt>
                <c:pt idx="2">
                  <c:v>45779</c:v>
                </c:pt>
              </c:numCache>
            </c:numRef>
          </c:cat>
          <c:val>
            <c:numRef>
              <c:f>DisponibxApontamentos!$B$42:$D$42</c:f>
              <c:numCache>
                <c:formatCode>0.00</c:formatCode>
                <c:ptCount val="3"/>
                <c:pt idx="0">
                  <c:v>236.20000000000002</c:v>
                </c:pt>
                <c:pt idx="1">
                  <c:v>240</c:v>
                </c:pt>
                <c:pt idx="2">
                  <c:v>238.29999999999998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A0-4542-9DFB-C0536BC6A71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18177472"/>
        <c:axId val="318155872"/>
        <c:extLst/>
      </c:lineChart>
      <c:dateAx>
        <c:axId val="318177472"/>
        <c:scaling>
          <c:orientation val="minMax"/>
        </c:scaling>
        <c:delete val="0"/>
        <c:axPos val="b"/>
        <c:numFmt formatCode="[$-416]mmm\-yy;@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8155872"/>
        <c:crosses val="autoZero"/>
        <c:auto val="1"/>
        <c:lblOffset val="100"/>
        <c:baseTimeUnit val="months"/>
      </c:dateAx>
      <c:valAx>
        <c:axId val="31815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817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45</xdr:row>
      <xdr:rowOff>0</xdr:rowOff>
    </xdr:from>
    <xdr:to>
      <xdr:col>7</xdr:col>
      <xdr:colOff>304800</xdr:colOff>
      <xdr:row>57</xdr:row>
      <xdr:rowOff>128587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A4EF265-D9F9-459E-BB9F-B911E1CB10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45</xdr:row>
      <xdr:rowOff>0</xdr:rowOff>
    </xdr:from>
    <xdr:to>
      <xdr:col>16</xdr:col>
      <xdr:colOff>304800</xdr:colOff>
      <xdr:row>57</xdr:row>
      <xdr:rowOff>128587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DC17260-1359-480C-BB1A-C63BB56420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6310A3-E34A-4CD5-A7FB-2FA909562852}" name="Tabela13" displayName="Tabela13" ref="A1:U30" totalsRowShown="0" headerRowDxfId="659" dataDxfId="658">
  <autoFilter ref="A1:U30" xr:uid="{3B6310A3-E34A-4CD5-A7FB-2FA909562852}"/>
  <tableColumns count="21">
    <tableColumn id="1" xr3:uid="{8B1A9690-2E27-4A0C-9DF6-7CC6B2DC87ED}" name="Epic" dataDxfId="657"/>
    <tableColumn id="18" xr3:uid="{AA35B404-C9F8-4C03-847D-716BB3DCB758}" name="semestre" dataDxfId="656"/>
    <tableColumn id="17" xr3:uid="{06841F91-3E1C-4B35-8785-303E1B0DBEC1}" name="Coluna1" dataDxfId="655"/>
    <tableColumn id="2" xr3:uid="{8C272838-9FA9-4BBC-BBCE-3EC8C12101CB}" name="Ações" dataDxfId="654"/>
    <tableColumn id="16" xr3:uid="{E354EF09-D61B-4DAF-98AB-0B0614B0A98B}" name="Status" dataDxfId="653"/>
    <tableColumn id="3" xr3:uid="{2AABEEB5-A12C-4DE2-8248-978A0DC4D3E5}" name="Due Date" dataDxfId="652"/>
    <tableColumn id="4" xr3:uid="{0C75C268-AE5C-4E82-B76B-2ADB807A0365}" name="Assignee" dataDxfId="651"/>
    <tableColumn id="23" xr3:uid="{57CB9880-6235-4B6E-A097-0AC378A85A7E}" name="Estimated effort" dataDxfId="650"/>
    <tableColumn id="5" xr3:uid="{D504A01F-D1AF-4F01-96AE-65ED703556D5}" name="Planned effort" dataDxfId="649">
      <calculatedColumnFormula>SUM(Tabela13[[#This Row],[Mês 1]:[Mês 12]])</calculatedColumnFormula>
    </tableColumn>
    <tableColumn id="6" xr3:uid="{758C47E5-C839-4201-B5C8-1D9F00604F19}" name="Mês 1" dataDxfId="648"/>
    <tableColumn id="7" xr3:uid="{567F833B-87CB-49E3-BDB8-79F26D8F2730}" name="Mês 2" dataDxfId="647"/>
    <tableColumn id="8" xr3:uid="{981B754C-7BB7-470F-8014-AF4B50817565}" name="Mês 3" dataDxfId="646"/>
    <tableColumn id="9" xr3:uid="{1C18D282-B6B5-4FC5-835A-A867DEC4ADF6}" name="Mês 4" dataDxfId="645"/>
    <tableColumn id="10" xr3:uid="{D4E3BF5E-F46D-4805-80AA-2A64E74EDD02}" name="Mês 5" dataDxfId="644"/>
    <tableColumn id="11" xr3:uid="{04F1CD94-15F9-4DB6-9FC1-84FC0564EBC0}" name="Mês 6" dataDxfId="643"/>
    <tableColumn id="12" xr3:uid="{68B6B203-AA78-4FA0-BD80-DC0AB82F5DDD}" name="Mês 7" dataDxfId="642"/>
    <tableColumn id="13" xr3:uid="{2C15EBEF-5293-4B87-A96B-78CBB1DD85A2}" name="Mês 8" dataDxfId="641"/>
    <tableColumn id="14" xr3:uid="{B9CB2FC4-87A3-4262-9BA5-5249DC68E7BF}" name="Mês 9" dataDxfId="640"/>
    <tableColumn id="15" xr3:uid="{214F1BAC-DA30-4A8D-B437-640434011392}" name="Mês 10" dataDxfId="639"/>
    <tableColumn id="22" xr3:uid="{5D3DFDD0-4A2A-451B-9336-B6071B70243D}" name="Mês 11" dataDxfId="638"/>
    <tableColumn id="21" xr3:uid="{B37F580D-6E8B-4963-944B-5E949A64FC4A}" name="Mês 12" dataDxfId="637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F1926E-2D5B-4439-96E8-9429477B6B62}" name="Tabela132" displayName="Tabela132" ref="A1:S36" totalsRowShown="0" headerRowDxfId="636" dataDxfId="635">
  <autoFilter ref="A1:S36" xr:uid="{60C5897C-4C10-4DE1-B6BC-B05ADF30BE1F}"/>
  <tableColumns count="19">
    <tableColumn id="1" xr3:uid="{A537C09E-7F22-41A2-8289-469F588A12EF}" name="Epic" dataDxfId="634"/>
    <tableColumn id="2" xr3:uid="{952FDE4C-F0E4-4CB3-A61B-28AA82FC7677}" name="Ações" dataDxfId="633"/>
    <tableColumn id="16" xr3:uid="{F8FB0FFF-8AD4-4E94-9E91-59378BF08D9C}" name="Status" dataDxfId="632"/>
    <tableColumn id="3" xr3:uid="{CA673F04-6CFF-4AC6-99CC-8F6A6B9894C9}" name="Due Date" dataDxfId="631"/>
    <tableColumn id="4" xr3:uid="{85F5556D-E302-48E9-AC96-15A292DA9E8A}" name="Assignee" dataDxfId="630"/>
    <tableColumn id="5" xr3:uid="{A2687F5B-ABF3-4196-853B-B172CC8C1C0C}" name="Estimated effort" dataDxfId="629"/>
    <tableColumn id="6" xr3:uid="{120E8070-5397-45CB-9F14-12D76ED0F2C0}" name="Planned effort" dataDxfId="628">
      <calculatedColumnFormula>SUM(Tabela132[[#This Row],[Mês 1]:[Mês 12]])</calculatedColumnFormula>
    </tableColumn>
    <tableColumn id="7" xr3:uid="{D619A456-5A03-418A-A526-E07AD5976BD8}" name="Mês 1" dataDxfId="627"/>
    <tableColumn id="8" xr3:uid="{CCFA7B8F-ADDA-4373-B21F-EE73827E25AD}" name="Mês 2" dataDxfId="626"/>
    <tableColumn id="9" xr3:uid="{E2910E66-9E7E-4091-A49B-648BBD1CB134}" name="Mês 3" dataDxfId="625"/>
    <tableColumn id="10" xr3:uid="{0EF97EB7-F919-477D-AFEB-497B5793473A}" name="Mês 4" dataDxfId="624"/>
    <tableColumn id="11" xr3:uid="{7806022D-1F75-4235-B81B-5DC1DBCF8BB3}" name="Mês 5" dataDxfId="623"/>
    <tableColumn id="12" xr3:uid="{504B5A0D-AA55-433F-91A1-4633E9981120}" name="Mês 6" dataDxfId="622"/>
    <tableColumn id="13" xr3:uid="{4749807E-1D8A-463D-9936-08B723326E3E}" name="Mês 7" dataDxfId="621"/>
    <tableColumn id="14" xr3:uid="{3C369829-C57B-4C79-9F31-9FC2F41AA22A}" name="Mês 8" dataDxfId="620"/>
    <tableColumn id="15" xr3:uid="{26AD765B-766D-4559-A0F1-A4974CFCFB2B}" name="Mês 9" dataDxfId="619"/>
    <tableColumn id="22" xr3:uid="{4C450F0C-647A-43CB-8595-6C4C0ABCCA9A}" name="Mês 10" dataDxfId="618"/>
    <tableColumn id="21" xr3:uid="{A0835F2C-152F-4009-931A-44BE0C5A6496}" name="Mês 11" dataDxfId="617"/>
    <tableColumn id="20" xr3:uid="{7CCF8D3B-9BFD-40EC-9D91-018DF18E4FF5}" name="Mês 12" dataDxfId="616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7B39CA-9CEA-443A-A1B1-DF25F95E1766}" name="Tabela14567" displayName="Tabela14567" ref="A1:AN71" totalsRowShown="0" headerRowDxfId="615" dataDxfId="614">
  <autoFilter ref="A1:AN71" xr:uid="{60C5897C-4C10-4DE1-B6BC-B05ADF30BE1F}">
    <filterColumn colId="3">
      <filters blank="1">
        <filter val="Backlog"/>
        <filter val="Em andamento"/>
        <filter val="Não iniciado"/>
        <filter val="Parado"/>
      </filters>
    </filterColumn>
  </autoFilter>
  <tableColumns count="40">
    <tableColumn id="1" xr3:uid="{EE289A6C-5700-4272-9B32-66B5A70B31CB}" name="Epic" dataDxfId="613"/>
    <tableColumn id="17" xr3:uid="{436B3292-2DB1-4D2F-9725-798091983320}" name="Classificação" dataDxfId="612"/>
    <tableColumn id="2" xr3:uid="{EC48C96C-B497-45F2-BF0A-9811794FDB1D}" name="Ações" dataDxfId="611"/>
    <tableColumn id="16" xr3:uid="{BDD02027-9F42-4199-8375-236F74D7FDCD}" name="Status" dataDxfId="610"/>
    <tableColumn id="3" xr3:uid="{F770666B-765B-41DC-A5CE-B6DF39D0880D}" name="Due Date" dataDxfId="609"/>
    <tableColumn id="4" xr3:uid="{5940F227-9D6D-4C88-BE63-5D2D86568E14}" name="Assignee" dataDxfId="608"/>
    <tableColumn id="23" xr3:uid="{9F26B43C-9D5F-4B5E-8E59-F8E4AE992A1A}" name="Estimated effort" dataDxfId="607"/>
    <tableColumn id="5" xr3:uid="{4508400F-4340-4A7A-8115-85F48DCC6A1F}" name="Planned effort" dataDxfId="606">
      <calculatedColumnFormula>SUM(Tabela14567[[#This Row],[mai/24]:[jul/25]])</calculatedColumnFormula>
    </tableColumn>
    <tableColumn id="6" xr3:uid="{4024B35D-D5C5-4CC9-BF1D-194242B09402}" name="mai/24" dataDxfId="605"/>
    <tableColumn id="7" xr3:uid="{10F2A9D7-5C0C-4BAD-863C-E2E79D2AA5F7}" name="jun/24" dataDxfId="604"/>
    <tableColumn id="8" xr3:uid="{7EAC2713-0D8D-4F34-BB97-2E13833E1F97}" name="jul/24" dataDxfId="603"/>
    <tableColumn id="9" xr3:uid="{D91CD170-23D2-4F07-A973-2711FED7E661}" name="ago/24" dataDxfId="602"/>
    <tableColumn id="10" xr3:uid="{F554D11D-299C-4300-BF37-0DFE32B55E1C}" name="set/24" dataDxfId="601"/>
    <tableColumn id="11" xr3:uid="{628228E9-61C6-4983-83EE-A19EA3F02BE4}" name="out/24" dataDxfId="600"/>
    <tableColumn id="12" xr3:uid="{CAC0DDF3-5B4D-4943-81CB-ABC1F647F25B}" name="nov/24" dataDxfId="599"/>
    <tableColumn id="13" xr3:uid="{5EAED47A-4FF0-4D6D-8534-DA5876F11ED0}" name="dez/24" dataDxfId="598"/>
    <tableColumn id="14" xr3:uid="{84BC7C3E-66D3-434E-A1B1-A9A5E9F04C22}" name="jan/25" dataDxfId="597"/>
    <tableColumn id="15" xr3:uid="{9DC7E363-E618-46CA-8851-4EA5DA2A6C04}" name="fev/25" dataDxfId="596"/>
    <tableColumn id="19" xr3:uid="{C8B10481-AD95-45F8-985D-4D981DB0BDC3}" name="mar/25" dataDxfId="595"/>
    <tableColumn id="21" xr3:uid="{CF87C928-2C06-476C-9082-F3D54DA57F4C}" name="abr/25" dataDxfId="594"/>
    <tableColumn id="22" xr3:uid="{B675A93E-7C58-4534-BEBC-6878075475C3}" name="mai/25" dataDxfId="593"/>
    <tableColumn id="20" xr3:uid="{63D8B4DF-D8ED-4826-BEEB-D47DB0107DAA}" name="jun/25" dataDxfId="592"/>
    <tableColumn id="18" xr3:uid="{CF776872-834C-4BB2-B773-F21A743F80F1}" name="jul/25" dataDxfId="591"/>
    <tableColumn id="24" xr3:uid="{FED9A5BD-9D5A-416D-B839-47430C87ADFF}" name="ago/25"/>
    <tableColumn id="25" xr3:uid="{04965CB6-D3B4-4523-BF69-DA634A2BA223}" name="set/25"/>
    <tableColumn id="26" xr3:uid="{7EC85E0B-FB79-4DD9-B815-0211C70F8CB8}" name="out/25"/>
    <tableColumn id="27" xr3:uid="{55540C32-69A6-41BA-BE2F-B1B6577FB7AF}" name="nov/25"/>
    <tableColumn id="28" xr3:uid="{F30C59D0-809D-4681-AE89-2344D0961E4C}" name="dez/25"/>
    <tableColumn id="29" xr3:uid="{85E3D796-8C68-405D-A374-B8CED9F550B0}" name="jan/262" dataDxfId="590"/>
    <tableColumn id="30" xr3:uid="{D69882CA-52E4-4AD6-893E-7A98C301C3B0}" name="fev/26" dataDxfId="589"/>
    <tableColumn id="31" xr3:uid="{6A529846-733A-46ED-8E3B-90B625C33E85}" name="mar/26" dataDxfId="588"/>
    <tableColumn id="32" xr3:uid="{711C3EFC-2818-4025-83A1-A888124CBF75}" name="abr/26" dataDxfId="587"/>
    <tableColumn id="33" xr3:uid="{19DF003A-9AEE-4B5A-99DD-E4EDCBC81E5E}" name="mai/26" dataDxfId="586"/>
    <tableColumn id="34" xr3:uid="{09AB8089-A463-4C24-978F-30A0495CB9A9}" name="jun/26" dataDxfId="585"/>
    <tableColumn id="35" xr3:uid="{48CDC593-A730-470F-AC7C-2E0CF9D51719}" name="jul/26" dataDxfId="584"/>
    <tableColumn id="36" xr3:uid="{7EA4DAFF-0693-480A-A388-7B5DD08643C5}" name="ago/26" dataDxfId="583"/>
    <tableColumn id="37" xr3:uid="{5E59D9CC-C6C2-4FC4-B331-F9022005D1EB}" name="set/26" dataDxfId="582"/>
    <tableColumn id="38" xr3:uid="{C574A906-1F97-49CF-B766-62A2C920D4B4}" name="out/26" dataDxfId="581"/>
    <tableColumn id="39" xr3:uid="{9017CB2F-5C9C-45AD-A4E4-55E4E9D64853}" name="nov/26" dataDxfId="580"/>
    <tableColumn id="40" xr3:uid="{C5C3FD80-B717-4BB6-A968-0ABBAA5EB01F}" name="dez/26" dataDxfId="579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E87FEF-1F93-4988-979C-6F0B3CF3948C}" name="Tabela145" displayName="Tabela145" ref="A1:AM85" totalsRowShown="0" headerRowDxfId="578" dataDxfId="577">
  <autoFilter ref="A1:AM85" xr:uid="{60C5897C-4C10-4DE1-B6BC-B05ADF30BE1F}">
    <filterColumn colId="2">
      <filters blank="1">
        <filter val="Backlog"/>
        <filter val="Em andamento"/>
        <filter val="Não iniciado"/>
        <filter val="Parado"/>
      </filters>
    </filterColumn>
  </autoFilter>
  <tableColumns count="39">
    <tableColumn id="1" xr3:uid="{F9519377-81C7-4187-9753-447939E185DB}" name="Epic" dataDxfId="576"/>
    <tableColumn id="2" xr3:uid="{EA51D613-A85E-4474-953F-A26E5DD0F2B2}" name="Ações" dataDxfId="575"/>
    <tableColumn id="16" xr3:uid="{936A0E97-E444-460D-BFE4-D2E41D277B13}" name="Status" dataDxfId="574"/>
    <tableColumn id="3" xr3:uid="{E6B627BD-28EC-4BB3-B900-286BABD54094}" name="Due Date" dataDxfId="573"/>
    <tableColumn id="4" xr3:uid="{48D00FAB-CDF7-460B-961E-CDA7EA4FCE99}" name="Assignee" dataDxfId="572"/>
    <tableColumn id="23" xr3:uid="{E6799212-A853-461E-BC81-CF1BD0169C3A}" name="Estimated effort" dataDxfId="571"/>
    <tableColumn id="5" xr3:uid="{450AD5D5-D55C-4927-A1B0-7A8DA311FCAF}" name="Planned effort" dataDxfId="570">
      <calculatedColumnFormula>SUM(Tabela145[[#This Row],[mai/24]:[jul/25]])</calculatedColumnFormula>
    </tableColumn>
    <tableColumn id="6" xr3:uid="{B39C378E-159F-4247-8CE3-E8C988F19612}" name="mai/24" dataDxfId="569"/>
    <tableColumn id="7" xr3:uid="{6392714A-3175-46E0-9FE9-27F425EE0197}" name="jun/24" dataDxfId="568"/>
    <tableColumn id="8" xr3:uid="{5A832306-F685-479B-8FA0-042D07FB823D}" name="jul/24" dataDxfId="567"/>
    <tableColumn id="9" xr3:uid="{E035633E-2089-41E4-A8DD-7AB04335908A}" name="ago/24" dataDxfId="566"/>
    <tableColumn id="10" xr3:uid="{6773E4DF-22A8-4002-8564-8D426FACBE5C}" name="set/24" dataDxfId="565"/>
    <tableColumn id="11" xr3:uid="{C8D0F604-B09A-43C9-A943-0A9D249858AB}" name="out/24" dataDxfId="564"/>
    <tableColumn id="12" xr3:uid="{198E8D9C-C811-4F93-BB92-870CA38DDBC9}" name="nov/24" dataDxfId="563"/>
    <tableColumn id="13" xr3:uid="{7C075B77-555E-490F-8367-55EB7DF2A783}" name="dez/24" dataDxfId="562"/>
    <tableColumn id="14" xr3:uid="{3E762F6B-5F6E-438E-B334-C97D88CF2A3F}" name="jan/25" dataDxfId="561"/>
    <tableColumn id="15" xr3:uid="{06E1EFAC-EE08-4C2C-838A-486CAA4F584D}" name="fev/25" dataDxfId="560"/>
    <tableColumn id="22" xr3:uid="{7294784F-A804-467B-A693-ECD0945F2D4D}" name="mar/25" dataDxfId="559"/>
    <tableColumn id="21" xr3:uid="{3E470DB1-FEF9-4830-B59F-78A3A36361B2}" name="abr/25" dataDxfId="558"/>
    <tableColumn id="20" xr3:uid="{D12C36DF-9E18-4634-812E-94724C3C78FA}" name="mai/25" dataDxfId="557"/>
    <tableColumn id="19" xr3:uid="{9FF40D33-7559-4468-95B1-1CF49B89D802}" name="jun/25" dataDxfId="556"/>
    <tableColumn id="18" xr3:uid="{DBE93E5C-B6F4-473F-9D46-E33E3A0984F5}" name="jul/25" dataDxfId="555"/>
    <tableColumn id="24" xr3:uid="{892C3823-348D-4393-AF8C-2CBE8D4A05AB}" name="ago/25" dataDxfId="554"/>
    <tableColumn id="25" xr3:uid="{20306C4B-FE25-477D-A31E-16A920C58831}" name="set/25" dataDxfId="553"/>
    <tableColumn id="26" xr3:uid="{7D2AF9A8-06A1-4161-A5B6-4B28E466C073}" name="out/25" dataDxfId="552"/>
    <tableColumn id="27" xr3:uid="{9731A01B-5113-4606-BFF9-B04FF379A7B5}" name="nov/25" dataDxfId="551"/>
    <tableColumn id="28" xr3:uid="{FA01F68C-F9EF-44F7-8732-E641BA99DBDD}" name="dez/25" dataDxfId="550"/>
    <tableColumn id="17" xr3:uid="{D9B71A7B-AC5A-411B-AA6C-C98015D6D32B}" name="jan/26" dataDxfId="549"/>
    <tableColumn id="29" xr3:uid="{6BBC5471-ABD9-46CB-B183-F687FCD978BD}" name="fev/26" dataDxfId="548"/>
    <tableColumn id="30" xr3:uid="{C552F6C3-452B-461D-ABD7-DFB18E87AE1C}" name="mar/26" dataDxfId="547"/>
    <tableColumn id="31" xr3:uid="{83B24703-F7A7-4A0C-9DF4-8654359CF973}" name="abr/26" dataDxfId="546"/>
    <tableColumn id="32" xr3:uid="{0F42D5BF-A364-4A04-AAE2-139F539EEE37}" name="mai/26" dataDxfId="545"/>
    <tableColumn id="33" xr3:uid="{A8AB405C-A715-43CC-91AC-E6B1AAA507FC}" name="jun/26" dataDxfId="544"/>
    <tableColumn id="34" xr3:uid="{A34D3F24-E67F-4B35-9CFB-F6BC420A93B8}" name="jul/26" dataDxfId="543"/>
    <tableColumn id="35" xr3:uid="{93E11FEB-51E9-45E5-B3A0-AC6E0350776D}" name="ago/26" dataDxfId="542"/>
    <tableColumn id="36" xr3:uid="{20DE6C1B-5A35-4C69-96CD-40E676D1D096}" name="set/26" dataDxfId="541"/>
    <tableColumn id="37" xr3:uid="{CAE6280D-6AEC-4824-8776-E5D7D326B550}" name="out/26" dataDxfId="540"/>
    <tableColumn id="38" xr3:uid="{FC1F020E-81DC-42FB-AB51-C6439E1290D4}" name="nov/26" dataDxfId="539"/>
    <tableColumn id="39" xr3:uid="{C1016CC1-E0C3-4037-805E-0D289F4CFC0B}" name="dez/26" dataDxfId="538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087582-A7E6-47FB-9822-402BD1F32586}" name="Tabela14" displayName="Tabela14" ref="A1:AM85" totalsRowShown="0" headerRowDxfId="537" dataDxfId="536">
  <autoFilter ref="A1:AM85" xr:uid="{60C5897C-4C10-4DE1-B6BC-B05ADF30BE1F}">
    <filterColumn colId="2">
      <filters blank="1">
        <filter val="Backlog"/>
        <filter val="Em andamento"/>
        <filter val="Parado"/>
      </filters>
    </filterColumn>
  </autoFilter>
  <tableColumns count="39">
    <tableColumn id="1" xr3:uid="{27EF11F8-0D02-4148-A485-90D49472F292}" name="Epic" dataDxfId="535"/>
    <tableColumn id="2" xr3:uid="{9061DFBA-9FCF-4614-A489-E45871AEEC40}" name="Ações" dataDxfId="534"/>
    <tableColumn id="16" xr3:uid="{F35679E5-70DD-4EF3-92B0-74A5E990352B}" name="Status" dataDxfId="533"/>
    <tableColumn id="3" xr3:uid="{DC745C88-45BF-4F3C-8AD4-4A29A610C754}" name="Due Date" dataDxfId="532"/>
    <tableColumn id="4" xr3:uid="{C74C004F-DD7E-4572-8478-28BEED5BACDE}" name="Assignee" dataDxfId="531"/>
    <tableColumn id="18" xr3:uid="{15F32EF8-3041-45A8-AB90-60F9FFC67869}" name="Estimated effort" dataDxfId="530"/>
    <tableColumn id="5" xr3:uid="{F4D64031-1A3C-41A9-B3D4-7204A0697297}" name="Planned effort" dataDxfId="529">
      <calculatedColumnFormula>SUM(Tabela14[[#This Row],[mai/24]:[dez/25]])</calculatedColumnFormula>
    </tableColumn>
    <tableColumn id="6" xr3:uid="{FF27B6CE-F671-4DD1-A978-6E523D108770}" name="mai/24" dataDxfId="528"/>
    <tableColumn id="7" xr3:uid="{49C1E54D-0F03-4EDE-A870-84475B2E94EF}" name="jun/24" dataDxfId="527"/>
    <tableColumn id="8" xr3:uid="{0E32FB83-BFA1-4147-BCEF-AD7377E169A2}" name="jul/24" dataDxfId="526"/>
    <tableColumn id="9" xr3:uid="{A9E0B361-1744-4649-A63D-C9F6A63755E2}" name="ago/24" dataDxfId="525"/>
    <tableColumn id="10" xr3:uid="{E6593ED7-5820-4928-A9C3-DD87048AE2F8}" name="set/24" dataDxfId="524"/>
    <tableColumn id="11" xr3:uid="{0E92934C-29C6-4A1D-94D7-137860B737D0}" name="out/24" dataDxfId="523"/>
    <tableColumn id="12" xr3:uid="{EB4811A4-D7F4-41D9-B634-8EBDE5646D36}" name="nov/24" dataDxfId="522"/>
    <tableColumn id="13" xr3:uid="{E8221E99-4143-4B68-9E8C-ED458FEFE89B}" name="dez/24" dataDxfId="521"/>
    <tableColumn id="14" xr3:uid="{75D22200-3923-408F-847B-1D5D19C07D97}" name="jan/25" dataDxfId="520"/>
    <tableColumn id="15" xr3:uid="{A0F2F8BA-EE95-4828-A250-CC513D01AD80}" name="fev/25" dataDxfId="519"/>
    <tableColumn id="21" xr3:uid="{0FB3155B-3532-4844-BAAF-71CC9F13162C}" name="mar/25" dataDxfId="518"/>
    <tableColumn id="20" xr3:uid="{D8F7CEFD-D476-4EC7-A261-909444E73D10}" name="abr/25" dataDxfId="517"/>
    <tableColumn id="22" xr3:uid="{9BE920BF-BDC3-4A68-94CD-A2C746298552}" name="mai/25" dataDxfId="516"/>
    <tableColumn id="19" xr3:uid="{B5172698-1513-45DA-A68A-64A05267E872}" name="jun/25" dataDxfId="515"/>
    <tableColumn id="23" xr3:uid="{A06B4CFC-293E-4EB5-933F-2B452CA27668}" name="jul/25" dataDxfId="514"/>
    <tableColumn id="24" xr3:uid="{A764DB73-50BA-4630-A046-99DDCA238AD4}" name="ago/25" dataDxfId="513"/>
    <tableColumn id="25" xr3:uid="{4B1A1667-6C79-44B9-8809-2EF42FE48F43}" name="set/25" dataDxfId="512"/>
    <tableColumn id="26" xr3:uid="{570E787D-A690-41A5-AC51-417DB2E51499}" name="out/25" dataDxfId="511"/>
    <tableColumn id="27" xr3:uid="{095CC2D1-08A5-449C-ABE4-3F80425A3360}" name="nov/25" dataDxfId="510"/>
    <tableColumn id="28" xr3:uid="{FED825CE-36D8-4767-BB9B-BA1D9A543EA6}" name="dez/25" dataDxfId="509"/>
    <tableColumn id="29" xr3:uid="{3AE84120-F351-486F-93E4-EB8579943422}" name="jan/26" dataDxfId="508"/>
    <tableColumn id="30" xr3:uid="{41B9787C-3B10-4759-8BF2-2E97102D4782}" name="fev/262" dataDxfId="507"/>
    <tableColumn id="31" xr3:uid="{E1FBED22-6BC0-4D56-B870-66AF686FDC74}" name="mar/26" dataDxfId="506"/>
    <tableColumn id="32" xr3:uid="{00D884C0-A824-4ABC-9C8C-09ECF4E0A816}" name="abr/26" dataDxfId="505"/>
    <tableColumn id="33" xr3:uid="{37C791DD-65D4-469E-A9EA-3976B53D8CC6}" name="mai/26" dataDxfId="504"/>
    <tableColumn id="34" xr3:uid="{B93DD340-AC37-4972-A35F-D4E715A792A8}" name="jun/26" dataDxfId="503"/>
    <tableColumn id="35" xr3:uid="{B6E6FC12-4DA6-4868-ACCF-7D4F348062FA}" name="jul/26" dataDxfId="502"/>
    <tableColumn id="36" xr3:uid="{42B17ADB-206D-402E-BBED-CC93466EC6A0}" name="ago/26" dataDxfId="501"/>
    <tableColumn id="37" xr3:uid="{A44CF656-B77A-4DC0-BAD3-2A8E7434E382}" name="set/26" dataDxfId="500"/>
    <tableColumn id="38" xr3:uid="{17B22165-622E-4010-9370-108B348A30B5}" name="out/26" dataDxfId="499"/>
    <tableColumn id="39" xr3:uid="{A0C7E712-C28E-4087-AEE7-E40531A8EEA7}" name="nov/26" dataDxfId="498"/>
    <tableColumn id="40" xr3:uid="{F0213CE8-4541-43A6-8D1E-E4DF70221568}" name="dez/26" dataDxfId="497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CC034A-F4F3-4FD9-BF6E-3CB5B9ED13F3}" name="Tabela1456" displayName="Tabela1456" ref="A1:AM29" totalsRowShown="0" headerRowDxfId="496" dataDxfId="495">
  <autoFilter ref="A1:AM29" xr:uid="{60C5897C-4C10-4DE1-B6BC-B05ADF30BE1F}">
    <filterColumn colId="2">
      <filters blank="1">
        <filter val="Em andamento"/>
        <filter val="Não iniciado"/>
        <filter val="Parado"/>
      </filters>
    </filterColumn>
  </autoFilter>
  <tableColumns count="39">
    <tableColumn id="1" xr3:uid="{103F5DC6-AC2F-4573-B1DA-76ADE103FD95}" name="Epic" dataDxfId="494"/>
    <tableColumn id="2" xr3:uid="{10D9139A-45D0-4BEC-AD41-403773FD4C83}" name="Ações" dataDxfId="493"/>
    <tableColumn id="16" xr3:uid="{EA705947-9F22-4B71-BB4F-7C1EF9E96449}" name="Status" dataDxfId="492"/>
    <tableColumn id="3" xr3:uid="{423DF51E-FA23-4974-8777-438E362422A8}" name="Due Date" dataDxfId="491"/>
    <tableColumn id="4" xr3:uid="{B16CCEF8-8F40-4D24-8F19-2BAED99ED176}" name="Assignee" dataDxfId="490"/>
    <tableColumn id="23" xr3:uid="{9A66BA2D-F257-4CFF-825F-8B9A9DCE0DB8}" name="Estimated effort"/>
    <tableColumn id="5" xr3:uid="{4A5CE1D9-E654-4A7A-829C-B6261AE6A6EA}" name="Planned effort" dataDxfId="489">
      <calculatedColumnFormula>SUM(Tabela1456[[#This Row],[mai/24]:[jul/25]])</calculatedColumnFormula>
    </tableColumn>
    <tableColumn id="6" xr3:uid="{DFA1AA3E-C06A-416C-A994-1BCB67FB80A2}" name="mai/24" dataDxfId="488"/>
    <tableColumn id="7" xr3:uid="{B9D499B7-D8FE-4D6C-AD84-50FE52DA5B76}" name="jun/24" dataDxfId="487"/>
    <tableColumn id="8" xr3:uid="{1C81CC09-816D-44A2-AE5B-8DFE0A22956A}" name="jul/24" dataDxfId="486"/>
    <tableColumn id="9" xr3:uid="{6F561303-E93F-4B24-82F3-A48FD1333F76}" name="ago/24" dataDxfId="485"/>
    <tableColumn id="10" xr3:uid="{F64B8867-3B58-4861-BCB8-0A9CE4C6C4A6}" name="set/24" dataDxfId="484"/>
    <tableColumn id="11" xr3:uid="{97ED0AFA-EEAD-4331-A02D-2456C7E32B00}" name="out/24" dataDxfId="483"/>
    <tableColumn id="12" xr3:uid="{EF2A60BA-1F7A-48B8-A7A5-A4F2BD71D999}" name="nov/24" dataDxfId="482"/>
    <tableColumn id="13" xr3:uid="{A86E44F8-99F5-4F11-AAF9-0BAD05635525}" name="dez/24" dataDxfId="481"/>
    <tableColumn id="14" xr3:uid="{815F4872-9634-4E42-BE4F-B63708467CD7}" name="jan/25" dataDxfId="480"/>
    <tableColumn id="22" xr3:uid="{CFC09A57-BBF4-49BD-B271-6B9DF42401A2}" name="fev/25" dataDxfId="479"/>
    <tableColumn id="15" xr3:uid="{ADADB421-2C01-4666-81B6-0A2B88CED929}" name="mar/25" dataDxfId="478"/>
    <tableColumn id="21" xr3:uid="{EF40C496-BC9B-420D-9D3B-F509449CF3E8}" name="abr/25" dataDxfId="477"/>
    <tableColumn id="20" xr3:uid="{0C37B4D3-F0B4-4589-904B-1C85E0D16F44}" name="mai/25" dataDxfId="476"/>
    <tableColumn id="19" xr3:uid="{B7F57FA5-5C23-4D7E-A76B-8D109F785E13}" name="jun/25" dataDxfId="475"/>
    <tableColumn id="18" xr3:uid="{C36741B3-F4C3-4622-AC46-6EA43763152A}" name="jul/25" dataDxfId="474"/>
    <tableColumn id="24" xr3:uid="{AB2A6F46-5E36-4111-8E9F-524FE376E1C2}" name="ago/25" dataDxfId="473"/>
    <tableColumn id="25" xr3:uid="{D66D6EB4-2A40-4154-A3E4-7A108BD16BE2}" name="set/25" dataDxfId="472"/>
    <tableColumn id="26" xr3:uid="{5F479AAC-B689-4D31-A8EA-61E05413DEC1}" name="out/25" dataDxfId="471"/>
    <tableColumn id="27" xr3:uid="{9C4B3B84-DAF7-48EA-A71E-E5B0ABDBD41B}" name="nov/25" dataDxfId="470"/>
    <tableColumn id="28" xr3:uid="{AF24C645-3635-4C24-A710-52F46D43D47E}" name="dez/25" dataDxfId="469"/>
    <tableColumn id="17" xr3:uid="{9F40674D-D5A2-4982-8A07-428EFD9FB49F}" name="jan/26" dataDxfId="468"/>
    <tableColumn id="29" xr3:uid="{CDE97912-06B0-471D-806E-8FB542BAB0B2}" name="fev/262" dataDxfId="467"/>
    <tableColumn id="30" xr3:uid="{CAFB834E-5C02-402A-8779-FD1B134D6CAC}" name="mar/26" dataDxfId="466"/>
    <tableColumn id="31" xr3:uid="{A2DAB828-520C-45FC-9D9B-BA3ED21939C1}" name="abr/26" dataDxfId="465"/>
    <tableColumn id="32" xr3:uid="{4C90F440-0D62-4AC5-9718-82EADF733161}" name="mai/26" dataDxfId="464"/>
    <tableColumn id="33" xr3:uid="{100182C7-984D-43C5-98E0-DA578F15EA9E}" name="jun/26" dataDxfId="463"/>
    <tableColumn id="34" xr3:uid="{EEA5B4D1-6B17-4978-A246-ABD12E0E9367}" name="jul/26" dataDxfId="462"/>
    <tableColumn id="35" xr3:uid="{4BECD147-8BC0-4ADB-A84C-1FB5CF916BCE}" name="ago/26" dataDxfId="461"/>
    <tableColumn id="36" xr3:uid="{37EA08DF-8C2A-48E4-8847-E048DE09779A}" name="set/26" dataDxfId="460"/>
    <tableColumn id="37" xr3:uid="{2EB7D8CF-673E-403C-9D52-A85F5CC51EB1}" name="out/26" dataDxfId="459"/>
    <tableColumn id="38" xr3:uid="{0C24CA34-23BC-4C96-B390-9FEAB59929D1}" name="nov/26" dataDxfId="458"/>
    <tableColumn id="39" xr3:uid="{15C04729-5E36-4BBC-82D1-11F6E45A12E1}" name="dez/26" dataDxfId="457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3F8A31-0CBF-4150-ABC8-AC8C26E297AB}" name="Tabela14568" displayName="Tabela14568" ref="A1:AM115" totalsRowShown="0" headerRowDxfId="456" dataDxfId="455">
  <autoFilter ref="A1:AM115" xr:uid="{60C5897C-4C10-4DE1-B6BC-B05ADF30BE1F}">
    <filterColumn colId="2">
      <filters blank="1">
        <filter val="Backlog"/>
        <filter val="Em andamento"/>
        <filter val="Não iniciado"/>
      </filters>
    </filterColumn>
  </autoFilter>
  <tableColumns count="39">
    <tableColumn id="1" xr3:uid="{E648E619-7E01-4B71-BD41-65FF8310AAB5}" name="Epic" dataDxfId="454"/>
    <tableColumn id="2" xr3:uid="{1554F9D1-D472-48FF-A716-4A6C6FE1979F}" name="Ações" dataDxfId="453"/>
    <tableColumn id="16" xr3:uid="{48ABEBFA-9108-49F8-8EC4-DA498E23C42D}" name="Status" dataDxfId="452"/>
    <tableColumn id="3" xr3:uid="{645546AC-93AC-4CC9-B406-59045ADE82A7}" name="Due Date" dataDxfId="451"/>
    <tableColumn id="4" xr3:uid="{DC5B44F8-7FA1-4C1A-BECB-45B62059C3D6}" name="Assignee" dataDxfId="450"/>
    <tableColumn id="23" xr3:uid="{A5C17CBD-47A1-4A0C-90BB-FD2E0B1109C6}" name="Estimated effort" dataDxfId="449"/>
    <tableColumn id="5" xr3:uid="{92CED1B5-DAAA-44EA-8570-FA76BF65D043}" name="Planned effort" dataDxfId="448">
      <calculatedColumnFormula>SUM(Tabela14568[[#This Row],[mai/24]:[jul/25]])</calculatedColumnFormula>
    </tableColumn>
    <tableColumn id="6" xr3:uid="{4BAD2A0F-326F-474B-8E16-A09F639A8993}" name="mai/24" dataDxfId="447"/>
    <tableColumn id="7" xr3:uid="{00A605B4-5A63-4F5B-B798-C6E3D02E5606}" name="jun/24" dataDxfId="446"/>
    <tableColumn id="8" xr3:uid="{DE702E14-3DA5-484C-B37E-E8421610610B}" name="jul/24" dataDxfId="445"/>
    <tableColumn id="9" xr3:uid="{932B7E66-BFF7-4ECF-984A-6D68E939E277}" name="ago/24" dataDxfId="444"/>
    <tableColumn id="10" xr3:uid="{CA2C0CF9-EBCE-4524-AB0C-FEE170FF89E0}" name="set/24" dataDxfId="443"/>
    <tableColumn id="11" xr3:uid="{5C01C8D0-589F-410F-92E6-300A841D4FD6}" name="out/24" dataDxfId="442"/>
    <tableColumn id="12" xr3:uid="{CDF154EB-9CA5-4BAF-BC82-BDB41994367E}" name="nov/24" dataDxfId="441"/>
    <tableColumn id="13" xr3:uid="{7838B7E0-998E-4F00-BAF2-34246F9CA7F7}" name="dez/24" dataDxfId="440"/>
    <tableColumn id="14" xr3:uid="{3413C3F7-9CEA-4B1F-8B80-B28661523207}" name="jan/25" dataDxfId="439"/>
    <tableColumn id="22" xr3:uid="{7F7B9ACE-48A8-42A0-8835-B8D97FC22565}" name="fev/25" dataDxfId="438"/>
    <tableColumn id="15" xr3:uid="{8BD69AD0-504E-4D75-9426-5F1045493209}" name="mar/25" dataDxfId="437"/>
    <tableColumn id="21" xr3:uid="{A9AA46B0-43D1-45B1-AF93-5D53D4AC1B75}" name="abr/25" dataDxfId="436"/>
    <tableColumn id="20" xr3:uid="{6C5FAB39-AE8E-431D-9432-9970AB61F4AF}" name="mai/25" dataDxfId="435"/>
    <tableColumn id="19" xr3:uid="{36134927-F8BE-41FF-915A-A357D4051F13}" name="jun/25" dataDxfId="434"/>
    <tableColumn id="18" xr3:uid="{D62F723B-5874-455D-A55C-17C86587475E}" name="jul/25" dataDxfId="433"/>
    <tableColumn id="24" xr3:uid="{233B0B82-B38C-4255-B259-06DADB1D2500}" name="ago/25" dataDxfId="432"/>
    <tableColumn id="25" xr3:uid="{95D7518F-4FF6-4C02-A3C3-533241E08A17}" name="set/25" dataDxfId="431"/>
    <tableColumn id="26" xr3:uid="{E2EF8D76-BB60-4FE1-AD25-F767E15FB081}" name="out/25" dataDxfId="430"/>
    <tableColumn id="27" xr3:uid="{7CEA1CC0-7E46-4BBE-AE89-338E03B3152C}" name="nov/25" dataDxfId="429"/>
    <tableColumn id="28" xr3:uid="{F3141750-69B0-4127-ACCD-BE9446D49F90}" name="dez/25" dataDxfId="428"/>
    <tableColumn id="17" xr3:uid="{A8B5F83B-9429-4A15-8AF6-B94D7C79F48F}" name="jan/26" dataDxfId="427"/>
    <tableColumn id="29" xr3:uid="{FD2905E2-9451-4411-B1E1-3B75B9F6C36B}" name="fev/262" dataDxfId="426"/>
    <tableColumn id="30" xr3:uid="{6758280A-EE30-4830-87E1-9136C1EC8C4C}" name="mar/26" dataDxfId="425"/>
    <tableColumn id="31" xr3:uid="{E9DF03C6-D2F0-433E-B9D0-812B16C4A427}" name="abr/26" dataDxfId="424"/>
    <tableColumn id="32" xr3:uid="{2E034612-7FA4-42BF-A307-54113DE0FF03}" name="mai/26" dataDxfId="423"/>
    <tableColumn id="33" xr3:uid="{BDE49444-5D2B-4098-81C5-6482A0875CD4}" name="jun/26" dataDxfId="422"/>
    <tableColumn id="34" xr3:uid="{DD93508C-F6A7-4133-9E1A-5AF2573D55F4}" name="jul/26" dataDxfId="421"/>
    <tableColumn id="35" xr3:uid="{F5E889FC-80DE-475E-B01A-256C84C240A2}" name="ago/26" dataDxfId="420"/>
    <tableColumn id="36" xr3:uid="{ED905853-9B60-409E-B7F4-F218157EA85D}" name="set/26" dataDxfId="419"/>
    <tableColumn id="37" xr3:uid="{1DF69A63-A9C9-46D1-B720-DBEC2E51CDC8}" name="out/26" dataDxfId="418"/>
    <tableColumn id="38" xr3:uid="{D0F5C919-CFC0-407A-A0E0-C2AE9EA11727}" name="nov/26" dataDxfId="417"/>
    <tableColumn id="39" xr3:uid="{F5927393-F0DE-4BA1-9563-9238DC2E9D1A}" name="dez/26" dataDxfId="416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CCC4089-2932-4BA7-A046-E55481FF02B9}" name="Tabela145689" displayName="Tabela145689" ref="A1:AM92" totalsRowShown="0" headerRowDxfId="415" dataDxfId="414">
  <autoFilter ref="A1:AM92" xr:uid="{60C5897C-4C10-4DE1-B6BC-B05ADF30BE1F}">
    <filterColumn colId="2">
      <filters blank="1">
        <filter val="Backlog"/>
        <filter val="Em andamento"/>
        <filter val="Não iniciado"/>
        <filter val="Parado"/>
      </filters>
    </filterColumn>
  </autoFilter>
  <tableColumns count="39">
    <tableColumn id="1" xr3:uid="{E99585DC-25E2-463E-A8D6-7BD1298D17EA}" name="Epic" dataDxfId="413"/>
    <tableColumn id="2" xr3:uid="{3828A7CC-C16B-4BB0-8581-DDF3514D755C}" name="Ações" dataDxfId="412"/>
    <tableColumn id="16" xr3:uid="{F82202F5-8E09-4080-923E-676DBC89A607}" name="Status" dataDxfId="411"/>
    <tableColumn id="3" xr3:uid="{FBD42F2F-8D85-419C-9659-B6C1534FC6CB}" name="Due Date" dataDxfId="410"/>
    <tableColumn id="4" xr3:uid="{6EDE1439-A212-4B02-B70A-4B86EA44B263}" name="Assignee" dataDxfId="409"/>
    <tableColumn id="23" xr3:uid="{4F4B132A-FF06-4628-B893-AE9626B26BCC}" name="Estimated effort" dataDxfId="408"/>
    <tableColumn id="5" xr3:uid="{01024BF7-59A5-426E-9619-996CB5DB67FD}" name="Planned effort" dataDxfId="407">
      <calculatedColumnFormula>SUM(Tabela145689[[#This Row],[mai/24]:[jul/25]])</calculatedColumnFormula>
    </tableColumn>
    <tableColumn id="6" xr3:uid="{DC108B4E-E525-4B7D-9E83-73D96E23FE72}" name="mai/24" dataDxfId="406"/>
    <tableColumn id="7" xr3:uid="{074D4FC0-DA68-49CA-AB11-63E80D7CEB75}" name="jun/24" dataDxfId="405"/>
    <tableColumn id="8" xr3:uid="{F8E1316E-4714-411B-8757-F6C8EC2CA48D}" name="jul/24" dataDxfId="404"/>
    <tableColumn id="9" xr3:uid="{37C73C5B-5ADD-493C-AF3B-4B18CB3A1D09}" name="ago/24" dataDxfId="403"/>
    <tableColumn id="10" xr3:uid="{E4A417E7-9814-4168-AA57-F88AC05EFCF7}" name="set/24" dataDxfId="402"/>
    <tableColumn id="11" xr3:uid="{74C22249-3983-46CD-969E-B74D50A3B670}" name="out/24" dataDxfId="401"/>
    <tableColumn id="12" xr3:uid="{8F548D10-B5DC-4B30-BFB3-452EF9554413}" name="nov/24" dataDxfId="400"/>
    <tableColumn id="13" xr3:uid="{C7D80847-8F2B-4DFE-B6C3-FC90AA8333EC}" name="dez/24" dataDxfId="399"/>
    <tableColumn id="14" xr3:uid="{A6C4587C-C816-42E1-B9B8-9BEE32D76D09}" name="jan/25" dataDxfId="398"/>
    <tableColumn id="22" xr3:uid="{2BCF6D53-D298-4F2A-A259-383799DB62B3}" name="fev/25" dataDxfId="397"/>
    <tableColumn id="15" xr3:uid="{B632AE63-BE4D-4E2A-A180-7074759A73EB}" name="mar/25" dataDxfId="396"/>
    <tableColumn id="21" xr3:uid="{D1E309CB-5886-485A-B2F6-E9C8B6577BA9}" name="abr/25" dataDxfId="395"/>
    <tableColumn id="20" xr3:uid="{26258284-B632-40A8-A64B-693921FEAE06}" name="mai/25" dataDxfId="394"/>
    <tableColumn id="19" xr3:uid="{3E600523-233A-48F3-B7D2-930D9FCE28E5}" name="jun/25" dataDxfId="393"/>
    <tableColumn id="18" xr3:uid="{534E1F73-06E9-49E8-81C9-B3885FD0AC74}" name="jul/25" dataDxfId="392"/>
    <tableColumn id="24" xr3:uid="{BB388204-94F6-4B8D-8751-07F1D625A9BE}" name="ago/25" dataDxfId="391"/>
    <tableColumn id="17" xr3:uid="{6A78AC30-8A62-4F2B-93C0-FA6EB716423D}" name="set/25" dataDxfId="390"/>
    <tableColumn id="25" xr3:uid="{C8A1885A-4C18-4BC3-A44C-500FCC5850F9}" name="out/25" dataDxfId="389"/>
    <tableColumn id="26" xr3:uid="{071B13DB-34AD-41C1-94AE-48DB85E5C62A}" name="nov/25" dataDxfId="388"/>
    <tableColumn id="27" xr3:uid="{859516B8-7262-4B7A-873C-A8A1BDD0D41F}" name="dez/25" dataDxfId="387"/>
    <tableColumn id="29" xr3:uid="{0D08882F-5B85-4539-96E9-DB103EE5C5A0}" name="jan/26" dataDxfId="386"/>
    <tableColumn id="30" xr3:uid="{20B3669C-4D0A-4423-8866-402C71AF9E62}" name="fev/262" dataDxfId="385"/>
    <tableColumn id="31" xr3:uid="{15C80A68-B45D-4D1E-B14C-B6AF15604E15}" name="mar/26" dataDxfId="384"/>
    <tableColumn id="32" xr3:uid="{CA8E1708-D3E5-4AE0-8253-A3D2C8A7586A}" name="abr/26" dataDxfId="383"/>
    <tableColumn id="33" xr3:uid="{18F1DF7B-D8F2-4831-8A9A-6C445ACA0BAC}" name="mai/26" dataDxfId="382"/>
    <tableColumn id="34" xr3:uid="{CA75BC03-C0F8-4B44-88FE-DD262CC3848E}" name="jun/26" dataDxfId="381"/>
    <tableColumn id="35" xr3:uid="{CBFDDA41-19C2-4C4B-8324-76E6006ADE1F}" name="jul/26" dataDxfId="380"/>
    <tableColumn id="36" xr3:uid="{1C9A6E6A-9CDF-4FD5-85DD-545A5C67140C}" name="ago/26" dataDxfId="379"/>
    <tableColumn id="37" xr3:uid="{EF974144-29F0-4D18-B48D-57C889FA3B1E}" name="set/26" dataDxfId="378"/>
    <tableColumn id="38" xr3:uid="{BCDE9E0F-18F7-4819-AC83-71A9DE4A19CA}" name="out/26" dataDxfId="377"/>
    <tableColumn id="39" xr3:uid="{E4632BA2-1FBA-4362-9537-01A2644A3D2B}" name="nov/26" dataDxfId="376"/>
    <tableColumn id="40" xr3:uid="{2C0846BD-DE15-44DD-BF18-7FF9AA4C7280}" name="dez/26" dataDxfId="375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E23D-49AE-4821-BB68-D70F1BB52886}">
  <dimension ref="A1:U37"/>
  <sheetViews>
    <sheetView zoomScale="90" zoomScaleNormal="90" workbookViewId="0">
      <pane ySplit="4" topLeftCell="A5" activePane="bottomLeft" state="frozen"/>
      <selection pane="bottomLeft" activeCell="F21" sqref="F21"/>
    </sheetView>
  </sheetViews>
  <sheetFormatPr defaultRowHeight="15" x14ac:dyDescent="0.25"/>
  <cols>
    <col min="1" max="1" width="55.7109375" style="1" customWidth="1"/>
    <col min="2" max="2" width="17.5703125" style="1" customWidth="1"/>
    <col min="3" max="3" width="33.140625" style="1" customWidth="1"/>
    <col min="4" max="4" width="30.28515625" style="1" customWidth="1"/>
    <col min="5" max="5" width="14.42578125" style="20" bestFit="1" customWidth="1"/>
    <col min="6" max="6" width="15.85546875" style="1" bestFit="1" customWidth="1"/>
    <col min="7" max="7" width="22.140625" style="1" customWidth="1"/>
    <col min="8" max="8" width="22.140625" style="7" customWidth="1"/>
    <col min="9" max="9" width="16.28515625" style="1" customWidth="1"/>
    <col min="10" max="13" width="10.42578125" style="1" customWidth="1"/>
    <col min="14" max="21" width="11.5703125" style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20" t="s">
        <v>4</v>
      </c>
      <c r="F1" s="1" t="s">
        <v>5</v>
      </c>
      <c r="G1" s="1" t="s">
        <v>6</v>
      </c>
      <c r="H1" s="7" t="s">
        <v>7</v>
      </c>
      <c r="I1" s="51" t="s">
        <v>8</v>
      </c>
      <c r="J1" s="56" t="s">
        <v>9</v>
      </c>
      <c r="K1" s="56" t="s">
        <v>10</v>
      </c>
      <c r="L1" s="56" t="s">
        <v>11</v>
      </c>
      <c r="M1" s="56" t="s">
        <v>12</v>
      </c>
      <c r="N1" s="56" t="s">
        <v>13</v>
      </c>
      <c r="O1" s="56" t="s">
        <v>14</v>
      </c>
      <c r="P1" s="56" t="s">
        <v>15</v>
      </c>
      <c r="Q1" s="56" t="s">
        <v>16</v>
      </c>
      <c r="R1" s="56" t="s">
        <v>17</v>
      </c>
      <c r="S1" s="56" t="s">
        <v>18</v>
      </c>
      <c r="T1" s="56" t="s">
        <v>19</v>
      </c>
      <c r="U1" s="56" t="s">
        <v>20</v>
      </c>
    </row>
    <row r="2" spans="1:21" x14ac:dyDescent="0.25">
      <c r="A2" s="1" t="s">
        <v>21</v>
      </c>
      <c r="I2" s="19">
        <f>SUM(Tabela13[[#This Row],[Mês 1]:[Mês 12]])</f>
        <v>1944</v>
      </c>
      <c r="J2" s="19">
        <f>J3-J4</f>
        <v>108</v>
      </c>
      <c r="K2" s="19">
        <f t="shared" ref="K2:U2" si="0">K3-K4</f>
        <v>140</v>
      </c>
      <c r="L2" s="19">
        <f t="shared" si="0"/>
        <v>168</v>
      </c>
      <c r="M2" s="19">
        <f t="shared" si="0"/>
        <v>160</v>
      </c>
      <c r="N2" s="19">
        <f t="shared" si="0"/>
        <v>168</v>
      </c>
      <c r="O2" s="19">
        <f t="shared" si="0"/>
        <v>160</v>
      </c>
      <c r="P2" s="19">
        <f t="shared" si="0"/>
        <v>176</v>
      </c>
      <c r="Q2" s="19">
        <f t="shared" si="0"/>
        <v>168</v>
      </c>
      <c r="R2" s="19">
        <f t="shared" si="0"/>
        <v>176</v>
      </c>
      <c r="S2" s="19">
        <f t="shared" si="0"/>
        <v>184</v>
      </c>
      <c r="T2" s="19">
        <f t="shared" si="0"/>
        <v>160</v>
      </c>
      <c r="U2" s="19">
        <f t="shared" si="0"/>
        <v>176</v>
      </c>
    </row>
    <row r="3" spans="1:21" x14ac:dyDescent="0.25">
      <c r="A3" s="1" t="s">
        <v>22</v>
      </c>
      <c r="G3" s="83"/>
      <c r="I3" s="19">
        <f>SUM(Tabela13[[#This Row],[Mês 1]:[Mês 12]])</f>
        <v>1984</v>
      </c>
      <c r="J3" s="19">
        <v>128</v>
      </c>
      <c r="K3" s="19">
        <v>160</v>
      </c>
      <c r="L3" s="19">
        <v>168</v>
      </c>
      <c r="M3" s="19">
        <v>160</v>
      </c>
      <c r="N3" s="19">
        <v>168</v>
      </c>
      <c r="O3" s="19">
        <v>160</v>
      </c>
      <c r="P3" s="19">
        <v>176</v>
      </c>
      <c r="Q3" s="19">
        <v>168</v>
      </c>
      <c r="R3" s="19">
        <v>176</v>
      </c>
      <c r="S3" s="19">
        <v>184</v>
      </c>
      <c r="T3" s="19">
        <v>160</v>
      </c>
      <c r="U3" s="19">
        <v>176</v>
      </c>
    </row>
    <row r="4" spans="1:21" x14ac:dyDescent="0.25">
      <c r="A4" s="10" t="s">
        <v>23</v>
      </c>
      <c r="B4" s="10"/>
      <c r="C4" s="10"/>
      <c r="D4" s="10"/>
      <c r="E4" s="104"/>
      <c r="F4" s="10"/>
      <c r="G4" s="10"/>
      <c r="H4" s="11"/>
      <c r="I4" s="11">
        <f>SUM(Tabela13[[#This Row],[Mês 1]:[Mês 12]])</f>
        <v>40</v>
      </c>
      <c r="J4" s="11">
        <f t="shared" ref="J4:U4" si="1">SUM(J7:J43)</f>
        <v>20</v>
      </c>
      <c r="K4" s="11">
        <f t="shared" si="1"/>
        <v>20</v>
      </c>
      <c r="L4" s="11">
        <f t="shared" si="1"/>
        <v>0</v>
      </c>
      <c r="M4" s="11">
        <f t="shared" si="1"/>
        <v>0</v>
      </c>
      <c r="N4" s="11">
        <f t="shared" si="1"/>
        <v>0</v>
      </c>
      <c r="O4" s="11">
        <f t="shared" si="1"/>
        <v>0</v>
      </c>
      <c r="P4" s="11">
        <f t="shared" si="1"/>
        <v>0</v>
      </c>
      <c r="Q4" s="11">
        <f t="shared" si="1"/>
        <v>0</v>
      </c>
      <c r="R4" s="11">
        <f t="shared" si="1"/>
        <v>0</v>
      </c>
      <c r="S4" s="11">
        <f t="shared" si="1"/>
        <v>0</v>
      </c>
      <c r="T4" s="11">
        <f t="shared" si="1"/>
        <v>0</v>
      </c>
      <c r="U4" s="11">
        <f t="shared" si="1"/>
        <v>0</v>
      </c>
    </row>
    <row r="5" spans="1:21" s="91" customFormat="1" x14ac:dyDescent="0.25">
      <c r="A5" s="86" t="s">
        <v>24</v>
      </c>
      <c r="B5" s="86"/>
      <c r="C5" s="86"/>
      <c r="D5" s="86"/>
      <c r="E5" s="105"/>
      <c r="F5" s="86"/>
      <c r="G5" s="86"/>
      <c r="H5" s="87"/>
      <c r="I5" s="88"/>
      <c r="J5" s="89"/>
      <c r="K5" s="89"/>
      <c r="L5" s="89"/>
      <c r="M5" s="89"/>
      <c r="N5" s="89"/>
      <c r="O5" s="89"/>
      <c r="P5" s="89"/>
      <c r="Q5" s="89"/>
      <c r="R5" s="89"/>
      <c r="S5" s="89"/>
      <c r="T5" s="90"/>
      <c r="U5" s="90"/>
    </row>
    <row r="6" spans="1:21" s="91" customFormat="1" x14ac:dyDescent="0.25">
      <c r="A6" s="86" t="s">
        <v>25</v>
      </c>
      <c r="B6" s="86"/>
      <c r="C6" s="86"/>
      <c r="D6" s="86"/>
      <c r="E6" s="105"/>
      <c r="F6" s="86"/>
      <c r="G6" s="86"/>
      <c r="H6" s="87"/>
      <c r="I6" s="88"/>
      <c r="J6" s="89"/>
      <c r="K6" s="89"/>
      <c r="L6" s="89"/>
      <c r="M6" s="89"/>
      <c r="N6" s="89"/>
      <c r="O6" s="89"/>
      <c r="P6" s="89"/>
      <c r="Q6" s="89"/>
      <c r="R6" s="89"/>
      <c r="S6" s="89"/>
      <c r="T6" s="90"/>
      <c r="U6" s="90"/>
    </row>
    <row r="7" spans="1:21" x14ac:dyDescent="0.25">
      <c r="A7" s="1" t="s">
        <v>26</v>
      </c>
      <c r="E7" s="102" t="s">
        <v>27</v>
      </c>
      <c r="F7" s="1">
        <v>2026</v>
      </c>
      <c r="G7" s="1" t="s">
        <v>28</v>
      </c>
      <c r="H7" s="19">
        <v>40</v>
      </c>
      <c r="I7" s="19">
        <f>SUM(Tabela13[[#This Row],[Mês 1]:[Mês 12]])</f>
        <v>40</v>
      </c>
      <c r="J7" s="36">
        <v>20</v>
      </c>
      <c r="K7" s="36">
        <v>20</v>
      </c>
      <c r="L7" s="36">
        <v>0</v>
      </c>
      <c r="M7" s="36">
        <v>0</v>
      </c>
      <c r="N7" s="36">
        <v>0</v>
      </c>
      <c r="O7" s="36">
        <v>0</v>
      </c>
      <c r="P7" s="36">
        <v>0</v>
      </c>
      <c r="Q7" s="36">
        <v>0</v>
      </c>
      <c r="R7" s="36">
        <v>0</v>
      </c>
      <c r="S7" s="36">
        <v>0</v>
      </c>
      <c r="T7" s="36">
        <v>0</v>
      </c>
      <c r="U7" s="36">
        <v>0</v>
      </c>
    </row>
    <row r="8" spans="1:21" ht="45" x14ac:dyDescent="0.25">
      <c r="A8" s="1" t="s">
        <v>29</v>
      </c>
      <c r="D8" s="1" t="s">
        <v>30</v>
      </c>
      <c r="E8" s="102" t="s">
        <v>27</v>
      </c>
      <c r="F8" s="46">
        <v>2025</v>
      </c>
      <c r="G8" s="1" t="s">
        <v>31</v>
      </c>
      <c r="H8" s="19"/>
      <c r="I8" s="19">
        <f>SUM(Tabela13[[#This Row],[Mês 1]:[Mês 12]])</f>
        <v>0</v>
      </c>
      <c r="J8" s="36">
        <v>0</v>
      </c>
      <c r="K8" s="36">
        <v>0</v>
      </c>
      <c r="L8" s="36">
        <v>0</v>
      </c>
      <c r="M8" s="36">
        <v>0</v>
      </c>
      <c r="N8" s="36">
        <v>0</v>
      </c>
      <c r="O8" s="36">
        <v>0</v>
      </c>
      <c r="P8" s="36">
        <v>0</v>
      </c>
      <c r="Q8" s="36">
        <v>0</v>
      </c>
      <c r="R8" s="36">
        <v>0</v>
      </c>
      <c r="S8" s="36">
        <v>0</v>
      </c>
      <c r="T8" s="36">
        <v>0</v>
      </c>
      <c r="U8" s="36">
        <v>0</v>
      </c>
    </row>
    <row r="9" spans="1:21" x14ac:dyDescent="0.25">
      <c r="A9" s="1" t="s">
        <v>32</v>
      </c>
      <c r="B9" s="1" t="s">
        <v>33</v>
      </c>
      <c r="C9" s="1" t="s">
        <v>34</v>
      </c>
      <c r="E9" s="102" t="s">
        <v>27</v>
      </c>
      <c r="F9" s="46" t="s">
        <v>35</v>
      </c>
      <c r="G9" s="1" t="s">
        <v>36</v>
      </c>
      <c r="H9" s="19">
        <v>16</v>
      </c>
      <c r="I9" s="19">
        <f>SUM(Tabela13[[#This Row],[Mês 1]:[Mês 12]])</f>
        <v>0</v>
      </c>
      <c r="J9" s="36">
        <v>0</v>
      </c>
      <c r="K9" s="36">
        <v>0</v>
      </c>
      <c r="L9" s="36">
        <v>0</v>
      </c>
      <c r="M9" s="36">
        <v>0</v>
      </c>
      <c r="N9" s="36">
        <v>0</v>
      </c>
      <c r="O9" s="36">
        <v>0</v>
      </c>
      <c r="P9" s="36">
        <v>0</v>
      </c>
      <c r="Q9" s="36">
        <v>0</v>
      </c>
      <c r="R9" s="36">
        <v>0</v>
      </c>
      <c r="S9" s="36">
        <v>0</v>
      </c>
      <c r="T9" s="36">
        <v>0</v>
      </c>
      <c r="U9" s="36">
        <v>0</v>
      </c>
    </row>
    <row r="10" spans="1:21" x14ac:dyDescent="0.25">
      <c r="A10" s="1" t="s">
        <v>37</v>
      </c>
      <c r="B10" s="1" t="s">
        <v>38</v>
      </c>
      <c r="E10" s="102" t="s">
        <v>27</v>
      </c>
      <c r="F10" s="46" t="s">
        <v>39</v>
      </c>
      <c r="G10" s="1" t="s">
        <v>28</v>
      </c>
      <c r="H10" s="19">
        <v>32</v>
      </c>
      <c r="I10" s="19">
        <f>SUM(Tabela13[[#This Row],[Mês 1]:[Mês 12]])</f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</row>
    <row r="11" spans="1:21" ht="18" customHeight="1" x14ac:dyDescent="0.25">
      <c r="A11" s="1" t="s">
        <v>40</v>
      </c>
      <c r="B11" s="1" t="s">
        <v>41</v>
      </c>
      <c r="E11" s="102" t="s">
        <v>27</v>
      </c>
      <c r="F11" s="46" t="s">
        <v>35</v>
      </c>
      <c r="G11" s="1" t="s">
        <v>28</v>
      </c>
      <c r="H11" s="19">
        <v>30</v>
      </c>
      <c r="I11" s="19">
        <f>SUM(Tabela13[[#This Row],[Mês 1]:[Mês 12]])</f>
        <v>0</v>
      </c>
      <c r="J11" s="36">
        <v>0</v>
      </c>
      <c r="K11" s="36">
        <v>0</v>
      </c>
      <c r="L11" s="36">
        <v>0</v>
      </c>
      <c r="M11" s="36">
        <v>0</v>
      </c>
      <c r="N11" s="36">
        <v>0</v>
      </c>
      <c r="O11" s="36">
        <v>0</v>
      </c>
      <c r="P11" s="36">
        <v>0</v>
      </c>
      <c r="Q11" s="36">
        <v>0</v>
      </c>
      <c r="R11" s="36">
        <v>0</v>
      </c>
      <c r="S11" s="36">
        <v>0</v>
      </c>
      <c r="T11" s="36">
        <v>0</v>
      </c>
      <c r="U11" s="36">
        <v>0</v>
      </c>
    </row>
    <row r="12" spans="1:21" x14ac:dyDescent="0.25">
      <c r="A12" s="1" t="s">
        <v>42</v>
      </c>
      <c r="C12" s="8"/>
      <c r="E12" s="1" t="s">
        <v>27</v>
      </c>
      <c r="F12" s="46" t="s">
        <v>43</v>
      </c>
      <c r="H12" s="19"/>
      <c r="I12" s="19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</row>
    <row r="13" spans="1:21" x14ac:dyDescent="0.25">
      <c r="E13" s="103"/>
      <c r="F13" s="46"/>
      <c r="H13" s="19"/>
      <c r="I13" s="19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</row>
    <row r="14" spans="1:21" x14ac:dyDescent="0.25">
      <c r="E14" s="103"/>
      <c r="F14" s="46"/>
      <c r="H14" s="19"/>
      <c r="I14" s="19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</row>
    <row r="15" spans="1:21" x14ac:dyDescent="0.25">
      <c r="E15" s="103"/>
      <c r="F15" s="46"/>
      <c r="H15" s="19"/>
      <c r="I15" s="19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</row>
    <row r="16" spans="1:21" x14ac:dyDescent="0.25">
      <c r="E16" s="103"/>
      <c r="F16" s="46"/>
      <c r="H16" s="19"/>
      <c r="I16" s="19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</row>
    <row r="17" spans="4:21" x14ac:dyDescent="0.25">
      <c r="E17" s="103"/>
      <c r="F17" s="46"/>
      <c r="H17" s="19"/>
      <c r="I17" s="19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</row>
    <row r="18" spans="4:21" x14ac:dyDescent="0.25">
      <c r="E18" s="103"/>
      <c r="F18" s="46"/>
      <c r="H18" s="19"/>
      <c r="I18" s="19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</row>
    <row r="19" spans="4:21" x14ac:dyDescent="0.25">
      <c r="E19" s="103"/>
      <c r="F19" s="46"/>
      <c r="H19" s="19"/>
      <c r="I19" s="19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</row>
    <row r="20" spans="4:21" x14ac:dyDescent="0.25">
      <c r="E20" s="103"/>
      <c r="F20" s="46"/>
      <c r="H20" s="19"/>
      <c r="I20" s="19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</row>
    <row r="21" spans="4:21" x14ac:dyDescent="0.25">
      <c r="E21" s="103"/>
      <c r="F21" s="46"/>
      <c r="H21" s="19"/>
      <c r="I21" s="19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</row>
    <row r="22" spans="4:21" x14ac:dyDescent="0.25">
      <c r="E22" s="103"/>
      <c r="F22" s="46"/>
      <c r="H22" s="19"/>
      <c r="I22" s="19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</row>
    <row r="23" spans="4:21" x14ac:dyDescent="0.25">
      <c r="E23" s="103"/>
      <c r="F23" s="46"/>
      <c r="H23" s="19"/>
      <c r="I23" s="19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</row>
    <row r="24" spans="4:21" x14ac:dyDescent="0.25">
      <c r="E24" s="103"/>
      <c r="F24" s="46"/>
      <c r="H24" s="19"/>
      <c r="I24" s="19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</row>
    <row r="25" spans="4:21" x14ac:dyDescent="0.25">
      <c r="E25" s="103"/>
      <c r="F25" s="46"/>
      <c r="H25" s="19"/>
      <c r="I25" s="19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</row>
    <row r="26" spans="4:21" x14ac:dyDescent="0.25">
      <c r="E26" s="103"/>
      <c r="F26" s="46"/>
      <c r="H26" s="19"/>
      <c r="I26" s="19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</row>
    <row r="27" spans="4:21" x14ac:dyDescent="0.25">
      <c r="E27" s="103"/>
      <c r="F27" s="46"/>
      <c r="H27" s="19"/>
      <c r="I27" s="19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</row>
    <row r="28" spans="4:21" x14ac:dyDescent="0.25">
      <c r="E28" s="103"/>
      <c r="F28" s="46"/>
      <c r="H28" s="19"/>
      <c r="I28" s="19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</row>
    <row r="29" spans="4:21" x14ac:dyDescent="0.25">
      <c r="D29" s="8"/>
      <c r="F29" s="71"/>
      <c r="H29" s="19"/>
      <c r="I29" s="19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</row>
    <row r="30" spans="4:21" x14ac:dyDescent="0.25">
      <c r="F30" s="71"/>
      <c r="H30" s="19"/>
      <c r="I30" s="19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</row>
    <row r="31" spans="4:21" x14ac:dyDescent="0.25">
      <c r="I31" s="7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  <row r="32" spans="4:21" x14ac:dyDescent="0.25">
      <c r="I32" s="7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</row>
    <row r="33" spans="9:21" x14ac:dyDescent="0.25">
      <c r="I33" s="7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 spans="9:21" x14ac:dyDescent="0.25">
      <c r="I34" s="7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</row>
    <row r="35" spans="9:21" x14ac:dyDescent="0.25">
      <c r="I35" s="7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 spans="9:21" x14ac:dyDescent="0.25">
      <c r="I36" s="7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 spans="9:21" x14ac:dyDescent="0.25">
      <c r="I37" s="7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</row>
  </sheetData>
  <phoneticPr fontId="18" type="noConversion"/>
  <conditionalFormatting sqref="A30:E30">
    <cfRule type="expression" dxfId="374" priority="173">
      <formula>IF($A30="Esforço total atribuído",1)</formula>
    </cfRule>
    <cfRule type="expression" dxfId="373" priority="174">
      <formula>IF($A30="Disponibilidade restante",1)</formula>
    </cfRule>
    <cfRule type="expression" dxfId="372" priority="175">
      <formula>IF($A30="Disponibil.total",1)</formula>
    </cfRule>
    <cfRule type="expression" dxfId="371" priority="176">
      <formula>IF(#REF!=1,1)</formula>
    </cfRule>
  </conditionalFormatting>
  <conditionalFormatting sqref="J7:U30 A11:D11 A13:D28 A31:D37">
    <cfRule type="expression" dxfId="370" priority="29">
      <formula>IF($A7="Esforço total atribuído",1)</formula>
    </cfRule>
    <cfRule type="expression" dxfId="369" priority="30">
      <formula>IF($A7="Disponibilidade restante",1)</formula>
    </cfRule>
    <cfRule type="expression" dxfId="368" priority="31">
      <formula>IF($A7="Disponibil.total",1)</formula>
    </cfRule>
    <cfRule type="expression" dxfId="367" priority="32">
      <formula>IF(#REF!=1,1)</formula>
    </cfRule>
  </conditionalFormatting>
  <conditionalFormatting sqref="J31:U37">
    <cfRule type="expression" dxfId="366" priority="13">
      <formula>IF($A31="Esforço total atribuído",1)</formula>
    </cfRule>
    <cfRule type="expression" dxfId="365" priority="14">
      <formula>IF($A31="Disponibilidade restante",1)</formula>
    </cfRule>
    <cfRule type="expression" dxfId="364" priority="15">
      <formula>IF($A31="Disponibil.total",1)</formula>
    </cfRule>
    <cfRule type="expression" dxfId="363" priority="16">
      <formula>IF($D31=1,1)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F11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AAED-D8A0-457D-A26A-1646549A0219}">
  <dimension ref="A1:S43"/>
  <sheetViews>
    <sheetView zoomScale="80" zoomScaleNormal="80" workbookViewId="0">
      <pane ySplit="4" topLeftCell="A5" activePane="bottomLeft" state="frozen"/>
      <selection pane="bottomLeft" activeCell="A23" sqref="A23"/>
    </sheetView>
  </sheetViews>
  <sheetFormatPr defaultRowHeight="15" x14ac:dyDescent="0.25"/>
  <cols>
    <col min="1" max="1" width="99.7109375" style="1" customWidth="1"/>
    <col min="2" max="2" width="20" style="1" customWidth="1"/>
    <col min="3" max="3" width="14.42578125" style="1" bestFit="1" customWidth="1"/>
    <col min="4" max="4" width="15.85546875" style="46" bestFit="1" customWidth="1"/>
    <col min="5" max="5" width="11.28515625" style="1" bestFit="1" customWidth="1"/>
    <col min="6" max="6" width="16.28515625" style="1" customWidth="1"/>
    <col min="7" max="7" width="15.28515625" style="1" customWidth="1"/>
    <col min="8" max="10" width="10.42578125" style="1" customWidth="1"/>
    <col min="11" max="19" width="11.5703125" style="1" customWidth="1"/>
  </cols>
  <sheetData>
    <row r="1" spans="1:19" x14ac:dyDescent="0.25">
      <c r="A1" s="1" t="s">
        <v>0</v>
      </c>
      <c r="B1" s="1" t="s">
        <v>3</v>
      </c>
      <c r="C1" s="1" t="s">
        <v>4</v>
      </c>
      <c r="D1" s="46" t="s">
        <v>5</v>
      </c>
      <c r="E1" s="1" t="s">
        <v>6</v>
      </c>
      <c r="F1" s="7" t="s">
        <v>7</v>
      </c>
      <c r="G1" s="51" t="s">
        <v>8</v>
      </c>
      <c r="H1" s="56" t="s">
        <v>9</v>
      </c>
      <c r="I1" s="56" t="s">
        <v>10</v>
      </c>
      <c r="J1" s="56" t="s">
        <v>11</v>
      </c>
      <c r="K1" s="56" t="s">
        <v>12</v>
      </c>
      <c r="L1" s="56" t="s">
        <v>13</v>
      </c>
      <c r="M1" s="56" t="s">
        <v>14</v>
      </c>
      <c r="N1" s="56" t="s">
        <v>15</v>
      </c>
      <c r="O1" s="56" t="s">
        <v>16</v>
      </c>
      <c r="P1" s="56" t="s">
        <v>17</v>
      </c>
      <c r="Q1" s="56" t="s">
        <v>18</v>
      </c>
      <c r="R1" s="56" t="s">
        <v>19</v>
      </c>
      <c r="S1" s="56" t="s">
        <v>20</v>
      </c>
    </row>
    <row r="2" spans="1:19" x14ac:dyDescent="0.25">
      <c r="A2" s="1" t="s">
        <v>21</v>
      </c>
      <c r="F2" s="19"/>
      <c r="G2" s="19">
        <f>SUM(Tabela132[[#This Row],[Mês 1]:[Mês 12]])</f>
        <v>1484</v>
      </c>
      <c r="H2" s="19">
        <f>H3-H4</f>
        <v>78</v>
      </c>
      <c r="I2" s="19">
        <f t="shared" ref="I2:S2" si="0">I3-I4</f>
        <v>110</v>
      </c>
      <c r="J2" s="19">
        <f t="shared" si="0"/>
        <v>118</v>
      </c>
      <c r="K2" s="19">
        <f t="shared" si="0"/>
        <v>110</v>
      </c>
      <c r="L2" s="19">
        <f t="shared" si="0"/>
        <v>118</v>
      </c>
      <c r="M2" s="19">
        <f t="shared" si="0"/>
        <v>110</v>
      </c>
      <c r="N2" s="19">
        <f t="shared" si="0"/>
        <v>136</v>
      </c>
      <c r="O2" s="19">
        <f t="shared" si="0"/>
        <v>128</v>
      </c>
      <c r="P2" s="19">
        <f t="shared" si="0"/>
        <v>136</v>
      </c>
      <c r="Q2" s="19">
        <f t="shared" si="0"/>
        <v>144</v>
      </c>
      <c r="R2" s="19">
        <f t="shared" si="0"/>
        <v>120</v>
      </c>
      <c r="S2" s="19">
        <f t="shared" si="0"/>
        <v>176</v>
      </c>
    </row>
    <row r="3" spans="1:19" x14ac:dyDescent="0.25">
      <c r="A3" s="1" t="s">
        <v>22</v>
      </c>
      <c r="F3" s="7"/>
      <c r="G3" s="19">
        <f>SUM(Tabela132[[#This Row],[Mês 1]:[Mês 12]])</f>
        <v>1984</v>
      </c>
      <c r="H3" s="19">
        <v>128</v>
      </c>
      <c r="I3" s="19">
        <v>160</v>
      </c>
      <c r="J3" s="19">
        <v>168</v>
      </c>
      <c r="K3" s="19">
        <v>160</v>
      </c>
      <c r="L3" s="19">
        <v>168</v>
      </c>
      <c r="M3" s="19">
        <v>160</v>
      </c>
      <c r="N3" s="19">
        <v>176</v>
      </c>
      <c r="O3" s="19">
        <v>168</v>
      </c>
      <c r="P3" s="19">
        <v>176</v>
      </c>
      <c r="Q3" s="19">
        <v>184</v>
      </c>
      <c r="R3" s="19">
        <v>160</v>
      </c>
      <c r="S3" s="19">
        <v>176</v>
      </c>
    </row>
    <row r="4" spans="1:19" x14ac:dyDescent="0.25">
      <c r="A4" s="10" t="s">
        <v>23</v>
      </c>
      <c r="B4" s="10"/>
      <c r="C4" s="10"/>
      <c r="D4" s="60"/>
      <c r="E4" s="10"/>
      <c r="F4" s="11"/>
      <c r="G4" s="11">
        <f>SUM(Tabela132[[#This Row],[Mês 1]:[Mês 12]])</f>
        <v>500</v>
      </c>
      <c r="H4" s="11">
        <f t="shared" ref="H4:S4" si="1">SUM(H7:H49)</f>
        <v>50</v>
      </c>
      <c r="I4" s="11">
        <f t="shared" si="1"/>
        <v>50</v>
      </c>
      <c r="J4" s="11">
        <f t="shared" si="1"/>
        <v>50</v>
      </c>
      <c r="K4" s="11">
        <f t="shared" si="1"/>
        <v>50</v>
      </c>
      <c r="L4" s="11">
        <f t="shared" si="1"/>
        <v>50</v>
      </c>
      <c r="M4" s="11">
        <f t="shared" si="1"/>
        <v>50</v>
      </c>
      <c r="N4" s="11">
        <f t="shared" si="1"/>
        <v>40</v>
      </c>
      <c r="O4" s="11">
        <f t="shared" si="1"/>
        <v>40</v>
      </c>
      <c r="P4" s="11">
        <f t="shared" si="1"/>
        <v>40</v>
      </c>
      <c r="Q4" s="11">
        <f t="shared" si="1"/>
        <v>40</v>
      </c>
      <c r="R4" s="11">
        <f t="shared" si="1"/>
        <v>40</v>
      </c>
      <c r="S4" s="11">
        <f t="shared" si="1"/>
        <v>0</v>
      </c>
    </row>
    <row r="5" spans="1:19" s="91" customFormat="1" x14ac:dyDescent="0.25">
      <c r="A5" s="86" t="s">
        <v>24</v>
      </c>
      <c r="B5" s="86"/>
      <c r="C5" s="86"/>
      <c r="D5" s="92"/>
      <c r="E5" s="86"/>
      <c r="F5" s="88"/>
      <c r="G5" s="87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</row>
    <row r="6" spans="1:19" s="91" customFormat="1" x14ac:dyDescent="0.25">
      <c r="A6" s="86" t="s">
        <v>25</v>
      </c>
      <c r="B6" s="86"/>
      <c r="C6" s="86"/>
      <c r="D6" s="92"/>
      <c r="E6" s="86"/>
      <c r="F6" s="88"/>
      <c r="G6" s="87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</row>
    <row r="7" spans="1:19" x14ac:dyDescent="0.25">
      <c r="A7" t="s">
        <v>44</v>
      </c>
      <c r="B7" s="1" t="s">
        <v>45</v>
      </c>
      <c r="C7" s="102" t="s">
        <v>27</v>
      </c>
      <c r="D7" s="46" t="s">
        <v>35</v>
      </c>
      <c r="E7" s="124" t="s">
        <v>46</v>
      </c>
      <c r="F7" s="19">
        <v>220</v>
      </c>
      <c r="G7" s="19"/>
      <c r="H7" s="36">
        <v>20</v>
      </c>
      <c r="I7" s="36">
        <v>20</v>
      </c>
      <c r="J7" s="36">
        <v>20</v>
      </c>
      <c r="K7" s="36">
        <v>20</v>
      </c>
      <c r="L7" s="36">
        <v>20</v>
      </c>
      <c r="M7" s="36">
        <v>20</v>
      </c>
      <c r="N7" s="36">
        <v>20</v>
      </c>
      <c r="O7" s="36">
        <v>20</v>
      </c>
      <c r="P7" s="36">
        <v>20</v>
      </c>
      <c r="Q7" s="36">
        <v>20</v>
      </c>
      <c r="R7" s="36">
        <v>20</v>
      </c>
      <c r="S7" s="36">
        <v>0</v>
      </c>
    </row>
    <row r="8" spans="1:19" x14ac:dyDescent="0.25">
      <c r="A8" t="s">
        <v>47</v>
      </c>
      <c r="B8" s="1" t="s">
        <v>45</v>
      </c>
      <c r="C8" s="102" t="s">
        <v>27</v>
      </c>
      <c r="D8" s="46" t="s">
        <v>35</v>
      </c>
      <c r="E8" s="124" t="s">
        <v>46</v>
      </c>
      <c r="F8" s="19">
        <v>220</v>
      </c>
      <c r="G8" s="19"/>
      <c r="H8" s="36">
        <v>20</v>
      </c>
      <c r="I8" s="36">
        <v>20</v>
      </c>
      <c r="J8" s="36">
        <v>20</v>
      </c>
      <c r="K8" s="36">
        <v>20</v>
      </c>
      <c r="L8" s="36">
        <v>20</v>
      </c>
      <c r="M8" s="36">
        <v>20</v>
      </c>
      <c r="N8" s="36">
        <v>20</v>
      </c>
      <c r="O8" s="36">
        <v>20</v>
      </c>
      <c r="P8" s="36">
        <v>20</v>
      </c>
      <c r="Q8" s="36">
        <v>20</v>
      </c>
      <c r="R8" s="36">
        <v>20</v>
      </c>
      <c r="S8" s="36">
        <v>0</v>
      </c>
    </row>
    <row r="9" spans="1:19" x14ac:dyDescent="0.25">
      <c r="A9" t="s">
        <v>48</v>
      </c>
      <c r="B9" s="1" t="s">
        <v>49</v>
      </c>
      <c r="C9" s="102" t="s">
        <v>27</v>
      </c>
      <c r="D9" s="46" t="s">
        <v>35</v>
      </c>
      <c r="E9" s="124" t="s">
        <v>46</v>
      </c>
      <c r="F9" s="19">
        <v>60</v>
      </c>
      <c r="G9" s="19"/>
      <c r="H9" s="36">
        <v>10</v>
      </c>
      <c r="I9" s="36">
        <v>10</v>
      </c>
      <c r="J9" s="36">
        <v>10</v>
      </c>
      <c r="K9" s="36">
        <v>10</v>
      </c>
      <c r="L9" s="36">
        <v>10</v>
      </c>
      <c r="M9" s="36">
        <v>10</v>
      </c>
      <c r="N9" s="36">
        <v>0</v>
      </c>
      <c r="O9" s="36">
        <v>0</v>
      </c>
      <c r="P9" s="36">
        <v>0</v>
      </c>
      <c r="Q9" s="36">
        <v>0</v>
      </c>
      <c r="R9" s="36">
        <v>0</v>
      </c>
      <c r="S9" s="36">
        <v>0</v>
      </c>
    </row>
    <row r="10" spans="1:19" ht="106.5" customHeight="1" x14ac:dyDescent="0.25">
      <c r="A10" s="1" t="s">
        <v>50</v>
      </c>
      <c r="B10" s="1" t="s">
        <v>51</v>
      </c>
      <c r="C10" s="102" t="s">
        <v>27</v>
      </c>
      <c r="D10" s="46" t="s">
        <v>35</v>
      </c>
      <c r="E10" s="124" t="s">
        <v>46</v>
      </c>
      <c r="F10" s="19">
        <v>50</v>
      </c>
      <c r="G10" s="19"/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</row>
    <row r="11" spans="1:19" x14ac:dyDescent="0.25">
      <c r="A11" s="1" t="s">
        <v>52</v>
      </c>
      <c r="C11" s="102" t="s">
        <v>27</v>
      </c>
      <c r="D11" s="46" t="s">
        <v>35</v>
      </c>
      <c r="E11" s="1" t="s">
        <v>46</v>
      </c>
      <c r="F11" s="19">
        <v>8</v>
      </c>
      <c r="G11" s="19"/>
      <c r="H11" s="36">
        <v>0</v>
      </c>
      <c r="I11" s="36">
        <v>0</v>
      </c>
      <c r="J11" s="36">
        <v>0</v>
      </c>
      <c r="K11" s="36">
        <v>0</v>
      </c>
      <c r="L11" s="36">
        <v>0</v>
      </c>
      <c r="M11" s="36">
        <v>0</v>
      </c>
      <c r="N11" s="36">
        <v>0</v>
      </c>
      <c r="O11" s="36">
        <v>0</v>
      </c>
      <c r="P11" s="36">
        <v>0</v>
      </c>
      <c r="Q11" s="36">
        <v>0</v>
      </c>
      <c r="R11" s="36">
        <v>0</v>
      </c>
      <c r="S11" s="36">
        <v>0</v>
      </c>
    </row>
    <row r="12" spans="1:19" x14ac:dyDescent="0.25">
      <c r="A12" s="1" t="s">
        <v>53</v>
      </c>
      <c r="C12" s="102" t="s">
        <v>27</v>
      </c>
      <c r="D12" s="46" t="s">
        <v>35</v>
      </c>
      <c r="E12" s="1" t="s">
        <v>46</v>
      </c>
      <c r="F12" s="19">
        <v>30</v>
      </c>
      <c r="G12" s="19"/>
      <c r="H12" s="36">
        <v>0</v>
      </c>
      <c r="I12" s="36">
        <v>0</v>
      </c>
      <c r="J12" s="36">
        <v>0</v>
      </c>
      <c r="K12" s="36">
        <v>0</v>
      </c>
      <c r="L12" s="36">
        <v>0</v>
      </c>
      <c r="M12" s="36">
        <v>0</v>
      </c>
      <c r="N12" s="36">
        <v>0</v>
      </c>
      <c r="O12" s="36">
        <v>0</v>
      </c>
      <c r="P12" s="36">
        <v>0</v>
      </c>
      <c r="Q12" s="36">
        <v>0</v>
      </c>
      <c r="R12" s="36">
        <v>0</v>
      </c>
      <c r="S12" s="36">
        <v>0</v>
      </c>
    </row>
    <row r="13" spans="1:19" x14ac:dyDescent="0.25">
      <c r="A13" s="1" t="s">
        <v>53</v>
      </c>
      <c r="C13" s="102" t="s">
        <v>27</v>
      </c>
      <c r="D13" s="46" t="s">
        <v>35</v>
      </c>
      <c r="E13" s="1" t="s">
        <v>54</v>
      </c>
      <c r="F13" s="19">
        <v>30</v>
      </c>
      <c r="G13" s="19"/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</row>
    <row r="14" spans="1:19" x14ac:dyDescent="0.25">
      <c r="A14" s="1" t="s">
        <v>53</v>
      </c>
      <c r="C14" s="102" t="s">
        <v>27</v>
      </c>
      <c r="D14" s="46" t="s">
        <v>35</v>
      </c>
      <c r="E14" s="1" t="s">
        <v>36</v>
      </c>
      <c r="F14" s="19">
        <v>30</v>
      </c>
      <c r="G14" s="19"/>
      <c r="H14" s="36">
        <v>0</v>
      </c>
      <c r="I14" s="36">
        <v>0</v>
      </c>
      <c r="J14" s="36">
        <v>0</v>
      </c>
      <c r="K14" s="36">
        <v>0</v>
      </c>
      <c r="L14" s="36">
        <v>0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  <c r="S14" s="36">
        <v>0</v>
      </c>
    </row>
    <row r="15" spans="1:19" x14ac:dyDescent="0.25">
      <c r="A15" s="1" t="s">
        <v>55</v>
      </c>
      <c r="C15" s="102" t="s">
        <v>27</v>
      </c>
      <c r="D15" s="46" t="s">
        <v>35</v>
      </c>
      <c r="E15" s="1" t="s">
        <v>46</v>
      </c>
      <c r="F15" s="19">
        <v>20</v>
      </c>
      <c r="G15" s="19"/>
      <c r="H15" s="36">
        <v>0</v>
      </c>
      <c r="I15" s="36">
        <v>0</v>
      </c>
      <c r="J15" s="36">
        <v>0</v>
      </c>
      <c r="K15" s="36">
        <v>0</v>
      </c>
      <c r="L15" s="36">
        <v>0</v>
      </c>
      <c r="M15" s="36">
        <v>0</v>
      </c>
      <c r="N15" s="36">
        <v>0</v>
      </c>
      <c r="O15" s="36">
        <v>0</v>
      </c>
      <c r="P15" s="36">
        <v>0</v>
      </c>
      <c r="Q15" s="36">
        <v>0</v>
      </c>
      <c r="R15" s="36">
        <v>0</v>
      </c>
      <c r="S15" s="36">
        <v>0</v>
      </c>
    </row>
    <row r="16" spans="1:19" x14ac:dyDescent="0.25">
      <c r="A16" s="1" t="s">
        <v>55</v>
      </c>
      <c r="C16" s="102" t="s">
        <v>27</v>
      </c>
      <c r="D16" s="46" t="s">
        <v>35</v>
      </c>
      <c r="E16" s="1" t="s">
        <v>54</v>
      </c>
      <c r="F16" s="19">
        <v>20</v>
      </c>
      <c r="G16" s="19"/>
      <c r="H16" s="36">
        <v>0</v>
      </c>
      <c r="I16" s="36">
        <v>0</v>
      </c>
      <c r="J16" s="36">
        <v>0</v>
      </c>
      <c r="K16" s="36">
        <v>0</v>
      </c>
      <c r="L16" s="36">
        <v>0</v>
      </c>
      <c r="M16" s="36">
        <v>0</v>
      </c>
      <c r="N16" s="36">
        <v>0</v>
      </c>
      <c r="O16" s="36">
        <v>0</v>
      </c>
      <c r="P16" s="36">
        <v>0</v>
      </c>
      <c r="Q16" s="36">
        <v>0</v>
      </c>
      <c r="R16" s="36">
        <v>0</v>
      </c>
      <c r="S16" s="36">
        <v>0</v>
      </c>
    </row>
    <row r="17" spans="1:19" x14ac:dyDescent="0.25">
      <c r="A17" s="1" t="s">
        <v>55</v>
      </c>
      <c r="C17" s="102" t="s">
        <v>27</v>
      </c>
      <c r="D17" s="46" t="s">
        <v>35</v>
      </c>
      <c r="E17" s="1" t="s">
        <v>36</v>
      </c>
      <c r="F17" s="19">
        <v>20</v>
      </c>
      <c r="G17" s="19"/>
      <c r="H17" s="36">
        <v>0</v>
      </c>
      <c r="I17" s="36">
        <v>0</v>
      </c>
      <c r="J17" s="36">
        <v>0</v>
      </c>
      <c r="K17" s="36">
        <v>0</v>
      </c>
      <c r="L17" s="36">
        <v>0</v>
      </c>
      <c r="M17" s="36">
        <v>0</v>
      </c>
      <c r="N17" s="36">
        <v>0</v>
      </c>
      <c r="O17" s="36">
        <v>0</v>
      </c>
      <c r="P17" s="36">
        <v>0</v>
      </c>
      <c r="Q17" s="36">
        <v>0</v>
      </c>
      <c r="R17" s="36">
        <v>0</v>
      </c>
      <c r="S17" s="36">
        <v>0</v>
      </c>
    </row>
    <row r="18" spans="1:19" x14ac:dyDescent="0.25">
      <c r="A18" s="1" t="s">
        <v>56</v>
      </c>
      <c r="C18" s="102" t="s">
        <v>27</v>
      </c>
      <c r="D18" s="46" t="s">
        <v>35</v>
      </c>
      <c r="E18" s="1" t="s">
        <v>46</v>
      </c>
      <c r="F18" s="19">
        <v>10</v>
      </c>
      <c r="G18" s="19"/>
      <c r="H18" s="36">
        <v>0</v>
      </c>
      <c r="I18" s="36">
        <v>0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6">
        <v>0</v>
      </c>
      <c r="P18" s="36">
        <v>0</v>
      </c>
      <c r="Q18" s="36">
        <v>0</v>
      </c>
      <c r="R18" s="36">
        <v>0</v>
      </c>
      <c r="S18" s="36">
        <v>0</v>
      </c>
    </row>
    <row r="19" spans="1:19" x14ac:dyDescent="0.25">
      <c r="A19" s="1" t="s">
        <v>56</v>
      </c>
      <c r="C19" s="102" t="s">
        <v>27</v>
      </c>
      <c r="D19" s="46" t="s">
        <v>35</v>
      </c>
      <c r="E19" s="1" t="s">
        <v>54</v>
      </c>
      <c r="F19" s="19">
        <v>5</v>
      </c>
      <c r="G19" s="19"/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  <c r="S19" s="36">
        <v>0</v>
      </c>
    </row>
    <row r="20" spans="1:19" x14ac:dyDescent="0.25">
      <c r="A20" s="1" t="s">
        <v>56</v>
      </c>
      <c r="C20" s="102" t="s">
        <v>27</v>
      </c>
      <c r="D20" s="46" t="s">
        <v>35</v>
      </c>
      <c r="E20" s="1" t="s">
        <v>36</v>
      </c>
      <c r="F20" s="19">
        <v>5</v>
      </c>
      <c r="G20" s="19"/>
      <c r="H20" s="36">
        <v>0</v>
      </c>
      <c r="I20" s="36">
        <v>0</v>
      </c>
      <c r="J20" s="36">
        <v>0</v>
      </c>
      <c r="K20" s="36">
        <v>0</v>
      </c>
      <c r="L20" s="36">
        <v>0</v>
      </c>
      <c r="M20" s="36">
        <v>0</v>
      </c>
      <c r="N20" s="36">
        <v>0</v>
      </c>
      <c r="O20" s="36">
        <v>0</v>
      </c>
      <c r="P20" s="36">
        <v>0</v>
      </c>
      <c r="Q20" s="36">
        <v>0</v>
      </c>
      <c r="R20" s="36">
        <v>0</v>
      </c>
      <c r="S20" s="36">
        <v>0</v>
      </c>
    </row>
    <row r="21" spans="1:19" ht="45" x14ac:dyDescent="0.25">
      <c r="A21" s="1" t="s">
        <v>57</v>
      </c>
      <c r="B21" s="1" t="s">
        <v>58</v>
      </c>
      <c r="C21" s="102" t="s">
        <v>27</v>
      </c>
      <c r="D21" s="46" t="s">
        <v>35</v>
      </c>
      <c r="E21" s="1" t="s">
        <v>36</v>
      </c>
      <c r="F21" s="19">
        <v>180</v>
      </c>
      <c r="G21" s="19"/>
      <c r="H21" s="36">
        <v>0</v>
      </c>
      <c r="I21" s="36">
        <v>0</v>
      </c>
      <c r="J21" s="36">
        <v>0</v>
      </c>
      <c r="K21" s="36">
        <v>0</v>
      </c>
      <c r="L21" s="36">
        <v>0</v>
      </c>
      <c r="M21" s="36">
        <v>0</v>
      </c>
      <c r="N21" s="36">
        <v>0</v>
      </c>
      <c r="O21" s="36">
        <v>0</v>
      </c>
      <c r="P21" s="36">
        <v>0</v>
      </c>
      <c r="Q21" s="36">
        <v>0</v>
      </c>
      <c r="R21" s="36">
        <v>0</v>
      </c>
      <c r="S21" s="36">
        <v>0</v>
      </c>
    </row>
    <row r="22" spans="1:19" ht="45" x14ac:dyDescent="0.25">
      <c r="A22" s="1" t="s">
        <v>59</v>
      </c>
      <c r="B22" s="1" t="s">
        <v>60</v>
      </c>
      <c r="C22" s="102" t="s">
        <v>27</v>
      </c>
      <c r="D22" s="46" t="s">
        <v>35</v>
      </c>
      <c r="E22" s="1" t="s">
        <v>46</v>
      </c>
      <c r="F22" s="19">
        <v>20</v>
      </c>
      <c r="G22" s="19"/>
      <c r="H22" s="36">
        <v>0</v>
      </c>
      <c r="I22" s="36">
        <v>0</v>
      </c>
      <c r="J22" s="36">
        <v>0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</row>
    <row r="23" spans="1:19" ht="45" x14ac:dyDescent="0.25">
      <c r="A23" s="1" t="s">
        <v>61</v>
      </c>
      <c r="B23" s="1" t="s">
        <v>60</v>
      </c>
      <c r="C23" s="102" t="s">
        <v>27</v>
      </c>
      <c r="D23" s="46" t="s">
        <v>35</v>
      </c>
      <c r="E23" s="1" t="s">
        <v>46</v>
      </c>
      <c r="F23" s="19">
        <v>20</v>
      </c>
      <c r="G23" s="19"/>
      <c r="H23" s="36">
        <v>0</v>
      </c>
      <c r="I23" s="36">
        <v>0</v>
      </c>
      <c r="J23" s="36">
        <v>0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0</v>
      </c>
      <c r="Q23" s="36">
        <v>0</v>
      </c>
      <c r="R23" s="36">
        <v>0</v>
      </c>
      <c r="S23" s="36">
        <v>0</v>
      </c>
    </row>
    <row r="24" spans="1:19" ht="30" x14ac:dyDescent="0.25">
      <c r="A24" s="1" t="s">
        <v>62</v>
      </c>
      <c r="B24" s="1" t="s">
        <v>63</v>
      </c>
      <c r="C24" s="102" t="s">
        <v>27</v>
      </c>
      <c r="D24" s="46" t="s">
        <v>35</v>
      </c>
      <c r="E24" s="1" t="s">
        <v>46</v>
      </c>
      <c r="F24" s="19">
        <v>160</v>
      </c>
      <c r="G24" s="19"/>
      <c r="H24" s="36">
        <v>0</v>
      </c>
      <c r="I24" s="36">
        <v>0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</row>
    <row r="25" spans="1:19" ht="30" x14ac:dyDescent="0.25">
      <c r="A25" s="1" t="s">
        <v>62</v>
      </c>
      <c r="B25" s="1" t="s">
        <v>63</v>
      </c>
      <c r="C25" s="102" t="s">
        <v>27</v>
      </c>
      <c r="D25" s="46" t="s">
        <v>35</v>
      </c>
      <c r="E25" s="1" t="s">
        <v>54</v>
      </c>
      <c r="F25" s="19">
        <v>96</v>
      </c>
      <c r="G25" s="19">
        <f>SUM(Tabela132[[#This Row],[Mês 1]:[Mês 12]])</f>
        <v>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30" x14ac:dyDescent="0.25">
      <c r="A26" s="1" t="s">
        <v>62</v>
      </c>
      <c r="B26" s="1" t="s">
        <v>63</v>
      </c>
      <c r="C26" s="102" t="s">
        <v>27</v>
      </c>
      <c r="D26" s="46" t="s">
        <v>35</v>
      </c>
      <c r="E26" s="1" t="s">
        <v>36</v>
      </c>
      <c r="F26" s="19">
        <v>96</v>
      </c>
      <c r="G26" s="19">
        <f>SUM(Tabela132[[#This Row],[Mês 1]:[Mês 12]])</f>
        <v>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5">
      <c r="C27" s="103"/>
      <c r="F27" s="7"/>
      <c r="G27" s="19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x14ac:dyDescent="0.25">
      <c r="C28" s="103"/>
      <c r="F28" s="7"/>
      <c r="G28" s="19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x14ac:dyDescent="0.25">
      <c r="C29" s="103"/>
      <c r="F29" s="7"/>
      <c r="G29" s="19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5">
      <c r="C30" s="103"/>
      <c r="F30" s="7"/>
      <c r="G30" s="19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x14ac:dyDescent="0.25">
      <c r="C31" s="103"/>
      <c r="F31" s="7"/>
      <c r="G31" s="19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x14ac:dyDescent="0.25">
      <c r="C32" s="103"/>
      <c r="F32" s="7"/>
      <c r="G32" s="19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3:19" x14ac:dyDescent="0.25">
      <c r="C33" s="103"/>
      <c r="F33" s="7"/>
      <c r="G33" s="19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3:19" x14ac:dyDescent="0.25">
      <c r="C34" s="103"/>
      <c r="F34" s="7"/>
      <c r="G34" s="19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3:19" x14ac:dyDescent="0.25">
      <c r="C35" s="73"/>
      <c r="F35" s="7"/>
      <c r="G35" s="19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</row>
    <row r="36" spans="3:19" x14ac:dyDescent="0.25">
      <c r="C36" s="73"/>
      <c r="F36" s="7"/>
      <c r="G36" s="19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</row>
    <row r="37" spans="3:19" x14ac:dyDescent="0.25">
      <c r="F37" s="7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</row>
    <row r="38" spans="3:19" x14ac:dyDescent="0.25">
      <c r="F38" s="7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</row>
    <row r="39" spans="3:19" x14ac:dyDescent="0.25">
      <c r="F39" s="7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</row>
    <row r="40" spans="3:19" x14ac:dyDescent="0.25">
      <c r="F40" s="7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</row>
    <row r="41" spans="3:19" x14ac:dyDescent="0.25">
      <c r="F41" s="7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</row>
    <row r="42" spans="3:19" x14ac:dyDescent="0.25">
      <c r="F42" s="7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</row>
    <row r="43" spans="3:19" x14ac:dyDescent="0.25">
      <c r="F43" s="7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</row>
  </sheetData>
  <phoneticPr fontId="18" type="noConversion"/>
  <conditionalFormatting sqref="B7:B10 H7:S35 B12:B34 A23:A26 A37:B43">
    <cfRule type="expression" dxfId="362" priority="21">
      <formula>IF($A7="Esforço total atribuído",1)</formula>
    </cfRule>
    <cfRule type="expression" dxfId="361" priority="22">
      <formula>IF($A7="Disponibilidade restante",1)</formula>
    </cfRule>
    <cfRule type="expression" dxfId="360" priority="23">
      <formula>IF($A7="Disponibil.total",1)</formula>
    </cfRule>
  </conditionalFormatting>
  <conditionalFormatting sqref="B7:B36 H7:S36 A23:A26 A37:B43">
    <cfRule type="expression" dxfId="359" priority="24">
      <formula>IF(#REF!=1,1)</formula>
    </cfRule>
  </conditionalFormatting>
  <conditionalFormatting sqref="B11">
    <cfRule type="expression" dxfId="358" priority="696">
      <formula>IF(#REF!="Esforço total atribuído",1)</formula>
    </cfRule>
    <cfRule type="expression" dxfId="357" priority="697">
      <formula>IF(#REF!="Disponibilidade restante",1)</formula>
    </cfRule>
    <cfRule type="expression" dxfId="356" priority="698">
      <formula>IF(#REF!="Disponibil.total",1)</formula>
    </cfRule>
  </conditionalFormatting>
  <conditionalFormatting sqref="B35:B36">
    <cfRule type="expression" dxfId="355" priority="871">
      <formula>IF($A11="Esforço total atribuído",1)</formula>
    </cfRule>
    <cfRule type="expression" dxfId="354" priority="872">
      <formula>IF($A11="Disponibilidade restante",1)</formula>
    </cfRule>
    <cfRule type="expression" dxfId="353" priority="873">
      <formula>IF($A11="Disponibil.total",1)</formula>
    </cfRule>
  </conditionalFormatting>
  <conditionalFormatting sqref="G37:S43">
    <cfRule type="expression" dxfId="352" priority="738">
      <formula>IF($A37="Esforço total atribuído",1)</formula>
    </cfRule>
    <cfRule type="expression" dxfId="351" priority="739">
      <formula>IF($A37="Disponibilidade restante",1)</formula>
    </cfRule>
    <cfRule type="expression" dxfId="350" priority="740">
      <formula>IF($A37="Disponibil.total",1)</formula>
    </cfRule>
    <cfRule type="expression" dxfId="349" priority="741">
      <formula>IF($B37=1,1)</formula>
    </cfRule>
  </conditionalFormatting>
  <conditionalFormatting sqref="H36:S36">
    <cfRule type="expression" dxfId="348" priority="692">
      <formula>IF(#REF!="Esforço total atribuído",1)</formula>
    </cfRule>
    <cfRule type="expression" dxfId="347" priority="693">
      <formula>IF(#REF!="Disponibilidade restante",1)</formula>
    </cfRule>
    <cfRule type="expression" dxfId="346" priority="694">
      <formula>IF(#REF!="Disponibil.total",1)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D7:D9 D10 D22:D24 D18:D21 D11 D12:D17" numberStoredAsText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6CC1-6492-4F11-9135-D44C3C3E8DDE}">
  <dimension ref="A1:AN71"/>
  <sheetViews>
    <sheetView zoomScale="90" zoomScaleNormal="90" workbookViewId="0">
      <pane ySplit="4" topLeftCell="A5" activePane="bottomLeft" state="frozen"/>
      <selection pane="bottomLeft" activeCell="AA37" sqref="AA37"/>
    </sheetView>
  </sheetViews>
  <sheetFormatPr defaultRowHeight="15" x14ac:dyDescent="0.25"/>
  <cols>
    <col min="1" max="1" width="62.7109375" style="1" customWidth="1"/>
    <col min="2" max="2" width="20.5703125" style="1" bestFit="1" customWidth="1"/>
    <col min="3" max="3" width="29.7109375" style="1" customWidth="1"/>
    <col min="4" max="4" width="14.42578125" style="1" bestFit="1" customWidth="1"/>
    <col min="5" max="5" width="11.7109375" style="63" bestFit="1" customWidth="1"/>
    <col min="6" max="6" width="11.28515625" style="7" bestFit="1" customWidth="1"/>
    <col min="7" max="7" width="18.140625" style="7" bestFit="1" customWidth="1"/>
    <col min="8" max="8" width="16.28515625" style="7" customWidth="1"/>
    <col min="9" max="11" width="10.42578125" style="1" hidden="1" customWidth="1"/>
    <col min="12" max="12" width="10.42578125" style="51" hidden="1" customWidth="1"/>
    <col min="13" max="16" width="11.5703125" style="51" hidden="1" customWidth="1"/>
    <col min="17" max="17" width="11.42578125" style="51" hidden="1" customWidth="1"/>
    <col min="18" max="20" width="11.5703125" style="51" hidden="1" customWidth="1"/>
    <col min="21" max="21" width="10.140625" style="51" hidden="1" customWidth="1"/>
    <col min="22" max="28" width="11.5703125" style="51" customWidth="1"/>
  </cols>
  <sheetData>
    <row r="1" spans="1:40" x14ac:dyDescent="0.25">
      <c r="A1" s="1" t="s">
        <v>0</v>
      </c>
      <c r="B1" s="1" t="s">
        <v>64</v>
      </c>
      <c r="C1" s="1" t="s">
        <v>3</v>
      </c>
      <c r="D1" s="1" t="s">
        <v>4</v>
      </c>
      <c r="E1" s="63" t="s">
        <v>5</v>
      </c>
      <c r="F1" s="7" t="s">
        <v>6</v>
      </c>
      <c r="G1" s="7" t="s">
        <v>7</v>
      </c>
      <c r="H1" s="7" t="s">
        <v>8</v>
      </c>
      <c r="I1" s="3" t="s">
        <v>65</v>
      </c>
      <c r="J1" s="4" t="s">
        <v>66</v>
      </c>
      <c r="K1" s="4" t="s">
        <v>67</v>
      </c>
      <c r="L1" s="56" t="s">
        <v>68</v>
      </c>
      <c r="M1" s="56" t="s">
        <v>69</v>
      </c>
      <c r="N1" s="56" t="s">
        <v>70</v>
      </c>
      <c r="O1" s="56" t="s">
        <v>71</v>
      </c>
      <c r="P1" s="56" t="s">
        <v>72</v>
      </c>
      <c r="Q1" s="56" t="s">
        <v>73</v>
      </c>
      <c r="R1" s="56" t="s">
        <v>74</v>
      </c>
      <c r="S1" s="56" t="s">
        <v>75</v>
      </c>
      <c r="T1" s="56" t="s">
        <v>76</v>
      </c>
      <c r="U1" s="56" t="s">
        <v>77</v>
      </c>
      <c r="V1" s="56" t="s">
        <v>78</v>
      </c>
      <c r="W1" s="56" t="s">
        <v>79</v>
      </c>
      <c r="X1" s="56" t="s">
        <v>80</v>
      </c>
      <c r="Y1" s="56" t="s">
        <v>81</v>
      </c>
      <c r="Z1" s="56" t="s">
        <v>82</v>
      </c>
      <c r="AA1" s="56" t="s">
        <v>83</v>
      </c>
      <c r="AB1" s="56" t="s">
        <v>84</v>
      </c>
      <c r="AC1" s="56" t="s">
        <v>85</v>
      </c>
      <c r="AD1" s="56" t="s">
        <v>86</v>
      </c>
      <c r="AE1" s="56" t="s">
        <v>87</v>
      </c>
      <c r="AF1" s="56" t="s">
        <v>88</v>
      </c>
      <c r="AG1" s="56" t="s">
        <v>89</v>
      </c>
      <c r="AH1" s="3" t="s">
        <v>90</v>
      </c>
      <c r="AI1" s="3" t="s">
        <v>91</v>
      </c>
      <c r="AJ1" s="3" t="s">
        <v>92</v>
      </c>
      <c r="AK1" s="3" t="s">
        <v>93</v>
      </c>
      <c r="AL1" s="3" t="s">
        <v>94</v>
      </c>
      <c r="AM1" s="3" t="s">
        <v>95</v>
      </c>
      <c r="AN1" s="3" t="s">
        <v>96</v>
      </c>
    </row>
    <row r="2" spans="1:40" x14ac:dyDescent="0.25">
      <c r="A2" s="1" t="s">
        <v>21</v>
      </c>
      <c r="H2" s="57">
        <f>SUM(Tabela14567[[#This Row],[mai/24]:[dez/25]])</f>
        <v>330</v>
      </c>
      <c r="I2" s="22">
        <f>I3-I4</f>
        <v>-33</v>
      </c>
      <c r="J2" s="12">
        <f t="shared" ref="J2:R2" si="0">J3-J4</f>
        <v>1</v>
      </c>
      <c r="K2" s="12">
        <f t="shared" si="0"/>
        <v>36</v>
      </c>
      <c r="L2" s="19">
        <f t="shared" si="0"/>
        <v>8.25</v>
      </c>
      <c r="M2" s="19">
        <f t="shared" si="0"/>
        <v>4.4500000000000171</v>
      </c>
      <c r="N2" s="19">
        <f t="shared" si="0"/>
        <v>0</v>
      </c>
      <c r="O2" s="19">
        <f t="shared" si="0"/>
        <v>32</v>
      </c>
      <c r="P2" s="19">
        <f t="shared" si="0"/>
        <v>-19.900000000000006</v>
      </c>
      <c r="Q2" s="19">
        <f t="shared" si="0"/>
        <v>-24.800000000000011</v>
      </c>
      <c r="R2" s="58">
        <f t="shared" si="0"/>
        <v>-22</v>
      </c>
      <c r="S2" s="58">
        <f t="shared" ref="S2:AN2" si="1">S3-S4</f>
        <v>-19.199999999999989</v>
      </c>
      <c r="T2" s="58">
        <f t="shared" si="1"/>
        <v>-26</v>
      </c>
      <c r="U2" s="58">
        <f t="shared" si="1"/>
        <v>-10.800000000000011</v>
      </c>
      <c r="V2" s="58">
        <f t="shared" si="1"/>
        <v>-1</v>
      </c>
      <c r="W2" s="58">
        <f t="shared" si="1"/>
        <v>-22</v>
      </c>
      <c r="X2" s="58">
        <f t="shared" si="1"/>
        <v>56</v>
      </c>
      <c r="Y2" s="58">
        <f t="shared" si="1"/>
        <v>79</v>
      </c>
      <c r="Z2" s="58">
        <f t="shared" si="1"/>
        <v>124</v>
      </c>
      <c r="AA2" s="58">
        <f t="shared" si="1"/>
        <v>100</v>
      </c>
      <c r="AB2" s="58">
        <f t="shared" si="1"/>
        <v>68</v>
      </c>
      <c r="AC2" s="58">
        <f t="shared" si="1"/>
        <v>124</v>
      </c>
      <c r="AD2" s="58">
        <f t="shared" si="1"/>
        <v>140</v>
      </c>
      <c r="AE2" s="58">
        <f t="shared" si="1"/>
        <v>148</v>
      </c>
      <c r="AF2" s="58">
        <f t="shared" si="1"/>
        <v>140</v>
      </c>
      <c r="AG2" s="58">
        <f t="shared" si="1"/>
        <v>148</v>
      </c>
      <c r="AH2" s="58">
        <f t="shared" si="1"/>
        <v>140</v>
      </c>
      <c r="AI2" s="58">
        <f t="shared" si="1"/>
        <v>156</v>
      </c>
      <c r="AJ2" s="58">
        <f t="shared" si="1"/>
        <v>148</v>
      </c>
      <c r="AK2" s="58">
        <f t="shared" si="1"/>
        <v>156</v>
      </c>
      <c r="AL2" s="58">
        <f t="shared" si="1"/>
        <v>164</v>
      </c>
      <c r="AM2" s="58">
        <f t="shared" si="1"/>
        <v>140</v>
      </c>
      <c r="AN2" s="58">
        <f t="shared" si="1"/>
        <v>108</v>
      </c>
    </row>
    <row r="3" spans="1:40" x14ac:dyDescent="0.25">
      <c r="A3" s="1" t="s">
        <v>22</v>
      </c>
      <c r="H3" s="57">
        <f>SUM(Tabela14567[[#This Row],[mai/24]:[dez/25]])</f>
        <v>3232</v>
      </c>
      <c r="I3" s="22">
        <v>168</v>
      </c>
      <c r="J3" s="13">
        <v>160</v>
      </c>
      <c r="K3" s="13">
        <v>176</v>
      </c>
      <c r="L3" s="57">
        <v>176</v>
      </c>
      <c r="M3" s="57">
        <v>168</v>
      </c>
      <c r="N3" s="57">
        <v>184</v>
      </c>
      <c r="O3" s="57">
        <v>152</v>
      </c>
      <c r="P3" s="57">
        <v>120</v>
      </c>
      <c r="Q3" s="57">
        <v>120</v>
      </c>
      <c r="R3" s="57">
        <v>160</v>
      </c>
      <c r="S3" s="57">
        <v>168</v>
      </c>
      <c r="T3" s="57">
        <v>160</v>
      </c>
      <c r="U3" s="58">
        <v>168</v>
      </c>
      <c r="V3" s="58">
        <v>160</v>
      </c>
      <c r="W3" s="58">
        <v>176</v>
      </c>
      <c r="X3" s="57">
        <v>168</v>
      </c>
      <c r="Y3" s="57">
        <v>176</v>
      </c>
      <c r="Z3" s="57">
        <v>184</v>
      </c>
      <c r="AA3" s="57">
        <v>160</v>
      </c>
      <c r="AB3" s="57">
        <v>128</v>
      </c>
      <c r="AC3" s="57">
        <v>144</v>
      </c>
      <c r="AD3" s="57">
        <v>160</v>
      </c>
      <c r="AE3" s="57">
        <v>168</v>
      </c>
      <c r="AF3" s="57">
        <v>160</v>
      </c>
      <c r="AG3" s="57">
        <v>168</v>
      </c>
      <c r="AH3" s="57">
        <v>160</v>
      </c>
      <c r="AI3" s="57">
        <v>176</v>
      </c>
      <c r="AJ3" s="57">
        <v>168</v>
      </c>
      <c r="AK3" s="57">
        <v>176</v>
      </c>
      <c r="AL3" s="57">
        <v>184</v>
      </c>
      <c r="AM3" s="57">
        <v>160</v>
      </c>
      <c r="AN3" s="57">
        <v>128</v>
      </c>
    </row>
    <row r="4" spans="1:40" x14ac:dyDescent="0.25">
      <c r="A4" s="10" t="s">
        <v>23</v>
      </c>
      <c r="B4" s="10"/>
      <c r="C4" s="10"/>
      <c r="D4" s="10"/>
      <c r="E4" s="64"/>
      <c r="F4" s="48"/>
      <c r="G4" s="48"/>
      <c r="H4" s="100">
        <f>SUM(Tabela14567[[#This Row],[mai/24]:[dez/25]])</f>
        <v>2902</v>
      </c>
      <c r="I4" s="23">
        <f>SUM(I7:I60)</f>
        <v>201</v>
      </c>
      <c r="J4" s="9">
        <f>SUM(J7:J65)</f>
        <v>159</v>
      </c>
      <c r="K4" s="9">
        <f t="shared" ref="K4:AN4" si="2">SUM(K7:K65)</f>
        <v>140</v>
      </c>
      <c r="L4" s="11">
        <f>SUM(L7:L65)</f>
        <v>167.75</v>
      </c>
      <c r="M4" s="11">
        <f>SUM(M7:M65)</f>
        <v>163.54999999999998</v>
      </c>
      <c r="N4" s="11">
        <f t="shared" si="2"/>
        <v>184</v>
      </c>
      <c r="O4" s="11">
        <f t="shared" si="2"/>
        <v>120</v>
      </c>
      <c r="P4" s="11">
        <f t="shared" si="2"/>
        <v>139.9</v>
      </c>
      <c r="Q4" s="11">
        <f t="shared" si="2"/>
        <v>144.80000000000001</v>
      </c>
      <c r="R4" s="11">
        <f t="shared" si="2"/>
        <v>182</v>
      </c>
      <c r="S4" s="11">
        <f t="shared" si="2"/>
        <v>187.2</v>
      </c>
      <c r="T4" s="11">
        <f t="shared" si="2"/>
        <v>186</v>
      </c>
      <c r="U4" s="11">
        <f t="shared" si="2"/>
        <v>178.8</v>
      </c>
      <c r="V4" s="11">
        <f t="shared" si="2"/>
        <v>161</v>
      </c>
      <c r="W4" s="11">
        <f t="shared" si="2"/>
        <v>198</v>
      </c>
      <c r="X4" s="11">
        <f t="shared" si="2"/>
        <v>112</v>
      </c>
      <c r="Y4" s="11">
        <f t="shared" si="2"/>
        <v>97</v>
      </c>
      <c r="Z4" s="11">
        <f t="shared" si="2"/>
        <v>60</v>
      </c>
      <c r="AA4" s="11">
        <f t="shared" si="2"/>
        <v>60</v>
      </c>
      <c r="AB4" s="11">
        <f t="shared" si="2"/>
        <v>60</v>
      </c>
      <c r="AC4" s="11">
        <f t="shared" si="2"/>
        <v>20</v>
      </c>
      <c r="AD4" s="11">
        <f t="shared" si="2"/>
        <v>20</v>
      </c>
      <c r="AE4" s="11">
        <f t="shared" si="2"/>
        <v>20</v>
      </c>
      <c r="AF4" s="11">
        <f t="shared" si="2"/>
        <v>20</v>
      </c>
      <c r="AG4" s="11">
        <f t="shared" si="2"/>
        <v>20</v>
      </c>
      <c r="AH4" s="11">
        <f t="shared" si="2"/>
        <v>20</v>
      </c>
      <c r="AI4" s="11">
        <f t="shared" si="2"/>
        <v>20</v>
      </c>
      <c r="AJ4" s="11">
        <f t="shared" si="2"/>
        <v>20</v>
      </c>
      <c r="AK4" s="11">
        <f t="shared" si="2"/>
        <v>20</v>
      </c>
      <c r="AL4" s="11">
        <f t="shared" si="2"/>
        <v>20</v>
      </c>
      <c r="AM4" s="11">
        <f t="shared" si="2"/>
        <v>20</v>
      </c>
      <c r="AN4" s="11">
        <f t="shared" si="2"/>
        <v>20</v>
      </c>
    </row>
    <row r="5" spans="1:40" s="91" customFormat="1" x14ac:dyDescent="0.25">
      <c r="A5" s="86" t="s">
        <v>24</v>
      </c>
      <c r="B5" s="86"/>
      <c r="C5" s="86"/>
      <c r="D5" s="86"/>
      <c r="E5" s="93"/>
      <c r="F5" s="88"/>
      <c r="G5" s="88"/>
      <c r="H5" s="88"/>
      <c r="I5" s="23"/>
      <c r="J5" s="9"/>
      <c r="K5" s="9"/>
      <c r="L5" s="89"/>
      <c r="M5" s="89"/>
      <c r="N5" s="89"/>
      <c r="O5" s="89"/>
      <c r="P5" s="89"/>
      <c r="Q5" s="89"/>
      <c r="R5" s="89"/>
      <c r="S5" s="94"/>
      <c r="T5" s="94"/>
      <c r="U5" s="94"/>
      <c r="V5" s="94"/>
      <c r="W5" s="94"/>
      <c r="X5" s="87"/>
      <c r="Y5" s="87"/>
      <c r="Z5" s="87"/>
      <c r="AA5" s="87"/>
      <c r="AB5" s="87"/>
      <c r="AC5" s="141"/>
      <c r="AD5" s="141"/>
      <c r="AE5" s="141"/>
      <c r="AF5" s="141"/>
      <c r="AG5" s="141"/>
      <c r="AH5" s="141"/>
      <c r="AI5" s="141"/>
      <c r="AJ5" s="141"/>
      <c r="AK5" s="141"/>
      <c r="AL5" s="141"/>
      <c r="AM5" s="141"/>
      <c r="AN5" s="141"/>
    </row>
    <row r="6" spans="1:40" s="91" customFormat="1" x14ac:dyDescent="0.25">
      <c r="A6" s="86" t="s">
        <v>25</v>
      </c>
      <c r="B6" s="86"/>
      <c r="C6" s="86"/>
      <c r="D6" s="86"/>
      <c r="E6" s="93"/>
      <c r="F6" s="88"/>
      <c r="G6" s="88"/>
      <c r="H6" s="88"/>
      <c r="I6" s="23"/>
      <c r="J6" s="9"/>
      <c r="K6" s="9"/>
      <c r="L6" s="89"/>
      <c r="M6" s="89"/>
      <c r="N6" s="89"/>
      <c r="O6" s="89"/>
      <c r="P6" s="89"/>
      <c r="Q6" s="89"/>
      <c r="R6" s="89"/>
      <c r="S6" s="94"/>
      <c r="T6" s="94"/>
      <c r="U6" s="94"/>
      <c r="V6" s="94"/>
      <c r="W6" s="94"/>
      <c r="X6" s="87"/>
      <c r="Y6" s="87"/>
      <c r="Z6" s="87"/>
      <c r="AA6" s="87"/>
      <c r="AB6" s="87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</row>
    <row r="7" spans="1:40" x14ac:dyDescent="0.25">
      <c r="A7" s="1" t="s">
        <v>97</v>
      </c>
      <c r="B7" s="1" t="s">
        <v>98</v>
      </c>
      <c r="C7" s="17"/>
      <c r="D7" s="1" t="s">
        <v>99</v>
      </c>
      <c r="E7" s="1" t="s">
        <v>39</v>
      </c>
      <c r="F7" s="7" t="s">
        <v>100</v>
      </c>
      <c r="G7" s="19">
        <v>455</v>
      </c>
      <c r="H7" s="19">
        <f>SUM(Tabela14567[[#This Row],[jan/25]:[dez/26]])</f>
        <v>536.70000000000005</v>
      </c>
      <c r="I7" s="23">
        <v>27</v>
      </c>
      <c r="J7" s="12">
        <v>27</v>
      </c>
      <c r="K7" s="12">
        <v>27</v>
      </c>
      <c r="L7" s="12">
        <v>55</v>
      </c>
      <c r="M7" s="38">
        <v>27</v>
      </c>
      <c r="N7" s="38">
        <v>30</v>
      </c>
      <c r="O7" s="38">
        <v>27</v>
      </c>
      <c r="P7" s="38">
        <v>26</v>
      </c>
      <c r="Q7" s="38">
        <v>20</v>
      </c>
      <c r="R7" s="38">
        <v>21.7</v>
      </c>
      <c r="S7" s="38">
        <v>39.5</v>
      </c>
      <c r="T7" s="38">
        <v>27</v>
      </c>
      <c r="U7" s="38">
        <v>58.5</v>
      </c>
      <c r="V7" s="38">
        <v>20</v>
      </c>
      <c r="W7" s="38">
        <v>10</v>
      </c>
      <c r="X7" s="38">
        <v>20</v>
      </c>
      <c r="Y7" s="38">
        <v>20</v>
      </c>
      <c r="Z7" s="38">
        <v>20</v>
      </c>
      <c r="AA7" s="38">
        <v>20</v>
      </c>
      <c r="AB7" s="38">
        <v>20</v>
      </c>
      <c r="AC7" s="38">
        <v>20</v>
      </c>
      <c r="AD7" s="38">
        <v>20</v>
      </c>
      <c r="AE7" s="38">
        <v>20</v>
      </c>
      <c r="AF7" s="38">
        <v>20</v>
      </c>
      <c r="AG7" s="38">
        <v>20</v>
      </c>
      <c r="AH7" s="38">
        <v>20</v>
      </c>
      <c r="AI7" s="38">
        <v>20</v>
      </c>
      <c r="AJ7" s="38">
        <v>20</v>
      </c>
      <c r="AK7" s="38">
        <v>20</v>
      </c>
      <c r="AL7" s="38">
        <v>20</v>
      </c>
      <c r="AM7" s="38">
        <v>20</v>
      </c>
      <c r="AN7" s="38">
        <v>20</v>
      </c>
    </row>
    <row r="8" spans="1:40" ht="45" hidden="1" x14ac:dyDescent="0.25">
      <c r="A8" s="1" t="s">
        <v>101</v>
      </c>
      <c r="B8" s="1" t="s">
        <v>102</v>
      </c>
      <c r="C8" s="1" t="s">
        <v>103</v>
      </c>
      <c r="D8" s="2" t="s">
        <v>104</v>
      </c>
      <c r="E8" s="63" t="s">
        <v>105</v>
      </c>
      <c r="F8" s="7" t="s">
        <v>100</v>
      </c>
      <c r="G8" s="19">
        <v>22</v>
      </c>
      <c r="H8" s="7">
        <f>SUM(Tabela14567[[#This Row],[mai/24]:[dez/25]])</f>
        <v>22</v>
      </c>
      <c r="I8" s="28">
        <v>0</v>
      </c>
      <c r="J8" s="5">
        <v>0</v>
      </c>
      <c r="K8" s="5">
        <v>16</v>
      </c>
      <c r="L8" s="5">
        <v>6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8">
        <v>0</v>
      </c>
      <c r="Y8" s="18"/>
      <c r="Z8" s="18"/>
      <c r="AA8" s="18"/>
      <c r="AB8" s="18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idden="1" x14ac:dyDescent="0.25">
      <c r="A9" s="1" t="s">
        <v>106</v>
      </c>
      <c r="B9" s="1" t="s">
        <v>107</v>
      </c>
      <c r="D9" s="1" t="s">
        <v>108</v>
      </c>
      <c r="E9" s="63" t="s">
        <v>105</v>
      </c>
      <c r="F9" s="7" t="s">
        <v>100</v>
      </c>
      <c r="G9" s="19">
        <v>0</v>
      </c>
      <c r="H9" s="7">
        <f>SUM(Tabela14567[[#This Row],[mai/24]:[dez/25]])</f>
        <v>0</v>
      </c>
      <c r="I9" s="28">
        <v>0</v>
      </c>
      <c r="J9" s="43">
        <v>0</v>
      </c>
      <c r="K9" s="43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6">
        <v>0</v>
      </c>
      <c r="Y9" s="16"/>
      <c r="Z9" s="16"/>
      <c r="AA9" s="16"/>
      <c r="AB9" s="16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idden="1" x14ac:dyDescent="0.25">
      <c r="A10" s="1" t="s">
        <v>109</v>
      </c>
      <c r="B10" s="1" t="s">
        <v>107</v>
      </c>
      <c r="D10" s="1" t="s">
        <v>108</v>
      </c>
      <c r="E10" s="63" t="s">
        <v>105</v>
      </c>
      <c r="F10" s="7" t="s">
        <v>100</v>
      </c>
      <c r="G10" s="38">
        <v>0</v>
      </c>
      <c r="H10" s="38">
        <f>SUM(Tabela14567[[#This Row],[mai/24]:[dez/25]])</f>
        <v>0</v>
      </c>
      <c r="I10" s="42">
        <v>0</v>
      </c>
      <c r="J10" s="42">
        <v>0</v>
      </c>
      <c r="K10" s="42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/>
      <c r="Z10" s="16"/>
      <c r="AA10" s="16"/>
      <c r="AB10" s="16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5">
      <c r="A11" s="1" t="s">
        <v>110</v>
      </c>
      <c r="B11" s="1" t="s">
        <v>98</v>
      </c>
      <c r="D11" s="1" t="s">
        <v>99</v>
      </c>
      <c r="E11" s="1" t="s">
        <v>39</v>
      </c>
      <c r="F11" s="7" t="s">
        <v>100</v>
      </c>
      <c r="G11" s="19">
        <v>0</v>
      </c>
      <c r="H11" s="19">
        <f>SUM(Tabela14567[[#This Row],[jan/25]:[dez/26]])</f>
        <v>0</v>
      </c>
      <c r="I11" s="28"/>
      <c r="J11" s="43"/>
      <c r="K11" s="43"/>
      <c r="L11" s="36">
        <v>0</v>
      </c>
      <c r="M11" s="36">
        <v>12</v>
      </c>
      <c r="N11" s="16">
        <v>0</v>
      </c>
      <c r="O11" s="16">
        <v>0</v>
      </c>
      <c r="P11" s="16">
        <v>8</v>
      </c>
      <c r="Q11" s="36">
        <v>0</v>
      </c>
      <c r="R11" s="36">
        <v>0</v>
      </c>
      <c r="S11" s="36">
        <v>0</v>
      </c>
      <c r="T11" s="36">
        <v>0</v>
      </c>
      <c r="U11" s="36">
        <v>0</v>
      </c>
      <c r="V11" s="36">
        <v>0</v>
      </c>
      <c r="W11" s="3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  <c r="AN11" s="16">
        <v>0</v>
      </c>
    </row>
    <row r="12" spans="1:40" hidden="1" x14ac:dyDescent="0.25">
      <c r="A12" s="1" t="s">
        <v>111</v>
      </c>
      <c r="B12" s="1" t="s">
        <v>107</v>
      </c>
      <c r="D12" s="1" t="s">
        <v>108</v>
      </c>
      <c r="E12" s="46" t="s">
        <v>105</v>
      </c>
      <c r="F12" s="7" t="s">
        <v>100</v>
      </c>
      <c r="G12" s="19">
        <v>4</v>
      </c>
      <c r="H12" s="19">
        <f>SUM(Tabela14567[[#This Row],[mai/24]:[jul/25]])</f>
        <v>4</v>
      </c>
      <c r="I12" s="28"/>
      <c r="J12" s="43"/>
      <c r="K12" s="43"/>
      <c r="L12" s="5"/>
      <c r="M12" s="5"/>
      <c r="N12" s="36">
        <v>4</v>
      </c>
      <c r="O12" s="16">
        <v>0</v>
      </c>
      <c r="P12" s="16">
        <v>0</v>
      </c>
      <c r="Q12" s="36">
        <v>0</v>
      </c>
      <c r="R12" s="36">
        <v>0</v>
      </c>
      <c r="S12" s="36">
        <v>0</v>
      </c>
      <c r="T12" s="36">
        <v>0</v>
      </c>
      <c r="U12" s="36">
        <v>0</v>
      </c>
      <c r="V12" s="36">
        <v>0</v>
      </c>
      <c r="W12" s="3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hidden="1" x14ac:dyDescent="0.25">
      <c r="A13" s="1" t="s">
        <v>112</v>
      </c>
      <c r="B13" s="1" t="s">
        <v>107</v>
      </c>
      <c r="D13" s="1" t="s">
        <v>108</v>
      </c>
      <c r="E13" s="46" t="s">
        <v>105</v>
      </c>
      <c r="F13" s="7" t="s">
        <v>100</v>
      </c>
      <c r="G13" s="19">
        <v>4</v>
      </c>
      <c r="H13" s="19">
        <f>SUM(Tabela14567[[#This Row],[mai/24]:[dez/25]])</f>
        <v>21.5</v>
      </c>
      <c r="I13" s="28"/>
      <c r="J13" s="5"/>
      <c r="K13" s="5">
        <v>4</v>
      </c>
      <c r="L13" s="16">
        <v>0</v>
      </c>
      <c r="M13" s="16">
        <v>9.5</v>
      </c>
      <c r="N13" s="16">
        <v>8</v>
      </c>
      <c r="O13" s="16">
        <v>0</v>
      </c>
      <c r="P13" s="1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6">
        <v>0</v>
      </c>
      <c r="W13" s="3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hidden="1" x14ac:dyDescent="0.25">
      <c r="A14" s="1" t="s">
        <v>113</v>
      </c>
      <c r="B14" s="1" t="s">
        <v>102</v>
      </c>
      <c r="D14" s="1" t="s">
        <v>108</v>
      </c>
      <c r="E14" s="63" t="s">
        <v>105</v>
      </c>
      <c r="F14" s="7" t="s">
        <v>100</v>
      </c>
      <c r="G14" s="38">
        <v>0</v>
      </c>
      <c r="H14" s="38">
        <f>SUM(Tabela14567[[#This Row],[mai/24]:[dez/25]])</f>
        <v>0</v>
      </c>
      <c r="I14" s="42">
        <v>0</v>
      </c>
      <c r="J14" s="42">
        <v>0</v>
      </c>
      <c r="K14" s="42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/>
      <c r="Z14" s="16"/>
      <c r="AA14" s="16"/>
      <c r="AB14" s="16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30" hidden="1" x14ac:dyDescent="0.25">
      <c r="A15" s="1" t="s">
        <v>114</v>
      </c>
      <c r="B15" s="1" t="s">
        <v>102</v>
      </c>
      <c r="D15" s="1" t="s">
        <v>108</v>
      </c>
      <c r="E15" s="63" t="s">
        <v>105</v>
      </c>
      <c r="F15" s="7" t="s">
        <v>100</v>
      </c>
      <c r="G15" s="38">
        <v>29</v>
      </c>
      <c r="H15" s="38">
        <f>SUM(Tabela14567[[#This Row],[mai/24]:[dez/25]])</f>
        <v>29</v>
      </c>
      <c r="I15" s="43">
        <v>25</v>
      </c>
      <c r="J15" s="43">
        <v>4</v>
      </c>
      <c r="K15" s="42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/>
      <c r="Z15" s="16"/>
      <c r="AA15" s="16"/>
      <c r="AB15" s="16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5">
      <c r="A16" s="1" t="s">
        <v>115</v>
      </c>
      <c r="B16" s="1" t="s">
        <v>98</v>
      </c>
      <c r="D16" s="1" t="s">
        <v>99</v>
      </c>
      <c r="E16" s="1" t="s">
        <v>39</v>
      </c>
      <c r="F16" s="7" t="s">
        <v>100</v>
      </c>
      <c r="G16" s="19">
        <v>56</v>
      </c>
      <c r="H16" s="19">
        <f>SUM(Tabela14567[[#This Row],[jan/25]:[dez/26]])</f>
        <v>56</v>
      </c>
      <c r="I16" s="28"/>
      <c r="J16" s="43"/>
      <c r="K16" s="43"/>
      <c r="L16" s="5"/>
      <c r="M16" s="5"/>
      <c r="N16" s="5"/>
      <c r="O16" s="5"/>
      <c r="P16" s="5"/>
      <c r="Q16" s="5"/>
      <c r="R16" s="36">
        <v>0</v>
      </c>
      <c r="S16" s="36">
        <v>0</v>
      </c>
      <c r="T16" s="14">
        <v>0</v>
      </c>
      <c r="U16" s="14">
        <v>0</v>
      </c>
      <c r="V16" s="14">
        <v>0</v>
      </c>
      <c r="W16" s="14">
        <v>56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  <c r="AL16" s="16">
        <v>0</v>
      </c>
      <c r="AM16" s="16">
        <v>0</v>
      </c>
      <c r="AN16" s="16">
        <v>0</v>
      </c>
    </row>
    <row r="17" spans="1:40" ht="30" hidden="1" x14ac:dyDescent="0.25">
      <c r="A17" s="1" t="s">
        <v>116</v>
      </c>
      <c r="B17" s="1" t="s">
        <v>102</v>
      </c>
      <c r="C17" s="1" t="s">
        <v>117</v>
      </c>
      <c r="D17" s="2" t="s">
        <v>104</v>
      </c>
      <c r="E17" s="46" t="s">
        <v>105</v>
      </c>
      <c r="F17" s="7" t="s">
        <v>100</v>
      </c>
      <c r="G17" s="19">
        <v>68</v>
      </c>
      <c r="H17" s="19">
        <f>SUM(Tabela14567[[#This Row],[mai/24]:[dez/25]])</f>
        <v>17</v>
      </c>
      <c r="I17" s="28"/>
      <c r="J17" s="18">
        <v>0</v>
      </c>
      <c r="K17" s="18">
        <v>0</v>
      </c>
      <c r="L17" s="16">
        <v>0</v>
      </c>
      <c r="M17" s="16">
        <v>8</v>
      </c>
      <c r="N17" s="16">
        <v>9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36">
        <v>0</v>
      </c>
      <c r="Y17" s="36">
        <v>0</v>
      </c>
      <c r="Z17" s="36">
        <v>0</v>
      </c>
      <c r="AA17" s="36">
        <v>0</v>
      </c>
      <c r="AB17" s="36">
        <v>0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ht="30" hidden="1" x14ac:dyDescent="0.25">
      <c r="A18" s="1" t="s">
        <v>118</v>
      </c>
      <c r="B18" s="1" t="s">
        <v>102</v>
      </c>
      <c r="C18" s="1" t="s">
        <v>117</v>
      </c>
      <c r="D18" s="2" t="s">
        <v>104</v>
      </c>
      <c r="E18" s="46" t="s">
        <v>105</v>
      </c>
      <c r="F18" s="7" t="s">
        <v>100</v>
      </c>
      <c r="G18" s="19">
        <v>68</v>
      </c>
      <c r="H18" s="19">
        <f>SUM(Tabela14567[[#This Row],[mai/24]:[dez/25]])</f>
        <v>17</v>
      </c>
      <c r="I18" s="28"/>
      <c r="J18" s="18">
        <v>0</v>
      </c>
      <c r="K18" s="18">
        <v>0</v>
      </c>
      <c r="L18" s="16">
        <v>0</v>
      </c>
      <c r="M18" s="16">
        <v>8</v>
      </c>
      <c r="N18" s="16">
        <v>9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36">
        <v>0</v>
      </c>
      <c r="Y18" s="36">
        <v>0</v>
      </c>
      <c r="Z18" s="36">
        <v>0</v>
      </c>
      <c r="AA18" s="36">
        <v>0</v>
      </c>
      <c r="AB18" s="36">
        <v>0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ht="30" hidden="1" x14ac:dyDescent="0.25">
      <c r="A19" s="1" t="s">
        <v>119</v>
      </c>
      <c r="B19" s="1" t="s">
        <v>102</v>
      </c>
      <c r="C19" s="1" t="s">
        <v>117</v>
      </c>
      <c r="D19" s="2" t="s">
        <v>104</v>
      </c>
      <c r="E19" s="46" t="s">
        <v>105</v>
      </c>
      <c r="F19" s="7" t="s">
        <v>100</v>
      </c>
      <c r="G19" s="19">
        <v>68</v>
      </c>
      <c r="H19" s="19">
        <f>SUM(Tabela14567[[#This Row],[mai/24]:[dez/25]])</f>
        <v>17</v>
      </c>
      <c r="I19" s="28"/>
      <c r="J19" s="18">
        <v>0</v>
      </c>
      <c r="K19" s="18">
        <v>0</v>
      </c>
      <c r="L19" s="16">
        <v>0</v>
      </c>
      <c r="M19" s="16">
        <v>8</v>
      </c>
      <c r="N19" s="16">
        <v>9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36">
        <v>0</v>
      </c>
      <c r="Y19" s="36">
        <v>0</v>
      </c>
      <c r="Z19" s="36">
        <v>0</v>
      </c>
      <c r="AA19" s="36">
        <v>0</v>
      </c>
      <c r="AB19" s="36">
        <v>0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5">
      <c r="A20" s="1" t="s">
        <v>120</v>
      </c>
      <c r="B20" s="1" t="s">
        <v>102</v>
      </c>
      <c r="D20" s="2" t="s">
        <v>121</v>
      </c>
      <c r="E20" s="46" t="s">
        <v>105</v>
      </c>
      <c r="F20" s="7" t="s">
        <v>100</v>
      </c>
      <c r="G20" s="19">
        <v>8</v>
      </c>
      <c r="H20" s="19">
        <f>SUM(Tabela14567[[#This Row],[mai/24]:[dez/25]])</f>
        <v>11</v>
      </c>
      <c r="I20" s="28"/>
      <c r="J20" s="18">
        <v>0</v>
      </c>
      <c r="K20" s="18">
        <v>0</v>
      </c>
      <c r="L20" s="16">
        <v>0</v>
      </c>
      <c r="M20" s="16">
        <v>8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1</v>
      </c>
      <c r="T20" s="16">
        <v>0</v>
      </c>
      <c r="U20" s="16">
        <v>0</v>
      </c>
      <c r="V20" s="16">
        <v>2</v>
      </c>
      <c r="W20" s="16">
        <v>0</v>
      </c>
      <c r="X20" s="36">
        <v>0</v>
      </c>
      <c r="Y20" s="36">
        <v>0</v>
      </c>
      <c r="Z20" s="36">
        <v>0</v>
      </c>
      <c r="AA20" s="36">
        <v>0</v>
      </c>
      <c r="AB20" s="3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</row>
    <row r="21" spans="1:40" hidden="1" x14ac:dyDescent="0.25">
      <c r="A21" s="1" t="s">
        <v>122</v>
      </c>
      <c r="B21" s="1" t="s">
        <v>102</v>
      </c>
      <c r="C21" s="1" t="s">
        <v>123</v>
      </c>
      <c r="D21" s="1" t="s">
        <v>108</v>
      </c>
      <c r="E21" s="46" t="s">
        <v>105</v>
      </c>
      <c r="F21" s="7" t="s">
        <v>100</v>
      </c>
      <c r="G21" s="19">
        <v>25.5</v>
      </c>
      <c r="H21" s="19">
        <f>SUM(Tabela14567[[#This Row],[mai/24]:[dez/25]])</f>
        <v>11.5</v>
      </c>
      <c r="I21" s="28"/>
      <c r="J21" s="5"/>
      <c r="K21" s="5">
        <v>0</v>
      </c>
      <c r="L21" s="16">
        <v>9.5</v>
      </c>
      <c r="M21" s="16">
        <v>2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36">
        <v>0</v>
      </c>
      <c r="Y21" s="36">
        <v>0</v>
      </c>
      <c r="Z21" s="36">
        <v>0</v>
      </c>
      <c r="AA21" s="36">
        <v>0</v>
      </c>
      <c r="AB21" s="36">
        <v>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ht="30" hidden="1" x14ac:dyDescent="0.25">
      <c r="A22" s="1" t="s">
        <v>124</v>
      </c>
      <c r="B22" s="1" t="s">
        <v>102</v>
      </c>
      <c r="C22" s="1" t="s">
        <v>125</v>
      </c>
      <c r="D22" s="1" t="s">
        <v>126</v>
      </c>
      <c r="E22" s="63" t="s">
        <v>105</v>
      </c>
      <c r="F22" s="7" t="s">
        <v>100</v>
      </c>
      <c r="G22" s="19">
        <v>9</v>
      </c>
      <c r="H22" s="19">
        <f>SUM(Tabela14567[[#This Row],[mai/24]:[dez/25]])</f>
        <v>9</v>
      </c>
      <c r="I22" s="43">
        <v>8</v>
      </c>
      <c r="J22" s="43">
        <v>0</v>
      </c>
      <c r="K22" s="43">
        <v>1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36">
        <v>0</v>
      </c>
      <c r="Y22" s="36">
        <v>0</v>
      </c>
      <c r="Z22" s="36">
        <v>0</v>
      </c>
      <c r="AA22" s="36">
        <v>0</v>
      </c>
      <c r="AB22" s="36">
        <v>0</v>
      </c>
      <c r="AC22" s="36">
        <v>0</v>
      </c>
      <c r="AD22" s="36">
        <v>0</v>
      </c>
      <c r="AE22" s="36">
        <v>0</v>
      </c>
      <c r="AF22" s="36">
        <v>0</v>
      </c>
      <c r="AG22" s="36">
        <v>0</v>
      </c>
      <c r="AH22" s="36">
        <v>0</v>
      </c>
      <c r="AI22" s="36">
        <v>0</v>
      </c>
      <c r="AJ22" s="36">
        <v>0</v>
      </c>
      <c r="AK22" s="36">
        <v>0</v>
      </c>
      <c r="AL22" s="36">
        <v>0</v>
      </c>
      <c r="AM22" s="36">
        <v>0</v>
      </c>
      <c r="AN22" s="36">
        <v>0</v>
      </c>
    </row>
    <row r="23" spans="1:40" ht="30" hidden="1" x14ac:dyDescent="0.25">
      <c r="A23" s="1" t="s">
        <v>127</v>
      </c>
      <c r="B23" s="1" t="s">
        <v>128</v>
      </c>
      <c r="D23" s="1" t="s">
        <v>108</v>
      </c>
      <c r="E23" s="63" t="s">
        <v>105</v>
      </c>
      <c r="F23" s="7" t="s">
        <v>100</v>
      </c>
      <c r="G23" s="38">
        <v>8</v>
      </c>
      <c r="H23" s="38">
        <f>SUM(Tabela14567[[#This Row],[mai/24]:[dez/25]])</f>
        <v>8</v>
      </c>
      <c r="I23" s="43">
        <v>8</v>
      </c>
      <c r="J23" s="43">
        <v>0</v>
      </c>
      <c r="K23" s="43">
        <v>0</v>
      </c>
      <c r="L23" s="36">
        <v>0</v>
      </c>
      <c r="M23" s="36">
        <v>0</v>
      </c>
      <c r="N23" s="36">
        <v>0</v>
      </c>
      <c r="O23" s="36">
        <v>0</v>
      </c>
      <c r="P23" s="36">
        <v>0</v>
      </c>
      <c r="Q23" s="36">
        <v>0</v>
      </c>
      <c r="R23" s="3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/>
      <c r="Y23" s="16"/>
      <c r="Z23" s="16"/>
      <c r="AA23" s="16"/>
      <c r="AB23" s="16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hidden="1" x14ac:dyDescent="0.25">
      <c r="A24" s="1" t="s">
        <v>129</v>
      </c>
      <c r="B24" s="1" t="s">
        <v>128</v>
      </c>
      <c r="C24" s="1" t="s">
        <v>130</v>
      </c>
      <c r="D24" s="1" t="s">
        <v>126</v>
      </c>
      <c r="E24" s="63" t="s">
        <v>105</v>
      </c>
      <c r="F24" s="7" t="s">
        <v>100</v>
      </c>
      <c r="G24" s="19">
        <v>25</v>
      </c>
      <c r="H24" s="19">
        <f>SUM(Tabela14567[[#This Row],[mai/24]:[dez/25]])</f>
        <v>25</v>
      </c>
      <c r="I24" s="28">
        <v>16</v>
      </c>
      <c r="J24" s="32">
        <v>8</v>
      </c>
      <c r="K24" s="5">
        <v>1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36">
        <v>0</v>
      </c>
      <c r="Y24" s="36">
        <v>0</v>
      </c>
      <c r="Z24" s="36">
        <v>0</v>
      </c>
      <c r="AA24" s="36">
        <v>0</v>
      </c>
      <c r="AB24" s="36">
        <v>0</v>
      </c>
      <c r="AC24" s="36">
        <v>0</v>
      </c>
      <c r="AD24" s="36">
        <v>0</v>
      </c>
      <c r="AE24" s="36">
        <v>0</v>
      </c>
      <c r="AF24" s="36">
        <v>0</v>
      </c>
      <c r="AG24" s="36">
        <v>0</v>
      </c>
      <c r="AH24" s="36">
        <v>0</v>
      </c>
      <c r="AI24" s="36">
        <v>0</v>
      </c>
      <c r="AJ24" s="36">
        <v>0</v>
      </c>
      <c r="AK24" s="36">
        <v>0</v>
      </c>
      <c r="AL24" s="36">
        <v>0</v>
      </c>
      <c r="AM24" s="36">
        <v>0</v>
      </c>
      <c r="AN24" s="36">
        <v>0</v>
      </c>
    </row>
    <row r="25" spans="1:40" hidden="1" x14ac:dyDescent="0.25">
      <c r="A25" s="15" t="s">
        <v>131</v>
      </c>
      <c r="B25" s="15" t="s">
        <v>128</v>
      </c>
      <c r="D25" s="1" t="s">
        <v>126</v>
      </c>
      <c r="E25" s="63" t="s">
        <v>105</v>
      </c>
      <c r="F25" s="7" t="s">
        <v>100</v>
      </c>
      <c r="G25" s="19">
        <v>0</v>
      </c>
      <c r="H25" s="19">
        <f>SUM(Tabela14567[[#This Row],[mai/24]:[dez/25]])</f>
        <v>0</v>
      </c>
      <c r="I25" s="42">
        <v>0</v>
      </c>
      <c r="J25" s="42">
        <v>0</v>
      </c>
      <c r="K25" s="42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6">
        <v>0</v>
      </c>
      <c r="AJ25" s="36">
        <v>0</v>
      </c>
      <c r="AK25" s="36">
        <v>0</v>
      </c>
      <c r="AL25" s="36">
        <v>0</v>
      </c>
      <c r="AM25" s="36">
        <v>0</v>
      </c>
      <c r="AN25" s="36">
        <v>0</v>
      </c>
    </row>
    <row r="26" spans="1:40" hidden="1" x14ac:dyDescent="0.25">
      <c r="A26" s="1" t="s">
        <v>132</v>
      </c>
      <c r="B26" s="1" t="s">
        <v>102</v>
      </c>
      <c r="D26" s="1" t="s">
        <v>108</v>
      </c>
      <c r="E26" s="46" t="s">
        <v>105</v>
      </c>
      <c r="F26" s="7" t="s">
        <v>100</v>
      </c>
      <c r="G26" s="19">
        <v>28.5</v>
      </c>
      <c r="H26" s="19">
        <f>SUM(Tabela14567[[#This Row],[mai/24]:[dez/25]])</f>
        <v>18.5</v>
      </c>
      <c r="I26" s="28"/>
      <c r="J26" s="5"/>
      <c r="K26" s="5"/>
      <c r="L26" s="36">
        <v>12.5</v>
      </c>
      <c r="M26" s="16">
        <v>2</v>
      </c>
      <c r="N26" s="16">
        <v>0</v>
      </c>
      <c r="O26" s="16">
        <v>4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idden="1" x14ac:dyDescent="0.25">
      <c r="A27" s="15" t="s">
        <v>133</v>
      </c>
      <c r="B27" s="15" t="s">
        <v>128</v>
      </c>
      <c r="D27" s="1" t="s">
        <v>108</v>
      </c>
      <c r="E27" s="63" t="s">
        <v>105</v>
      </c>
      <c r="F27" s="7" t="s">
        <v>100</v>
      </c>
      <c r="G27" s="38">
        <v>17</v>
      </c>
      <c r="H27" s="38">
        <f>SUM(Tabela14567[[#This Row],[mai/24]:[dez/25]])</f>
        <v>17</v>
      </c>
      <c r="I27" s="24">
        <v>4</v>
      </c>
      <c r="J27" s="39">
        <v>2</v>
      </c>
      <c r="K27" s="18">
        <v>8</v>
      </c>
      <c r="L27" s="16">
        <v>3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/>
      <c r="Y27" s="16"/>
      <c r="Z27" s="16"/>
      <c r="AA27" s="16"/>
      <c r="AB27" s="16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ht="19.5" hidden="1" customHeight="1" x14ac:dyDescent="0.25">
      <c r="A28" s="1" t="s">
        <v>134</v>
      </c>
      <c r="B28" s="1" t="s">
        <v>128</v>
      </c>
      <c r="D28" s="1" t="s">
        <v>108</v>
      </c>
      <c r="E28" s="46" t="s">
        <v>105</v>
      </c>
      <c r="F28" s="7" t="s">
        <v>100</v>
      </c>
      <c r="G28" s="19">
        <v>328</v>
      </c>
      <c r="H28" s="19">
        <f>SUM(Tabela14567[[#This Row],[mai/24]:[dez/25]])</f>
        <v>41</v>
      </c>
      <c r="I28" s="24">
        <v>10</v>
      </c>
      <c r="J28" s="18">
        <v>10</v>
      </c>
      <c r="K28" s="41">
        <v>15</v>
      </c>
      <c r="L28" s="16">
        <v>3</v>
      </c>
      <c r="M28" s="16">
        <v>0</v>
      </c>
      <c r="N28" s="16">
        <v>3</v>
      </c>
      <c r="O28" s="16">
        <v>0</v>
      </c>
      <c r="P28" s="16">
        <v>0</v>
      </c>
      <c r="Q28" s="36">
        <v>0</v>
      </c>
      <c r="R28" s="36">
        <v>0</v>
      </c>
      <c r="S28" s="36">
        <v>0</v>
      </c>
      <c r="T28" s="36">
        <v>0</v>
      </c>
      <c r="U28" s="36">
        <v>0</v>
      </c>
      <c r="V28" s="36">
        <v>0</v>
      </c>
      <c r="W28" s="36">
        <v>0</v>
      </c>
      <c r="X28" s="36"/>
      <c r="Y28" s="36"/>
      <c r="Z28" s="36"/>
      <c r="AA28" s="36"/>
      <c r="AB28" s="36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ht="19.5" hidden="1" customHeight="1" x14ac:dyDescent="0.25">
      <c r="A29" s="1" t="s">
        <v>135</v>
      </c>
      <c r="B29" s="1" t="s">
        <v>102</v>
      </c>
      <c r="D29" s="1" t="s">
        <v>108</v>
      </c>
      <c r="E29" s="63" t="s">
        <v>105</v>
      </c>
      <c r="F29" s="7" t="s">
        <v>100</v>
      </c>
      <c r="G29" s="38">
        <v>2</v>
      </c>
      <c r="H29" s="38">
        <f>SUM(Tabela14567[[#This Row],[mai/24]:[dez/25]])</f>
        <v>2</v>
      </c>
      <c r="I29" s="28"/>
      <c r="J29" s="5"/>
      <c r="K29" s="47"/>
      <c r="L29" s="36">
        <v>2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s="101" customFormat="1" x14ac:dyDescent="0.25">
      <c r="A30" s="1" t="s">
        <v>136</v>
      </c>
      <c r="B30" s="1" t="s">
        <v>102</v>
      </c>
      <c r="C30" s="1"/>
      <c r="D30" s="7" t="s">
        <v>99</v>
      </c>
      <c r="E30" s="46" t="s">
        <v>137</v>
      </c>
      <c r="F30" s="7" t="s">
        <v>100</v>
      </c>
      <c r="G30" s="19">
        <v>16</v>
      </c>
      <c r="H30" s="19">
        <f>SUM(Tabela14567[[#This Row],[mai/24]:[jul/25]])</f>
        <v>33</v>
      </c>
      <c r="I30" s="28"/>
      <c r="J30" s="5"/>
      <c r="K30" s="47"/>
      <c r="L30" s="5"/>
      <c r="M30" s="5"/>
      <c r="N30" s="66">
        <v>8</v>
      </c>
      <c r="O30" s="66">
        <v>8</v>
      </c>
      <c r="P30" s="66">
        <v>0</v>
      </c>
      <c r="Q30" s="66">
        <v>0</v>
      </c>
      <c r="R30" s="66">
        <v>0</v>
      </c>
      <c r="S30" s="66">
        <v>0</v>
      </c>
      <c r="T30" s="66">
        <v>0</v>
      </c>
      <c r="U30" s="66">
        <v>1</v>
      </c>
      <c r="V30" s="66">
        <v>8</v>
      </c>
      <c r="W30" s="66">
        <v>8</v>
      </c>
      <c r="X30" s="36">
        <v>0</v>
      </c>
      <c r="Y30" s="36">
        <v>0</v>
      </c>
      <c r="Z30" s="36">
        <v>0</v>
      </c>
      <c r="AA30" s="36">
        <v>0</v>
      </c>
      <c r="AB30" s="3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16">
        <v>0</v>
      </c>
      <c r="AM30" s="16">
        <v>0</v>
      </c>
      <c r="AN30" s="16">
        <v>0</v>
      </c>
    </row>
    <row r="31" spans="1:40" ht="30" hidden="1" x14ac:dyDescent="0.25">
      <c r="A31" s="1" t="s">
        <v>138</v>
      </c>
      <c r="B31" s="1" t="s">
        <v>128</v>
      </c>
      <c r="C31" s="1" t="s">
        <v>139</v>
      </c>
      <c r="D31" s="1" t="s">
        <v>108</v>
      </c>
      <c r="E31" s="46" t="s">
        <v>137</v>
      </c>
      <c r="F31" s="7" t="s">
        <v>100</v>
      </c>
      <c r="G31" s="19">
        <v>238</v>
      </c>
      <c r="H31" s="19">
        <f>SUM(Tabela14567[[#This Row],[mai/24]:[dez/25]])</f>
        <v>182</v>
      </c>
      <c r="I31" s="24">
        <v>30</v>
      </c>
      <c r="J31" s="39">
        <v>36</v>
      </c>
      <c r="K31" s="18">
        <v>24</v>
      </c>
      <c r="L31" s="16">
        <v>4.25</v>
      </c>
      <c r="M31" s="16">
        <v>19.3</v>
      </c>
      <c r="N31" s="16">
        <v>30</v>
      </c>
      <c r="O31" s="16">
        <v>16</v>
      </c>
      <c r="P31" s="16">
        <v>22.45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6">
        <v>0</v>
      </c>
      <c r="AA31" s="36">
        <v>0</v>
      </c>
      <c r="AB31" s="36">
        <v>0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idden="1" x14ac:dyDescent="0.25">
      <c r="A32" s="1" t="s">
        <v>140</v>
      </c>
      <c r="B32" s="1" t="s">
        <v>128</v>
      </c>
      <c r="D32" s="1" t="s">
        <v>108</v>
      </c>
      <c r="E32" s="46" t="s">
        <v>105</v>
      </c>
      <c r="F32" s="7" t="s">
        <v>100</v>
      </c>
      <c r="G32" s="19">
        <v>156</v>
      </c>
      <c r="H32" s="19">
        <f>SUM(Tabela14567[[#This Row],[mai/24]:[dez/25]])</f>
        <v>53.5</v>
      </c>
      <c r="I32" s="24">
        <v>0</v>
      </c>
      <c r="J32" s="39">
        <v>8</v>
      </c>
      <c r="K32" s="41">
        <v>20</v>
      </c>
      <c r="L32" s="16">
        <v>23</v>
      </c>
      <c r="M32" s="16">
        <v>0.5</v>
      </c>
      <c r="N32" s="16">
        <v>2</v>
      </c>
      <c r="O32" s="16">
        <v>0</v>
      </c>
      <c r="P32" s="16">
        <v>0</v>
      </c>
      <c r="Q32" s="36">
        <v>0</v>
      </c>
      <c r="R32" s="36">
        <v>0</v>
      </c>
      <c r="S32" s="36">
        <v>0</v>
      </c>
      <c r="T32" s="36">
        <v>0</v>
      </c>
      <c r="U32" s="36">
        <v>0</v>
      </c>
      <c r="V32" s="36">
        <v>0</v>
      </c>
      <c r="W32" s="36">
        <v>0</v>
      </c>
      <c r="X32" s="36">
        <v>0</v>
      </c>
      <c r="Y32" s="36">
        <v>0</v>
      </c>
      <c r="Z32" s="36">
        <v>0</v>
      </c>
      <c r="AA32" s="36">
        <v>0</v>
      </c>
      <c r="AB32" s="36">
        <v>0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idden="1" x14ac:dyDescent="0.25">
      <c r="A33" s="1" t="s">
        <v>141</v>
      </c>
      <c r="B33" s="1" t="s">
        <v>128</v>
      </c>
      <c r="C33" s="1" t="s">
        <v>130</v>
      </c>
      <c r="D33" s="1" t="s">
        <v>126</v>
      </c>
      <c r="E33" s="63" t="s">
        <v>105</v>
      </c>
      <c r="F33" s="7" t="s">
        <v>100</v>
      </c>
      <c r="G33" s="19">
        <v>24</v>
      </c>
      <c r="H33" s="19">
        <f>SUM(Tabela14567[[#This Row],[mai/24]:[dez/25]])</f>
        <v>24</v>
      </c>
      <c r="I33" s="42">
        <v>16</v>
      </c>
      <c r="J33" s="42">
        <v>8</v>
      </c>
      <c r="K33" s="42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5">
      <c r="A34" s="1" t="s">
        <v>142</v>
      </c>
      <c r="B34" s="1" t="s">
        <v>128</v>
      </c>
      <c r="C34" s="1" t="s">
        <v>143</v>
      </c>
      <c r="D34" s="1" t="s">
        <v>99</v>
      </c>
      <c r="E34" s="46" t="s">
        <v>137</v>
      </c>
      <c r="F34" s="7" t="s">
        <v>100</v>
      </c>
      <c r="G34" s="19">
        <v>140</v>
      </c>
      <c r="H34" s="19">
        <f>SUM(Tabela14567[[#This Row],[mai/24]:[dez/25]])</f>
        <v>206.75</v>
      </c>
      <c r="I34" s="5">
        <v>24</v>
      </c>
      <c r="J34" s="5">
        <v>24</v>
      </c>
      <c r="K34" s="5">
        <v>8</v>
      </c>
      <c r="L34" s="36">
        <v>27</v>
      </c>
      <c r="M34" s="36">
        <v>17.3</v>
      </c>
      <c r="N34" s="36">
        <v>16</v>
      </c>
      <c r="O34" s="36">
        <v>8</v>
      </c>
      <c r="P34" s="16">
        <v>26.45</v>
      </c>
      <c r="Q34" s="36">
        <v>8.5</v>
      </c>
      <c r="R34" s="36">
        <v>14</v>
      </c>
      <c r="S34" s="36">
        <v>8</v>
      </c>
      <c r="T34" s="36">
        <v>15</v>
      </c>
      <c r="U34" s="36">
        <v>8.5</v>
      </c>
      <c r="V34" s="36">
        <v>2</v>
      </c>
      <c r="W34" s="36">
        <v>0</v>
      </c>
      <c r="X34" s="36">
        <v>0</v>
      </c>
      <c r="Y34" s="36">
        <v>0</v>
      </c>
      <c r="Z34" s="36">
        <v>0</v>
      </c>
      <c r="AA34" s="36">
        <v>0</v>
      </c>
      <c r="AB34" s="3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6">
        <v>0</v>
      </c>
      <c r="AL34" s="16">
        <v>0</v>
      </c>
      <c r="AM34" s="16">
        <v>0</v>
      </c>
      <c r="AN34" s="16">
        <v>0</v>
      </c>
    </row>
    <row r="35" spans="1:40" hidden="1" x14ac:dyDescent="0.25">
      <c r="A35" s="1" t="s">
        <v>144</v>
      </c>
      <c r="B35" s="1" t="s">
        <v>128</v>
      </c>
      <c r="D35" s="1" t="s">
        <v>108</v>
      </c>
      <c r="E35" s="46" t="s">
        <v>105</v>
      </c>
      <c r="F35" s="7" t="s">
        <v>100</v>
      </c>
      <c r="G35" s="19">
        <v>130</v>
      </c>
      <c r="H35" s="19">
        <f>SUM(Tabela14567[[#This Row],[mai/24]:[dez/25]])</f>
        <v>147.5</v>
      </c>
      <c r="I35" s="18">
        <v>8</v>
      </c>
      <c r="J35" s="18">
        <v>16</v>
      </c>
      <c r="K35" s="18">
        <v>16</v>
      </c>
      <c r="L35" s="16">
        <v>5</v>
      </c>
      <c r="M35" s="16">
        <v>21.5</v>
      </c>
      <c r="N35" s="36">
        <v>46</v>
      </c>
      <c r="O35" s="36">
        <v>8</v>
      </c>
      <c r="P35" s="16">
        <v>27</v>
      </c>
      <c r="Q35" s="36">
        <v>0</v>
      </c>
      <c r="R35" s="36">
        <v>0</v>
      </c>
      <c r="S35" s="36">
        <v>0</v>
      </c>
      <c r="T35" s="36">
        <v>0</v>
      </c>
      <c r="U35" s="36">
        <v>0</v>
      </c>
      <c r="V35" s="36">
        <v>0</v>
      </c>
      <c r="W35" s="36">
        <v>0</v>
      </c>
      <c r="X35" s="36">
        <v>0</v>
      </c>
      <c r="Y35" s="36">
        <v>0</v>
      </c>
      <c r="Z35" s="36">
        <v>0</v>
      </c>
      <c r="AA35" s="36">
        <v>0</v>
      </c>
      <c r="AB35" s="36">
        <v>0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15.75" hidden="1" customHeight="1" x14ac:dyDescent="0.25">
      <c r="A36" s="15" t="s">
        <v>145</v>
      </c>
      <c r="B36" s="1" t="s">
        <v>128</v>
      </c>
      <c r="D36" s="1" t="s">
        <v>108</v>
      </c>
      <c r="E36" s="46" t="s">
        <v>105</v>
      </c>
      <c r="F36" s="7" t="s">
        <v>100</v>
      </c>
      <c r="G36" s="19">
        <v>64</v>
      </c>
      <c r="H36" s="19">
        <f>SUM(Tabela14567[[#This Row],[mai/24]:[dez/25]])</f>
        <v>77.5</v>
      </c>
      <c r="I36" s="18">
        <v>24</v>
      </c>
      <c r="J36" s="18">
        <v>16</v>
      </c>
      <c r="K36" s="18">
        <v>0</v>
      </c>
      <c r="L36" s="16">
        <v>15</v>
      </c>
      <c r="M36" s="16">
        <v>18.5</v>
      </c>
      <c r="N36" s="16">
        <v>2</v>
      </c>
      <c r="O36" s="16">
        <v>2</v>
      </c>
      <c r="P36" s="16">
        <v>0</v>
      </c>
      <c r="Q36" s="36">
        <v>0</v>
      </c>
      <c r="R36" s="36">
        <v>0</v>
      </c>
      <c r="S36" s="36">
        <v>0</v>
      </c>
      <c r="T36" s="36">
        <v>0</v>
      </c>
      <c r="U36" s="36">
        <v>0</v>
      </c>
      <c r="V36" s="36">
        <v>0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5">
      <c r="A37" s="1" t="s">
        <v>146</v>
      </c>
      <c r="B37" s="1" t="s">
        <v>128</v>
      </c>
      <c r="D37" s="1" t="s">
        <v>99</v>
      </c>
      <c r="E37" s="46" t="s">
        <v>137</v>
      </c>
      <c r="F37" s="7" t="s">
        <v>100</v>
      </c>
      <c r="G37" s="19">
        <v>108</v>
      </c>
      <c r="H37" s="19">
        <f>SUM(Tabela14567[[#This Row],[mai/24]:[jul/25]])</f>
        <v>245</v>
      </c>
      <c r="I37" s="28"/>
      <c r="J37" s="5"/>
      <c r="K37" s="5"/>
      <c r="L37" s="36">
        <v>0</v>
      </c>
      <c r="M37" s="36">
        <v>0.5</v>
      </c>
      <c r="N37" s="16">
        <v>4</v>
      </c>
      <c r="O37" s="40">
        <v>24</v>
      </c>
      <c r="P37" s="36">
        <v>4.5</v>
      </c>
      <c r="Q37" s="36">
        <v>20.5</v>
      </c>
      <c r="R37" s="36">
        <v>46</v>
      </c>
      <c r="S37" s="36">
        <v>49</v>
      </c>
      <c r="T37" s="36">
        <v>42.5</v>
      </c>
      <c r="U37" s="36">
        <v>38</v>
      </c>
      <c r="V37" s="36">
        <v>16</v>
      </c>
      <c r="W37" s="36">
        <v>0</v>
      </c>
      <c r="X37" s="36">
        <v>0</v>
      </c>
      <c r="Y37" s="36">
        <v>0</v>
      </c>
      <c r="Z37" s="36">
        <v>0</v>
      </c>
      <c r="AA37" s="36">
        <v>0</v>
      </c>
      <c r="AB37" s="3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  <c r="AK37" s="16">
        <v>0</v>
      </c>
      <c r="AL37" s="16">
        <v>0</v>
      </c>
      <c r="AM37" s="16">
        <v>0</v>
      </c>
      <c r="AN37" s="16">
        <v>0</v>
      </c>
    </row>
    <row r="38" spans="1:40" hidden="1" x14ac:dyDescent="0.25">
      <c r="A38" s="1" t="s">
        <v>147</v>
      </c>
      <c r="B38" s="1" t="s">
        <v>128</v>
      </c>
      <c r="C38" s="1" t="s">
        <v>148</v>
      </c>
      <c r="D38" s="1" t="s">
        <v>108</v>
      </c>
      <c r="E38" s="46" t="s">
        <v>105</v>
      </c>
      <c r="F38" s="7" t="s">
        <v>100</v>
      </c>
      <c r="G38" s="19">
        <v>10</v>
      </c>
      <c r="H38" s="19">
        <f>SUM(Tabela14567[[#This Row],[mai/24]:[dez/25]])</f>
        <v>6.95</v>
      </c>
      <c r="I38" s="18">
        <v>1</v>
      </c>
      <c r="J38" s="18">
        <v>0</v>
      </c>
      <c r="K38" s="18">
        <v>0</v>
      </c>
      <c r="L38" s="16">
        <v>2.5</v>
      </c>
      <c r="M38" s="16">
        <v>1.45</v>
      </c>
      <c r="N38" s="16">
        <v>0</v>
      </c>
      <c r="O38" s="16">
        <v>2</v>
      </c>
      <c r="P38" s="1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0</v>
      </c>
      <c r="W38" s="36">
        <v>0</v>
      </c>
      <c r="X38" s="36">
        <v>0</v>
      </c>
      <c r="Y38" s="36">
        <v>0</v>
      </c>
      <c r="Z38" s="36">
        <v>0</v>
      </c>
      <c r="AA38" s="36">
        <v>0</v>
      </c>
      <c r="AB38" s="36">
        <v>0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idden="1" x14ac:dyDescent="0.25">
      <c r="A39" s="61" t="s">
        <v>149</v>
      </c>
      <c r="B39" s="61" t="s">
        <v>128</v>
      </c>
      <c r="D39" s="1" t="s">
        <v>108</v>
      </c>
      <c r="E39" s="46" t="s">
        <v>137</v>
      </c>
      <c r="F39" s="7" t="s">
        <v>100</v>
      </c>
      <c r="G39" s="19">
        <v>43</v>
      </c>
      <c r="H39" s="19">
        <f>SUM(Tabela14567[[#This Row],[mai/24]:[dez/25]])</f>
        <v>20.5</v>
      </c>
      <c r="I39" s="28"/>
      <c r="J39" s="5"/>
      <c r="K39" s="5"/>
      <c r="L39" s="36"/>
      <c r="M39" s="36"/>
      <c r="N39" s="107">
        <v>4</v>
      </c>
      <c r="O39" s="44">
        <v>5</v>
      </c>
      <c r="P39" s="16">
        <v>6.5</v>
      </c>
      <c r="Q39" s="16">
        <v>5</v>
      </c>
      <c r="R39" s="16">
        <v>0</v>
      </c>
      <c r="S39" s="36">
        <v>0</v>
      </c>
      <c r="T39" s="36">
        <v>0</v>
      </c>
      <c r="U39" s="36">
        <v>0</v>
      </c>
      <c r="V39" s="36">
        <v>0</v>
      </c>
      <c r="W39" s="36">
        <v>0</v>
      </c>
      <c r="X39" s="36">
        <v>0</v>
      </c>
      <c r="Y39" s="36">
        <v>0</v>
      </c>
      <c r="Z39" s="36">
        <v>0</v>
      </c>
      <c r="AA39" s="36">
        <v>0</v>
      </c>
      <c r="AB39" s="36">
        <v>0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5">
      <c r="A40" s="1" t="s">
        <v>150</v>
      </c>
      <c r="B40" s="1" t="s">
        <v>128</v>
      </c>
      <c r="C40" s="8"/>
      <c r="D40" s="2" t="s">
        <v>121</v>
      </c>
      <c r="E40" s="46" t="s">
        <v>137</v>
      </c>
      <c r="F40" s="7" t="s">
        <v>100</v>
      </c>
      <c r="G40" s="19">
        <v>56</v>
      </c>
      <c r="H40" s="19">
        <f>SUM(Tabela14567[[#This Row],[mai/24]:[dez/25]])</f>
        <v>16</v>
      </c>
      <c r="I40" s="28"/>
      <c r="J40" s="5"/>
      <c r="K40" s="5"/>
      <c r="L40" s="36"/>
      <c r="M40" s="36"/>
      <c r="N40" s="36"/>
      <c r="O40" s="44">
        <v>16</v>
      </c>
      <c r="P40" s="1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  <c r="AK40" s="16">
        <v>0</v>
      </c>
      <c r="AL40" s="16">
        <v>0</v>
      </c>
      <c r="AM40" s="16">
        <v>0</v>
      </c>
      <c r="AN40" s="16">
        <v>0</v>
      </c>
    </row>
    <row r="41" spans="1:40" x14ac:dyDescent="0.25">
      <c r="A41" s="1" t="s">
        <v>151</v>
      </c>
      <c r="B41" s="1" t="s">
        <v>102</v>
      </c>
      <c r="D41" s="20" t="s">
        <v>99</v>
      </c>
      <c r="E41" s="46" t="s">
        <v>137</v>
      </c>
      <c r="F41" s="7" t="s">
        <v>100</v>
      </c>
      <c r="G41" s="19">
        <v>8.5</v>
      </c>
      <c r="H41" s="19">
        <v>8.5</v>
      </c>
      <c r="I41" s="28"/>
      <c r="J41" s="5"/>
      <c r="K41" s="5"/>
      <c r="L41" s="36"/>
      <c r="M41" s="36"/>
      <c r="N41" s="36"/>
      <c r="O41" s="40"/>
      <c r="P41" s="16">
        <v>8.5</v>
      </c>
      <c r="Q41" s="36">
        <v>0</v>
      </c>
      <c r="R41" s="36">
        <v>0</v>
      </c>
      <c r="S41" s="36">
        <v>0</v>
      </c>
      <c r="T41" s="36">
        <v>4.5</v>
      </c>
      <c r="U41" s="36">
        <v>2.5</v>
      </c>
      <c r="V41" s="36">
        <v>2</v>
      </c>
      <c r="W41" s="36">
        <v>0</v>
      </c>
      <c r="X41" s="36">
        <v>0</v>
      </c>
      <c r="Y41" s="36">
        <v>0</v>
      </c>
      <c r="Z41" s="36">
        <v>0</v>
      </c>
      <c r="AA41" s="36">
        <v>0</v>
      </c>
      <c r="AB41" s="3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  <c r="AN41" s="16">
        <v>0</v>
      </c>
    </row>
    <row r="42" spans="1:40" x14ac:dyDescent="0.25">
      <c r="A42" s="1" t="s">
        <v>152</v>
      </c>
      <c r="B42" s="1" t="s">
        <v>102</v>
      </c>
      <c r="D42" s="20" t="s">
        <v>99</v>
      </c>
      <c r="E42" s="46" t="s">
        <v>35</v>
      </c>
      <c r="F42" s="1" t="s">
        <v>100</v>
      </c>
      <c r="G42" s="99">
        <v>350</v>
      </c>
      <c r="H42" s="19">
        <f>SUM(Tabela14567[[#This Row],[mai/24]:[dez/26]])</f>
        <v>92.5</v>
      </c>
      <c r="I42" s="28"/>
      <c r="J42" s="5"/>
      <c r="K42" s="5"/>
      <c r="L42" s="36"/>
      <c r="M42" s="36"/>
      <c r="N42" s="36"/>
      <c r="O42" s="113">
        <v>0</v>
      </c>
      <c r="P42" s="14">
        <v>0</v>
      </c>
      <c r="Q42" s="36">
        <v>0</v>
      </c>
      <c r="R42" s="36">
        <v>0</v>
      </c>
      <c r="S42" s="16">
        <v>7</v>
      </c>
      <c r="T42" s="16">
        <v>5.5</v>
      </c>
      <c r="U42" s="16">
        <v>0</v>
      </c>
      <c r="V42" s="159">
        <v>32</v>
      </c>
      <c r="W42" s="159">
        <v>16</v>
      </c>
      <c r="X42" s="159">
        <v>16</v>
      </c>
      <c r="Y42" s="159">
        <v>16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</row>
    <row r="43" spans="1:40" ht="30" x14ac:dyDescent="0.25">
      <c r="A43" s="1" t="s">
        <v>153</v>
      </c>
      <c r="B43" s="1" t="s">
        <v>102</v>
      </c>
      <c r="D43" s="20" t="s">
        <v>99</v>
      </c>
      <c r="E43" s="46" t="s">
        <v>35</v>
      </c>
      <c r="F43" s="1" t="s">
        <v>100</v>
      </c>
      <c r="G43" s="99">
        <v>60</v>
      </c>
      <c r="H43" s="19">
        <f>SUM(Tabela14567[[#This Row],[mai/24]:[dez/26]])</f>
        <v>0</v>
      </c>
      <c r="I43" s="28"/>
      <c r="J43" s="5"/>
      <c r="K43" s="5"/>
      <c r="L43" s="36"/>
      <c r="M43" s="36"/>
      <c r="N43" s="36"/>
      <c r="O43" s="113">
        <v>0</v>
      </c>
      <c r="P43" s="14">
        <v>0</v>
      </c>
      <c r="Q43" s="36">
        <v>0</v>
      </c>
      <c r="R43" s="36">
        <v>0</v>
      </c>
      <c r="S43" s="36">
        <v>0</v>
      </c>
      <c r="T43" s="36">
        <v>0</v>
      </c>
      <c r="U43" s="36">
        <v>0</v>
      </c>
      <c r="V43" s="36">
        <v>0</v>
      </c>
      <c r="W43" s="36">
        <v>0</v>
      </c>
      <c r="X43" s="36">
        <v>0</v>
      </c>
      <c r="Y43" s="3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6">
        <v>0</v>
      </c>
      <c r="AL43" s="16">
        <v>0</v>
      </c>
      <c r="AM43" s="16">
        <v>0</v>
      </c>
      <c r="AN43" s="16">
        <v>0</v>
      </c>
    </row>
    <row r="44" spans="1:40" x14ac:dyDescent="0.25">
      <c r="A44" s="1" t="s">
        <v>154</v>
      </c>
      <c r="B44" s="1" t="s">
        <v>128</v>
      </c>
      <c r="D44" s="20" t="s">
        <v>99</v>
      </c>
      <c r="E44" s="46" t="s">
        <v>35</v>
      </c>
      <c r="F44" s="1" t="s">
        <v>100</v>
      </c>
      <c r="G44" s="99">
        <v>300</v>
      </c>
      <c r="H44" s="19">
        <f>SUM(Tabela14567[[#This Row],[mai/24]:[dez/26]])</f>
        <v>435.90000000000003</v>
      </c>
      <c r="I44" s="28"/>
      <c r="J44" s="5"/>
      <c r="K44" s="5"/>
      <c r="L44" s="36"/>
      <c r="M44" s="36"/>
      <c r="N44" s="36"/>
      <c r="O44" s="113">
        <v>0</v>
      </c>
      <c r="P44" s="14">
        <v>10.5</v>
      </c>
      <c r="Q44" s="14">
        <v>90.3</v>
      </c>
      <c r="R44" s="14">
        <v>86.3</v>
      </c>
      <c r="S44" s="14">
        <v>62</v>
      </c>
      <c r="T44" s="14">
        <v>88.5</v>
      </c>
      <c r="U44" s="14">
        <v>58.3</v>
      </c>
      <c r="V44" s="160">
        <v>16</v>
      </c>
      <c r="W44" s="160">
        <v>16</v>
      </c>
      <c r="X44" s="161">
        <v>8</v>
      </c>
      <c r="Y44" s="36">
        <v>0</v>
      </c>
      <c r="Z44" s="36">
        <v>0</v>
      </c>
      <c r="AA44" s="36">
        <v>0</v>
      </c>
      <c r="AB44" s="3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</row>
    <row r="45" spans="1:40" x14ac:dyDescent="0.25">
      <c r="A45" s="1" t="s">
        <v>155</v>
      </c>
      <c r="B45" s="1" t="s">
        <v>102</v>
      </c>
      <c r="D45" s="20" t="s">
        <v>27</v>
      </c>
      <c r="E45" s="46" t="s">
        <v>35</v>
      </c>
      <c r="F45" s="1" t="s">
        <v>100</v>
      </c>
      <c r="G45" s="99">
        <v>40</v>
      </c>
      <c r="H45" s="19">
        <f>SUM(Tabela14567[[#This Row],[mai/24]:[dez/25]])</f>
        <v>40</v>
      </c>
      <c r="I45" s="28"/>
      <c r="J45" s="5"/>
      <c r="K45" s="5"/>
      <c r="L45" s="5"/>
      <c r="M45" s="5"/>
      <c r="N45" s="5"/>
      <c r="O45" s="26"/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6">
        <v>0</v>
      </c>
      <c r="V45" s="16">
        <v>0</v>
      </c>
      <c r="W45" s="16">
        <v>0</v>
      </c>
      <c r="X45" s="16">
        <v>20</v>
      </c>
      <c r="Y45" s="16">
        <v>20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6">
        <v>0</v>
      </c>
      <c r="AL45" s="16">
        <v>0</v>
      </c>
      <c r="AM45" s="16">
        <v>0</v>
      </c>
      <c r="AN45" s="16">
        <v>0</v>
      </c>
    </row>
    <row r="46" spans="1:40" hidden="1" x14ac:dyDescent="0.25">
      <c r="A46" s="1" t="s">
        <v>156</v>
      </c>
      <c r="B46" s="1" t="s">
        <v>102</v>
      </c>
      <c r="D46" s="20" t="s">
        <v>108</v>
      </c>
      <c r="E46" s="46" t="s">
        <v>35</v>
      </c>
      <c r="F46" s="1" t="s">
        <v>100</v>
      </c>
      <c r="G46" s="99">
        <v>32</v>
      </c>
      <c r="H46" s="19">
        <f>SUM(Tabela14567[[#This Row],[mai/24]:[dez/25]])</f>
        <v>18.2</v>
      </c>
      <c r="I46" s="28"/>
      <c r="J46" s="5"/>
      <c r="K46" s="5"/>
      <c r="L46" s="5"/>
      <c r="M46" s="5"/>
      <c r="N46" s="5"/>
      <c r="O46" s="26"/>
      <c r="P46" s="5"/>
      <c r="Q46" s="14">
        <v>0</v>
      </c>
      <c r="R46" s="36">
        <v>6.5</v>
      </c>
      <c r="S46" s="16">
        <v>11.7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  <c r="AK46" s="16">
        <v>0</v>
      </c>
      <c r="AL46" s="16">
        <v>0</v>
      </c>
      <c r="AM46" s="16">
        <v>0</v>
      </c>
      <c r="AN46" s="16">
        <v>0</v>
      </c>
    </row>
    <row r="47" spans="1:40" ht="45" x14ac:dyDescent="0.25">
      <c r="A47" s="1" t="s">
        <v>157</v>
      </c>
      <c r="B47" s="1" t="s">
        <v>102</v>
      </c>
      <c r="D47" s="2" t="s">
        <v>121</v>
      </c>
      <c r="E47" s="46" t="s">
        <v>35</v>
      </c>
      <c r="F47" s="1" t="s">
        <v>100</v>
      </c>
      <c r="G47" s="99">
        <v>0.5</v>
      </c>
      <c r="H47" s="19">
        <f>SUM(Tabela14567[[#This Row],[mai/24]:[dez/25]])</f>
        <v>4.5</v>
      </c>
      <c r="I47" s="28"/>
      <c r="J47" s="5"/>
      <c r="K47" s="5"/>
      <c r="L47" s="5"/>
      <c r="M47" s="5"/>
      <c r="N47" s="5"/>
      <c r="O47" s="26"/>
      <c r="P47" s="5"/>
      <c r="Q47" s="36">
        <v>0.5</v>
      </c>
      <c r="R47" s="36">
        <v>4</v>
      </c>
      <c r="S47" s="36">
        <v>0</v>
      </c>
      <c r="T47" s="36">
        <v>0</v>
      </c>
      <c r="U47" s="36">
        <v>0</v>
      </c>
      <c r="V47" s="36">
        <v>0</v>
      </c>
      <c r="W47" s="36">
        <v>0</v>
      </c>
      <c r="X47" s="36">
        <v>0</v>
      </c>
      <c r="Y47" s="36">
        <v>0</v>
      </c>
      <c r="Z47" s="36">
        <v>0</v>
      </c>
      <c r="AA47" s="36">
        <v>0</v>
      </c>
      <c r="AB47" s="3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</row>
    <row r="48" spans="1:40" hidden="1" x14ac:dyDescent="0.25">
      <c r="A48" s="1" t="s">
        <v>158</v>
      </c>
      <c r="B48" s="1" t="s">
        <v>128</v>
      </c>
      <c r="D48" s="20" t="s">
        <v>108</v>
      </c>
      <c r="E48" s="46" t="s">
        <v>35</v>
      </c>
      <c r="F48" s="1" t="s">
        <v>100</v>
      </c>
      <c r="G48" s="99">
        <v>5</v>
      </c>
      <c r="H48" s="19">
        <f>SUM(Tabela14567[[#This Row],[mai/24]:[dez/25]])</f>
        <v>3.5</v>
      </c>
      <c r="I48" s="28"/>
      <c r="J48" s="5"/>
      <c r="K48" s="5"/>
      <c r="L48" s="5"/>
      <c r="M48" s="5"/>
      <c r="N48" s="5"/>
      <c r="O48" s="26"/>
      <c r="P48" s="5"/>
      <c r="Q48" s="36">
        <v>0</v>
      </c>
      <c r="R48" s="36">
        <v>3.5</v>
      </c>
      <c r="S48" s="36">
        <v>0</v>
      </c>
      <c r="T48" s="36">
        <v>0</v>
      </c>
      <c r="U48" s="36">
        <v>0</v>
      </c>
      <c r="V48" s="36">
        <v>0</v>
      </c>
      <c r="W48" s="36">
        <v>0</v>
      </c>
      <c r="X48" s="36">
        <v>0</v>
      </c>
      <c r="Y48" s="36">
        <v>0</v>
      </c>
      <c r="Z48" s="36">
        <v>0</v>
      </c>
      <c r="AA48" s="36">
        <v>0</v>
      </c>
      <c r="AB48" s="3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  <c r="AK48" s="16">
        <v>0</v>
      </c>
      <c r="AL48" s="16">
        <v>0</v>
      </c>
      <c r="AM48" s="16">
        <v>0</v>
      </c>
      <c r="AN48" s="16">
        <v>0</v>
      </c>
    </row>
    <row r="49" spans="1:40" hidden="1" x14ac:dyDescent="0.25">
      <c r="A49" s="1" t="s">
        <v>159</v>
      </c>
      <c r="B49" s="1" t="s">
        <v>128</v>
      </c>
      <c r="D49" s="20" t="s">
        <v>108</v>
      </c>
      <c r="E49" s="46" t="s">
        <v>35</v>
      </c>
      <c r="F49" s="1" t="s">
        <v>100</v>
      </c>
      <c r="G49" s="99">
        <v>80</v>
      </c>
      <c r="H49" s="19">
        <f>SUM(Tabela14567[[#This Row],[mai/24]:[dez/25]])</f>
        <v>5</v>
      </c>
      <c r="I49" s="28"/>
      <c r="J49" s="5"/>
      <c r="K49" s="5"/>
      <c r="L49" s="5"/>
      <c r="M49" s="5"/>
      <c r="N49" s="5"/>
      <c r="O49" s="26"/>
      <c r="P49" s="5"/>
      <c r="Q49" s="36">
        <v>0</v>
      </c>
      <c r="R49" s="36">
        <v>0</v>
      </c>
      <c r="S49" s="14">
        <v>5</v>
      </c>
      <c r="T49" s="36">
        <v>0</v>
      </c>
      <c r="U49" s="36">
        <v>0</v>
      </c>
      <c r="V49" s="36">
        <v>0</v>
      </c>
      <c r="W49" s="36">
        <v>0</v>
      </c>
      <c r="X49" s="36">
        <v>0</v>
      </c>
      <c r="Y49" s="36">
        <v>0</v>
      </c>
      <c r="Z49" s="36">
        <v>0</v>
      </c>
      <c r="AA49" s="36">
        <v>0</v>
      </c>
      <c r="AB49" s="3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  <c r="AK49" s="16">
        <v>0</v>
      </c>
      <c r="AL49" s="16">
        <v>0</v>
      </c>
      <c r="AM49" s="16">
        <v>0</v>
      </c>
      <c r="AN49" s="16">
        <v>0</v>
      </c>
    </row>
    <row r="50" spans="1:40" x14ac:dyDescent="0.25">
      <c r="A50" s="1" t="s">
        <v>160</v>
      </c>
      <c r="B50" s="1" t="s">
        <v>128</v>
      </c>
      <c r="D50" s="20" t="s">
        <v>99</v>
      </c>
      <c r="E50" s="46" t="s">
        <v>35</v>
      </c>
      <c r="F50" s="1" t="s">
        <v>100</v>
      </c>
      <c r="G50" s="99">
        <v>3</v>
      </c>
      <c r="H50" s="19">
        <f>SUM(Tabela14567[[#This Row],[mai/24]:[dez/25]])</f>
        <v>3</v>
      </c>
      <c r="I50" s="28"/>
      <c r="J50" s="5"/>
      <c r="K50" s="5"/>
      <c r="L50" s="5"/>
      <c r="M50" s="5"/>
      <c r="N50" s="5"/>
      <c r="O50" s="26"/>
      <c r="P50" s="5"/>
      <c r="Q50" s="5"/>
      <c r="R50" s="36">
        <v>0</v>
      </c>
      <c r="S50" s="36">
        <v>0</v>
      </c>
      <c r="T50" s="36">
        <v>0</v>
      </c>
      <c r="U50" s="36">
        <v>1</v>
      </c>
      <c r="V50" s="36">
        <v>1</v>
      </c>
      <c r="W50" s="36">
        <v>0</v>
      </c>
      <c r="X50" s="36">
        <v>0</v>
      </c>
      <c r="Y50" s="36">
        <v>1</v>
      </c>
      <c r="Z50" s="36">
        <v>0</v>
      </c>
      <c r="AA50" s="36">
        <v>0</v>
      </c>
      <c r="AB50" s="3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  <c r="AK50" s="16">
        <v>0</v>
      </c>
      <c r="AL50" s="16">
        <v>0</v>
      </c>
      <c r="AM50" s="16">
        <v>0</v>
      </c>
      <c r="AN50" s="16">
        <v>0</v>
      </c>
    </row>
    <row r="51" spans="1:40" hidden="1" x14ac:dyDescent="0.25">
      <c r="A51" s="1" t="s">
        <v>161</v>
      </c>
      <c r="B51" s="1" t="s">
        <v>107</v>
      </c>
      <c r="D51" s="1" t="s">
        <v>108</v>
      </c>
      <c r="E51" s="46" t="s">
        <v>35</v>
      </c>
      <c r="F51" s="1" t="s">
        <v>100</v>
      </c>
      <c r="G51" s="99">
        <v>4</v>
      </c>
      <c r="H51" s="19">
        <f>SUM(Tabela14567[[#This Row],[mai/24]:[dez/25]])</f>
        <v>1</v>
      </c>
      <c r="I51" s="28"/>
      <c r="J51" s="5"/>
      <c r="K51" s="5"/>
      <c r="L51" s="5"/>
      <c r="M51" s="5"/>
      <c r="N51" s="5"/>
      <c r="O51" s="26"/>
      <c r="P51" s="5"/>
      <c r="Q51" s="5"/>
      <c r="R51" s="5"/>
      <c r="S51" s="14">
        <v>1</v>
      </c>
      <c r="T51" s="14">
        <v>0</v>
      </c>
      <c r="U51" s="36">
        <v>0</v>
      </c>
      <c r="V51" s="36">
        <v>0</v>
      </c>
      <c r="W51" s="36">
        <v>0</v>
      </c>
      <c r="X51" s="36">
        <v>0</v>
      </c>
      <c r="Y51" s="36">
        <v>0</v>
      </c>
      <c r="Z51" s="36">
        <v>0</v>
      </c>
      <c r="AA51" s="36">
        <v>0</v>
      </c>
      <c r="AB51" s="36">
        <v>0</v>
      </c>
      <c r="AC51" s="36">
        <v>0</v>
      </c>
      <c r="AD51" s="36">
        <v>0</v>
      </c>
      <c r="AE51" s="36">
        <v>0</v>
      </c>
      <c r="AF51" s="36">
        <v>0</v>
      </c>
      <c r="AG51" s="36">
        <v>0</v>
      </c>
      <c r="AH51" s="36">
        <v>0</v>
      </c>
      <c r="AI51" s="36">
        <v>0</v>
      </c>
      <c r="AJ51" s="36">
        <v>0</v>
      </c>
      <c r="AK51" s="36">
        <v>0</v>
      </c>
      <c r="AL51" s="36">
        <v>0</v>
      </c>
      <c r="AM51" s="36">
        <v>0</v>
      </c>
      <c r="AN51" s="36">
        <v>0</v>
      </c>
    </row>
    <row r="52" spans="1:40" hidden="1" x14ac:dyDescent="0.25">
      <c r="A52" s="1" t="s">
        <v>162</v>
      </c>
      <c r="B52" s="1" t="s">
        <v>107</v>
      </c>
      <c r="D52" s="1" t="s">
        <v>108</v>
      </c>
      <c r="E52" s="46" t="s">
        <v>35</v>
      </c>
      <c r="F52" s="1" t="s">
        <v>100</v>
      </c>
      <c r="G52" s="99">
        <v>0</v>
      </c>
      <c r="H52" s="19">
        <f>SUM(Tabela14567[[#This Row],[mai/24]:[dez/25]])</f>
        <v>3</v>
      </c>
      <c r="I52" s="28"/>
      <c r="J52" s="5"/>
      <c r="K52" s="5"/>
      <c r="L52" s="5"/>
      <c r="M52" s="5"/>
      <c r="N52" s="5"/>
      <c r="O52" s="26"/>
      <c r="P52" s="5"/>
      <c r="Q52" s="5"/>
      <c r="R52" s="5"/>
      <c r="S52" s="14">
        <v>0</v>
      </c>
      <c r="T52" s="14">
        <v>0.5</v>
      </c>
      <c r="U52" s="36">
        <v>0.5</v>
      </c>
      <c r="V52" s="36">
        <v>2</v>
      </c>
      <c r="W52" s="36">
        <v>0</v>
      </c>
      <c r="X52" s="36">
        <v>0</v>
      </c>
      <c r="Y52" s="36">
        <v>0</v>
      </c>
      <c r="Z52" s="36">
        <v>0</v>
      </c>
      <c r="AA52" s="36">
        <v>0</v>
      </c>
      <c r="AB52" s="36">
        <v>0</v>
      </c>
      <c r="AC52" s="36">
        <v>0</v>
      </c>
      <c r="AD52" s="36">
        <v>0</v>
      </c>
      <c r="AE52" s="36">
        <v>0</v>
      </c>
      <c r="AF52" s="36">
        <v>0</v>
      </c>
      <c r="AG52" s="36">
        <v>0</v>
      </c>
      <c r="AH52" s="36">
        <v>0</v>
      </c>
      <c r="AI52" s="36">
        <v>0</v>
      </c>
      <c r="AJ52" s="36">
        <v>0</v>
      </c>
      <c r="AK52" s="36">
        <v>0</v>
      </c>
      <c r="AL52" s="36">
        <v>0</v>
      </c>
      <c r="AM52" s="36">
        <v>0</v>
      </c>
      <c r="AN52" s="36">
        <v>0</v>
      </c>
    </row>
    <row r="53" spans="1:40" hidden="1" x14ac:dyDescent="0.25">
      <c r="A53" s="1" t="s">
        <v>163</v>
      </c>
      <c r="B53" s="1" t="s">
        <v>128</v>
      </c>
      <c r="D53" s="1" t="s">
        <v>108</v>
      </c>
      <c r="E53" s="46" t="s">
        <v>35</v>
      </c>
      <c r="F53" s="1" t="s">
        <v>100</v>
      </c>
      <c r="G53" s="99">
        <v>3</v>
      </c>
      <c r="H53" s="19">
        <f>SUM(Tabela14567[[#This Row],[mai/24]:[dez/25]])</f>
        <v>3</v>
      </c>
      <c r="I53" s="28"/>
      <c r="J53" s="5"/>
      <c r="K53" s="5"/>
      <c r="L53" s="5"/>
      <c r="M53" s="5"/>
      <c r="N53" s="5"/>
      <c r="O53" s="26"/>
      <c r="P53" s="5"/>
      <c r="Q53" s="5"/>
      <c r="R53" s="5"/>
      <c r="S53" s="14">
        <v>3</v>
      </c>
      <c r="T53" s="14">
        <v>0</v>
      </c>
      <c r="U53" s="36">
        <v>0</v>
      </c>
      <c r="V53" s="36">
        <v>0</v>
      </c>
      <c r="W53" s="36">
        <v>0</v>
      </c>
      <c r="X53" s="36">
        <v>0</v>
      </c>
      <c r="Y53" s="36">
        <v>0</v>
      </c>
      <c r="Z53" s="36">
        <v>0</v>
      </c>
      <c r="AA53" s="36">
        <v>0</v>
      </c>
      <c r="AB53" s="36">
        <v>0</v>
      </c>
      <c r="AC53" s="36">
        <v>0</v>
      </c>
      <c r="AD53" s="36">
        <v>0</v>
      </c>
      <c r="AE53" s="36">
        <v>0</v>
      </c>
      <c r="AF53" s="36">
        <v>0</v>
      </c>
      <c r="AG53" s="36">
        <v>0</v>
      </c>
      <c r="AH53" s="36">
        <v>0</v>
      </c>
      <c r="AI53" s="36">
        <v>0</v>
      </c>
      <c r="AJ53" s="36">
        <v>0</v>
      </c>
      <c r="AK53" s="36">
        <v>0</v>
      </c>
      <c r="AL53" s="36">
        <v>0</v>
      </c>
      <c r="AM53" s="36">
        <v>0</v>
      </c>
      <c r="AN53" s="36">
        <v>0</v>
      </c>
    </row>
    <row r="54" spans="1:40" x14ac:dyDescent="0.25">
      <c r="A54" s="1" t="s">
        <v>164</v>
      </c>
      <c r="B54" s="1" t="s">
        <v>128</v>
      </c>
      <c r="C54" s="1" t="s">
        <v>165</v>
      </c>
      <c r="D54" s="20" t="s">
        <v>99</v>
      </c>
      <c r="E54" s="46" t="s">
        <v>35</v>
      </c>
      <c r="F54" s="1" t="s">
        <v>100</v>
      </c>
      <c r="G54" s="99">
        <v>8</v>
      </c>
      <c r="H54" s="19">
        <f>SUM(Tabela14567[[#This Row],[mai/24]:[dez/25]])</f>
        <v>9.5</v>
      </c>
      <c r="I54" s="28"/>
      <c r="J54" s="5"/>
      <c r="K54" s="5"/>
      <c r="L54" s="5"/>
      <c r="M54" s="5"/>
      <c r="N54" s="5"/>
      <c r="O54" s="26"/>
      <c r="P54" s="5"/>
      <c r="Q54" s="5"/>
      <c r="R54" s="5"/>
      <c r="S54" s="14"/>
      <c r="T54" s="14">
        <v>0</v>
      </c>
      <c r="U54" s="36">
        <v>5.5</v>
      </c>
      <c r="V54" s="36">
        <v>4</v>
      </c>
      <c r="W54" s="36">
        <v>0</v>
      </c>
      <c r="X54" s="36">
        <v>0</v>
      </c>
      <c r="Y54" s="36">
        <v>0</v>
      </c>
      <c r="Z54" s="36">
        <v>0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6">
        <v>0</v>
      </c>
      <c r="AJ54" s="36">
        <v>0</v>
      </c>
      <c r="AK54" s="36">
        <v>0</v>
      </c>
      <c r="AL54" s="36">
        <v>0</v>
      </c>
      <c r="AM54" s="36">
        <v>0</v>
      </c>
      <c r="AN54" s="36">
        <v>0</v>
      </c>
    </row>
    <row r="55" spans="1:40" x14ac:dyDescent="0.25">
      <c r="A55" s="1" t="s">
        <v>166</v>
      </c>
      <c r="B55" s="1" t="s">
        <v>128</v>
      </c>
      <c r="D55" s="20" t="s">
        <v>99</v>
      </c>
      <c r="E55" s="46" t="s">
        <v>35</v>
      </c>
      <c r="F55" s="1" t="s">
        <v>100</v>
      </c>
      <c r="G55" s="99">
        <v>4</v>
      </c>
      <c r="H55" s="19">
        <f>SUM(Tabela14567[[#This Row],[mai/24]:[dez/25]])</f>
        <v>8</v>
      </c>
      <c r="I55" s="28"/>
      <c r="J55" s="5"/>
      <c r="K55" s="5"/>
      <c r="L55" s="5"/>
      <c r="M55" s="5"/>
      <c r="N55" s="5"/>
      <c r="O55" s="26"/>
      <c r="P55" s="5"/>
      <c r="Q55" s="5"/>
      <c r="R55" s="5"/>
      <c r="S55" s="14"/>
      <c r="T55" s="14">
        <v>0</v>
      </c>
      <c r="U55" s="36">
        <v>0</v>
      </c>
      <c r="V55" s="36">
        <v>4</v>
      </c>
      <c r="W55" s="36">
        <v>4</v>
      </c>
      <c r="X55" s="36">
        <v>0</v>
      </c>
      <c r="Y55" s="36">
        <v>0</v>
      </c>
      <c r="Z55" s="36">
        <v>0</v>
      </c>
      <c r="AA55" s="36">
        <v>0</v>
      </c>
      <c r="AB55" s="36">
        <v>0</v>
      </c>
      <c r="AC55" s="36">
        <v>0</v>
      </c>
      <c r="AD55" s="36">
        <v>0</v>
      </c>
      <c r="AE55" s="36">
        <v>0</v>
      </c>
      <c r="AF55" s="36">
        <v>0</v>
      </c>
      <c r="AG55" s="36">
        <v>0</v>
      </c>
      <c r="AH55" s="36">
        <v>0</v>
      </c>
      <c r="AI55" s="36">
        <v>0</v>
      </c>
      <c r="AJ55" s="36">
        <v>0</v>
      </c>
      <c r="AK55" s="36">
        <v>0</v>
      </c>
      <c r="AL55" s="36">
        <v>0</v>
      </c>
      <c r="AM55" s="36">
        <v>0</v>
      </c>
      <c r="AN55" s="36">
        <v>0</v>
      </c>
    </row>
    <row r="56" spans="1:40" hidden="1" x14ac:dyDescent="0.25">
      <c r="A56" s="1" t="s">
        <v>167</v>
      </c>
      <c r="B56" s="1" t="s">
        <v>128</v>
      </c>
      <c r="C56" s="1" t="s">
        <v>168</v>
      </c>
      <c r="D56" s="20" t="s">
        <v>108</v>
      </c>
      <c r="E56" s="46" t="s">
        <v>35</v>
      </c>
      <c r="F56" s="1" t="s">
        <v>100</v>
      </c>
      <c r="G56" s="99">
        <v>8</v>
      </c>
      <c r="H56" s="19">
        <f>SUM(Tabela14567[[#This Row],[mai/24]:[dez/25]])</f>
        <v>1</v>
      </c>
      <c r="I56" s="28"/>
      <c r="J56" s="5"/>
      <c r="K56" s="5"/>
      <c r="L56" s="5"/>
      <c r="M56" s="5"/>
      <c r="N56" s="5"/>
      <c r="O56" s="26"/>
      <c r="P56" s="5"/>
      <c r="Q56" s="5"/>
      <c r="R56" s="5"/>
      <c r="S56" s="14"/>
      <c r="T56" s="14">
        <v>1</v>
      </c>
      <c r="U56" s="36">
        <v>0</v>
      </c>
      <c r="V56" s="36">
        <v>0</v>
      </c>
      <c r="W56" s="36">
        <v>0</v>
      </c>
      <c r="X56" s="36">
        <v>0</v>
      </c>
      <c r="Y56" s="36">
        <v>0</v>
      </c>
      <c r="Z56" s="36">
        <v>0</v>
      </c>
      <c r="AA56" s="36">
        <v>0</v>
      </c>
      <c r="AB56" s="36">
        <v>0</v>
      </c>
      <c r="AC56" s="36">
        <v>0</v>
      </c>
      <c r="AD56" s="36">
        <v>0</v>
      </c>
      <c r="AE56" s="36">
        <v>0</v>
      </c>
      <c r="AF56" s="36">
        <v>0</v>
      </c>
      <c r="AG56" s="36">
        <v>0</v>
      </c>
      <c r="AH56" s="36">
        <v>0</v>
      </c>
      <c r="AI56" s="36">
        <v>0</v>
      </c>
      <c r="AJ56" s="36">
        <v>0</v>
      </c>
      <c r="AK56" s="36">
        <v>0</v>
      </c>
      <c r="AL56" s="36">
        <v>0</v>
      </c>
      <c r="AM56" s="36">
        <v>0</v>
      </c>
      <c r="AN56" s="36">
        <v>0</v>
      </c>
    </row>
    <row r="57" spans="1:40" hidden="1" x14ac:dyDescent="0.25">
      <c r="A57" s="1" t="s">
        <v>169</v>
      </c>
      <c r="B57" s="1" t="s">
        <v>128</v>
      </c>
      <c r="C57" s="1" t="s">
        <v>170</v>
      </c>
      <c r="D57" s="20" t="s">
        <v>108</v>
      </c>
      <c r="E57" s="46" t="s">
        <v>35</v>
      </c>
      <c r="F57" s="1" t="s">
        <v>100</v>
      </c>
      <c r="G57" s="99">
        <v>4</v>
      </c>
      <c r="H57" s="19">
        <f>SUM(Tabela14567[[#This Row],[mai/24]:[dez/25]])</f>
        <v>1.5</v>
      </c>
      <c r="I57" s="28"/>
      <c r="J57" s="5"/>
      <c r="K57" s="5"/>
      <c r="L57" s="5"/>
      <c r="M57" s="5"/>
      <c r="N57" s="5"/>
      <c r="O57" s="26"/>
      <c r="P57" s="5"/>
      <c r="Q57" s="5"/>
      <c r="R57" s="5"/>
      <c r="S57" s="14"/>
      <c r="T57" s="14">
        <v>1.5</v>
      </c>
      <c r="U57" s="36">
        <v>0</v>
      </c>
      <c r="V57" s="36">
        <v>0</v>
      </c>
      <c r="W57" s="36">
        <v>0</v>
      </c>
      <c r="X57" s="36">
        <v>0</v>
      </c>
      <c r="Y57" s="36">
        <v>0</v>
      </c>
      <c r="Z57" s="36">
        <v>0</v>
      </c>
      <c r="AA57" s="36">
        <v>0</v>
      </c>
      <c r="AB57" s="36">
        <v>0</v>
      </c>
      <c r="AC57" s="36">
        <v>0</v>
      </c>
      <c r="AD57" s="36">
        <v>0</v>
      </c>
      <c r="AE57" s="36">
        <v>0</v>
      </c>
      <c r="AF57" s="36">
        <v>0</v>
      </c>
      <c r="AG57" s="36">
        <v>0</v>
      </c>
      <c r="AH57" s="36">
        <v>0</v>
      </c>
      <c r="AI57" s="36">
        <v>0</v>
      </c>
      <c r="AJ57" s="36">
        <v>0</v>
      </c>
      <c r="AK57" s="36">
        <v>0</v>
      </c>
      <c r="AL57" s="36">
        <v>0</v>
      </c>
      <c r="AM57" s="36">
        <v>0</v>
      </c>
      <c r="AN57" s="36">
        <v>0</v>
      </c>
    </row>
    <row r="58" spans="1:40" x14ac:dyDescent="0.25">
      <c r="A58" s="61" t="s">
        <v>171</v>
      </c>
      <c r="B58" s="61" t="s">
        <v>128</v>
      </c>
      <c r="C58" s="61"/>
      <c r="D58" s="61" t="s">
        <v>172</v>
      </c>
      <c r="E58" s="46" t="s">
        <v>35</v>
      </c>
      <c r="F58" s="1" t="s">
        <v>100</v>
      </c>
      <c r="G58" s="99">
        <v>8</v>
      </c>
      <c r="H58" s="19">
        <f>SUM(Tabela14567[[#This Row],[mai/24]:[dez/25]])</f>
        <v>8</v>
      </c>
      <c r="I58" s="28"/>
      <c r="J58" s="5"/>
      <c r="K58" s="5"/>
      <c r="L58" s="5"/>
      <c r="M58" s="5"/>
      <c r="N58" s="5"/>
      <c r="O58" s="26"/>
      <c r="P58" s="5"/>
      <c r="Q58" s="5"/>
      <c r="R58" s="5"/>
      <c r="S58" s="14"/>
      <c r="T58" s="14">
        <v>0</v>
      </c>
      <c r="U58" s="14">
        <v>0</v>
      </c>
      <c r="V58" s="14">
        <v>4</v>
      </c>
      <c r="W58" s="36">
        <v>4</v>
      </c>
      <c r="X58" s="36">
        <v>0</v>
      </c>
      <c r="Y58" s="36">
        <v>0</v>
      </c>
      <c r="Z58" s="36">
        <v>0</v>
      </c>
      <c r="AA58" s="36">
        <v>0</v>
      </c>
      <c r="AB58" s="36">
        <v>0</v>
      </c>
      <c r="AC58" s="36">
        <v>0</v>
      </c>
      <c r="AD58" s="36">
        <v>0</v>
      </c>
      <c r="AE58" s="36">
        <v>0</v>
      </c>
      <c r="AF58" s="36">
        <v>0</v>
      </c>
      <c r="AG58" s="36">
        <v>0</v>
      </c>
      <c r="AH58" s="36">
        <v>0</v>
      </c>
      <c r="AI58" s="36">
        <v>0</v>
      </c>
      <c r="AJ58" s="36">
        <v>0</v>
      </c>
      <c r="AK58" s="36">
        <v>0</v>
      </c>
      <c r="AL58" s="36">
        <v>0</v>
      </c>
      <c r="AM58" s="36">
        <v>0</v>
      </c>
      <c r="AN58" s="36">
        <v>0</v>
      </c>
    </row>
    <row r="59" spans="1:40" hidden="1" x14ac:dyDescent="0.25">
      <c r="A59" s="1" t="s">
        <v>173</v>
      </c>
      <c r="B59" s="1" t="s">
        <v>102</v>
      </c>
      <c r="C59" s="1" t="s">
        <v>174</v>
      </c>
      <c r="D59" s="20" t="s">
        <v>108</v>
      </c>
      <c r="E59" s="46" t="s">
        <v>35</v>
      </c>
      <c r="F59" s="1" t="s">
        <v>100</v>
      </c>
      <c r="G59" s="99">
        <v>8</v>
      </c>
      <c r="H59" s="19">
        <f>SUM(Tabela14567[[#This Row],[mai/24]:[dez/25]])</f>
        <v>0</v>
      </c>
      <c r="I59" s="28"/>
      <c r="J59" s="5"/>
      <c r="K59" s="5"/>
      <c r="L59" s="5"/>
      <c r="M59" s="5"/>
      <c r="N59" s="5"/>
      <c r="O59" s="26"/>
      <c r="P59" s="5"/>
      <c r="Q59" s="5"/>
      <c r="R59" s="5"/>
      <c r="S59" s="14"/>
      <c r="T59" s="14"/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</row>
    <row r="60" spans="1:40" x14ac:dyDescent="0.25">
      <c r="A60" s="1" t="s">
        <v>175</v>
      </c>
      <c r="B60" s="1" t="s">
        <v>102</v>
      </c>
      <c r="D60" s="20" t="s">
        <v>99</v>
      </c>
      <c r="E60" s="46" t="s">
        <v>35</v>
      </c>
      <c r="F60" s="1" t="s">
        <v>100</v>
      </c>
      <c r="G60" s="99">
        <v>5</v>
      </c>
      <c r="H60" s="19">
        <f>SUM(Tabela14567[[#This Row],[mai/24]:[dez/25]])</f>
        <v>17</v>
      </c>
      <c r="I60" s="28"/>
      <c r="J60" s="5"/>
      <c r="K60" s="5"/>
      <c r="L60" s="36"/>
      <c r="M60" s="36"/>
      <c r="N60" s="36"/>
      <c r="O60" s="36"/>
      <c r="P60" s="14"/>
      <c r="Q60" s="14"/>
      <c r="R60" s="14"/>
      <c r="S60" s="16"/>
      <c r="T60" s="16"/>
      <c r="U60" s="16">
        <v>5</v>
      </c>
      <c r="V60" s="14">
        <v>8</v>
      </c>
      <c r="W60" s="14">
        <v>4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</row>
    <row r="61" spans="1:40" x14ac:dyDescent="0.25">
      <c r="A61" s="1" t="s">
        <v>176</v>
      </c>
      <c r="B61" s="1" t="s">
        <v>128</v>
      </c>
      <c r="D61" s="20" t="s">
        <v>99</v>
      </c>
      <c r="E61" s="46" t="s">
        <v>35</v>
      </c>
      <c r="F61" s="1" t="s">
        <v>100</v>
      </c>
      <c r="G61" s="99">
        <v>88</v>
      </c>
      <c r="H61" s="19">
        <f>SUM(Tabela14567[[#This Row],[mai/24]:[dez/25]])</f>
        <v>88</v>
      </c>
      <c r="I61" s="21"/>
      <c r="L61" s="1"/>
      <c r="M61" s="1"/>
      <c r="N61" s="1"/>
      <c r="O61" s="1"/>
      <c r="P61" s="1"/>
      <c r="Q61" s="1"/>
      <c r="R61" s="1"/>
      <c r="S61" s="14"/>
      <c r="T61" s="14"/>
      <c r="U61" s="14"/>
      <c r="V61" s="14">
        <v>40</v>
      </c>
      <c r="W61" s="14">
        <v>40</v>
      </c>
      <c r="X61" s="14">
        <v>8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</row>
    <row r="62" spans="1:40" x14ac:dyDescent="0.25">
      <c r="A62" s="1" t="s">
        <v>177</v>
      </c>
      <c r="B62" s="1" t="s">
        <v>102</v>
      </c>
      <c r="D62" s="20" t="s">
        <v>99</v>
      </c>
      <c r="E62" s="46" t="s">
        <v>35</v>
      </c>
      <c r="F62" s="1" t="s">
        <v>100</v>
      </c>
      <c r="H62" s="19">
        <f>SUM(Tabela14567[[#This Row],[mai/24]:[dez/25]])</f>
        <v>0</v>
      </c>
      <c r="I62" s="21"/>
      <c r="L62" s="1"/>
      <c r="M62" s="1"/>
      <c r="N62" s="1"/>
      <c r="O62" s="1"/>
      <c r="P62" s="1"/>
      <c r="Q62" s="1"/>
      <c r="R62" s="1"/>
      <c r="S62" s="14"/>
      <c r="T62" s="14"/>
      <c r="U62" s="14"/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</row>
    <row r="63" spans="1:40" x14ac:dyDescent="0.25">
      <c r="A63" s="141" t="s">
        <v>178</v>
      </c>
      <c r="B63" s="1" t="s">
        <v>102</v>
      </c>
      <c r="D63" s="20" t="s">
        <v>172</v>
      </c>
      <c r="E63" s="46" t="s">
        <v>35</v>
      </c>
      <c r="F63" s="1" t="s">
        <v>100</v>
      </c>
      <c r="H63" s="19">
        <f>SUM(Tabela14567[[#This Row],[mai/24]:[dez/25]])</f>
        <v>240</v>
      </c>
      <c r="I63" s="21"/>
      <c r="L63" s="1"/>
      <c r="M63" s="1"/>
      <c r="N63" s="1"/>
      <c r="O63" s="1"/>
      <c r="P63" s="1"/>
      <c r="Q63" s="1"/>
      <c r="R63" s="1"/>
      <c r="S63" s="14"/>
      <c r="T63" s="14"/>
      <c r="U63" s="14"/>
      <c r="V63" s="14">
        <v>0</v>
      </c>
      <c r="W63" s="14">
        <v>40</v>
      </c>
      <c r="X63" s="14">
        <v>40</v>
      </c>
      <c r="Y63" s="14">
        <v>40</v>
      </c>
      <c r="Z63" s="14">
        <v>40</v>
      </c>
      <c r="AA63" s="14">
        <v>40</v>
      </c>
      <c r="AB63" s="14">
        <v>40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</row>
    <row r="64" spans="1:40" x14ac:dyDescent="0.25">
      <c r="I64" s="21"/>
      <c r="L64" s="1"/>
      <c r="M64" s="1"/>
      <c r="N64" s="1"/>
      <c r="O64" s="1"/>
      <c r="P64" s="1"/>
      <c r="Q64" s="1"/>
      <c r="R64" s="1"/>
      <c r="S64" s="14"/>
      <c r="T64" s="14"/>
      <c r="U64" s="14"/>
      <c r="V64" s="14"/>
      <c r="W64" s="14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9:40" x14ac:dyDescent="0.25">
      <c r="I65" s="21"/>
      <c r="L65" s="1"/>
      <c r="M65" s="1"/>
      <c r="N65" s="1"/>
      <c r="O65" s="1"/>
      <c r="P65" s="1"/>
      <c r="Q65" s="1"/>
      <c r="R65" s="1"/>
      <c r="S65" s="14"/>
      <c r="T65" s="14"/>
      <c r="U65" s="14"/>
      <c r="V65" s="14"/>
      <c r="W65" s="14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9:40" x14ac:dyDescent="0.25">
      <c r="I66" s="21"/>
      <c r="L66" s="1"/>
      <c r="M66" s="1"/>
      <c r="N66" s="1"/>
      <c r="O66" s="1"/>
      <c r="P66" s="1"/>
      <c r="Q66" s="1"/>
      <c r="R66" s="1"/>
      <c r="S66" s="14"/>
      <c r="T66" s="14"/>
      <c r="U66" s="14"/>
      <c r="V66" s="14"/>
      <c r="W66" s="14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9:40" x14ac:dyDescent="0.25">
      <c r="I67" s="21"/>
      <c r="L67" s="1"/>
      <c r="M67" s="1"/>
      <c r="N67" s="1"/>
      <c r="O67" s="1"/>
      <c r="P67" s="1"/>
      <c r="Q67" s="1"/>
      <c r="R67" s="1"/>
      <c r="S67" s="14"/>
      <c r="T67" s="14"/>
      <c r="U67" s="14"/>
      <c r="V67" s="14"/>
      <c r="W67" s="14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9:40" x14ac:dyDescent="0.25">
      <c r="I68" s="21"/>
      <c r="L68" s="1"/>
      <c r="M68" s="1"/>
      <c r="N68" s="1"/>
      <c r="O68" s="1"/>
      <c r="P68" s="1"/>
      <c r="Q68" s="1"/>
      <c r="R68" s="1"/>
      <c r="S68" s="14"/>
      <c r="T68" s="14"/>
      <c r="U68" s="14"/>
      <c r="V68" s="14"/>
      <c r="W68" s="14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9:40" x14ac:dyDescent="0.25">
      <c r="I69" s="21"/>
      <c r="L69" s="1"/>
      <c r="M69" s="1"/>
      <c r="N69" s="1"/>
      <c r="O69" s="1"/>
      <c r="P69" s="1"/>
      <c r="Q69" s="1"/>
      <c r="R69" s="1"/>
      <c r="S69" s="14"/>
      <c r="T69" s="14"/>
      <c r="U69" s="14"/>
      <c r="V69" s="14"/>
      <c r="W69" s="14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9:40" x14ac:dyDescent="0.25">
      <c r="I70" s="21"/>
      <c r="L70" s="1"/>
      <c r="M70" s="1"/>
      <c r="N70" s="1"/>
      <c r="O70" s="1"/>
      <c r="P70" s="1"/>
      <c r="Q70" s="1"/>
      <c r="R70" s="1"/>
      <c r="S70" s="14"/>
      <c r="T70" s="14"/>
      <c r="U70" s="14"/>
      <c r="V70" s="14"/>
      <c r="W70" s="14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9:40" x14ac:dyDescent="0.25">
      <c r="I71" s="21"/>
      <c r="L71" s="1"/>
      <c r="M71" s="1"/>
      <c r="N71" s="1"/>
      <c r="O71" s="1"/>
      <c r="P71" s="1"/>
      <c r="Q71" s="1"/>
      <c r="R71" s="1"/>
      <c r="S71" s="14"/>
      <c r="T71" s="14"/>
      <c r="U71" s="14"/>
      <c r="V71" s="14"/>
      <c r="W71" s="14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</sheetData>
  <phoneticPr fontId="18" type="noConversion"/>
  <conditionalFormatting sqref="H2:H4">
    <cfRule type="expression" dxfId="345" priority="77">
      <formula>IF($A2="Esforço total atribuído",1)</formula>
    </cfRule>
    <cfRule type="expression" dxfId="344" priority="78">
      <formula>IF($A2="Disponibilidade restante",1)</formula>
    </cfRule>
    <cfRule type="expression" dxfId="343" priority="79">
      <formula>IF($A2="Disponibil.total",1)</formula>
    </cfRule>
    <cfRule type="expression" dxfId="342" priority="80">
      <formula>IF($C2=1,1)</formula>
    </cfRule>
  </conditionalFormatting>
  <conditionalFormatting sqref="I30 A38 C38">
    <cfRule type="expression" dxfId="341" priority="156">
      <formula>IF(#REF!=1,1)</formula>
    </cfRule>
  </conditionalFormatting>
  <conditionalFormatting sqref="I30 C38">
    <cfRule type="expression" dxfId="340" priority="153">
      <formula>IF($A30="Esforço total atribuído",1)</formula>
    </cfRule>
    <cfRule type="expression" dxfId="339" priority="154">
      <formula>IF($A30="Disponibilidade restante",1)</formula>
    </cfRule>
    <cfRule type="expression" dxfId="338" priority="155">
      <formula>IF($A30="Disponibil.total",1)</formula>
    </cfRule>
  </conditionalFormatting>
  <conditionalFormatting sqref="I21:K21 I26:K26">
    <cfRule type="expression" dxfId="337" priority="261">
      <formula>IF($A21="Esforço total atribuído",1)</formula>
    </cfRule>
    <cfRule type="expression" dxfId="336" priority="262">
      <formula>IF($A21="Disponibilidade restante",1)</formula>
    </cfRule>
    <cfRule type="expression" dxfId="335" priority="263">
      <formula>IF($A21="Disponibil.total",1)</formula>
    </cfRule>
    <cfRule type="expression" dxfId="334" priority="264">
      <formula>IF(#REF!=1,1)</formula>
    </cfRule>
  </conditionalFormatting>
  <conditionalFormatting sqref="I17:L20">
    <cfRule type="expression" dxfId="333" priority="209">
      <formula>IF($A17="Esforço total atribuído",1)</formula>
    </cfRule>
    <cfRule type="expression" dxfId="332" priority="210">
      <formula>IF($A17="Disponibilidade restante",1)</formula>
    </cfRule>
    <cfRule type="expression" dxfId="331" priority="211">
      <formula>IF($A17="Disponibil.total",1)</formula>
    </cfRule>
    <cfRule type="expression" dxfId="330" priority="212">
      <formula>IF($C17=1,1)</formula>
    </cfRule>
  </conditionalFormatting>
  <conditionalFormatting sqref="I29:L29">
    <cfRule type="expression" dxfId="329" priority="213">
      <formula>IF($A29="Esforço total atribuído",1)</formula>
    </cfRule>
    <cfRule type="expression" dxfId="328" priority="214">
      <formula>IF($A29="Disponibilidade restante",1)</formula>
    </cfRule>
    <cfRule type="expression" dxfId="327" priority="215">
      <formula>IF($A29="Disponibil.total",1)</formula>
    </cfRule>
    <cfRule type="expression" dxfId="326" priority="216">
      <formula>IF($C29=1,1)</formula>
    </cfRule>
  </conditionalFormatting>
  <conditionalFormatting sqref="I35:L35">
    <cfRule type="expression" dxfId="325" priority="137">
      <formula>IF($A35="Esforço total atribuído",1)</formula>
    </cfRule>
    <cfRule type="expression" dxfId="324" priority="138">
      <formula>IF($A35="Disponibilidade restante",1)</formula>
    </cfRule>
    <cfRule type="expression" dxfId="323" priority="139">
      <formula>IF($A35="Disponibil.total",1)</formula>
    </cfRule>
    <cfRule type="expression" dxfId="322" priority="140">
      <formula>IF($C35=1,1)</formula>
    </cfRule>
  </conditionalFormatting>
  <conditionalFormatting sqref="L3:T3 I8:AB10 AC11:AN11 I11:O12 Q11:AB12 Q13:W13 X13:AB15 I13:N16 O14:W15 O16:AN16 N17:AB20 AC20:AN20 L21:W21 A22 I22:W22 A23:B23 I23:AB23 I24:W25 A25:B25 L26:AB26 A27:B27 I27:AB28 M29:AB29 J30:W30 AC30:AN30 X30:AB32 Q31:W32 I31:P33 Q33:AB33 I34:M34 AC34:AN34 N34:O35 Q34:W36 X34:AB39 M35 A35:A37 I36:O36 AC37:AN37 I37:W39 I40:AN45 Q46:AN50 I46:P59 Q51:T57 Q58:V59 W59:AN59 I60:AN60 Y61:AN61">
    <cfRule type="expression" dxfId="321" priority="148">
      <formula>IF($C3=1,1)</formula>
    </cfRule>
  </conditionalFormatting>
  <conditionalFormatting sqref="L3:T3 I8:AB10 AC11:AN11 I11:O12 Q11:AB12 Q13:W13 X13:AB15 I13:N16 O14:W15 O16:AN16 N17:AB20 AC20:AN20 L21:W21 A22 I22:W22 A23:B23 I23:AB23 I24:W25 A25:B25 L26:AB26 A27:B27 I27:AB28 M29:AB29 J30:W30 AC30:AN30 X30:AB32 Q31:W32 I31:P33 Q33:AB33 I34:M34 AC34:AN34 N34:O35 Q34:W36 X34:AB39 M35 A35:A38 I36:O36 AC37:AN37 I37:W39 I40:AB41 Q42:AB44 I45:AB45 Q46:AN50 I46:P59 Q51:T57 Q58:V59 I60:AN60 Y61:AN61">
    <cfRule type="expression" dxfId="320" priority="145">
      <formula>IF($A3="Esforço total atribuído",1)</formula>
    </cfRule>
    <cfRule type="expression" dxfId="319" priority="146">
      <formula>IF($A3="Disponibilidade restante",1)</formula>
    </cfRule>
    <cfRule type="expression" dxfId="318" priority="147">
      <formula>IF($A3="Disponibil.total",1)</formula>
    </cfRule>
  </conditionalFormatting>
  <conditionalFormatting sqref="M17:M20">
    <cfRule type="expression" dxfId="317" priority="177">
      <formula>IF($A17="Esforço total atribuído",1)</formula>
    </cfRule>
    <cfRule type="expression" dxfId="316" priority="178">
      <formula>IF($A17="Disponibilidade restante",1)</formula>
    </cfRule>
    <cfRule type="expression" dxfId="315" priority="179">
      <formula>IF($A17="Disponibil.total",1)</formula>
    </cfRule>
    <cfRule type="expression" dxfId="314" priority="180">
      <formula>IF($C17=1,1)</formula>
    </cfRule>
  </conditionalFormatting>
  <conditionalFormatting sqref="O13">
    <cfRule type="expression" dxfId="313" priority="257">
      <formula>IF($A13="Esforço total atribuído",1)</formula>
    </cfRule>
    <cfRule type="expression" dxfId="312" priority="258">
      <formula>IF($A13="Disponibilidade restante",1)</formula>
    </cfRule>
    <cfRule type="expression" dxfId="311" priority="259">
      <formula>IF($A13="Disponibil.total",1)</formula>
    </cfRule>
    <cfRule type="expression" dxfId="310" priority="260">
      <formula>IF($C13=1,1)</formula>
    </cfRule>
  </conditionalFormatting>
  <conditionalFormatting sqref="P11:P13">
    <cfRule type="expression" dxfId="309" priority="109">
      <formula>IF($A11="Esforço total atribuído",1)</formula>
    </cfRule>
    <cfRule type="expression" dxfId="308" priority="110">
      <formula>IF($A11="Disponibilidade restante",1)</formula>
    </cfRule>
    <cfRule type="expression" dxfId="307" priority="111">
      <formula>IF($A11="Disponibil.total",1)</formula>
    </cfRule>
    <cfRule type="expression" dxfId="306" priority="112">
      <formula>IF($C11=1,1)</formula>
    </cfRule>
  </conditionalFormatting>
  <conditionalFormatting sqref="P34:P36">
    <cfRule type="expression" dxfId="305" priority="113">
      <formula>IF($A34="Esforço total atribuído",1)</formula>
    </cfRule>
    <cfRule type="expression" dxfId="304" priority="114">
      <formula>IF($A34="Disponibilidade restante",1)</formula>
    </cfRule>
    <cfRule type="expression" dxfId="303" priority="115">
      <formula>IF($A34="Disponibil.total",1)</formula>
    </cfRule>
    <cfRule type="expression" dxfId="302" priority="116">
      <formula>IF($C34=1,1)</formula>
    </cfRule>
  </conditionalFormatting>
  <conditionalFormatting sqref="U51:AN57 W58:AN58">
    <cfRule type="expression" dxfId="301" priority="8">
      <formula>IF($B51=1,1)</formula>
    </cfRule>
  </conditionalFormatting>
  <conditionalFormatting sqref="V61:X61">
    <cfRule type="expression" dxfId="300" priority="1">
      <formula>IF($A61="Esforço total atribuído",1)</formula>
    </cfRule>
    <cfRule type="expression" dxfId="299" priority="2">
      <formula>IF($A61="Disponibilidade restante",1)</formula>
    </cfRule>
    <cfRule type="expression" dxfId="298" priority="3">
      <formula>IF($A61="Disponibil.total",1)</formula>
    </cfRule>
    <cfRule type="expression" dxfId="297" priority="4">
      <formula>IF($C61=1,1)</formula>
    </cfRule>
  </conditionalFormatting>
  <conditionalFormatting sqref="X3:AB3">
    <cfRule type="expression" dxfId="296" priority="85">
      <formula>IF($A3="Esforço total atribuído",1)</formula>
    </cfRule>
    <cfRule type="expression" dxfId="295" priority="86">
      <formula>IF($A3="Disponibilidade restante",1)</formula>
    </cfRule>
    <cfRule type="expression" dxfId="294" priority="87">
      <formula>IF($A3="Disponibil.total",1)</formula>
    </cfRule>
    <cfRule type="expression" dxfId="293" priority="88">
      <formula>IF($C3=1,1)</formula>
    </cfRule>
  </conditionalFormatting>
  <conditionalFormatting sqref="X21:AB21">
    <cfRule type="expression" dxfId="292" priority="101">
      <formula>IF($A21="Esforço total atribuído",1)</formula>
    </cfRule>
    <cfRule type="expression" dxfId="291" priority="102">
      <formula>IF($A21="Disponibilidade restante",1)</formula>
    </cfRule>
    <cfRule type="expression" dxfId="290" priority="103">
      <formula>IF($A21="Disponibil.total",1)</formula>
    </cfRule>
    <cfRule type="expression" dxfId="289" priority="104">
      <formula>IF($C21=1,1)</formula>
    </cfRule>
  </conditionalFormatting>
  <conditionalFormatting sqref="X22:AN22 X24:AN25">
    <cfRule type="expression" dxfId="288" priority="97">
      <formula>IF($A22="Esforço total atribuído",1)</formula>
    </cfRule>
    <cfRule type="expression" dxfId="287" priority="98">
      <formula>IF($A22="Disponibilidade restante",1)</formula>
    </cfRule>
    <cfRule type="expression" dxfId="286" priority="99">
      <formula>IF($A22="Disponibil.total",1)</formula>
    </cfRule>
    <cfRule type="expression" dxfId="285" priority="100">
      <formula>IF($C22=1,1)</formula>
    </cfRule>
  </conditionalFormatting>
  <conditionalFormatting sqref="AC3:AG3">
    <cfRule type="expression" dxfId="284" priority="21">
      <formula>IF($A3="Esforço total atribuído",1)</formula>
    </cfRule>
    <cfRule type="expression" dxfId="283" priority="22">
      <formula>IF($A3="Disponibilidade restante",1)</formula>
    </cfRule>
    <cfRule type="expression" dxfId="282" priority="23">
      <formula>IF($A3="Disponibil.total",1)</formula>
    </cfRule>
    <cfRule type="expression" dxfId="281" priority="24">
      <formula>IF($D3=1,1)</formula>
    </cfRule>
  </conditionalFormatting>
  <conditionalFormatting sqref="AC40:AN45 I42:P44 U51:AN57 W58:AN59">
    <cfRule type="expression" dxfId="280" priority="61">
      <formula>IF($A40="Esforço total atribuído",1)</formula>
    </cfRule>
    <cfRule type="expression" dxfId="279" priority="62">
      <formula>IF($A40="Disponibilidade restante",1)</formula>
    </cfRule>
    <cfRule type="expression" dxfId="278" priority="63">
      <formula>IF($A40="Disponibil.total",1)</formula>
    </cfRule>
  </conditionalFormatting>
  <conditionalFormatting sqref="AH3:AN3">
    <cfRule type="expression" dxfId="277" priority="17">
      <formula>IF($A3="Esforço total atribuído",1)</formula>
    </cfRule>
    <cfRule type="expression" dxfId="276" priority="18">
      <formula>IF($A3="Disponibilidade restante",1)</formula>
    </cfRule>
    <cfRule type="expression" dxfId="275" priority="19">
      <formula>IF($A3="Disponibil.total",1)</formula>
    </cfRule>
    <cfRule type="expression" dxfId="274" priority="20">
      <formula>IF($D3=1,1)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H8:H10 H31:H36 H2:H4 H17:H29 H38 H13:H15 H39:H40 H41 H42:H43 H44:H50 H51:H55" calculatedColumn="1"/>
    <ignoredError sqref="E17:E29 E13:E15 E32:E33 E35:E38 E39 E42:E43 E44" numberStoredAsText="1"/>
  </ignoredErrors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F0AE7-2463-4B85-8E40-2B48DFA9F979}">
  <dimension ref="A1:AM85"/>
  <sheetViews>
    <sheetView zoomScale="90" zoomScaleNormal="90" workbookViewId="0">
      <pane ySplit="4" topLeftCell="A5" activePane="bottomLeft" state="frozen"/>
      <selection pane="bottomLeft" activeCell="B1" sqref="B1:B1048576"/>
    </sheetView>
  </sheetViews>
  <sheetFormatPr defaultRowHeight="15" x14ac:dyDescent="0.25"/>
  <cols>
    <col min="1" max="1" width="62" style="1" bestFit="1" customWidth="1"/>
    <col min="2" max="2" width="27.5703125" style="1" customWidth="1"/>
    <col min="3" max="3" width="14.42578125" style="1" bestFit="1" customWidth="1"/>
    <col min="4" max="4" width="11.7109375" style="1" bestFit="1" customWidth="1"/>
    <col min="5" max="5" width="12.85546875" style="1" bestFit="1" customWidth="1"/>
    <col min="6" max="6" width="17.5703125" style="7" customWidth="1"/>
    <col min="7" max="7" width="16.28515625" style="1" bestFit="1" customWidth="1"/>
    <col min="8" max="11" width="10.42578125" style="1" hidden="1" customWidth="1"/>
    <col min="12" max="16" width="11.5703125" style="1" hidden="1" customWidth="1"/>
    <col min="17" max="17" width="9.5703125" style="1" hidden="1" customWidth="1"/>
    <col min="18" max="18" width="10.28515625" style="1" hidden="1" customWidth="1"/>
    <col min="19" max="19" width="9.7109375" style="1" hidden="1" customWidth="1"/>
    <col min="20" max="20" width="9" style="1" hidden="1" customWidth="1"/>
    <col min="21" max="21" width="9.5703125" style="1" bestFit="1" customWidth="1"/>
    <col min="22" max="22" width="8.85546875" style="1" bestFit="1" customWidth="1"/>
    <col min="23" max="23" width="9.85546875" style="1" bestFit="1" customWidth="1"/>
    <col min="24" max="24" width="9.5703125" style="1" bestFit="1" customWidth="1"/>
    <col min="25" max="25" width="9.85546875" style="1" bestFit="1" customWidth="1"/>
    <col min="26" max="26" width="10" style="1" bestFit="1" customWidth="1"/>
    <col min="27" max="27" width="9.85546875" style="1" bestFit="1" customWidth="1"/>
    <col min="28" max="28" width="9.28515625" bestFit="1" customWidth="1"/>
    <col min="29" max="29" width="9.5703125" bestFit="1" customWidth="1"/>
    <col min="30" max="30" width="10.28515625" bestFit="1" customWidth="1"/>
  </cols>
  <sheetData>
    <row r="1" spans="1:39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7" t="s">
        <v>7</v>
      </c>
      <c r="G1" s="1" t="s">
        <v>8</v>
      </c>
      <c r="H1" s="3" t="s">
        <v>65</v>
      </c>
      <c r="I1" s="4" t="s">
        <v>66</v>
      </c>
      <c r="J1" s="4" t="s">
        <v>67</v>
      </c>
      <c r="K1" s="4" t="s">
        <v>68</v>
      </c>
      <c r="L1" s="4" t="s">
        <v>69</v>
      </c>
      <c r="M1" s="4" t="s">
        <v>70</v>
      </c>
      <c r="N1" s="4" t="s">
        <v>71</v>
      </c>
      <c r="O1" s="4" t="s">
        <v>72</v>
      </c>
      <c r="P1" s="4" t="s">
        <v>73</v>
      </c>
      <c r="Q1" s="4" t="s">
        <v>74</v>
      </c>
      <c r="R1" s="4" t="s">
        <v>75</v>
      </c>
      <c r="S1" s="4" t="s">
        <v>76</v>
      </c>
      <c r="T1" s="4" t="s">
        <v>77</v>
      </c>
      <c r="U1" s="4" t="s">
        <v>78</v>
      </c>
      <c r="V1" s="4" t="s">
        <v>79</v>
      </c>
      <c r="W1" s="4" t="s">
        <v>80</v>
      </c>
      <c r="X1" s="4" t="s">
        <v>81</v>
      </c>
      <c r="Y1" s="4" t="s">
        <v>82</v>
      </c>
      <c r="Z1" s="4" t="s">
        <v>83</v>
      </c>
      <c r="AA1" s="4" t="s">
        <v>84</v>
      </c>
      <c r="AB1" s="3" t="s">
        <v>179</v>
      </c>
      <c r="AC1" s="3" t="s">
        <v>86</v>
      </c>
      <c r="AD1" s="3" t="s">
        <v>87</v>
      </c>
      <c r="AE1" s="56" t="s">
        <v>88</v>
      </c>
      <c r="AF1" s="56" t="s">
        <v>89</v>
      </c>
      <c r="AG1" s="3" t="s">
        <v>90</v>
      </c>
      <c r="AH1" s="3" t="s">
        <v>91</v>
      </c>
      <c r="AI1" s="3" t="s">
        <v>92</v>
      </c>
      <c r="AJ1" s="3" t="s">
        <v>93</v>
      </c>
      <c r="AK1" s="3" t="s">
        <v>94</v>
      </c>
      <c r="AL1" s="3" t="s">
        <v>95</v>
      </c>
      <c r="AM1" s="3" t="s">
        <v>96</v>
      </c>
    </row>
    <row r="2" spans="1:39" x14ac:dyDescent="0.25">
      <c r="A2" s="1" t="s">
        <v>21</v>
      </c>
      <c r="D2" s="46"/>
      <c r="G2" s="57">
        <f>SUM(Tabela145[[#This Row],[mai/24]:[dez/25]])</f>
        <v>-3</v>
      </c>
      <c r="H2" s="75">
        <f>H3-H4</f>
        <v>33</v>
      </c>
      <c r="I2" s="19">
        <f t="shared" ref="I2:Q2" si="0">I3-I4</f>
        <v>-133</v>
      </c>
      <c r="J2" s="19">
        <f t="shared" si="0"/>
        <v>-28</v>
      </c>
      <c r="K2" s="19">
        <f t="shared" si="0"/>
        <v>-34</v>
      </c>
      <c r="L2" s="19">
        <f t="shared" si="0"/>
        <v>46</v>
      </c>
      <c r="M2" s="19">
        <f t="shared" si="0"/>
        <v>-5.8000000000000114</v>
      </c>
      <c r="N2" s="19">
        <f t="shared" si="0"/>
        <v>-94</v>
      </c>
      <c r="O2" s="19">
        <f t="shared" si="0"/>
        <v>-24</v>
      </c>
      <c r="P2" s="19">
        <f t="shared" si="0"/>
        <v>16.299999999999997</v>
      </c>
      <c r="Q2" s="58">
        <f t="shared" si="0"/>
        <v>8.4000000000000057</v>
      </c>
      <c r="R2" s="58">
        <f t="shared" ref="R2:AM2" si="1">R3-R4</f>
        <v>2.1000000000000227</v>
      </c>
      <c r="S2" s="58">
        <f t="shared" si="1"/>
        <v>-12</v>
      </c>
      <c r="T2" s="58">
        <f t="shared" si="1"/>
        <v>-6</v>
      </c>
      <c r="U2" s="58">
        <f t="shared" si="1"/>
        <v>-27</v>
      </c>
      <c r="V2" s="58">
        <f t="shared" si="1"/>
        <v>0</v>
      </c>
      <c r="W2" s="58">
        <f t="shared" si="1"/>
        <v>0</v>
      </c>
      <c r="X2" s="58">
        <f t="shared" si="1"/>
        <v>85</v>
      </c>
      <c r="Y2" s="58">
        <f t="shared" si="1"/>
        <v>54</v>
      </c>
      <c r="Z2" s="58">
        <f t="shared" si="1"/>
        <v>74</v>
      </c>
      <c r="AA2" s="58">
        <f t="shared" si="1"/>
        <v>42</v>
      </c>
      <c r="AB2" s="58">
        <f t="shared" si="1"/>
        <v>78</v>
      </c>
      <c r="AC2" s="58">
        <f t="shared" si="1"/>
        <v>94</v>
      </c>
      <c r="AD2" s="58">
        <f t="shared" si="1"/>
        <v>102</v>
      </c>
      <c r="AE2" s="58">
        <f t="shared" si="1"/>
        <v>136</v>
      </c>
      <c r="AF2" s="58">
        <f t="shared" si="1"/>
        <v>158</v>
      </c>
      <c r="AG2" s="58">
        <f t="shared" si="1"/>
        <v>150</v>
      </c>
      <c r="AH2" s="58">
        <f t="shared" si="1"/>
        <v>166</v>
      </c>
      <c r="AI2" s="58">
        <f t="shared" si="1"/>
        <v>158</v>
      </c>
      <c r="AJ2" s="58">
        <f t="shared" si="1"/>
        <v>166</v>
      </c>
      <c r="AK2" s="58">
        <f t="shared" si="1"/>
        <v>174</v>
      </c>
      <c r="AL2" s="58">
        <f t="shared" si="1"/>
        <v>150</v>
      </c>
      <c r="AM2" s="58">
        <f t="shared" si="1"/>
        <v>118</v>
      </c>
    </row>
    <row r="3" spans="1:39" x14ac:dyDescent="0.25">
      <c r="A3" s="1" t="s">
        <v>22</v>
      </c>
      <c r="D3" s="46"/>
      <c r="G3" s="57">
        <f>SUM(Tabela145[[#This Row],[mai/24]:[dez/25]])</f>
        <v>3256</v>
      </c>
      <c r="H3" s="75">
        <v>168</v>
      </c>
      <c r="I3" s="58">
        <v>160</v>
      </c>
      <c r="J3" s="58">
        <v>176</v>
      </c>
      <c r="K3" s="57">
        <v>176</v>
      </c>
      <c r="L3" s="57">
        <v>168</v>
      </c>
      <c r="M3" s="57">
        <v>184</v>
      </c>
      <c r="N3" s="57">
        <v>152</v>
      </c>
      <c r="O3" s="57">
        <v>120</v>
      </c>
      <c r="P3" s="57">
        <v>144</v>
      </c>
      <c r="Q3" s="57">
        <v>160</v>
      </c>
      <c r="R3" s="57">
        <v>168</v>
      </c>
      <c r="S3" s="57">
        <v>160</v>
      </c>
      <c r="T3" s="58">
        <v>168</v>
      </c>
      <c r="U3" s="58">
        <v>160</v>
      </c>
      <c r="V3" s="58">
        <v>176</v>
      </c>
      <c r="W3" s="57">
        <v>168</v>
      </c>
      <c r="X3" s="57">
        <v>176</v>
      </c>
      <c r="Y3" s="57">
        <v>184</v>
      </c>
      <c r="Z3" s="57">
        <v>160</v>
      </c>
      <c r="AA3" s="57">
        <v>128</v>
      </c>
      <c r="AB3" s="57">
        <v>144</v>
      </c>
      <c r="AC3" s="57">
        <v>160</v>
      </c>
      <c r="AD3" s="57">
        <v>168</v>
      </c>
      <c r="AE3" s="57">
        <v>160</v>
      </c>
      <c r="AF3" s="57">
        <v>168</v>
      </c>
      <c r="AG3" s="57">
        <v>160</v>
      </c>
      <c r="AH3" s="57">
        <v>176</v>
      </c>
      <c r="AI3" s="57">
        <v>168</v>
      </c>
      <c r="AJ3" s="57">
        <v>176</v>
      </c>
      <c r="AK3" s="57">
        <v>184</v>
      </c>
      <c r="AL3" s="57">
        <v>160</v>
      </c>
      <c r="AM3" s="57">
        <v>128</v>
      </c>
    </row>
    <row r="4" spans="1:39" x14ac:dyDescent="0.25">
      <c r="A4" s="10" t="s">
        <v>23</v>
      </c>
      <c r="B4" s="10"/>
      <c r="C4" s="10"/>
      <c r="D4" s="60"/>
      <c r="E4" s="10"/>
      <c r="F4" s="48"/>
      <c r="G4" s="100">
        <f>SUM(Tabela145[[#This Row],[mai/24]:[dez/25]])</f>
        <v>3259</v>
      </c>
      <c r="H4" s="76">
        <f>SUM(H8:H77)</f>
        <v>135</v>
      </c>
      <c r="I4" s="11">
        <f>SUM(I8:I77)</f>
        <v>293</v>
      </c>
      <c r="J4" s="11">
        <f>SUM(J8:J77)</f>
        <v>204</v>
      </c>
      <c r="K4" s="11">
        <f t="shared" ref="K4:R4" si="2">SUM(K7:K77)</f>
        <v>210</v>
      </c>
      <c r="L4" s="11">
        <f t="shared" si="2"/>
        <v>122</v>
      </c>
      <c r="M4" s="11">
        <f t="shared" si="2"/>
        <v>189.8</v>
      </c>
      <c r="N4" s="11">
        <f t="shared" si="2"/>
        <v>246</v>
      </c>
      <c r="O4" s="11">
        <f t="shared" si="2"/>
        <v>144</v>
      </c>
      <c r="P4" s="11">
        <f t="shared" si="2"/>
        <v>127.7</v>
      </c>
      <c r="Q4" s="11">
        <f t="shared" si="2"/>
        <v>151.6</v>
      </c>
      <c r="R4" s="11">
        <f t="shared" si="2"/>
        <v>165.89999999999998</v>
      </c>
      <c r="S4" s="11">
        <f>SUM(S7:S81)</f>
        <v>172</v>
      </c>
      <c r="T4" s="11">
        <f>SUM(T7:T81)</f>
        <v>174</v>
      </c>
      <c r="U4" s="11">
        <f>SUM(U7:U85)</f>
        <v>187</v>
      </c>
      <c r="V4" s="11">
        <f t="shared" ref="V4:AM4" si="3">SUM(V7:V85)</f>
        <v>176</v>
      </c>
      <c r="W4" s="11">
        <f t="shared" si="3"/>
        <v>168</v>
      </c>
      <c r="X4" s="11">
        <f t="shared" si="3"/>
        <v>91</v>
      </c>
      <c r="Y4" s="11">
        <f t="shared" si="3"/>
        <v>130</v>
      </c>
      <c r="Z4" s="11">
        <f t="shared" si="3"/>
        <v>86</v>
      </c>
      <c r="AA4" s="11">
        <f t="shared" si="3"/>
        <v>86</v>
      </c>
      <c r="AB4" s="11">
        <f t="shared" si="3"/>
        <v>66</v>
      </c>
      <c r="AC4" s="11">
        <f t="shared" si="3"/>
        <v>66</v>
      </c>
      <c r="AD4" s="11">
        <f t="shared" si="3"/>
        <v>66</v>
      </c>
      <c r="AE4" s="11">
        <f t="shared" si="3"/>
        <v>24</v>
      </c>
      <c r="AF4" s="11">
        <f t="shared" si="3"/>
        <v>10</v>
      </c>
      <c r="AG4" s="11">
        <f t="shared" si="3"/>
        <v>10</v>
      </c>
      <c r="AH4" s="11">
        <f t="shared" si="3"/>
        <v>10</v>
      </c>
      <c r="AI4" s="11">
        <f t="shared" si="3"/>
        <v>10</v>
      </c>
      <c r="AJ4" s="11">
        <f t="shared" si="3"/>
        <v>10</v>
      </c>
      <c r="AK4" s="11">
        <f t="shared" si="3"/>
        <v>10</v>
      </c>
      <c r="AL4" s="11">
        <f t="shared" si="3"/>
        <v>10</v>
      </c>
      <c r="AM4" s="11">
        <f t="shared" si="3"/>
        <v>10</v>
      </c>
    </row>
    <row r="5" spans="1:39" s="91" customFormat="1" x14ac:dyDescent="0.25">
      <c r="A5" s="86" t="s">
        <v>24</v>
      </c>
      <c r="B5" s="86"/>
      <c r="C5" s="86"/>
      <c r="D5" s="92"/>
      <c r="E5" s="86"/>
      <c r="F5" s="88"/>
      <c r="G5" s="88"/>
      <c r="H5" s="23"/>
      <c r="I5" s="9"/>
      <c r="J5" s="9"/>
      <c r="K5" s="89"/>
      <c r="L5" s="89"/>
      <c r="M5" s="89"/>
      <c r="N5" s="89"/>
      <c r="O5" s="89"/>
      <c r="P5" s="89"/>
      <c r="Q5" s="89"/>
      <c r="R5" s="94"/>
      <c r="S5" s="94"/>
      <c r="T5" s="94"/>
      <c r="U5" s="94"/>
      <c r="V5" s="94"/>
      <c r="W5" s="94"/>
      <c r="X5" s="94"/>
      <c r="Y5" s="94"/>
      <c r="Z5" s="94"/>
      <c r="AA5" s="94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</row>
    <row r="6" spans="1:39" s="91" customFormat="1" x14ac:dyDescent="0.25">
      <c r="A6" s="86" t="s">
        <v>25</v>
      </c>
      <c r="B6" s="86"/>
      <c r="C6" s="86"/>
      <c r="D6" s="92"/>
      <c r="E6" s="86"/>
      <c r="F6" s="88"/>
      <c r="G6" s="88"/>
      <c r="H6" s="23"/>
      <c r="I6" s="9"/>
      <c r="J6" s="9"/>
      <c r="K6" s="89"/>
      <c r="L6" s="89"/>
      <c r="M6" s="89"/>
      <c r="N6" s="89"/>
      <c r="O6" s="89"/>
      <c r="P6" s="89"/>
      <c r="Q6" s="89"/>
      <c r="R6" s="94"/>
      <c r="S6" s="94"/>
      <c r="T6" s="94"/>
      <c r="U6" s="94"/>
      <c r="V6" s="94"/>
      <c r="W6" s="94"/>
      <c r="X6" s="94"/>
      <c r="Y6" s="94"/>
      <c r="Z6" s="94"/>
      <c r="AA6" s="94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</row>
    <row r="7" spans="1:39" x14ac:dyDescent="0.25">
      <c r="A7" s="1" t="s">
        <v>97</v>
      </c>
      <c r="C7" s="1" t="s">
        <v>99</v>
      </c>
      <c r="D7" s="46" t="s">
        <v>137</v>
      </c>
      <c r="E7" s="1" t="s">
        <v>54</v>
      </c>
      <c r="F7" s="99">
        <v>322</v>
      </c>
      <c r="G7" s="99">
        <f>SUM(Tabela145[[#This Row],[mai/24]:[dez/25]])</f>
        <v>546.79999999999995</v>
      </c>
      <c r="H7" s="23">
        <v>27</v>
      </c>
      <c r="I7" s="13">
        <v>27</v>
      </c>
      <c r="J7" s="13">
        <v>27</v>
      </c>
      <c r="K7" s="12">
        <v>59</v>
      </c>
      <c r="L7" s="12">
        <v>32</v>
      </c>
      <c r="M7" s="38">
        <v>61.3</v>
      </c>
      <c r="N7" s="38">
        <v>0</v>
      </c>
      <c r="O7" s="38">
        <v>21.5</v>
      </c>
      <c r="P7" s="38">
        <v>43.5</v>
      </c>
      <c r="Q7" s="38">
        <v>82</v>
      </c>
      <c r="R7" s="16">
        <v>52</v>
      </c>
      <c r="S7" s="16">
        <v>10</v>
      </c>
      <c r="T7" s="16">
        <v>34.5</v>
      </c>
      <c r="U7" s="16">
        <v>10</v>
      </c>
      <c r="V7" s="16">
        <v>10</v>
      </c>
      <c r="W7" s="16">
        <v>10</v>
      </c>
      <c r="X7" s="16">
        <v>10</v>
      </c>
      <c r="Y7" s="16">
        <v>10</v>
      </c>
      <c r="Z7" s="16">
        <v>10</v>
      </c>
      <c r="AA7" s="16">
        <v>10</v>
      </c>
      <c r="AB7" s="16">
        <v>10</v>
      </c>
      <c r="AC7" s="16">
        <v>10</v>
      </c>
      <c r="AD7" s="16">
        <v>10</v>
      </c>
      <c r="AE7" s="16">
        <v>10</v>
      </c>
      <c r="AF7" s="16">
        <v>10</v>
      </c>
      <c r="AG7" s="16">
        <v>10</v>
      </c>
      <c r="AH7" s="16">
        <v>10</v>
      </c>
      <c r="AI7" s="16">
        <v>10</v>
      </c>
      <c r="AJ7" s="16">
        <v>10</v>
      </c>
      <c r="AK7" s="16">
        <v>10</v>
      </c>
      <c r="AL7" s="16">
        <v>10</v>
      </c>
      <c r="AM7" s="16">
        <v>10</v>
      </c>
    </row>
    <row r="8" spans="1:39" s="27" customFormat="1" hidden="1" x14ac:dyDescent="0.25">
      <c r="A8" s="25" t="s">
        <v>180</v>
      </c>
      <c r="B8" s="25"/>
      <c r="C8" s="25" t="s">
        <v>108</v>
      </c>
      <c r="D8" s="78">
        <v>2024</v>
      </c>
      <c r="E8" s="25" t="s">
        <v>54</v>
      </c>
      <c r="F8" s="99">
        <v>0</v>
      </c>
      <c r="G8" s="80">
        <f>SUM(Tabela145[[#This Row],[mai/24]:[dez/25]])</f>
        <v>0</v>
      </c>
      <c r="H8" s="28">
        <v>0</v>
      </c>
      <c r="I8" s="26">
        <v>0</v>
      </c>
      <c r="J8" s="26">
        <v>0</v>
      </c>
      <c r="K8" s="81">
        <v>0</v>
      </c>
      <c r="L8" s="81">
        <v>0</v>
      </c>
      <c r="M8" s="81">
        <v>0</v>
      </c>
      <c r="N8" s="81">
        <v>0</v>
      </c>
      <c r="O8" s="81">
        <v>0</v>
      </c>
      <c r="P8" s="81">
        <v>0</v>
      </c>
      <c r="Q8" s="81">
        <v>0</v>
      </c>
      <c r="R8" s="81">
        <v>0</v>
      </c>
      <c r="S8" s="81">
        <v>0</v>
      </c>
      <c r="T8" s="81">
        <v>0</v>
      </c>
      <c r="U8" s="81">
        <v>0</v>
      </c>
      <c r="V8" s="81">
        <v>0</v>
      </c>
      <c r="W8" s="14"/>
      <c r="X8" s="81"/>
      <c r="Y8" s="81"/>
      <c r="Z8" s="81"/>
      <c r="AA8" s="81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</row>
    <row r="9" spans="1:39" x14ac:dyDescent="0.25">
      <c r="A9" s="1" t="s">
        <v>181</v>
      </c>
      <c r="C9" s="1" t="s">
        <v>99</v>
      </c>
      <c r="D9" s="46" t="s">
        <v>137</v>
      </c>
      <c r="E9" s="1" t="s">
        <v>54</v>
      </c>
      <c r="F9" s="99"/>
      <c r="G9" s="99">
        <f>SUM(Tabela145[[#This Row],[mai/24]:[dez/25]])</f>
        <v>52</v>
      </c>
      <c r="H9" s="28"/>
      <c r="I9" s="26"/>
      <c r="J9" s="26"/>
      <c r="K9" s="26"/>
      <c r="L9" s="26"/>
      <c r="M9" s="38">
        <v>8</v>
      </c>
      <c r="N9" s="80">
        <v>0</v>
      </c>
      <c r="O9" s="80">
        <v>0</v>
      </c>
      <c r="P9" s="80">
        <v>0</v>
      </c>
      <c r="Q9" s="80">
        <v>4</v>
      </c>
      <c r="R9" s="80">
        <v>0</v>
      </c>
      <c r="S9" s="119">
        <v>32</v>
      </c>
      <c r="T9" s="80">
        <v>8</v>
      </c>
      <c r="U9" s="80">
        <v>0</v>
      </c>
      <c r="V9" s="80">
        <v>0</v>
      </c>
      <c r="W9" s="80">
        <v>0</v>
      </c>
      <c r="X9" s="80">
        <v>0</v>
      </c>
      <c r="Y9" s="80">
        <v>0</v>
      </c>
      <c r="Z9" s="80">
        <v>0</v>
      </c>
      <c r="AA9" s="80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16">
        <v>0</v>
      </c>
      <c r="AL9" s="16">
        <v>0</v>
      </c>
      <c r="AM9" s="16">
        <v>0</v>
      </c>
    </row>
    <row r="10" spans="1:39" x14ac:dyDescent="0.25">
      <c r="A10" s="1" t="s">
        <v>115</v>
      </c>
      <c r="C10" s="1" t="s">
        <v>99</v>
      </c>
      <c r="D10" s="46" t="s">
        <v>137</v>
      </c>
      <c r="E10" s="1" t="s">
        <v>54</v>
      </c>
      <c r="F10" s="99"/>
      <c r="G10" s="99">
        <f>SUM(Tabela145[[#This Row],[mai/24]:[jul/25]])</f>
        <v>88</v>
      </c>
      <c r="H10" s="28"/>
      <c r="I10" s="26"/>
      <c r="J10" s="26"/>
      <c r="K10" s="26"/>
      <c r="L10" s="26"/>
      <c r="M10" s="12"/>
      <c r="N10" s="5"/>
      <c r="O10" s="5"/>
      <c r="P10" s="5"/>
      <c r="Q10" s="5"/>
      <c r="R10" s="118">
        <v>88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</row>
    <row r="11" spans="1:39" hidden="1" x14ac:dyDescent="0.25">
      <c r="A11" s="1" t="s">
        <v>182</v>
      </c>
      <c r="C11" s="2" t="s">
        <v>104</v>
      </c>
      <c r="D11" s="46">
        <v>2025</v>
      </c>
      <c r="E11" s="1" t="s">
        <v>54</v>
      </c>
      <c r="F11" s="99">
        <v>0</v>
      </c>
      <c r="G11" s="99">
        <f>SUM(Tabela145[[#This Row],[mai/24]:[dez/25]])</f>
        <v>0</v>
      </c>
      <c r="H11" s="28">
        <v>0</v>
      </c>
      <c r="I11" s="5">
        <v>0</v>
      </c>
      <c r="J11" s="5">
        <v>0</v>
      </c>
      <c r="K11" s="80">
        <v>0</v>
      </c>
      <c r="L11" s="80">
        <v>0</v>
      </c>
      <c r="M11" s="80">
        <v>0</v>
      </c>
      <c r="N11" s="80">
        <v>0</v>
      </c>
      <c r="O11" s="80">
        <v>0</v>
      </c>
      <c r="P11" s="80">
        <v>0</v>
      </c>
      <c r="Q11" s="80">
        <v>0</v>
      </c>
      <c r="R11" s="80">
        <v>0</v>
      </c>
      <c r="S11" s="80">
        <v>0</v>
      </c>
      <c r="T11" s="80">
        <v>0</v>
      </c>
      <c r="U11" s="80">
        <v>0</v>
      </c>
      <c r="V11" s="80">
        <v>0</v>
      </c>
      <c r="W11" s="80">
        <v>0</v>
      </c>
      <c r="X11" s="80">
        <v>0</v>
      </c>
      <c r="Y11" s="80">
        <v>0</v>
      </c>
      <c r="Z11" s="80">
        <v>0</v>
      </c>
      <c r="AA11" s="80">
        <v>0</v>
      </c>
      <c r="AB11" s="16">
        <v>0</v>
      </c>
      <c r="AC11" s="16">
        <v>0</v>
      </c>
      <c r="AD11" s="16">
        <v>0</v>
      </c>
      <c r="AE11" s="5"/>
      <c r="AF11" s="5"/>
      <c r="AG11" s="5"/>
      <c r="AH11" s="5"/>
      <c r="AI11" s="5"/>
      <c r="AJ11" s="5"/>
      <c r="AK11" s="5"/>
      <c r="AL11" s="5"/>
      <c r="AM11" s="5"/>
    </row>
    <row r="12" spans="1:39" s="27" customFormat="1" hidden="1" x14ac:dyDescent="0.25">
      <c r="A12" s="25" t="s">
        <v>183</v>
      </c>
      <c r="B12" s="25"/>
      <c r="C12" s="25" t="s">
        <v>108</v>
      </c>
      <c r="D12" s="78" t="s">
        <v>105</v>
      </c>
      <c r="E12" s="25" t="s">
        <v>54</v>
      </c>
      <c r="F12" s="99">
        <v>1</v>
      </c>
      <c r="G12" s="80">
        <f>SUM(Tabela145[[#This Row],[mai/24]:[dez/25]])</f>
        <v>1</v>
      </c>
      <c r="H12" s="26"/>
      <c r="I12" s="26">
        <v>1</v>
      </c>
      <c r="J12" s="26">
        <v>0</v>
      </c>
      <c r="K12" s="81">
        <v>0</v>
      </c>
      <c r="L12" s="81">
        <v>0</v>
      </c>
      <c r="M12" s="81">
        <v>0</v>
      </c>
      <c r="N12" s="81">
        <v>0</v>
      </c>
      <c r="O12" s="81">
        <v>0</v>
      </c>
      <c r="P12" s="81">
        <v>0</v>
      </c>
      <c r="Q12" s="81">
        <v>0</v>
      </c>
      <c r="R12" s="81">
        <v>0</v>
      </c>
      <c r="S12" s="81">
        <v>0</v>
      </c>
      <c r="T12" s="81">
        <v>0</v>
      </c>
      <c r="U12" s="81">
        <v>0</v>
      </c>
      <c r="V12" s="81">
        <v>0</v>
      </c>
      <c r="W12" s="80">
        <v>0</v>
      </c>
      <c r="X12" s="81"/>
      <c r="Y12" s="81"/>
      <c r="Z12" s="81"/>
      <c r="AA12" s="81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</row>
    <row r="13" spans="1:39" hidden="1" x14ac:dyDescent="0.25">
      <c r="A13" s="1" t="s">
        <v>184</v>
      </c>
      <c r="C13" s="1" t="s">
        <v>108</v>
      </c>
      <c r="D13" s="46" t="s">
        <v>105</v>
      </c>
      <c r="E13" s="1" t="s">
        <v>54</v>
      </c>
      <c r="F13" s="99">
        <v>0</v>
      </c>
      <c r="G13" s="99">
        <f>SUM(Tabela145[[#This Row],[mai/24]:[dez/25]])</f>
        <v>5</v>
      </c>
      <c r="H13" s="28">
        <v>0</v>
      </c>
      <c r="I13" s="5">
        <v>1</v>
      </c>
      <c r="J13" s="5">
        <v>0</v>
      </c>
      <c r="K13" s="80">
        <v>0</v>
      </c>
      <c r="L13" s="80">
        <v>0</v>
      </c>
      <c r="M13" s="80">
        <v>0</v>
      </c>
      <c r="N13" s="80">
        <v>4</v>
      </c>
      <c r="O13" s="80">
        <v>0</v>
      </c>
      <c r="P13" s="80">
        <v>0</v>
      </c>
      <c r="Q13" s="80">
        <v>0</v>
      </c>
      <c r="R13" s="80">
        <v>0</v>
      </c>
      <c r="S13" s="80">
        <v>0</v>
      </c>
      <c r="T13" s="80">
        <v>0</v>
      </c>
      <c r="U13" s="80">
        <v>0</v>
      </c>
      <c r="V13" s="80">
        <v>0</v>
      </c>
      <c r="W13" s="80">
        <v>0</v>
      </c>
      <c r="X13" s="80">
        <v>0</v>
      </c>
      <c r="Y13" s="80">
        <v>0</v>
      </c>
      <c r="Z13" s="80">
        <v>0</v>
      </c>
      <c r="AA13" s="80">
        <v>0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hidden="1" x14ac:dyDescent="0.25">
      <c r="A14" s="1" t="s">
        <v>185</v>
      </c>
      <c r="C14" s="1" t="s">
        <v>108</v>
      </c>
      <c r="D14" s="46" t="s">
        <v>105</v>
      </c>
      <c r="E14" s="1" t="s">
        <v>54</v>
      </c>
      <c r="F14" s="99">
        <v>1</v>
      </c>
      <c r="G14" s="80">
        <f>SUM(Tabela145[[#This Row],[mai/24]:[dez/25]])</f>
        <v>1</v>
      </c>
      <c r="H14" s="28">
        <v>0</v>
      </c>
      <c r="I14" s="5">
        <v>1</v>
      </c>
      <c r="J14" s="5">
        <v>0</v>
      </c>
      <c r="K14" s="80">
        <v>0</v>
      </c>
      <c r="L14" s="80">
        <v>0</v>
      </c>
      <c r="M14" s="80">
        <v>0</v>
      </c>
      <c r="N14" s="80">
        <v>0</v>
      </c>
      <c r="O14" s="80">
        <v>0</v>
      </c>
      <c r="P14" s="80">
        <v>0</v>
      </c>
      <c r="Q14" s="80">
        <v>0</v>
      </c>
      <c r="R14" s="80">
        <v>0</v>
      </c>
      <c r="S14" s="80">
        <v>0</v>
      </c>
      <c r="T14" s="80">
        <v>0</v>
      </c>
      <c r="U14" s="80">
        <v>0</v>
      </c>
      <c r="V14" s="80">
        <v>0</v>
      </c>
      <c r="W14" s="80">
        <v>0</v>
      </c>
      <c r="X14" s="80"/>
      <c r="Y14" s="80"/>
      <c r="Z14" s="80"/>
      <c r="AA14" s="80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hidden="1" x14ac:dyDescent="0.25">
      <c r="A15" s="1" t="s">
        <v>186</v>
      </c>
      <c r="C15" s="1" t="s">
        <v>108</v>
      </c>
      <c r="D15" s="46" t="s">
        <v>105</v>
      </c>
      <c r="E15" s="1" t="s">
        <v>54</v>
      </c>
      <c r="F15" s="99">
        <v>0</v>
      </c>
      <c r="G15" s="99">
        <f>SUM(Tabela145[[#This Row],[mai/24]:[dez/25]])</f>
        <v>0</v>
      </c>
      <c r="H15" s="28">
        <v>0</v>
      </c>
      <c r="I15" s="5">
        <v>0</v>
      </c>
      <c r="J15" s="5">
        <v>0</v>
      </c>
      <c r="K15" s="80">
        <v>0</v>
      </c>
      <c r="L15" s="80">
        <v>0</v>
      </c>
      <c r="M15" s="80">
        <v>0</v>
      </c>
      <c r="N15" s="80">
        <v>0</v>
      </c>
      <c r="O15" s="80">
        <v>0</v>
      </c>
      <c r="P15" s="80">
        <v>0</v>
      </c>
      <c r="Q15" s="80">
        <v>0</v>
      </c>
      <c r="R15" s="80">
        <v>0</v>
      </c>
      <c r="S15" s="80">
        <v>0</v>
      </c>
      <c r="T15" s="80">
        <v>0</v>
      </c>
      <c r="U15" s="80">
        <v>0</v>
      </c>
      <c r="V15" s="80">
        <v>0</v>
      </c>
      <c r="W15" s="80">
        <v>0</v>
      </c>
      <c r="X15" s="80">
        <v>0</v>
      </c>
      <c r="Y15" s="80">
        <v>0</v>
      </c>
      <c r="Z15" s="80">
        <v>0</v>
      </c>
      <c r="AA15" s="80">
        <v>0</v>
      </c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hidden="1" x14ac:dyDescent="0.25">
      <c r="A16" s="1" t="s">
        <v>187</v>
      </c>
      <c r="C16" s="1" t="s">
        <v>108</v>
      </c>
      <c r="D16" s="46" t="s">
        <v>105</v>
      </c>
      <c r="E16" s="1" t="s">
        <v>54</v>
      </c>
      <c r="F16" s="99">
        <v>0</v>
      </c>
      <c r="G16" s="99">
        <f>SUM(Tabela145[[#This Row],[mai/24]:[dez/25]])</f>
        <v>0</v>
      </c>
      <c r="H16" s="28">
        <v>0</v>
      </c>
      <c r="I16" s="5">
        <v>0</v>
      </c>
      <c r="J16" s="5">
        <v>0</v>
      </c>
      <c r="K16" s="80">
        <v>0</v>
      </c>
      <c r="L16" s="80">
        <v>0</v>
      </c>
      <c r="M16" s="80">
        <v>0</v>
      </c>
      <c r="N16" s="80">
        <v>0</v>
      </c>
      <c r="O16" s="80">
        <v>0</v>
      </c>
      <c r="P16" s="80">
        <v>0</v>
      </c>
      <c r="Q16" s="80">
        <v>0</v>
      </c>
      <c r="R16" s="80">
        <v>0</v>
      </c>
      <c r="S16" s="80">
        <v>0</v>
      </c>
      <c r="T16" s="80">
        <v>0</v>
      </c>
      <c r="U16" s="80">
        <v>0</v>
      </c>
      <c r="V16" s="80">
        <v>0</v>
      </c>
      <c r="W16" s="80">
        <v>0</v>
      </c>
      <c r="X16" s="80">
        <v>0</v>
      </c>
      <c r="Y16" s="80">
        <v>0</v>
      </c>
      <c r="Z16" s="80">
        <v>0</v>
      </c>
      <c r="AA16" s="80">
        <v>0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hidden="1" x14ac:dyDescent="0.25">
      <c r="A17" s="1" t="s">
        <v>188</v>
      </c>
      <c r="B17" s="1" t="s">
        <v>189</v>
      </c>
      <c r="C17" s="1" t="s">
        <v>108</v>
      </c>
      <c r="D17" s="46" t="s">
        <v>105</v>
      </c>
      <c r="E17" s="1" t="s">
        <v>54</v>
      </c>
      <c r="F17" s="99">
        <v>8</v>
      </c>
      <c r="G17" s="99">
        <f>SUM(Tabela145[[#This Row],[mai/24]:[dez/25]])</f>
        <v>8</v>
      </c>
      <c r="H17" s="28">
        <v>0</v>
      </c>
      <c r="I17" s="5">
        <v>0</v>
      </c>
      <c r="J17" s="5">
        <v>4</v>
      </c>
      <c r="K17" s="80">
        <v>4</v>
      </c>
      <c r="L17" s="80">
        <v>0</v>
      </c>
      <c r="M17" s="80">
        <v>0</v>
      </c>
      <c r="N17" s="80">
        <v>0</v>
      </c>
      <c r="O17" s="80">
        <v>0</v>
      </c>
      <c r="P17" s="80">
        <v>0</v>
      </c>
      <c r="Q17" s="80">
        <v>0</v>
      </c>
      <c r="R17" s="80">
        <v>0</v>
      </c>
      <c r="S17" s="80">
        <v>0</v>
      </c>
      <c r="T17" s="80">
        <v>0</v>
      </c>
      <c r="U17" s="80">
        <v>0</v>
      </c>
      <c r="V17" s="80">
        <v>0</v>
      </c>
      <c r="W17" s="80">
        <v>0</v>
      </c>
      <c r="X17" s="80"/>
      <c r="Y17" s="80"/>
      <c r="Z17" s="80"/>
      <c r="AA17" s="80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s="27" customFormat="1" ht="30" hidden="1" x14ac:dyDescent="0.25">
      <c r="A18" s="25" t="s">
        <v>190</v>
      </c>
      <c r="B18" s="25" t="s">
        <v>191</v>
      </c>
      <c r="C18" s="25" t="s">
        <v>108</v>
      </c>
      <c r="D18" s="78" t="s">
        <v>105</v>
      </c>
      <c r="E18" s="25" t="s">
        <v>54</v>
      </c>
      <c r="F18" s="99">
        <v>0</v>
      </c>
      <c r="G18" s="80">
        <f>SUM(Tabela145[[#This Row],[mai/24]:[dez/25]])</f>
        <v>0</v>
      </c>
      <c r="H18" s="28">
        <v>0</v>
      </c>
      <c r="I18" s="26">
        <v>0</v>
      </c>
      <c r="J18" s="26">
        <v>0</v>
      </c>
      <c r="K18" s="81">
        <v>0</v>
      </c>
      <c r="L18" s="81">
        <v>0</v>
      </c>
      <c r="M18" s="81">
        <v>0</v>
      </c>
      <c r="N18" s="81">
        <v>0</v>
      </c>
      <c r="O18" s="81">
        <v>0</v>
      </c>
      <c r="P18" s="81">
        <v>0</v>
      </c>
      <c r="Q18" s="81">
        <v>0</v>
      </c>
      <c r="R18" s="81">
        <v>0</v>
      </c>
      <c r="S18" s="81">
        <v>0</v>
      </c>
      <c r="T18" s="81">
        <v>0</v>
      </c>
      <c r="U18" s="81">
        <v>0</v>
      </c>
      <c r="V18" s="81">
        <v>0</v>
      </c>
      <c r="W18" s="14"/>
      <c r="X18" s="81"/>
      <c r="Y18" s="81"/>
      <c r="Z18" s="81"/>
      <c r="AA18" s="81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</row>
    <row r="19" spans="1:39" hidden="1" x14ac:dyDescent="0.25">
      <c r="A19" s="1" t="s">
        <v>192</v>
      </c>
      <c r="C19" s="1" t="s">
        <v>108</v>
      </c>
      <c r="D19" s="46" t="s">
        <v>105</v>
      </c>
      <c r="E19" s="1" t="s">
        <v>54</v>
      </c>
      <c r="F19" s="99">
        <v>0</v>
      </c>
      <c r="G19" s="80">
        <f>SUM(Tabela145[[#This Row],[mai/24]:[dez/25]])</f>
        <v>2</v>
      </c>
      <c r="H19" s="28">
        <v>0</v>
      </c>
      <c r="I19" s="5">
        <v>2</v>
      </c>
      <c r="J19" s="5">
        <v>0</v>
      </c>
      <c r="K19" s="80">
        <v>0</v>
      </c>
      <c r="L19" s="80">
        <v>0</v>
      </c>
      <c r="M19" s="80">
        <v>0</v>
      </c>
      <c r="N19" s="80">
        <v>0</v>
      </c>
      <c r="O19" s="80">
        <v>0</v>
      </c>
      <c r="P19" s="80">
        <v>0</v>
      </c>
      <c r="Q19" s="80">
        <v>0</v>
      </c>
      <c r="R19" s="80">
        <v>0</v>
      </c>
      <c r="S19" s="80">
        <v>0</v>
      </c>
      <c r="T19" s="80">
        <v>0</v>
      </c>
      <c r="U19" s="80">
        <v>0</v>
      </c>
      <c r="V19" s="80">
        <v>0</v>
      </c>
      <c r="W19" s="80">
        <v>0</v>
      </c>
      <c r="X19" s="80">
        <v>0</v>
      </c>
      <c r="Y19" s="80">
        <v>0</v>
      </c>
      <c r="Z19" s="80">
        <v>0</v>
      </c>
      <c r="AA19" s="80">
        <v>0</v>
      </c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hidden="1" x14ac:dyDescent="0.25">
      <c r="A20" s="1" t="s">
        <v>193</v>
      </c>
      <c r="B20" s="1" t="s">
        <v>194</v>
      </c>
      <c r="C20" s="1" t="s">
        <v>104</v>
      </c>
      <c r="D20" s="46" t="s">
        <v>105</v>
      </c>
      <c r="E20" s="1" t="s">
        <v>54</v>
      </c>
      <c r="F20" s="99">
        <v>0</v>
      </c>
      <c r="G20" s="80">
        <f>SUM(Tabela145[[#This Row],[mai/24]:[dez/25]])</f>
        <v>0</v>
      </c>
      <c r="H20" s="28">
        <v>0</v>
      </c>
      <c r="I20" s="5">
        <v>0</v>
      </c>
      <c r="J20" s="5">
        <v>0</v>
      </c>
      <c r="K20" s="80">
        <v>0</v>
      </c>
      <c r="L20" s="80">
        <v>0</v>
      </c>
      <c r="M20" s="80">
        <v>0</v>
      </c>
      <c r="N20" s="80">
        <v>0</v>
      </c>
      <c r="O20" s="80">
        <v>0</v>
      </c>
      <c r="P20" s="80">
        <v>0</v>
      </c>
      <c r="Q20" s="80">
        <v>0</v>
      </c>
      <c r="R20" s="80">
        <v>0</v>
      </c>
      <c r="S20" s="80">
        <v>0</v>
      </c>
      <c r="T20" s="80">
        <v>0</v>
      </c>
      <c r="U20" s="80">
        <v>0</v>
      </c>
      <c r="V20" s="80">
        <v>0</v>
      </c>
      <c r="W20" s="80">
        <v>0</v>
      </c>
      <c r="X20" s="80">
        <v>0</v>
      </c>
      <c r="Y20" s="80">
        <v>0</v>
      </c>
      <c r="Z20" s="80">
        <v>0</v>
      </c>
      <c r="AA20" s="80">
        <v>0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hidden="1" x14ac:dyDescent="0.25">
      <c r="A21" s="1" t="s">
        <v>195</v>
      </c>
      <c r="C21" s="1" t="s">
        <v>108</v>
      </c>
      <c r="D21" s="46" t="s">
        <v>105</v>
      </c>
      <c r="E21" s="1" t="s">
        <v>54</v>
      </c>
      <c r="F21" s="99">
        <v>4</v>
      </c>
      <c r="G21" s="80">
        <f>SUM(Tabela145[[#This Row],[mai/24]:[dez/25]])</f>
        <v>20</v>
      </c>
      <c r="H21" s="28"/>
      <c r="I21" s="5"/>
      <c r="J21" s="5">
        <v>8</v>
      </c>
      <c r="K21" s="80">
        <v>4</v>
      </c>
      <c r="L21" s="80">
        <v>8</v>
      </c>
      <c r="M21" s="80">
        <v>0</v>
      </c>
      <c r="N21" s="80">
        <v>0</v>
      </c>
      <c r="O21" s="80">
        <v>0</v>
      </c>
      <c r="P21" s="80">
        <v>0</v>
      </c>
      <c r="Q21" s="80">
        <v>0</v>
      </c>
      <c r="R21" s="80">
        <v>0</v>
      </c>
      <c r="S21" s="80">
        <v>0</v>
      </c>
      <c r="T21" s="80">
        <v>0</v>
      </c>
      <c r="U21" s="80">
        <v>0</v>
      </c>
      <c r="V21" s="14"/>
      <c r="W21" s="80">
        <v>0</v>
      </c>
      <c r="X21" s="80">
        <v>0</v>
      </c>
      <c r="Y21" s="80">
        <v>0</v>
      </c>
      <c r="Z21" s="80">
        <v>0</v>
      </c>
      <c r="AA21" s="80">
        <v>0</v>
      </c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hidden="1" x14ac:dyDescent="0.25">
      <c r="A22" s="1" t="s">
        <v>196</v>
      </c>
      <c r="C22" s="1" t="s">
        <v>108</v>
      </c>
      <c r="D22" s="46" t="s">
        <v>105</v>
      </c>
      <c r="E22" s="1" t="s">
        <v>54</v>
      </c>
      <c r="F22" s="99">
        <v>0</v>
      </c>
      <c r="G22" s="80">
        <f>SUM(Tabela145[[#This Row],[mai/24]:[dez/25]])</f>
        <v>2</v>
      </c>
      <c r="H22" s="28">
        <v>0</v>
      </c>
      <c r="I22" s="5">
        <v>0</v>
      </c>
      <c r="J22" s="5">
        <v>2</v>
      </c>
      <c r="K22" s="80">
        <v>0</v>
      </c>
      <c r="L22" s="80">
        <v>0</v>
      </c>
      <c r="M22" s="80">
        <v>0</v>
      </c>
      <c r="N22" s="80">
        <v>0</v>
      </c>
      <c r="O22" s="80">
        <v>0</v>
      </c>
      <c r="P22" s="80">
        <v>0</v>
      </c>
      <c r="Q22" s="80">
        <v>0</v>
      </c>
      <c r="R22" s="80">
        <v>0</v>
      </c>
      <c r="S22" s="80">
        <v>0</v>
      </c>
      <c r="T22" s="80">
        <v>0</v>
      </c>
      <c r="U22" s="80">
        <v>0</v>
      </c>
      <c r="V22" s="80">
        <v>0</v>
      </c>
      <c r="W22" s="80">
        <v>0</v>
      </c>
      <c r="X22" s="80">
        <v>0</v>
      </c>
      <c r="Y22" s="80">
        <v>0</v>
      </c>
      <c r="Z22" s="80">
        <v>0</v>
      </c>
      <c r="AA22" s="80">
        <v>0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hidden="1" x14ac:dyDescent="0.25">
      <c r="A23" s="1" t="s">
        <v>197</v>
      </c>
      <c r="C23" s="1" t="s">
        <v>108</v>
      </c>
      <c r="D23" s="46" t="s">
        <v>105</v>
      </c>
      <c r="E23" s="1" t="s">
        <v>54</v>
      </c>
      <c r="F23" s="99">
        <v>2</v>
      </c>
      <c r="G23" s="80">
        <f>SUM(Tabela145[[#This Row],[mai/24]:[dez/25]])</f>
        <v>4</v>
      </c>
      <c r="H23" s="28">
        <v>0</v>
      </c>
      <c r="I23" s="5">
        <v>0</v>
      </c>
      <c r="J23" s="5">
        <v>2</v>
      </c>
      <c r="K23" s="80">
        <v>2</v>
      </c>
      <c r="L23" s="80">
        <v>0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80">
        <v>0</v>
      </c>
      <c r="S23" s="80">
        <v>0</v>
      </c>
      <c r="T23" s="80">
        <v>0</v>
      </c>
      <c r="U23" s="80">
        <v>0</v>
      </c>
      <c r="V23" s="80">
        <v>0</v>
      </c>
      <c r="W23" s="80">
        <v>0</v>
      </c>
      <c r="X23" s="80">
        <v>0</v>
      </c>
      <c r="Y23" s="80">
        <v>0</v>
      </c>
      <c r="Z23" s="80">
        <v>0</v>
      </c>
      <c r="AA23" s="80">
        <v>0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hidden="1" x14ac:dyDescent="0.25">
      <c r="A24" s="1" t="s">
        <v>198</v>
      </c>
      <c r="C24" s="1" t="s">
        <v>108</v>
      </c>
      <c r="D24" s="46" t="s">
        <v>105</v>
      </c>
      <c r="E24" s="1" t="s">
        <v>54</v>
      </c>
      <c r="F24" s="99">
        <v>0</v>
      </c>
      <c r="G24" s="99">
        <f>SUM(Tabela145[[#This Row],[mai/24]:[dez/25]])</f>
        <v>2</v>
      </c>
      <c r="H24" s="28"/>
      <c r="I24" s="5"/>
      <c r="J24" s="5"/>
      <c r="K24" s="80">
        <v>0</v>
      </c>
      <c r="L24" s="80">
        <v>2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80">
        <v>0</v>
      </c>
      <c r="S24" s="80">
        <v>0</v>
      </c>
      <c r="T24" s="80">
        <v>0</v>
      </c>
      <c r="U24" s="80">
        <v>0</v>
      </c>
      <c r="V24" s="80">
        <v>0</v>
      </c>
      <c r="W24" s="80">
        <v>0</v>
      </c>
      <c r="X24" s="80">
        <v>0</v>
      </c>
      <c r="Y24" s="80">
        <v>0</v>
      </c>
      <c r="Z24" s="80">
        <v>0</v>
      </c>
      <c r="AA24" s="80">
        <v>0</v>
      </c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hidden="1" x14ac:dyDescent="0.25">
      <c r="A25" s="1" t="s">
        <v>199</v>
      </c>
      <c r="C25" s="1" t="s">
        <v>108</v>
      </c>
      <c r="D25" s="46" t="s">
        <v>105</v>
      </c>
      <c r="E25" s="1" t="s">
        <v>54</v>
      </c>
      <c r="F25" s="99">
        <v>0</v>
      </c>
      <c r="G25" s="99">
        <f>SUM(Tabela145[[#This Row],[mai/24]:[dez/25]])</f>
        <v>0</v>
      </c>
      <c r="H25" s="28"/>
      <c r="I25" s="5"/>
      <c r="J25" s="5"/>
      <c r="K25" s="80">
        <v>0</v>
      </c>
      <c r="L25" s="80">
        <v>0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80">
        <v>0</v>
      </c>
      <c r="S25" s="80">
        <v>0</v>
      </c>
      <c r="T25" s="80">
        <v>0</v>
      </c>
      <c r="U25" s="80">
        <v>0</v>
      </c>
      <c r="V25" s="80">
        <v>0</v>
      </c>
      <c r="W25" s="80">
        <v>0</v>
      </c>
      <c r="X25" s="80">
        <v>0</v>
      </c>
      <c r="Y25" s="80">
        <v>0</v>
      </c>
      <c r="Z25" s="80">
        <v>0</v>
      </c>
      <c r="AA25" s="80">
        <v>0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hidden="1" x14ac:dyDescent="0.25">
      <c r="A26" s="1" t="s">
        <v>200</v>
      </c>
      <c r="C26" s="1" t="s">
        <v>108</v>
      </c>
      <c r="D26" s="46" t="s">
        <v>105</v>
      </c>
      <c r="E26" s="1" t="s">
        <v>54</v>
      </c>
      <c r="F26" s="99">
        <v>0</v>
      </c>
      <c r="G26" s="99">
        <f>SUM(Tabela145[[#This Row],[mai/24]:[dez/25]])</f>
        <v>0</v>
      </c>
      <c r="H26" s="28"/>
      <c r="I26" s="5"/>
      <c r="J26" s="5"/>
      <c r="K26" s="5"/>
      <c r="L26" s="5"/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80">
        <v>0</v>
      </c>
      <c r="S26" s="80">
        <v>0</v>
      </c>
      <c r="T26" s="80">
        <v>0</v>
      </c>
      <c r="U26" s="80">
        <v>0</v>
      </c>
      <c r="V26" s="80">
        <v>0</v>
      </c>
      <c r="W26" s="80">
        <v>0</v>
      </c>
      <c r="X26" s="80">
        <v>0</v>
      </c>
      <c r="Y26" s="80">
        <v>0</v>
      </c>
      <c r="Z26" s="80">
        <v>0</v>
      </c>
      <c r="AA26" s="80">
        <v>0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hidden="1" x14ac:dyDescent="0.25">
      <c r="A27" s="1" t="s">
        <v>201</v>
      </c>
      <c r="C27" s="1" t="s">
        <v>108</v>
      </c>
      <c r="D27" s="46" t="s">
        <v>105</v>
      </c>
      <c r="E27" s="1" t="s">
        <v>54</v>
      </c>
      <c r="F27" s="99">
        <v>3</v>
      </c>
      <c r="G27" s="99">
        <f>SUM(Tabela145[[#This Row],[mai/24]:[dez/25]])</f>
        <v>15</v>
      </c>
      <c r="H27" s="28">
        <v>0</v>
      </c>
      <c r="I27" s="5">
        <v>4</v>
      </c>
      <c r="J27" s="5">
        <v>8</v>
      </c>
      <c r="K27" s="80">
        <v>3</v>
      </c>
      <c r="L27" s="80">
        <v>0</v>
      </c>
      <c r="M27" s="80">
        <v>0</v>
      </c>
      <c r="N27" s="80">
        <v>0</v>
      </c>
      <c r="O27" s="80">
        <v>0</v>
      </c>
      <c r="P27" s="80">
        <v>0</v>
      </c>
      <c r="Q27" s="80">
        <v>0</v>
      </c>
      <c r="R27" s="80">
        <v>0</v>
      </c>
      <c r="S27" s="80">
        <v>0</v>
      </c>
      <c r="T27" s="80">
        <v>0</v>
      </c>
      <c r="U27" s="80">
        <v>0</v>
      </c>
      <c r="V27" s="80">
        <v>0</v>
      </c>
      <c r="W27" s="80">
        <v>0</v>
      </c>
      <c r="X27" s="80">
        <v>0</v>
      </c>
      <c r="Y27" s="80">
        <v>0</v>
      </c>
      <c r="Z27" s="80">
        <v>0</v>
      </c>
      <c r="AA27" s="80">
        <v>0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hidden="1" x14ac:dyDescent="0.25">
      <c r="A28" s="1" t="s">
        <v>202</v>
      </c>
      <c r="C28" s="1" t="s">
        <v>108</v>
      </c>
      <c r="D28" s="46" t="s">
        <v>105</v>
      </c>
      <c r="E28" s="1" t="s">
        <v>54</v>
      </c>
      <c r="F28" s="99">
        <v>4</v>
      </c>
      <c r="G28" s="80">
        <f>SUM(Tabela145[[#This Row],[mai/24]:[dez/25]])</f>
        <v>4</v>
      </c>
      <c r="H28" s="28">
        <v>0</v>
      </c>
      <c r="I28" s="5">
        <v>2</v>
      </c>
      <c r="J28" s="5">
        <v>2</v>
      </c>
      <c r="K28" s="80">
        <v>0</v>
      </c>
      <c r="L28" s="80">
        <v>0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80">
        <v>0</v>
      </c>
      <c r="S28" s="80">
        <v>0</v>
      </c>
      <c r="T28" s="80">
        <v>0</v>
      </c>
      <c r="U28" s="80">
        <v>0</v>
      </c>
      <c r="V28" s="80">
        <v>0</v>
      </c>
      <c r="W28" s="80">
        <v>0</v>
      </c>
      <c r="X28" s="80"/>
      <c r="Y28" s="80"/>
      <c r="Z28" s="80"/>
      <c r="AA28" s="80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hidden="1" x14ac:dyDescent="0.25">
      <c r="A29" s="1" t="s">
        <v>203</v>
      </c>
      <c r="B29" s="1" t="s">
        <v>204</v>
      </c>
      <c r="C29" s="1" t="s">
        <v>108</v>
      </c>
      <c r="D29" s="46" t="s">
        <v>105</v>
      </c>
      <c r="E29" s="1" t="s">
        <v>54</v>
      </c>
      <c r="F29" s="99">
        <v>34</v>
      </c>
      <c r="G29" s="99">
        <f>SUM(Tabela145[[#This Row],[mai/24]:[dez/25]])</f>
        <v>34</v>
      </c>
      <c r="H29" s="28"/>
      <c r="I29" s="5"/>
      <c r="J29" s="5"/>
      <c r="K29" s="80">
        <v>34</v>
      </c>
      <c r="L29" s="80">
        <v>0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80">
        <v>0</v>
      </c>
      <c r="S29" s="80">
        <v>0</v>
      </c>
      <c r="T29" s="80">
        <v>0</v>
      </c>
      <c r="U29" s="80">
        <v>0</v>
      </c>
      <c r="V29" s="80">
        <v>0</v>
      </c>
      <c r="W29" s="80">
        <v>0</v>
      </c>
      <c r="X29" s="80">
        <v>0</v>
      </c>
      <c r="Y29" s="80">
        <v>0</v>
      </c>
      <c r="Z29" s="80">
        <v>0</v>
      </c>
      <c r="AA29" s="80">
        <v>0</v>
      </c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hidden="1" x14ac:dyDescent="0.25">
      <c r="A30" s="1" t="s">
        <v>205</v>
      </c>
      <c r="C30" s="1" t="s">
        <v>108</v>
      </c>
      <c r="D30" s="46" t="s">
        <v>105</v>
      </c>
      <c r="E30" s="1" t="s">
        <v>54</v>
      </c>
      <c r="F30" s="99">
        <v>20</v>
      </c>
      <c r="G30" s="99">
        <f>SUM(Tabela145[[#This Row],[mai/24]:[dez/25]])</f>
        <v>92</v>
      </c>
      <c r="H30" s="28">
        <v>0</v>
      </c>
      <c r="I30" s="5">
        <v>48</v>
      </c>
      <c r="J30" s="5">
        <v>20</v>
      </c>
      <c r="K30" s="80">
        <v>20</v>
      </c>
      <c r="L30" s="80">
        <v>1</v>
      </c>
      <c r="M30" s="80">
        <v>0</v>
      </c>
      <c r="N30" s="80">
        <v>0</v>
      </c>
      <c r="O30" s="80">
        <v>3</v>
      </c>
      <c r="P30" s="80">
        <v>0</v>
      </c>
      <c r="Q30" s="80">
        <v>0</v>
      </c>
      <c r="R30" s="80">
        <v>0</v>
      </c>
      <c r="S30" s="80">
        <v>0</v>
      </c>
      <c r="T30" s="80">
        <v>0</v>
      </c>
      <c r="U30" s="80">
        <v>0</v>
      </c>
      <c r="V30" s="80">
        <v>0</v>
      </c>
      <c r="W30" s="80">
        <v>0</v>
      </c>
      <c r="X30" s="80">
        <v>0</v>
      </c>
      <c r="Y30" s="80">
        <v>0</v>
      </c>
      <c r="Z30" s="80">
        <v>0</v>
      </c>
      <c r="AA30" s="80">
        <v>0</v>
      </c>
      <c r="AB30" s="16">
        <v>0</v>
      </c>
      <c r="AC30" s="16">
        <v>0</v>
      </c>
      <c r="AD30" s="16">
        <v>0</v>
      </c>
      <c r="AE30" s="5"/>
      <c r="AF30" s="5"/>
      <c r="AG30" s="5"/>
      <c r="AH30" s="5"/>
      <c r="AI30" s="5"/>
      <c r="AJ30" s="5"/>
      <c r="AK30" s="5"/>
      <c r="AL30" s="5"/>
      <c r="AM30" s="5"/>
    </row>
    <row r="31" spans="1:39" hidden="1" x14ac:dyDescent="0.25">
      <c r="A31" s="1" t="s">
        <v>206</v>
      </c>
      <c r="C31" s="1" t="s">
        <v>108</v>
      </c>
      <c r="D31" s="46" t="s">
        <v>105</v>
      </c>
      <c r="E31" s="1" t="s">
        <v>54</v>
      </c>
      <c r="F31" s="99">
        <v>20</v>
      </c>
      <c r="G31" s="80">
        <f>SUM(Tabela145[[#This Row],[mai/24]:[dez/25]])</f>
        <v>100</v>
      </c>
      <c r="H31" s="28">
        <v>0</v>
      </c>
      <c r="I31" s="5">
        <v>40</v>
      </c>
      <c r="J31" s="5">
        <v>40</v>
      </c>
      <c r="K31" s="80">
        <v>20</v>
      </c>
      <c r="L31" s="80">
        <v>0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80">
        <v>0</v>
      </c>
      <c r="S31" s="80">
        <v>0</v>
      </c>
      <c r="T31" s="80">
        <v>0</v>
      </c>
      <c r="U31" s="80">
        <v>0</v>
      </c>
      <c r="V31" s="80">
        <v>0</v>
      </c>
      <c r="W31" s="80">
        <v>0</v>
      </c>
      <c r="X31" s="80">
        <v>0</v>
      </c>
      <c r="Y31" s="80">
        <v>0</v>
      </c>
      <c r="Z31" s="80">
        <v>0</v>
      </c>
      <c r="AA31" s="80">
        <v>0</v>
      </c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ht="30" hidden="1" x14ac:dyDescent="0.25">
      <c r="A32" s="1" t="s">
        <v>114</v>
      </c>
      <c r="C32" s="1" t="s">
        <v>108</v>
      </c>
      <c r="D32" s="46" t="s">
        <v>105</v>
      </c>
      <c r="E32" s="1" t="s">
        <v>54</v>
      </c>
      <c r="F32" s="99">
        <v>90</v>
      </c>
      <c r="G32" s="80">
        <f>SUM(Tabela145[[#This Row],[mai/24]:[dez/25]])</f>
        <v>90</v>
      </c>
      <c r="H32" s="28">
        <v>0</v>
      </c>
      <c r="I32" s="5">
        <v>80</v>
      </c>
      <c r="J32" s="5">
        <v>10</v>
      </c>
      <c r="K32" s="80">
        <v>0</v>
      </c>
      <c r="L32" s="80">
        <v>0</v>
      </c>
      <c r="M32" s="80">
        <v>0</v>
      </c>
      <c r="N32" s="80">
        <v>0</v>
      </c>
      <c r="O32" s="80">
        <v>0</v>
      </c>
      <c r="P32" s="80">
        <v>0</v>
      </c>
      <c r="Q32" s="80">
        <v>0</v>
      </c>
      <c r="R32" s="80">
        <v>0</v>
      </c>
      <c r="S32" s="80">
        <v>0</v>
      </c>
      <c r="T32" s="80">
        <v>0</v>
      </c>
      <c r="U32" s="80">
        <v>0</v>
      </c>
      <c r="V32" s="80">
        <v>0</v>
      </c>
      <c r="W32" s="80">
        <v>0</v>
      </c>
      <c r="X32" s="80"/>
      <c r="Y32" s="80"/>
      <c r="Z32" s="80"/>
      <c r="AA32" s="80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5">
      <c r="A33" s="1" t="s">
        <v>207</v>
      </c>
      <c r="C33" s="1" t="s">
        <v>99</v>
      </c>
      <c r="D33" s="46" t="s">
        <v>35</v>
      </c>
      <c r="E33" s="1" t="s">
        <v>54</v>
      </c>
      <c r="F33" s="99"/>
      <c r="G33" s="99">
        <f>SUM(Tabela145[[#This Row],[mai/24]:[jul/25]])</f>
        <v>18</v>
      </c>
      <c r="H33" s="28"/>
      <c r="I33" s="5"/>
      <c r="J33" s="5"/>
      <c r="K33" s="5"/>
      <c r="L33" s="5"/>
      <c r="M33" s="5"/>
      <c r="N33" s="5"/>
      <c r="O33" s="5"/>
      <c r="P33" s="5"/>
      <c r="Q33" s="5"/>
      <c r="R33" s="14"/>
      <c r="S33" s="14"/>
      <c r="T33" s="14">
        <v>18</v>
      </c>
      <c r="U33" s="14"/>
      <c r="V33" s="14"/>
      <c r="W33" s="14"/>
      <c r="X33" s="14"/>
      <c r="Y33" s="14"/>
      <c r="Z33" s="14"/>
      <c r="AA33" s="14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5">
      <c r="A34" s="1" t="s">
        <v>208</v>
      </c>
      <c r="C34" s="1" t="s">
        <v>121</v>
      </c>
      <c r="D34" s="46" t="s">
        <v>137</v>
      </c>
      <c r="E34" s="1" t="s">
        <v>54</v>
      </c>
      <c r="F34" s="99">
        <v>40</v>
      </c>
      <c r="G34" s="99">
        <f>SUM(Tabela145[[#This Row],[mai/24]:[dez/25]])</f>
        <v>104.5</v>
      </c>
      <c r="H34" s="28"/>
      <c r="I34" s="5">
        <v>8</v>
      </c>
      <c r="J34" s="5">
        <v>40</v>
      </c>
      <c r="K34" s="80">
        <v>40</v>
      </c>
      <c r="L34" s="80">
        <v>0</v>
      </c>
      <c r="M34" s="80">
        <v>8.5</v>
      </c>
      <c r="N34" s="80">
        <v>8</v>
      </c>
      <c r="O34" s="80">
        <v>0</v>
      </c>
      <c r="P34" s="80">
        <v>0</v>
      </c>
      <c r="Q34" s="80">
        <v>0</v>
      </c>
      <c r="R34" s="80">
        <v>0</v>
      </c>
      <c r="S34" s="80">
        <v>0</v>
      </c>
      <c r="T34" s="80">
        <v>0</v>
      </c>
      <c r="U34" s="80">
        <v>0</v>
      </c>
      <c r="V34" s="80">
        <v>0</v>
      </c>
      <c r="W34" s="80">
        <v>0</v>
      </c>
      <c r="X34" s="80">
        <v>0</v>
      </c>
      <c r="Y34" s="80">
        <v>0</v>
      </c>
      <c r="Z34" s="80">
        <v>0</v>
      </c>
      <c r="AA34" s="80">
        <v>0</v>
      </c>
      <c r="AB34" s="16">
        <v>0</v>
      </c>
      <c r="AC34" s="16">
        <v>0</v>
      </c>
      <c r="AD34" s="16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</row>
    <row r="35" spans="1:39" hidden="1" x14ac:dyDescent="0.25">
      <c r="A35" s="1" t="s">
        <v>209</v>
      </c>
      <c r="C35" s="1" t="s">
        <v>108</v>
      </c>
      <c r="D35" s="46" t="s">
        <v>137</v>
      </c>
      <c r="E35" s="1" t="s">
        <v>54</v>
      </c>
      <c r="F35" s="99">
        <v>0</v>
      </c>
      <c r="G35" s="99">
        <v>0</v>
      </c>
      <c r="H35" s="28"/>
      <c r="I35" s="5"/>
      <c r="J35" s="5"/>
      <c r="K35" s="36">
        <v>0</v>
      </c>
      <c r="L35" s="36">
        <v>0</v>
      </c>
      <c r="M35" s="36">
        <v>0</v>
      </c>
      <c r="N35" s="36">
        <v>8</v>
      </c>
      <c r="O35" s="36">
        <v>0</v>
      </c>
      <c r="P35" s="36">
        <v>0</v>
      </c>
      <c r="Q35" s="3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</row>
    <row r="36" spans="1:39" hidden="1" x14ac:dyDescent="0.25">
      <c r="A36" s="1" t="s">
        <v>210</v>
      </c>
      <c r="C36" s="1" t="s">
        <v>108</v>
      </c>
      <c r="D36" s="46" t="s">
        <v>105</v>
      </c>
      <c r="E36" s="1" t="s">
        <v>54</v>
      </c>
      <c r="F36" s="99">
        <v>0</v>
      </c>
      <c r="G36" s="99">
        <f>SUM(Tabela145[[#This Row],[mai/24]:[dez/25]])</f>
        <v>25</v>
      </c>
      <c r="H36" s="28"/>
      <c r="I36" s="5"/>
      <c r="J36" s="5"/>
      <c r="K36" s="80">
        <v>0</v>
      </c>
      <c r="L36" s="80">
        <v>0</v>
      </c>
      <c r="M36" s="80">
        <v>0</v>
      </c>
      <c r="N36" s="80">
        <v>0</v>
      </c>
      <c r="O36" s="80">
        <v>25</v>
      </c>
      <c r="P36" s="80">
        <v>0</v>
      </c>
      <c r="Q36" s="80">
        <v>0</v>
      </c>
      <c r="R36" s="80">
        <v>0</v>
      </c>
      <c r="S36" s="80">
        <v>0</v>
      </c>
      <c r="T36" s="80">
        <v>0</v>
      </c>
      <c r="U36" s="80">
        <v>0</v>
      </c>
      <c r="V36" s="80">
        <v>0</v>
      </c>
      <c r="W36" s="80">
        <v>0</v>
      </c>
      <c r="X36" s="80">
        <v>0</v>
      </c>
      <c r="Y36" s="80">
        <v>0</v>
      </c>
      <c r="Z36" s="80">
        <v>0</v>
      </c>
      <c r="AA36" s="80">
        <v>0</v>
      </c>
      <c r="AB36" s="16">
        <v>0</v>
      </c>
      <c r="AC36" s="16">
        <v>0</v>
      </c>
      <c r="AD36" s="16">
        <v>0</v>
      </c>
      <c r="AE36" s="5"/>
      <c r="AF36" s="5"/>
      <c r="AG36" s="5"/>
      <c r="AH36" s="5"/>
      <c r="AI36" s="5"/>
      <c r="AJ36" s="5"/>
      <c r="AK36" s="5"/>
      <c r="AL36" s="5"/>
      <c r="AM36" s="5"/>
    </row>
    <row r="37" spans="1:39" hidden="1" x14ac:dyDescent="0.25">
      <c r="A37" s="1" t="s">
        <v>211</v>
      </c>
      <c r="C37" s="1" t="s">
        <v>104</v>
      </c>
      <c r="D37" s="46" t="s">
        <v>105</v>
      </c>
      <c r="E37" s="1" t="s">
        <v>54</v>
      </c>
      <c r="F37" s="99">
        <v>48</v>
      </c>
      <c r="G37" s="99">
        <f>SUM(Tabela145[[#This Row],[mai/24]:[dez/25]])</f>
        <v>0</v>
      </c>
      <c r="H37" s="28">
        <v>0</v>
      </c>
      <c r="I37" s="5">
        <v>0</v>
      </c>
      <c r="J37" s="5">
        <v>0</v>
      </c>
      <c r="K37" s="80">
        <v>0</v>
      </c>
      <c r="L37" s="80">
        <v>0</v>
      </c>
      <c r="M37" s="80">
        <v>0</v>
      </c>
      <c r="N37" s="80">
        <v>0</v>
      </c>
      <c r="O37" s="80">
        <v>0</v>
      </c>
      <c r="P37" s="80">
        <v>0</v>
      </c>
      <c r="Q37" s="80">
        <v>0</v>
      </c>
      <c r="R37" s="80">
        <v>0</v>
      </c>
      <c r="S37" s="80">
        <v>0</v>
      </c>
      <c r="T37" s="80">
        <v>0</v>
      </c>
      <c r="U37" s="80">
        <v>0</v>
      </c>
      <c r="V37" s="80">
        <v>0</v>
      </c>
      <c r="W37" s="80">
        <v>0</v>
      </c>
      <c r="X37" s="80">
        <v>0</v>
      </c>
      <c r="Y37" s="80">
        <v>0</v>
      </c>
      <c r="Z37" s="80">
        <v>0</v>
      </c>
      <c r="AA37" s="80">
        <v>0</v>
      </c>
      <c r="AB37" s="16">
        <v>0</v>
      </c>
      <c r="AC37" s="16">
        <v>0</v>
      </c>
      <c r="AD37" s="16">
        <v>0</v>
      </c>
      <c r="AE37" s="5"/>
      <c r="AF37" s="5"/>
      <c r="AG37" s="5"/>
      <c r="AH37" s="5"/>
      <c r="AI37" s="5"/>
      <c r="AJ37" s="5"/>
      <c r="AK37" s="5"/>
      <c r="AL37" s="5"/>
      <c r="AM37" s="5"/>
    </row>
    <row r="38" spans="1:39" hidden="1" x14ac:dyDescent="0.25">
      <c r="A38" s="1" t="s">
        <v>134</v>
      </c>
      <c r="C38" s="1" t="s">
        <v>108</v>
      </c>
      <c r="D38" s="46" t="s">
        <v>105</v>
      </c>
      <c r="E38" s="1" t="s">
        <v>54</v>
      </c>
      <c r="F38" s="99">
        <v>12</v>
      </c>
      <c r="G38" s="99">
        <f>SUM(Tabela145[[#This Row],[mai/24]:[dez/25]])</f>
        <v>12</v>
      </c>
      <c r="H38" s="28">
        <v>0</v>
      </c>
      <c r="I38" s="5">
        <v>0</v>
      </c>
      <c r="J38" s="5">
        <v>0</v>
      </c>
      <c r="K38" s="80">
        <v>0</v>
      </c>
      <c r="L38" s="80">
        <v>12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80">
        <v>0</v>
      </c>
      <c r="S38" s="80">
        <v>0</v>
      </c>
      <c r="T38" s="80">
        <v>0</v>
      </c>
      <c r="U38" s="80">
        <v>0</v>
      </c>
      <c r="V38" s="80">
        <v>0</v>
      </c>
      <c r="W38" s="80">
        <v>0</v>
      </c>
      <c r="X38" s="80">
        <v>0</v>
      </c>
      <c r="Y38" s="80">
        <v>0</v>
      </c>
      <c r="Z38" s="80">
        <v>0</v>
      </c>
      <c r="AA38" s="80">
        <v>0</v>
      </c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s="27" customFormat="1" hidden="1" x14ac:dyDescent="0.25">
      <c r="A39" s="25" t="s">
        <v>138</v>
      </c>
      <c r="B39" s="25"/>
      <c r="C39" s="25" t="s">
        <v>108</v>
      </c>
      <c r="D39" s="78" t="s">
        <v>105</v>
      </c>
      <c r="E39" s="25" t="s">
        <v>54</v>
      </c>
      <c r="F39" s="99">
        <v>16</v>
      </c>
      <c r="G39" s="80">
        <f>SUM(Tabela145[[#This Row],[mai/24]:[dez/25]])</f>
        <v>16</v>
      </c>
      <c r="H39" s="24">
        <v>16</v>
      </c>
      <c r="I39" s="26">
        <v>0</v>
      </c>
      <c r="J39" s="26">
        <v>0</v>
      </c>
      <c r="K39" s="81">
        <v>0</v>
      </c>
      <c r="L39" s="81">
        <v>0</v>
      </c>
      <c r="M39" s="81">
        <v>0</v>
      </c>
      <c r="N39" s="81">
        <v>0</v>
      </c>
      <c r="O39" s="81">
        <v>0</v>
      </c>
      <c r="P39" s="81">
        <v>0</v>
      </c>
      <c r="Q39" s="81">
        <v>0</v>
      </c>
      <c r="R39" s="81">
        <v>0</v>
      </c>
      <c r="S39" s="81">
        <v>0</v>
      </c>
      <c r="T39" s="81">
        <v>0</v>
      </c>
      <c r="U39" s="81">
        <v>0</v>
      </c>
      <c r="V39" s="81">
        <v>0</v>
      </c>
      <c r="W39" s="81"/>
      <c r="X39" s="81"/>
      <c r="Y39" s="81"/>
      <c r="Z39" s="81"/>
      <c r="AA39" s="81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</row>
    <row r="40" spans="1:39" hidden="1" x14ac:dyDescent="0.25">
      <c r="A40" s="1" t="s">
        <v>140</v>
      </c>
      <c r="C40" s="1" t="s">
        <v>108</v>
      </c>
      <c r="D40" s="46" t="s">
        <v>105</v>
      </c>
      <c r="E40" s="1" t="s">
        <v>54</v>
      </c>
      <c r="F40" s="99">
        <v>64</v>
      </c>
      <c r="G40" s="99">
        <f>SUM(Tabela145[[#This Row],[mai/24]:[dez/25]])</f>
        <v>58</v>
      </c>
      <c r="H40" s="24">
        <v>0</v>
      </c>
      <c r="I40" s="18">
        <v>8</v>
      </c>
      <c r="J40" s="18">
        <v>2</v>
      </c>
      <c r="K40" s="14">
        <v>16</v>
      </c>
      <c r="L40" s="14">
        <v>16</v>
      </c>
      <c r="M40" s="14">
        <v>8</v>
      </c>
      <c r="N40" s="14">
        <v>8</v>
      </c>
      <c r="O40" s="14">
        <v>0</v>
      </c>
      <c r="P40" s="80">
        <v>0</v>
      </c>
      <c r="Q40" s="80">
        <v>0</v>
      </c>
      <c r="R40" s="80">
        <v>0</v>
      </c>
      <c r="S40" s="80">
        <v>0</v>
      </c>
      <c r="T40" s="80">
        <v>0</v>
      </c>
      <c r="U40" s="80">
        <v>0</v>
      </c>
      <c r="V40" s="80">
        <v>0</v>
      </c>
      <c r="W40" s="80">
        <v>0</v>
      </c>
      <c r="X40" s="80">
        <v>0</v>
      </c>
      <c r="Y40" s="80">
        <v>0</v>
      </c>
      <c r="Z40" s="80">
        <v>0</v>
      </c>
      <c r="AA40" s="80">
        <v>0</v>
      </c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s="33" customFormat="1" hidden="1" x14ac:dyDescent="0.25">
      <c r="A41" s="30" t="s">
        <v>212</v>
      </c>
      <c r="B41" s="31"/>
      <c r="C41" s="31" t="s">
        <v>104</v>
      </c>
      <c r="D41" s="79" t="s">
        <v>105</v>
      </c>
      <c r="E41" s="31" t="s">
        <v>54</v>
      </c>
      <c r="F41" s="99"/>
      <c r="G41" s="80">
        <f>SUM(Tabela145[[#This Row],[mai/24]:[dez/25]])</f>
        <v>0</v>
      </c>
      <c r="H41" s="28">
        <v>0</v>
      </c>
      <c r="I41" s="32">
        <v>0</v>
      </c>
      <c r="J41" s="32">
        <v>0</v>
      </c>
      <c r="K41" s="82">
        <v>0</v>
      </c>
      <c r="L41" s="82">
        <v>0</v>
      </c>
      <c r="M41" s="82">
        <v>0</v>
      </c>
      <c r="N41" s="82">
        <v>0</v>
      </c>
      <c r="O41" s="82">
        <v>0</v>
      </c>
      <c r="P41" s="82">
        <v>0</v>
      </c>
      <c r="Q41" s="82">
        <v>0</v>
      </c>
      <c r="R41" s="82">
        <v>0</v>
      </c>
      <c r="S41" s="82">
        <v>0</v>
      </c>
      <c r="T41" s="82">
        <v>0</v>
      </c>
      <c r="U41" s="82">
        <v>0</v>
      </c>
      <c r="V41" s="82">
        <v>0</v>
      </c>
      <c r="W41" s="82"/>
      <c r="X41" s="82"/>
      <c r="Y41" s="82"/>
      <c r="Z41" s="82"/>
      <c r="AA41" s="8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</row>
    <row r="42" spans="1:39" hidden="1" x14ac:dyDescent="0.25">
      <c r="A42" s="1" t="s">
        <v>213</v>
      </c>
      <c r="C42" s="20" t="s">
        <v>108</v>
      </c>
      <c r="D42" s="46" t="s">
        <v>137</v>
      </c>
      <c r="E42" s="1" t="s">
        <v>54</v>
      </c>
      <c r="F42" s="99">
        <v>52</v>
      </c>
      <c r="G42" s="99">
        <f>SUM(Tabela145[[#This Row],[mai/24]:[dez/25]])</f>
        <v>34.5</v>
      </c>
      <c r="H42" s="24">
        <v>8</v>
      </c>
      <c r="I42" s="18">
        <v>20</v>
      </c>
      <c r="J42" s="18">
        <v>0</v>
      </c>
      <c r="K42" s="80">
        <v>0</v>
      </c>
      <c r="L42" s="80">
        <v>3</v>
      </c>
      <c r="M42" s="80">
        <v>0</v>
      </c>
      <c r="N42" s="80">
        <v>2</v>
      </c>
      <c r="O42" s="80">
        <v>0</v>
      </c>
      <c r="P42" s="80">
        <v>0</v>
      </c>
      <c r="Q42" s="80">
        <v>1.5</v>
      </c>
      <c r="R42" s="80">
        <v>0</v>
      </c>
      <c r="S42" s="80">
        <v>0</v>
      </c>
      <c r="T42" s="80">
        <v>0</v>
      </c>
      <c r="U42" s="80">
        <v>0</v>
      </c>
      <c r="V42" s="80">
        <v>0</v>
      </c>
      <c r="W42" s="80">
        <v>0</v>
      </c>
      <c r="X42" s="80">
        <v>0</v>
      </c>
      <c r="Y42" s="80">
        <v>0</v>
      </c>
      <c r="Z42" s="80">
        <v>0</v>
      </c>
      <c r="AA42" s="80">
        <v>0</v>
      </c>
      <c r="AB42" s="16">
        <v>0</v>
      </c>
      <c r="AC42" s="16">
        <v>0</v>
      </c>
      <c r="AD42" s="16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</row>
    <row r="43" spans="1:39" s="27" customFormat="1" hidden="1" x14ac:dyDescent="0.25">
      <c r="A43" s="25" t="s">
        <v>214</v>
      </c>
      <c r="B43" s="25"/>
      <c r="C43" s="25" t="s">
        <v>108</v>
      </c>
      <c r="D43" s="78" t="s">
        <v>105</v>
      </c>
      <c r="E43" s="25" t="s">
        <v>54</v>
      </c>
      <c r="F43" s="99">
        <v>0</v>
      </c>
      <c r="G43" s="80">
        <f>SUM(Tabela145[[#This Row],[mai/24]:[dez/25]])</f>
        <v>0</v>
      </c>
      <c r="H43" s="28">
        <v>0</v>
      </c>
      <c r="I43" s="26">
        <v>0</v>
      </c>
      <c r="J43" s="26">
        <v>0</v>
      </c>
      <c r="K43" s="81">
        <v>0</v>
      </c>
      <c r="L43" s="81">
        <v>0</v>
      </c>
      <c r="M43" s="81">
        <v>0</v>
      </c>
      <c r="N43" s="81">
        <v>0</v>
      </c>
      <c r="O43" s="81">
        <v>0</v>
      </c>
      <c r="P43" s="81">
        <v>0</v>
      </c>
      <c r="Q43" s="81">
        <v>0</v>
      </c>
      <c r="R43" s="81">
        <v>0</v>
      </c>
      <c r="S43" s="81">
        <v>0</v>
      </c>
      <c r="T43" s="81">
        <v>0</v>
      </c>
      <c r="U43" s="81">
        <v>0</v>
      </c>
      <c r="V43" s="81">
        <v>0</v>
      </c>
      <c r="W43" s="81"/>
      <c r="X43" s="81"/>
      <c r="Y43" s="81"/>
      <c r="Z43" s="81"/>
      <c r="AA43" s="81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</row>
    <row r="44" spans="1:39" hidden="1" x14ac:dyDescent="0.25">
      <c r="A44" s="1" t="s">
        <v>215</v>
      </c>
      <c r="C44" s="1" t="s">
        <v>108</v>
      </c>
      <c r="D44" s="46" t="s">
        <v>105</v>
      </c>
      <c r="E44" s="1" t="s">
        <v>54</v>
      </c>
      <c r="F44" s="99">
        <v>40</v>
      </c>
      <c r="G44" s="99">
        <f>SUM(Tabela145[[#This Row],[mai/24]:[dez/25]])</f>
        <v>30</v>
      </c>
      <c r="H44" s="28">
        <v>10</v>
      </c>
      <c r="I44" s="5">
        <v>10</v>
      </c>
      <c r="J44" s="5">
        <v>10</v>
      </c>
      <c r="K44" s="80">
        <v>0</v>
      </c>
      <c r="L44" s="80">
        <v>0</v>
      </c>
      <c r="M44" s="80">
        <v>0</v>
      </c>
      <c r="N44" s="80">
        <v>0</v>
      </c>
      <c r="O44" s="80">
        <v>0</v>
      </c>
      <c r="P44" s="80">
        <v>0</v>
      </c>
      <c r="Q44" s="80">
        <v>0</v>
      </c>
      <c r="R44" s="80">
        <v>0</v>
      </c>
      <c r="S44" s="80">
        <v>0</v>
      </c>
      <c r="T44" s="80">
        <v>0</v>
      </c>
      <c r="U44" s="80">
        <v>0</v>
      </c>
      <c r="V44" s="80">
        <v>0</v>
      </c>
      <c r="W44" s="80">
        <v>0</v>
      </c>
      <c r="X44" s="80">
        <v>0</v>
      </c>
      <c r="Y44" s="80">
        <v>0</v>
      </c>
      <c r="Z44" s="80">
        <v>0</v>
      </c>
      <c r="AA44" s="80">
        <v>0</v>
      </c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hidden="1" x14ac:dyDescent="0.25">
      <c r="A45" s="1" t="s">
        <v>216</v>
      </c>
      <c r="C45" s="1" t="s">
        <v>108</v>
      </c>
      <c r="D45" s="46" t="s">
        <v>105</v>
      </c>
      <c r="E45" s="1" t="s">
        <v>54</v>
      </c>
      <c r="F45" s="99">
        <v>88</v>
      </c>
      <c r="G45" s="80">
        <f>SUM(Tabela145[[#This Row],[mai/24]:[dez/25]])</f>
        <v>41</v>
      </c>
      <c r="H45" s="28">
        <v>37</v>
      </c>
      <c r="I45" s="5">
        <v>4</v>
      </c>
      <c r="J45" s="5">
        <v>0</v>
      </c>
      <c r="K45" s="80">
        <v>0</v>
      </c>
      <c r="L45" s="80">
        <v>0</v>
      </c>
      <c r="M45" s="80">
        <v>0</v>
      </c>
      <c r="N45" s="80">
        <v>0</v>
      </c>
      <c r="O45" s="80">
        <v>0</v>
      </c>
      <c r="P45" s="80">
        <v>0</v>
      </c>
      <c r="Q45" s="80">
        <v>0</v>
      </c>
      <c r="R45" s="80">
        <v>0</v>
      </c>
      <c r="S45" s="80">
        <v>0</v>
      </c>
      <c r="T45" s="80">
        <v>0</v>
      </c>
      <c r="U45" s="80">
        <v>0</v>
      </c>
      <c r="V45" s="80">
        <v>0</v>
      </c>
      <c r="W45" s="80">
        <v>0</v>
      </c>
      <c r="X45" s="80">
        <v>0</v>
      </c>
      <c r="Y45" s="80">
        <v>0</v>
      </c>
      <c r="Z45" s="80">
        <v>0</v>
      </c>
      <c r="AA45" s="80">
        <v>0</v>
      </c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hidden="1" x14ac:dyDescent="0.25">
      <c r="A46" s="1" t="s">
        <v>217</v>
      </c>
      <c r="C46" s="1" t="s">
        <v>108</v>
      </c>
      <c r="D46" s="46" t="s">
        <v>105</v>
      </c>
      <c r="E46" s="1" t="s">
        <v>54</v>
      </c>
      <c r="F46" s="99">
        <v>48</v>
      </c>
      <c r="G46" s="80">
        <f>SUM(Tabela145[[#This Row],[mai/24]:[dez/25]])</f>
        <v>48</v>
      </c>
      <c r="H46" s="24">
        <v>24</v>
      </c>
      <c r="I46" s="18">
        <v>24</v>
      </c>
      <c r="J46" s="5">
        <v>0</v>
      </c>
      <c r="K46" s="80">
        <v>0</v>
      </c>
      <c r="L46" s="80">
        <v>0</v>
      </c>
      <c r="M46" s="80">
        <v>0</v>
      </c>
      <c r="N46" s="80">
        <v>0</v>
      </c>
      <c r="O46" s="80">
        <v>0</v>
      </c>
      <c r="P46" s="80">
        <v>0</v>
      </c>
      <c r="Q46" s="80">
        <v>0</v>
      </c>
      <c r="R46" s="80">
        <v>0</v>
      </c>
      <c r="S46" s="80">
        <v>0</v>
      </c>
      <c r="T46" s="80">
        <v>0</v>
      </c>
      <c r="U46" s="80">
        <v>0</v>
      </c>
      <c r="V46" s="80">
        <v>0</v>
      </c>
      <c r="W46" s="80"/>
      <c r="X46" s="80"/>
      <c r="Y46" s="80"/>
      <c r="Z46" s="80"/>
      <c r="AA46" s="80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5">
      <c r="A47" s="1" t="s">
        <v>218</v>
      </c>
      <c r="C47" s="1" t="s">
        <v>99</v>
      </c>
      <c r="D47" s="46" t="s">
        <v>219</v>
      </c>
      <c r="E47" s="1" t="s">
        <v>54</v>
      </c>
      <c r="F47" s="99">
        <v>16</v>
      </c>
      <c r="G47" s="99">
        <f>SUM(Tabela145[[#This Row],[mai/24]:[dez/25]])</f>
        <v>16</v>
      </c>
      <c r="H47" s="28"/>
      <c r="I47" s="5"/>
      <c r="J47" s="5">
        <v>8</v>
      </c>
      <c r="K47" s="80">
        <v>8</v>
      </c>
      <c r="L47" s="80">
        <v>0</v>
      </c>
      <c r="M47" s="80">
        <v>0</v>
      </c>
      <c r="N47" s="80">
        <v>0</v>
      </c>
      <c r="O47" s="80">
        <v>0</v>
      </c>
      <c r="P47" s="80">
        <v>0</v>
      </c>
      <c r="Q47" s="80">
        <v>0</v>
      </c>
      <c r="R47" s="80">
        <v>0</v>
      </c>
      <c r="S47" s="80">
        <v>0</v>
      </c>
      <c r="T47" s="80">
        <v>0</v>
      </c>
      <c r="U47" s="80">
        <v>0</v>
      </c>
      <c r="V47" s="80">
        <v>0</v>
      </c>
      <c r="W47" s="80">
        <v>0</v>
      </c>
      <c r="X47" s="80">
        <v>0</v>
      </c>
      <c r="Y47" s="80">
        <v>0</v>
      </c>
      <c r="Z47" s="80">
        <v>0</v>
      </c>
      <c r="AA47" s="80">
        <v>0</v>
      </c>
      <c r="AB47" s="16">
        <v>0</v>
      </c>
      <c r="AC47" s="16">
        <v>0</v>
      </c>
      <c r="AD47" s="16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</row>
    <row r="48" spans="1:39" hidden="1" x14ac:dyDescent="0.25">
      <c r="A48" s="1" t="s">
        <v>220</v>
      </c>
      <c r="C48" s="20" t="s">
        <v>108</v>
      </c>
      <c r="D48" s="46" t="s">
        <v>137</v>
      </c>
      <c r="E48" s="1" t="s">
        <v>54</v>
      </c>
      <c r="F48" s="99">
        <v>234</v>
      </c>
      <c r="G48" s="99">
        <f>SUM(Tabela145[[#This Row],[mai/24]:[dez/25]])</f>
        <v>128</v>
      </c>
      <c r="H48" s="24">
        <v>40</v>
      </c>
      <c r="I48" s="18">
        <v>40</v>
      </c>
      <c r="J48" s="18">
        <v>48</v>
      </c>
      <c r="K48" s="14">
        <v>0</v>
      </c>
      <c r="L48" s="80">
        <v>0</v>
      </c>
      <c r="M48" s="80">
        <v>0</v>
      </c>
      <c r="N48" s="80">
        <v>0</v>
      </c>
      <c r="O48" s="80">
        <v>0</v>
      </c>
      <c r="P48" s="80">
        <v>0</v>
      </c>
      <c r="Q48" s="80">
        <v>0</v>
      </c>
      <c r="R48" s="80">
        <v>0</v>
      </c>
      <c r="S48" s="80">
        <v>0</v>
      </c>
      <c r="T48" s="80">
        <v>0</v>
      </c>
      <c r="U48" s="80">
        <v>0</v>
      </c>
      <c r="V48" s="80">
        <v>0</v>
      </c>
      <c r="W48" s="80">
        <v>0</v>
      </c>
      <c r="X48" s="80">
        <v>0</v>
      </c>
      <c r="Y48" s="80">
        <v>0</v>
      </c>
      <c r="Z48" s="80">
        <v>0</v>
      </c>
      <c r="AA48" s="80">
        <v>0</v>
      </c>
      <c r="AB48" s="16">
        <v>0</v>
      </c>
      <c r="AC48" s="16">
        <v>0</v>
      </c>
      <c r="AD48" s="16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</row>
    <row r="49" spans="1:39" s="126" customFormat="1" hidden="1" x14ac:dyDescent="0.25">
      <c r="A49" s="125" t="s">
        <v>159</v>
      </c>
      <c r="B49" s="125"/>
      <c r="C49" s="125" t="s">
        <v>108</v>
      </c>
      <c r="D49" s="127" t="s">
        <v>137</v>
      </c>
      <c r="E49" s="125" t="s">
        <v>54</v>
      </c>
      <c r="F49" s="129">
        <v>240</v>
      </c>
      <c r="G49" s="129">
        <f>SUM(Tabela145[[#This Row],[mai/24]:[dez/25]])</f>
        <v>361.5</v>
      </c>
      <c r="H49" s="5"/>
      <c r="I49" s="5"/>
      <c r="J49" s="5"/>
      <c r="K49" s="80">
        <v>0</v>
      </c>
      <c r="L49" s="80">
        <v>40</v>
      </c>
      <c r="M49" s="109">
        <v>40</v>
      </c>
      <c r="N49" s="81">
        <v>160</v>
      </c>
      <c r="O49" s="80">
        <v>1.5</v>
      </c>
      <c r="P49" s="130">
        <v>69</v>
      </c>
      <c r="Q49" s="130">
        <v>11</v>
      </c>
      <c r="R49" s="130">
        <v>0</v>
      </c>
      <c r="S49" s="130">
        <v>40</v>
      </c>
      <c r="T49" s="130">
        <v>0</v>
      </c>
      <c r="U49" s="130">
        <v>0</v>
      </c>
      <c r="V49" s="130">
        <v>0</v>
      </c>
      <c r="W49" s="130">
        <v>0</v>
      </c>
      <c r="X49" s="130">
        <v>0</v>
      </c>
      <c r="Y49" s="130">
        <v>0</v>
      </c>
      <c r="Z49" s="130">
        <v>0</v>
      </c>
      <c r="AA49" s="130">
        <v>0</v>
      </c>
      <c r="AB49" s="131">
        <v>0</v>
      </c>
      <c r="AC49" s="131">
        <v>0</v>
      </c>
      <c r="AD49" s="131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</row>
    <row r="50" spans="1:39" hidden="1" x14ac:dyDescent="0.25">
      <c r="A50" s="1" t="s">
        <v>214</v>
      </c>
      <c r="C50" s="1" t="s">
        <v>108</v>
      </c>
      <c r="D50" s="46" t="s">
        <v>137</v>
      </c>
      <c r="E50" s="1" t="s">
        <v>54</v>
      </c>
      <c r="F50" s="99">
        <v>60</v>
      </c>
      <c r="G50" s="99">
        <f>SUM(Tabela145[[#This Row],[mai/24]:[dez/25]])</f>
        <v>41.5</v>
      </c>
      <c r="H50" s="14"/>
      <c r="I50" s="14"/>
      <c r="J50" s="14"/>
      <c r="K50" s="80">
        <v>0</v>
      </c>
      <c r="L50" s="80">
        <v>0</v>
      </c>
      <c r="M50" s="80">
        <v>40</v>
      </c>
      <c r="N50" s="80">
        <v>0</v>
      </c>
      <c r="O50" s="80">
        <v>0</v>
      </c>
      <c r="P50" s="80">
        <v>1.5</v>
      </c>
      <c r="Q50" s="80">
        <v>0</v>
      </c>
      <c r="R50" s="80">
        <v>0</v>
      </c>
      <c r="S50" s="80">
        <v>0</v>
      </c>
      <c r="T50" s="80">
        <v>0</v>
      </c>
      <c r="U50" s="80">
        <v>0</v>
      </c>
      <c r="V50" s="80">
        <v>0</v>
      </c>
      <c r="W50" s="80">
        <v>0</v>
      </c>
      <c r="X50" s="80">
        <v>0</v>
      </c>
      <c r="Y50" s="80">
        <v>0</v>
      </c>
      <c r="Z50" s="80">
        <v>0</v>
      </c>
      <c r="AA50" s="80">
        <v>0</v>
      </c>
      <c r="AB50" s="16">
        <v>0</v>
      </c>
      <c r="AC50" s="16">
        <v>0</v>
      </c>
      <c r="AD50" s="16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</row>
    <row r="51" spans="1:39" hidden="1" x14ac:dyDescent="0.25">
      <c r="A51" s="1" t="s">
        <v>221</v>
      </c>
      <c r="C51" s="1" t="s">
        <v>108</v>
      </c>
      <c r="D51" s="46" t="s">
        <v>105</v>
      </c>
      <c r="E51" s="1" t="s">
        <v>54</v>
      </c>
      <c r="F51" s="99">
        <v>28</v>
      </c>
      <c r="G51" s="99">
        <f>SUM(Tabela145[[#This Row],[mai/24]:[dez/25]])</f>
        <v>28</v>
      </c>
      <c r="H51" s="5"/>
      <c r="I51" s="5"/>
      <c r="J51" s="5"/>
      <c r="K51" s="36">
        <v>0</v>
      </c>
      <c r="L51" s="80">
        <v>8</v>
      </c>
      <c r="M51" s="80">
        <v>14</v>
      </c>
      <c r="N51" s="80">
        <v>0</v>
      </c>
      <c r="O51" s="80">
        <v>6</v>
      </c>
      <c r="P51" s="80">
        <v>0</v>
      </c>
      <c r="Q51" s="80">
        <v>0</v>
      </c>
      <c r="R51" s="80">
        <v>0</v>
      </c>
      <c r="S51" s="80">
        <v>0</v>
      </c>
      <c r="T51" s="80">
        <v>0</v>
      </c>
      <c r="U51" s="80">
        <v>0</v>
      </c>
      <c r="V51" s="80">
        <v>0</v>
      </c>
      <c r="W51" s="80">
        <v>0</v>
      </c>
      <c r="X51" s="80">
        <v>0</v>
      </c>
      <c r="Y51" s="80">
        <v>0</v>
      </c>
      <c r="Z51" s="80">
        <v>0</v>
      </c>
      <c r="AA51" s="80">
        <v>0</v>
      </c>
      <c r="AB51" s="16">
        <v>0</v>
      </c>
      <c r="AC51" s="16">
        <v>0</v>
      </c>
      <c r="AD51" s="16">
        <v>0</v>
      </c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5">
      <c r="A52" s="1" t="s">
        <v>136</v>
      </c>
      <c r="C52" s="1" t="s">
        <v>99</v>
      </c>
      <c r="D52" s="46" t="s">
        <v>137</v>
      </c>
      <c r="E52" s="1" t="s">
        <v>54</v>
      </c>
      <c r="F52" s="99">
        <v>16</v>
      </c>
      <c r="G52" s="99">
        <f>SUM(Tabela145[[#This Row],[mai/24]:[dez/25]])</f>
        <v>27</v>
      </c>
      <c r="H52" s="14"/>
      <c r="I52" s="14"/>
      <c r="J52" s="14"/>
      <c r="K52" s="14"/>
      <c r="L52" s="80">
        <v>0</v>
      </c>
      <c r="M52" s="80">
        <v>0</v>
      </c>
      <c r="N52" s="80">
        <v>16</v>
      </c>
      <c r="O52" s="80">
        <v>0</v>
      </c>
      <c r="P52" s="80">
        <v>0</v>
      </c>
      <c r="Q52" s="80">
        <v>0</v>
      </c>
      <c r="R52" s="80">
        <v>0</v>
      </c>
      <c r="S52" s="80">
        <v>0</v>
      </c>
      <c r="T52" s="80">
        <v>11</v>
      </c>
      <c r="U52" s="80">
        <v>0</v>
      </c>
      <c r="V52" s="80">
        <v>0</v>
      </c>
      <c r="W52" s="80">
        <v>0</v>
      </c>
      <c r="X52" s="80">
        <v>0</v>
      </c>
      <c r="Y52" s="80">
        <v>0</v>
      </c>
      <c r="Z52" s="80">
        <v>0</v>
      </c>
      <c r="AA52" s="80">
        <v>0</v>
      </c>
      <c r="AB52" s="16">
        <v>0</v>
      </c>
      <c r="AC52" s="16">
        <v>0</v>
      </c>
      <c r="AD52" s="16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</row>
    <row r="53" spans="1:39" hidden="1" x14ac:dyDescent="0.25">
      <c r="A53" s="1" t="s">
        <v>222</v>
      </c>
      <c r="C53" s="1" t="s">
        <v>108</v>
      </c>
      <c r="D53" s="46" t="s">
        <v>105</v>
      </c>
      <c r="E53" s="1" t="s">
        <v>54</v>
      </c>
      <c r="F53" s="99">
        <v>2</v>
      </c>
      <c r="G53" s="99">
        <f>SUM(Tabela145[[#This Row],[mai/24]:[jul/25]])</f>
        <v>2</v>
      </c>
      <c r="H53" s="14"/>
      <c r="I53" s="14"/>
      <c r="J53" s="14"/>
      <c r="K53" s="16"/>
      <c r="L53" s="16"/>
      <c r="M53" s="80">
        <v>2</v>
      </c>
      <c r="N53" s="80">
        <v>0</v>
      </c>
      <c r="O53" s="80">
        <v>0</v>
      </c>
      <c r="P53" s="80">
        <v>0</v>
      </c>
      <c r="Q53" s="80">
        <v>0</v>
      </c>
      <c r="R53" s="80">
        <v>0</v>
      </c>
      <c r="S53" s="80">
        <v>0</v>
      </c>
      <c r="T53" s="80">
        <v>0</v>
      </c>
      <c r="U53" s="80">
        <v>0</v>
      </c>
      <c r="V53" s="80">
        <v>0</v>
      </c>
      <c r="W53" s="80">
        <v>0</v>
      </c>
      <c r="X53" s="80">
        <v>0</v>
      </c>
      <c r="Y53" s="80">
        <v>0</v>
      </c>
      <c r="Z53" s="80">
        <v>0</v>
      </c>
      <c r="AA53" s="80">
        <v>0</v>
      </c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hidden="1" x14ac:dyDescent="0.25">
      <c r="A54" s="1" t="s">
        <v>223</v>
      </c>
      <c r="B54" s="1" t="s">
        <v>224</v>
      </c>
      <c r="C54" s="1" t="s">
        <v>108</v>
      </c>
      <c r="D54" s="46" t="s">
        <v>137</v>
      </c>
      <c r="E54" s="1" t="s">
        <v>54</v>
      </c>
      <c r="F54" s="99">
        <v>64</v>
      </c>
      <c r="G54" s="99">
        <f>SUM(Tabela145[[#This Row],[mai/24]:[dez/25]])</f>
        <v>67.5</v>
      </c>
      <c r="H54" s="14"/>
      <c r="I54" s="14"/>
      <c r="J54" s="14"/>
      <c r="K54" s="16"/>
      <c r="L54" s="16"/>
      <c r="M54" s="80">
        <v>8</v>
      </c>
      <c r="N54" s="80">
        <v>40</v>
      </c>
      <c r="O54" s="80">
        <v>12</v>
      </c>
      <c r="P54" s="80">
        <v>3.2</v>
      </c>
      <c r="Q54" s="80">
        <v>4.3</v>
      </c>
      <c r="R54" s="80">
        <v>0</v>
      </c>
      <c r="S54" s="80">
        <v>0</v>
      </c>
      <c r="T54" s="80">
        <v>0</v>
      </c>
      <c r="U54" s="80">
        <v>0</v>
      </c>
      <c r="V54" s="80">
        <v>0</v>
      </c>
      <c r="W54" s="80">
        <v>0</v>
      </c>
      <c r="X54" s="80">
        <v>0</v>
      </c>
      <c r="Y54" s="80">
        <v>0</v>
      </c>
      <c r="Z54" s="80">
        <v>0</v>
      </c>
      <c r="AA54" s="80">
        <v>0</v>
      </c>
      <c r="AB54" s="16">
        <v>0</v>
      </c>
      <c r="AC54" s="16">
        <v>0</v>
      </c>
      <c r="AD54" s="16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</row>
    <row r="55" spans="1:39" x14ac:dyDescent="0.25">
      <c r="A55" s="61" t="s">
        <v>150</v>
      </c>
      <c r="B55" s="61"/>
      <c r="C55" s="1" t="s">
        <v>121</v>
      </c>
      <c r="D55" s="46" t="s">
        <v>137</v>
      </c>
      <c r="E55" s="1" t="s">
        <v>54</v>
      </c>
      <c r="F55" s="99">
        <v>24</v>
      </c>
      <c r="G55" s="99">
        <f>SUM(Tabela145[[#This Row],[mai/24]:[dez/25]])</f>
        <v>0</v>
      </c>
      <c r="H55" s="5"/>
      <c r="I55" s="5"/>
      <c r="J55" s="5"/>
      <c r="K55" s="5"/>
      <c r="L55" s="5"/>
      <c r="M55" s="5"/>
      <c r="N55" s="40">
        <v>0</v>
      </c>
      <c r="O55" s="36">
        <v>0</v>
      </c>
      <c r="P55" s="36">
        <v>0</v>
      </c>
      <c r="Q55" s="36">
        <v>0</v>
      </c>
      <c r="R55" s="14">
        <v>0</v>
      </c>
      <c r="S55" s="80">
        <v>0</v>
      </c>
      <c r="T55" s="80">
        <v>0</v>
      </c>
      <c r="U55" s="80">
        <v>0</v>
      </c>
      <c r="V55" s="80">
        <v>0</v>
      </c>
      <c r="W55" s="80">
        <v>0</v>
      </c>
      <c r="X55" s="80">
        <v>0</v>
      </c>
      <c r="Y55" s="80">
        <v>0</v>
      </c>
      <c r="Z55" s="80">
        <v>0</v>
      </c>
      <c r="AA55" s="80">
        <v>0</v>
      </c>
      <c r="AB55" s="16">
        <v>0</v>
      </c>
      <c r="AC55" s="16">
        <v>0</v>
      </c>
      <c r="AD55" s="16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</row>
    <row r="56" spans="1:39" x14ac:dyDescent="0.25">
      <c r="A56" s="1" t="s">
        <v>151</v>
      </c>
      <c r="C56" s="1" t="s">
        <v>99</v>
      </c>
      <c r="D56" s="46" t="s">
        <v>35</v>
      </c>
      <c r="E56" s="1" t="s">
        <v>54</v>
      </c>
      <c r="F56" s="99">
        <v>16</v>
      </c>
      <c r="G56" s="99">
        <f>SUM(Tabela145[[#This Row],[mai/24]:[dez/25]])</f>
        <v>6</v>
      </c>
      <c r="H56" s="14"/>
      <c r="I56" s="14"/>
      <c r="J56" s="14"/>
      <c r="K56" s="14"/>
      <c r="L56" s="14"/>
      <c r="M56" s="14"/>
      <c r="N56" s="14"/>
      <c r="O56" s="36">
        <v>0</v>
      </c>
      <c r="P56" s="36">
        <v>0</v>
      </c>
      <c r="Q56" s="14">
        <v>2</v>
      </c>
      <c r="R56" s="14">
        <v>0</v>
      </c>
      <c r="S56" s="14">
        <v>4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</row>
    <row r="57" spans="1:39" x14ac:dyDescent="0.25">
      <c r="A57" s="1" t="s">
        <v>225</v>
      </c>
      <c r="B57" s="8"/>
      <c r="C57" s="1" t="s">
        <v>99</v>
      </c>
      <c r="D57" s="46" t="s">
        <v>35</v>
      </c>
      <c r="E57" s="1" t="s">
        <v>54</v>
      </c>
      <c r="F57" s="99">
        <v>188</v>
      </c>
      <c r="G57" s="99">
        <f>SUM(Tabela145[[#This Row],[mai/24]:[dez/25]])</f>
        <v>20.5</v>
      </c>
      <c r="H57" s="5"/>
      <c r="I57" s="5"/>
      <c r="J57" s="5"/>
      <c r="K57" s="5"/>
      <c r="L57" s="5"/>
      <c r="M57" s="5"/>
      <c r="N57" s="81">
        <v>0</v>
      </c>
      <c r="O57" s="81">
        <v>0</v>
      </c>
      <c r="P57" s="80">
        <v>0</v>
      </c>
      <c r="Q57" s="80">
        <v>0</v>
      </c>
      <c r="R57" s="80">
        <v>0</v>
      </c>
      <c r="S57" s="80">
        <v>0</v>
      </c>
      <c r="T57" s="80">
        <v>12.5</v>
      </c>
      <c r="U57" s="80">
        <v>8</v>
      </c>
      <c r="V57" s="80">
        <v>0</v>
      </c>
      <c r="W57" s="80">
        <v>0</v>
      </c>
      <c r="X57" s="80">
        <v>0</v>
      </c>
      <c r="Y57" s="80">
        <v>0</v>
      </c>
      <c r="Z57" s="80">
        <v>0</v>
      </c>
      <c r="AA57" s="80">
        <v>0</v>
      </c>
      <c r="AB57" s="16">
        <v>0</v>
      </c>
      <c r="AC57" s="16">
        <v>0</v>
      </c>
      <c r="AD57" s="16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</row>
    <row r="58" spans="1:39" x14ac:dyDescent="0.25">
      <c r="A58" s="1" t="s">
        <v>226</v>
      </c>
      <c r="C58" s="1" t="s">
        <v>172</v>
      </c>
      <c r="D58" s="46" t="s">
        <v>35</v>
      </c>
      <c r="E58" s="1" t="s">
        <v>54</v>
      </c>
      <c r="F58" s="99">
        <v>40</v>
      </c>
      <c r="G58" s="99">
        <f>SUM(Tabela145[[#This Row],[mai/24]:[dez/25]])</f>
        <v>20</v>
      </c>
      <c r="H58" s="5"/>
      <c r="I58" s="5"/>
      <c r="J58" s="5"/>
      <c r="K58" s="5"/>
      <c r="L58" s="5"/>
      <c r="M58" s="5"/>
      <c r="N58" s="81">
        <v>0</v>
      </c>
      <c r="O58" s="81">
        <v>0</v>
      </c>
      <c r="P58" s="36">
        <v>0</v>
      </c>
      <c r="Q58" s="36">
        <v>0</v>
      </c>
      <c r="R58" s="36">
        <v>0</v>
      </c>
      <c r="S58" s="36">
        <v>0</v>
      </c>
      <c r="T58" s="36">
        <v>0</v>
      </c>
      <c r="U58" s="36">
        <v>4</v>
      </c>
      <c r="V58" s="36">
        <v>4</v>
      </c>
      <c r="W58" s="36">
        <v>4</v>
      </c>
      <c r="X58" s="36">
        <v>4</v>
      </c>
      <c r="Y58" s="36">
        <v>4</v>
      </c>
      <c r="Z58" s="14">
        <v>0</v>
      </c>
      <c r="AA58" s="14">
        <v>0</v>
      </c>
      <c r="AB58" s="16">
        <v>0</v>
      </c>
      <c r="AC58" s="16">
        <v>0</v>
      </c>
      <c r="AD58" s="16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</row>
    <row r="59" spans="1:39" hidden="1" x14ac:dyDescent="0.25">
      <c r="A59" s="1" t="s">
        <v>227</v>
      </c>
      <c r="C59" s="20" t="s">
        <v>108</v>
      </c>
      <c r="D59" s="46" t="s">
        <v>137</v>
      </c>
      <c r="E59" s="12" t="s">
        <v>54</v>
      </c>
      <c r="F59" s="19">
        <v>4</v>
      </c>
      <c r="G59" s="99">
        <f>SUM(Tabela145[[#This Row],[mai/24]:[dez/25]])</f>
        <v>0</v>
      </c>
      <c r="H59" s="5"/>
      <c r="I59" s="5"/>
      <c r="J59" s="5"/>
      <c r="K59" s="5"/>
      <c r="L59" s="5"/>
      <c r="M59" s="5"/>
      <c r="N59" s="80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0</v>
      </c>
      <c r="AB59" s="16">
        <v>0</v>
      </c>
      <c r="AC59" s="16">
        <v>0</v>
      </c>
      <c r="AD59" s="16">
        <v>0</v>
      </c>
      <c r="AE59" s="5"/>
      <c r="AF59" s="5"/>
      <c r="AG59" s="5"/>
      <c r="AH59" s="5"/>
      <c r="AI59" s="5"/>
      <c r="AJ59" s="5"/>
      <c r="AK59" s="5"/>
      <c r="AL59" s="5"/>
      <c r="AM59" s="5"/>
    </row>
    <row r="60" spans="1:39" s="120" customFormat="1" ht="105" x14ac:dyDescent="0.25">
      <c r="A60" s="1" t="s">
        <v>228</v>
      </c>
      <c r="B60" s="8"/>
      <c r="C60" s="1" t="s">
        <v>27</v>
      </c>
      <c r="D60" s="46" t="s">
        <v>35</v>
      </c>
      <c r="E60" s="1" t="s">
        <v>54</v>
      </c>
      <c r="F60" s="99">
        <v>182</v>
      </c>
      <c r="G60" s="99">
        <f>SUM(Tabela145[[#This Row],[dez/24]:[mar/26]])</f>
        <v>126</v>
      </c>
      <c r="H60" s="5"/>
      <c r="I60" s="5"/>
      <c r="J60" s="5"/>
      <c r="K60" s="5"/>
      <c r="L60" s="5"/>
      <c r="M60" s="5"/>
      <c r="N60" s="5"/>
      <c r="O60" s="40">
        <v>0</v>
      </c>
      <c r="P60" s="36">
        <v>0</v>
      </c>
      <c r="Q60" s="36">
        <v>0</v>
      </c>
      <c r="R60" s="123">
        <v>0</v>
      </c>
      <c r="S60" s="123">
        <v>0</v>
      </c>
      <c r="T60" s="123">
        <v>0</v>
      </c>
      <c r="U60" s="123">
        <v>0</v>
      </c>
      <c r="V60" s="123">
        <v>14</v>
      </c>
      <c r="W60" s="123">
        <v>14</v>
      </c>
      <c r="X60" s="123">
        <v>14</v>
      </c>
      <c r="Y60" s="123">
        <v>14</v>
      </c>
      <c r="Z60" s="123">
        <v>14</v>
      </c>
      <c r="AA60" s="123">
        <v>14</v>
      </c>
      <c r="AB60" s="66">
        <v>14</v>
      </c>
      <c r="AC60" s="66">
        <v>14</v>
      </c>
      <c r="AD60" s="66">
        <v>14</v>
      </c>
      <c r="AE60" s="123">
        <v>14</v>
      </c>
      <c r="AF60" s="123">
        <v>0</v>
      </c>
      <c r="AG60" s="123">
        <v>0</v>
      </c>
      <c r="AH60" s="123">
        <v>0</v>
      </c>
      <c r="AI60" s="123">
        <v>0</v>
      </c>
      <c r="AJ60" s="123">
        <v>0</v>
      </c>
      <c r="AK60" s="123">
        <v>0</v>
      </c>
      <c r="AL60" s="123">
        <v>0</v>
      </c>
      <c r="AM60" s="123">
        <v>0</v>
      </c>
    </row>
    <row r="61" spans="1:39" x14ac:dyDescent="0.25">
      <c r="A61" s="1" t="s">
        <v>229</v>
      </c>
      <c r="B61" s="8"/>
      <c r="C61" s="1" t="s">
        <v>99</v>
      </c>
      <c r="D61" s="46" t="s">
        <v>35</v>
      </c>
      <c r="E61" s="1" t="s">
        <v>54</v>
      </c>
      <c r="F61" s="99">
        <v>160</v>
      </c>
      <c r="G61" s="99">
        <f>SUM(Tabela145[[#This Row],[dez/24]:[mar/26]])</f>
        <v>184</v>
      </c>
      <c r="H61" s="5"/>
      <c r="I61" s="5"/>
      <c r="J61" s="5"/>
      <c r="K61" s="5"/>
      <c r="L61" s="5"/>
      <c r="M61" s="5"/>
      <c r="N61" s="5"/>
      <c r="O61" s="36">
        <v>0</v>
      </c>
      <c r="P61" s="36">
        <v>0</v>
      </c>
      <c r="Q61" s="36">
        <v>0</v>
      </c>
      <c r="R61" s="36">
        <v>0</v>
      </c>
      <c r="S61" s="36">
        <v>16</v>
      </c>
      <c r="T61" s="36">
        <v>0</v>
      </c>
      <c r="U61" s="14">
        <v>20</v>
      </c>
      <c r="V61" s="14">
        <v>28</v>
      </c>
      <c r="W61" s="14">
        <v>40</v>
      </c>
      <c r="X61" s="14">
        <v>20</v>
      </c>
      <c r="Y61" s="14">
        <v>20</v>
      </c>
      <c r="Z61" s="14">
        <v>20</v>
      </c>
      <c r="AA61" s="14">
        <v>20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</row>
    <row r="62" spans="1:39" x14ac:dyDescent="0.25">
      <c r="A62" s="1" t="s">
        <v>230</v>
      </c>
      <c r="B62" s="8"/>
      <c r="C62" s="1" t="s">
        <v>99</v>
      </c>
      <c r="D62" s="46" t="s">
        <v>35</v>
      </c>
      <c r="E62" s="1" t="s">
        <v>54</v>
      </c>
      <c r="F62" s="99">
        <v>7</v>
      </c>
      <c r="G62" s="99">
        <f>SUM(Tabela145[[#This Row],[dez/24]:[mar/26]])</f>
        <v>0</v>
      </c>
      <c r="H62" s="5"/>
      <c r="I62" s="5"/>
      <c r="J62" s="5"/>
      <c r="K62" s="5"/>
      <c r="L62" s="5"/>
      <c r="M62" s="5"/>
      <c r="N62" s="5"/>
      <c r="O62" s="40">
        <v>0</v>
      </c>
      <c r="P62" s="36">
        <v>0</v>
      </c>
      <c r="Q62" s="36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</row>
    <row r="63" spans="1:39" ht="30" x14ac:dyDescent="0.25">
      <c r="A63" s="1" t="s">
        <v>231</v>
      </c>
      <c r="B63" s="8"/>
      <c r="C63" s="1" t="s">
        <v>27</v>
      </c>
      <c r="D63" s="46" t="s">
        <v>35</v>
      </c>
      <c r="E63" s="1" t="s">
        <v>54</v>
      </c>
      <c r="F63" s="99">
        <v>40</v>
      </c>
      <c r="G63" s="99">
        <f>SUM(Tabela145[[#This Row],[dez/24]:[mar/26]])</f>
        <v>40</v>
      </c>
      <c r="H63" s="5"/>
      <c r="I63" s="5"/>
      <c r="J63" s="5"/>
      <c r="K63" s="5"/>
      <c r="L63" s="5"/>
      <c r="M63" s="5"/>
      <c r="N63" s="5"/>
      <c r="O63" s="40">
        <v>0</v>
      </c>
      <c r="P63" s="36">
        <v>0</v>
      </c>
      <c r="Q63" s="36">
        <v>0</v>
      </c>
      <c r="R63" s="36">
        <v>0</v>
      </c>
      <c r="S63" s="36">
        <v>0</v>
      </c>
      <c r="T63" s="36">
        <v>0</v>
      </c>
      <c r="U63" s="36">
        <v>0</v>
      </c>
      <c r="V63" s="36">
        <v>0</v>
      </c>
      <c r="W63" s="36">
        <v>0</v>
      </c>
      <c r="X63" s="123">
        <v>0</v>
      </c>
      <c r="Y63" s="123">
        <v>40</v>
      </c>
      <c r="Z63" s="123">
        <v>0</v>
      </c>
      <c r="AA63" s="123">
        <v>0</v>
      </c>
      <c r="AB63" s="123">
        <v>0</v>
      </c>
      <c r="AC63" s="123">
        <v>0</v>
      </c>
      <c r="AD63" s="123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</row>
    <row r="64" spans="1:39" ht="165" x14ac:dyDescent="0.25">
      <c r="A64" s="1" t="s">
        <v>232</v>
      </c>
      <c r="B64" s="8"/>
      <c r="C64" s="1" t="s">
        <v>27</v>
      </c>
      <c r="D64" s="46" t="s">
        <v>35</v>
      </c>
      <c r="E64" s="1" t="s">
        <v>54</v>
      </c>
      <c r="F64" s="99">
        <v>232.5</v>
      </c>
      <c r="G64" s="99">
        <f>SUM(Tabela145[[#This Row],[dez/24]:[mar/26]])</f>
        <v>20</v>
      </c>
      <c r="H64" s="5"/>
      <c r="I64" s="5"/>
      <c r="J64" s="5"/>
      <c r="K64" s="5"/>
      <c r="L64" s="5"/>
      <c r="M64" s="5"/>
      <c r="N64" s="5"/>
      <c r="O64" s="40">
        <v>0</v>
      </c>
      <c r="P64" s="36">
        <v>0</v>
      </c>
      <c r="Q64" s="36">
        <v>0</v>
      </c>
      <c r="R64" s="36">
        <v>0</v>
      </c>
      <c r="S64" s="36">
        <v>0</v>
      </c>
      <c r="T64" s="36">
        <v>0</v>
      </c>
      <c r="U64" s="36">
        <v>0</v>
      </c>
      <c r="V64" s="36">
        <v>10</v>
      </c>
      <c r="W64" s="36">
        <v>10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</row>
    <row r="65" spans="1:39" hidden="1" x14ac:dyDescent="0.25">
      <c r="A65" s="1" t="s">
        <v>233</v>
      </c>
      <c r="B65" s="8"/>
      <c r="C65" s="1" t="s">
        <v>108</v>
      </c>
      <c r="D65" s="46" t="s">
        <v>35</v>
      </c>
      <c r="E65" s="1" t="s">
        <v>54</v>
      </c>
      <c r="F65" s="99">
        <v>48</v>
      </c>
      <c r="G65" s="99">
        <f>SUM(Tabela145[[#This Row],[dez/24]:[mar/26]])</f>
        <v>37</v>
      </c>
      <c r="H65" s="5"/>
      <c r="I65" s="5"/>
      <c r="J65" s="5"/>
      <c r="K65" s="5"/>
      <c r="L65" s="5"/>
      <c r="M65" s="5"/>
      <c r="N65" s="5"/>
      <c r="O65" s="36">
        <v>34</v>
      </c>
      <c r="P65" s="36">
        <v>3</v>
      </c>
      <c r="Q65" s="36">
        <v>0</v>
      </c>
      <c r="R65" s="36">
        <v>0</v>
      </c>
      <c r="S65" s="36">
        <v>0</v>
      </c>
      <c r="T65" s="36">
        <v>0</v>
      </c>
      <c r="U65" s="36">
        <v>0</v>
      </c>
      <c r="V65" s="36">
        <v>0</v>
      </c>
      <c r="W65" s="36">
        <v>0</v>
      </c>
      <c r="X65" s="36">
        <v>0</v>
      </c>
      <c r="Y65" s="36">
        <v>0</v>
      </c>
      <c r="Z65" s="36">
        <v>0</v>
      </c>
      <c r="AA65" s="36">
        <v>0</v>
      </c>
      <c r="AB65" s="36">
        <v>0</v>
      </c>
      <c r="AC65" s="36">
        <v>0</v>
      </c>
      <c r="AD65" s="36">
        <v>0</v>
      </c>
      <c r="AE65" s="5"/>
      <c r="AF65" s="5"/>
      <c r="AG65" s="5"/>
      <c r="AH65" s="5"/>
      <c r="AI65" s="5"/>
      <c r="AJ65" s="5"/>
      <c r="AK65" s="5"/>
      <c r="AL65" s="5"/>
      <c r="AM65" s="5"/>
    </row>
    <row r="66" spans="1:39" hidden="1" x14ac:dyDescent="0.25">
      <c r="A66" s="1" t="s">
        <v>234</v>
      </c>
      <c r="B66" s="8"/>
      <c r="C66" s="1" t="s">
        <v>108</v>
      </c>
      <c r="D66" s="46" t="s">
        <v>137</v>
      </c>
      <c r="E66" s="1" t="s">
        <v>54</v>
      </c>
      <c r="F66" s="99">
        <v>32</v>
      </c>
      <c r="G66" s="99">
        <f>SUM(Tabela145[[#This Row],[dez/24]:[mar/26]])</f>
        <v>105.2</v>
      </c>
      <c r="H66" s="5"/>
      <c r="I66" s="5"/>
      <c r="J66" s="5"/>
      <c r="K66" s="5"/>
      <c r="L66" s="5"/>
      <c r="M66" s="5"/>
      <c r="N66" s="5"/>
      <c r="O66" s="36">
        <v>32</v>
      </c>
      <c r="P66" s="36">
        <v>0</v>
      </c>
      <c r="Q66" s="36">
        <v>16</v>
      </c>
      <c r="R66" s="36">
        <v>18.2</v>
      </c>
      <c r="S66" s="36">
        <v>0</v>
      </c>
      <c r="T66" s="36">
        <v>39</v>
      </c>
      <c r="U66" s="36">
        <v>0</v>
      </c>
      <c r="V66" s="36">
        <v>0</v>
      </c>
      <c r="W66" s="36">
        <v>0</v>
      </c>
      <c r="X66" s="36">
        <v>0</v>
      </c>
      <c r="Y66" s="36">
        <v>0</v>
      </c>
      <c r="Z66" s="36">
        <v>0</v>
      </c>
      <c r="AA66" s="36">
        <v>0</v>
      </c>
      <c r="AB66" s="36">
        <v>0</v>
      </c>
      <c r="AC66" s="36">
        <v>0</v>
      </c>
      <c r="AD66" s="36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</row>
    <row r="67" spans="1:39" hidden="1" x14ac:dyDescent="0.25">
      <c r="A67" s="1" t="s">
        <v>235</v>
      </c>
      <c r="B67" s="8"/>
      <c r="C67" s="1" t="s">
        <v>108</v>
      </c>
      <c r="D67" s="46" t="s">
        <v>137</v>
      </c>
      <c r="E67" s="1" t="s">
        <v>54</v>
      </c>
      <c r="F67" s="99">
        <v>2</v>
      </c>
      <c r="G67" s="99">
        <f>SUM(Tabela145[[#This Row],[dez/24]:[mar/26]])</f>
        <v>2</v>
      </c>
      <c r="H67" s="5"/>
      <c r="I67" s="5"/>
      <c r="J67" s="5"/>
      <c r="K67" s="5"/>
      <c r="L67" s="5"/>
      <c r="M67" s="5"/>
      <c r="N67" s="5"/>
      <c r="O67" s="36">
        <v>2</v>
      </c>
      <c r="P67" s="5"/>
      <c r="Q67" s="36">
        <v>0</v>
      </c>
      <c r="R67" s="36">
        <v>0</v>
      </c>
      <c r="S67" s="36">
        <v>0</v>
      </c>
      <c r="T67" s="36">
        <v>0</v>
      </c>
      <c r="U67" s="36">
        <v>0</v>
      </c>
      <c r="V67" s="36">
        <v>0</v>
      </c>
      <c r="W67" s="36">
        <v>0</v>
      </c>
      <c r="X67" s="36">
        <v>0</v>
      </c>
      <c r="Y67" s="36">
        <v>0</v>
      </c>
      <c r="Z67" s="36">
        <v>0</v>
      </c>
      <c r="AA67" s="36">
        <v>0</v>
      </c>
      <c r="AB67" s="36">
        <v>0</v>
      </c>
      <c r="AC67" s="36">
        <v>0</v>
      </c>
      <c r="AD67" s="36">
        <v>0</v>
      </c>
      <c r="AE67" s="5"/>
      <c r="AF67" s="5"/>
      <c r="AG67" s="5"/>
      <c r="AH67" s="5"/>
      <c r="AI67" s="5"/>
      <c r="AJ67" s="5"/>
      <c r="AK67" s="5"/>
      <c r="AL67" s="5"/>
      <c r="AM67" s="5"/>
    </row>
    <row r="68" spans="1:39" hidden="1" x14ac:dyDescent="0.25">
      <c r="A68" s="1" t="s">
        <v>236</v>
      </c>
      <c r="B68" s="8"/>
      <c r="C68" s="1" t="s">
        <v>108</v>
      </c>
      <c r="D68" s="46" t="s">
        <v>137</v>
      </c>
      <c r="E68" s="1" t="s">
        <v>54</v>
      </c>
      <c r="F68" s="99"/>
      <c r="G68" s="99">
        <f>SUM(Tabela145[[#This Row],[dez/24]:[mar/26]])</f>
        <v>4</v>
      </c>
      <c r="H68" s="5"/>
      <c r="I68" s="5"/>
      <c r="J68" s="5"/>
      <c r="K68" s="5"/>
      <c r="L68" s="5"/>
      <c r="M68" s="5"/>
      <c r="N68" s="5"/>
      <c r="O68" s="36">
        <v>4</v>
      </c>
      <c r="P68" s="5"/>
      <c r="Q68" s="36">
        <v>0</v>
      </c>
      <c r="R68" s="36">
        <v>0</v>
      </c>
      <c r="S68" s="36">
        <v>0</v>
      </c>
      <c r="T68" s="36">
        <v>0</v>
      </c>
      <c r="U68" s="36">
        <v>0</v>
      </c>
      <c r="V68" s="36">
        <v>0</v>
      </c>
      <c r="W68" s="36">
        <v>0</v>
      </c>
      <c r="X68" s="36">
        <v>0</v>
      </c>
      <c r="Y68" s="36">
        <v>0</v>
      </c>
      <c r="Z68" s="36">
        <v>0</v>
      </c>
      <c r="AA68" s="36">
        <v>0</v>
      </c>
      <c r="AB68" s="36">
        <v>0</v>
      </c>
      <c r="AC68" s="36">
        <v>0</v>
      </c>
      <c r="AD68" s="36">
        <v>0</v>
      </c>
      <c r="AE68" s="5"/>
      <c r="AF68" s="5"/>
      <c r="AG68" s="5"/>
      <c r="AH68" s="5"/>
      <c r="AI68" s="5"/>
      <c r="AJ68" s="5"/>
      <c r="AK68" s="5"/>
      <c r="AL68" s="5"/>
      <c r="AM68" s="5"/>
    </row>
    <row r="69" spans="1:39" hidden="1" x14ac:dyDescent="0.25">
      <c r="A69" s="1" t="s">
        <v>237</v>
      </c>
      <c r="B69" s="8"/>
      <c r="C69" s="1" t="s">
        <v>108</v>
      </c>
      <c r="D69" s="46" t="s">
        <v>137</v>
      </c>
      <c r="E69" s="1" t="s">
        <v>54</v>
      </c>
      <c r="F69" s="99"/>
      <c r="G69" s="99">
        <f>SUM(Tabela145[[#This Row],[dez/24]:[mar/26]])</f>
        <v>2</v>
      </c>
      <c r="H69" s="5"/>
      <c r="I69" s="5"/>
      <c r="J69" s="5"/>
      <c r="K69" s="5"/>
      <c r="L69" s="5"/>
      <c r="M69" s="5"/>
      <c r="N69" s="5"/>
      <c r="O69" s="36">
        <v>2</v>
      </c>
      <c r="P69" s="5"/>
      <c r="Q69" s="36">
        <v>0</v>
      </c>
      <c r="R69" s="36">
        <v>0</v>
      </c>
      <c r="S69" s="36">
        <v>0</v>
      </c>
      <c r="T69" s="36">
        <v>0</v>
      </c>
      <c r="U69" s="36">
        <v>0</v>
      </c>
      <c r="V69" s="36">
        <v>0</v>
      </c>
      <c r="W69" s="36">
        <v>0</v>
      </c>
      <c r="X69" s="36">
        <v>0</v>
      </c>
      <c r="Y69" s="36">
        <v>0</v>
      </c>
      <c r="Z69" s="36">
        <v>0</v>
      </c>
      <c r="AA69" s="36">
        <v>0</v>
      </c>
      <c r="AB69" s="36">
        <v>0</v>
      </c>
      <c r="AC69" s="36">
        <v>0</v>
      </c>
      <c r="AD69" s="36">
        <v>0</v>
      </c>
      <c r="AE69" s="5"/>
      <c r="AF69" s="5"/>
      <c r="AG69" s="5"/>
      <c r="AH69" s="5"/>
      <c r="AI69" s="5"/>
      <c r="AJ69" s="5"/>
      <c r="AK69" s="5"/>
      <c r="AL69" s="5"/>
      <c r="AM69" s="5"/>
    </row>
    <row r="70" spans="1:39" hidden="1" x14ac:dyDescent="0.25">
      <c r="A70" s="1" t="s">
        <v>238</v>
      </c>
      <c r="B70" s="8"/>
      <c r="C70" s="1" t="s">
        <v>108</v>
      </c>
      <c r="D70" s="46" t="s">
        <v>137</v>
      </c>
      <c r="E70" s="1" t="s">
        <v>54</v>
      </c>
      <c r="F70" s="99"/>
      <c r="G70" s="99">
        <f>SUM(Tabela145[[#This Row],[dez/24]:[mar/26]])</f>
        <v>1</v>
      </c>
      <c r="H70" s="5"/>
      <c r="I70" s="5"/>
      <c r="J70" s="5"/>
      <c r="K70" s="5"/>
      <c r="L70" s="5"/>
      <c r="M70" s="5"/>
      <c r="N70" s="5"/>
      <c r="O70" s="36">
        <v>1</v>
      </c>
      <c r="P70" s="5"/>
      <c r="Q70" s="36">
        <v>0</v>
      </c>
      <c r="R70" s="36">
        <v>0</v>
      </c>
      <c r="S70" s="36">
        <v>0</v>
      </c>
      <c r="T70" s="36">
        <v>0</v>
      </c>
      <c r="U70" s="36">
        <v>0</v>
      </c>
      <c r="V70" s="36">
        <v>0</v>
      </c>
      <c r="W70" s="36">
        <v>0</v>
      </c>
      <c r="X70" s="36">
        <v>0</v>
      </c>
      <c r="Y70" s="36">
        <v>0</v>
      </c>
      <c r="Z70" s="36">
        <v>0</v>
      </c>
      <c r="AA70" s="36">
        <v>0</v>
      </c>
      <c r="AB70" s="36">
        <v>0</v>
      </c>
      <c r="AC70" s="36">
        <v>0</v>
      </c>
      <c r="AD70" s="36">
        <v>0</v>
      </c>
      <c r="AE70" s="5"/>
      <c r="AF70" s="5"/>
      <c r="AG70" s="5"/>
      <c r="AH70" s="5"/>
      <c r="AI70" s="5"/>
      <c r="AJ70" s="5"/>
      <c r="AK70" s="5"/>
      <c r="AL70" s="5"/>
      <c r="AM70" s="5"/>
    </row>
    <row r="71" spans="1:39" hidden="1" x14ac:dyDescent="0.25">
      <c r="A71" s="1" t="s">
        <v>239</v>
      </c>
      <c r="B71" s="8"/>
      <c r="C71" s="1" t="s">
        <v>108</v>
      </c>
      <c r="D71" s="46" t="s">
        <v>137</v>
      </c>
      <c r="E71" s="1" t="s">
        <v>54</v>
      </c>
      <c r="F71" s="99">
        <v>0</v>
      </c>
      <c r="G71" s="99">
        <f>SUM(Tabela145[[#This Row],[dez/24]:[mar/26]])</f>
        <v>0.7</v>
      </c>
      <c r="H71" s="5"/>
      <c r="I71" s="5"/>
      <c r="J71" s="5"/>
      <c r="K71" s="5"/>
      <c r="L71" s="5"/>
      <c r="M71" s="5"/>
      <c r="N71" s="5"/>
      <c r="O71" s="5"/>
      <c r="P71" s="36">
        <v>0</v>
      </c>
      <c r="Q71" s="36">
        <v>0</v>
      </c>
      <c r="R71" s="36">
        <v>0.7</v>
      </c>
      <c r="S71" s="36">
        <v>0</v>
      </c>
      <c r="T71" s="36">
        <v>0</v>
      </c>
      <c r="U71" s="36">
        <v>0</v>
      </c>
      <c r="V71" s="36">
        <v>0</v>
      </c>
      <c r="W71" s="36">
        <v>0</v>
      </c>
      <c r="X71" s="36">
        <v>0</v>
      </c>
      <c r="Y71" s="36">
        <v>0</v>
      </c>
      <c r="Z71" s="36">
        <v>0</v>
      </c>
      <c r="AA71" s="36">
        <v>0</v>
      </c>
      <c r="AB71" s="36">
        <v>0</v>
      </c>
      <c r="AC71" s="36">
        <v>0</v>
      </c>
      <c r="AD71" s="36">
        <v>0</v>
      </c>
      <c r="AE71" s="5"/>
      <c r="AF71" s="5"/>
      <c r="AG71" s="5"/>
      <c r="AH71" s="5"/>
      <c r="AI71" s="5"/>
      <c r="AJ71" s="5"/>
      <c r="AK71" s="5"/>
      <c r="AL71" s="5"/>
      <c r="AM71" s="5"/>
    </row>
    <row r="72" spans="1:39" hidden="1" x14ac:dyDescent="0.25">
      <c r="A72" s="1" t="s">
        <v>158</v>
      </c>
      <c r="B72" s="8"/>
      <c r="C72" s="1" t="s">
        <v>108</v>
      </c>
      <c r="D72" s="46" t="s">
        <v>137</v>
      </c>
      <c r="E72" s="1" t="s">
        <v>54</v>
      </c>
      <c r="F72" s="99">
        <v>36</v>
      </c>
      <c r="G72" s="99">
        <f>SUM(Tabela145[[#This Row],[dez/24]:[mar/26]])</f>
        <v>40.700000000000003</v>
      </c>
      <c r="H72" s="5"/>
      <c r="I72" s="5"/>
      <c r="J72" s="5"/>
      <c r="K72" s="5"/>
      <c r="L72" s="5"/>
      <c r="M72" s="5"/>
      <c r="N72" s="5"/>
      <c r="O72" s="5"/>
      <c r="P72" s="36">
        <v>0</v>
      </c>
      <c r="Q72" s="36">
        <v>14.7</v>
      </c>
      <c r="R72" s="16">
        <v>7</v>
      </c>
      <c r="S72" s="36">
        <v>16</v>
      </c>
      <c r="T72" s="36">
        <v>3</v>
      </c>
      <c r="U72" s="36">
        <v>0</v>
      </c>
      <c r="V72" s="36">
        <v>0</v>
      </c>
      <c r="W72" s="36">
        <v>0</v>
      </c>
      <c r="X72" s="36">
        <v>0</v>
      </c>
      <c r="Y72" s="36">
        <v>0</v>
      </c>
      <c r="Z72" s="36">
        <v>0</v>
      </c>
      <c r="AA72" s="36">
        <v>0</v>
      </c>
      <c r="AB72" s="36">
        <v>0</v>
      </c>
      <c r="AC72" s="36">
        <v>0</v>
      </c>
      <c r="AD72" s="36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</row>
    <row r="73" spans="1:39" x14ac:dyDescent="0.25">
      <c r="A73" s="1" t="s">
        <v>240</v>
      </c>
      <c r="B73" s="8"/>
      <c r="C73" s="1" t="s">
        <v>99</v>
      </c>
      <c r="D73" s="46" t="s">
        <v>137</v>
      </c>
      <c r="E73" s="1" t="s">
        <v>54</v>
      </c>
      <c r="F73" s="99">
        <v>162</v>
      </c>
      <c r="G73" s="99">
        <f>SUM(Tabela145[[#This Row],[dez/24]:[mar/26]])</f>
        <v>138.5</v>
      </c>
      <c r="H73" s="5"/>
      <c r="I73" s="5"/>
      <c r="J73" s="5"/>
      <c r="K73" s="5"/>
      <c r="L73" s="5"/>
      <c r="M73" s="5"/>
      <c r="N73" s="5"/>
      <c r="O73" s="5"/>
      <c r="P73" s="5"/>
      <c r="Q73" s="36">
        <v>2.5</v>
      </c>
      <c r="R73" s="36">
        <v>0</v>
      </c>
      <c r="S73" s="36">
        <v>16</v>
      </c>
      <c r="T73" s="36">
        <v>0</v>
      </c>
      <c r="U73" s="36">
        <v>12</v>
      </c>
      <c r="V73" s="36">
        <v>12</v>
      </c>
      <c r="W73" s="36">
        <v>12</v>
      </c>
      <c r="X73" s="36">
        <v>12</v>
      </c>
      <c r="Y73" s="36">
        <v>12</v>
      </c>
      <c r="Z73" s="36">
        <v>12</v>
      </c>
      <c r="AA73" s="36">
        <v>12</v>
      </c>
      <c r="AB73" s="36">
        <v>12</v>
      </c>
      <c r="AC73" s="36">
        <v>12</v>
      </c>
      <c r="AD73" s="36">
        <v>12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</row>
    <row r="74" spans="1:39" x14ac:dyDescent="0.25">
      <c r="A74" s="1" t="s">
        <v>241</v>
      </c>
      <c r="B74" s="8"/>
      <c r="C74" s="1" t="s">
        <v>99</v>
      </c>
      <c r="D74" s="46" t="s">
        <v>137</v>
      </c>
      <c r="E74" s="1" t="s">
        <v>54</v>
      </c>
      <c r="F74" s="99">
        <v>417.5</v>
      </c>
      <c r="G74" s="99">
        <f>SUM(Tabela145[[#This Row],[dez/24]:[mar/26]])</f>
        <v>342.6</v>
      </c>
      <c r="H74" s="5"/>
      <c r="I74" s="5"/>
      <c r="J74" s="5"/>
      <c r="K74" s="5"/>
      <c r="L74" s="5"/>
      <c r="M74" s="5"/>
      <c r="N74" s="5"/>
      <c r="O74" s="5"/>
      <c r="P74" s="36">
        <v>7.5</v>
      </c>
      <c r="Q74" s="36">
        <v>1.1000000000000001</v>
      </c>
      <c r="R74" s="36">
        <v>0</v>
      </c>
      <c r="S74" s="36">
        <v>10</v>
      </c>
      <c r="T74" s="36">
        <v>24</v>
      </c>
      <c r="U74" s="36">
        <v>30</v>
      </c>
      <c r="V74" s="36">
        <v>30</v>
      </c>
      <c r="W74" s="36">
        <v>30</v>
      </c>
      <c r="X74" s="36">
        <v>30</v>
      </c>
      <c r="Y74" s="36">
        <v>30</v>
      </c>
      <c r="Z74" s="36">
        <v>30</v>
      </c>
      <c r="AA74" s="36">
        <v>30</v>
      </c>
      <c r="AB74" s="36">
        <v>30</v>
      </c>
      <c r="AC74" s="36">
        <v>30</v>
      </c>
      <c r="AD74" s="36">
        <v>30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</row>
    <row r="75" spans="1:39" x14ac:dyDescent="0.25">
      <c r="A75" s="1" t="s">
        <v>160</v>
      </c>
      <c r="C75" s="20" t="s">
        <v>99</v>
      </c>
      <c r="D75" s="46" t="s">
        <v>35</v>
      </c>
      <c r="E75" s="1" t="s">
        <v>54</v>
      </c>
      <c r="F75" s="99">
        <v>0</v>
      </c>
      <c r="G75" s="99">
        <f>SUM(Tabela145[[#This Row],[dez/24]:[mar/26]])</f>
        <v>2</v>
      </c>
      <c r="H75" s="5"/>
      <c r="I75" s="5"/>
      <c r="J75" s="5"/>
      <c r="K75" s="5"/>
      <c r="L75" s="5"/>
      <c r="M75" s="5"/>
      <c r="N75" s="5"/>
      <c r="O75" s="5"/>
      <c r="P75" s="5"/>
      <c r="Q75" s="36">
        <v>0</v>
      </c>
      <c r="R75" s="36">
        <v>0</v>
      </c>
      <c r="S75" s="36">
        <v>0</v>
      </c>
      <c r="T75" s="36">
        <v>0</v>
      </c>
      <c r="U75" s="36">
        <v>1</v>
      </c>
      <c r="V75" s="36">
        <v>0</v>
      </c>
      <c r="W75" s="36">
        <v>0</v>
      </c>
      <c r="X75" s="36">
        <v>1</v>
      </c>
      <c r="Y75" s="36">
        <v>0</v>
      </c>
      <c r="Z75" s="36">
        <v>0</v>
      </c>
      <c r="AA75" s="36">
        <v>0</v>
      </c>
      <c r="AB75" s="36">
        <v>0</v>
      </c>
      <c r="AC75" s="36">
        <v>0</v>
      </c>
      <c r="AD75" s="36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</row>
    <row r="76" spans="1:39" hidden="1" x14ac:dyDescent="0.25">
      <c r="A76" s="1" t="s">
        <v>242</v>
      </c>
      <c r="B76" s="8"/>
      <c r="C76" s="1" t="s">
        <v>108</v>
      </c>
      <c r="D76" s="46"/>
      <c r="F76" s="99">
        <v>0</v>
      </c>
      <c r="G76" s="99">
        <f>SUM(Tabela145[[#This Row],[dez/24]:[mar/26]])</f>
        <v>12.5</v>
      </c>
      <c r="H76" s="14"/>
      <c r="I76" s="14"/>
      <c r="J76" s="14"/>
      <c r="K76" s="14"/>
      <c r="L76" s="14"/>
      <c r="M76" s="14"/>
      <c r="N76" s="14"/>
      <c r="O76" s="14"/>
      <c r="P76" s="14"/>
      <c r="Q76" s="14">
        <v>12.5</v>
      </c>
      <c r="R76" s="14">
        <v>0</v>
      </c>
      <c r="S76" s="14"/>
      <c r="T76" s="14"/>
      <c r="U76" s="14"/>
      <c r="V76" s="14"/>
      <c r="W76" s="14"/>
      <c r="X76" s="14"/>
      <c r="Y76" s="14"/>
      <c r="Z76" s="14"/>
      <c r="AA76" s="14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 spans="1:39" x14ac:dyDescent="0.25">
      <c r="A77" s="1" t="s">
        <v>243</v>
      </c>
      <c r="B77" s="8"/>
      <c r="C77" s="1" t="s">
        <v>99</v>
      </c>
      <c r="D77" s="46" t="s">
        <v>35</v>
      </c>
      <c r="E77" s="1" t="s">
        <v>54</v>
      </c>
      <c r="F77" s="99">
        <v>40</v>
      </c>
      <c r="G77" s="99">
        <f>SUM(Tabela145[[#This Row],[dez/24]:[mar/26]])</f>
        <v>27</v>
      </c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>
        <v>0</v>
      </c>
      <c r="S77" s="14">
        <v>0</v>
      </c>
      <c r="T77" s="14">
        <v>3</v>
      </c>
      <c r="U77" s="14">
        <v>8</v>
      </c>
      <c r="V77" s="14">
        <v>8</v>
      </c>
      <c r="W77" s="14">
        <v>8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</row>
    <row r="78" spans="1:39" x14ac:dyDescent="0.25">
      <c r="A78" s="1" t="s">
        <v>244</v>
      </c>
      <c r="C78" s="1" t="s">
        <v>99</v>
      </c>
      <c r="D78" s="46" t="s">
        <v>35</v>
      </c>
      <c r="E78" s="1" t="s">
        <v>54</v>
      </c>
      <c r="F78" s="99">
        <v>240</v>
      </c>
      <c r="G78" s="99">
        <f>SUM(Tabela145[[#This Row],[dez/24]:[mar/26]])</f>
        <v>194</v>
      </c>
      <c r="R78" s="14">
        <v>0</v>
      </c>
      <c r="S78" s="14">
        <v>20</v>
      </c>
      <c r="T78" s="14">
        <v>14</v>
      </c>
      <c r="U78" s="14">
        <v>60</v>
      </c>
      <c r="V78" s="14">
        <v>60</v>
      </c>
      <c r="W78" s="14">
        <v>40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</row>
    <row r="79" spans="1:39" x14ac:dyDescent="0.25">
      <c r="A79" s="1" t="s">
        <v>245</v>
      </c>
      <c r="C79" s="1" t="s">
        <v>99</v>
      </c>
      <c r="D79" s="46" t="s">
        <v>35</v>
      </c>
      <c r="E79" s="1" t="s">
        <v>54</v>
      </c>
      <c r="F79" s="99">
        <v>4</v>
      </c>
      <c r="G79" s="99">
        <f>SUM(Tabela145[[#This Row],[dez/24]:[mar/26]])</f>
        <v>4</v>
      </c>
      <c r="R79" s="14">
        <v>4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</row>
    <row r="80" spans="1:39" x14ac:dyDescent="0.25">
      <c r="A80" s="1" t="s">
        <v>206</v>
      </c>
      <c r="C80" s="1" t="s">
        <v>108</v>
      </c>
      <c r="D80" s="46" t="s">
        <v>35</v>
      </c>
      <c r="E80" s="1" t="s">
        <v>54</v>
      </c>
      <c r="F80" s="99">
        <v>0.5</v>
      </c>
      <c r="G80" s="99">
        <f>SUM(Tabela145[[#This Row],[dez/24]:[mar/26]])</f>
        <v>0.5</v>
      </c>
      <c r="R80" s="14">
        <v>0.5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</row>
    <row r="81" spans="1:39" x14ac:dyDescent="0.25">
      <c r="A81" s="1" t="s">
        <v>246</v>
      </c>
      <c r="C81" s="1" t="s">
        <v>99</v>
      </c>
      <c r="D81" s="46" t="s">
        <v>35</v>
      </c>
      <c r="E81" s="1" t="s">
        <v>54</v>
      </c>
      <c r="F81" s="99">
        <v>50</v>
      </c>
      <c r="G81" s="99">
        <f>SUM(Tabela145[[#This Row],[dez/24]:[mar/26]])</f>
        <v>31</v>
      </c>
      <c r="R81" s="14">
        <v>0</v>
      </c>
      <c r="S81" s="14">
        <v>8</v>
      </c>
      <c r="T81" s="14">
        <v>7</v>
      </c>
      <c r="U81" s="14">
        <v>16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</row>
    <row r="82" spans="1:39" x14ac:dyDescent="0.25">
      <c r="A82" s="1" t="s">
        <v>247</v>
      </c>
      <c r="C82" s="1" t="s">
        <v>99</v>
      </c>
      <c r="D82" s="46" t="s">
        <v>35</v>
      </c>
      <c r="E82" s="1" t="s">
        <v>54</v>
      </c>
      <c r="F82" s="99">
        <v>16</v>
      </c>
      <c r="G82" s="99">
        <f>SUM(Tabela145[[#This Row],[dez/24]:[mar/26]])</f>
        <v>16</v>
      </c>
      <c r="R82" s="14"/>
      <c r="S82" s="14"/>
      <c r="T82" s="14"/>
      <c r="U82" s="14">
        <v>16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</row>
    <row r="83" spans="1:39" x14ac:dyDescent="0.25">
      <c r="A83" s="1" t="s">
        <v>248</v>
      </c>
      <c r="C83" s="1" t="s">
        <v>99</v>
      </c>
      <c r="D83" s="46" t="s">
        <v>35</v>
      </c>
      <c r="E83" s="1" t="s">
        <v>54</v>
      </c>
      <c r="F83" s="99">
        <v>2</v>
      </c>
      <c r="G83" s="99">
        <f>SUM(Tabela145[[#This Row],[dez/24]:[mar/26]])</f>
        <v>2</v>
      </c>
      <c r="R83" s="14"/>
      <c r="S83" s="14"/>
      <c r="T83" s="14"/>
      <c r="U83" s="14">
        <v>2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</row>
    <row r="84" spans="1:39" x14ac:dyDescent="0.25">
      <c r="D84" s="46"/>
      <c r="G84" s="7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</row>
    <row r="85" spans="1:39" x14ac:dyDescent="0.25">
      <c r="D85" s="46"/>
      <c r="G85" s="7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</sheetData>
  <phoneticPr fontId="18" type="noConversion"/>
  <conditionalFormatting sqref="B55">
    <cfRule type="expression" dxfId="273" priority="28">
      <formula>IF(#REF!="Esforço total atribuído",1)</formula>
    </cfRule>
    <cfRule type="expression" dxfId="272" priority="29">
      <formula>IF(#REF!="Disponibilidade restante",1)</formula>
    </cfRule>
    <cfRule type="expression" dxfId="271" priority="30">
      <formula>IF(#REF!="Disponibil.total",1)</formula>
    </cfRule>
    <cfRule type="expression" dxfId="270" priority="31">
      <formula>IF(#REF!=1,1)</formula>
    </cfRule>
  </conditionalFormatting>
  <conditionalFormatting sqref="F58">
    <cfRule type="expression" dxfId="269" priority="24">
      <formula>IF(#REF!=1,1)</formula>
    </cfRule>
  </conditionalFormatting>
  <conditionalFormatting sqref="F7:G10 G33 G56:N56 AE34:AM35 W42:AM42 W47:AD49 AB50:AD52 H52:K52 AE52:AM52 H54:L55 AE54:AM58 G57:M59 AB57:AD60 P61 U61:AD61 AE66:AM66 AE72:AM75 F78:G78 X78:AM78 G79:G83">
    <cfRule type="expression" dxfId="268" priority="244">
      <formula>IF($A7="Esforço total atribuído",1)</formula>
    </cfRule>
  </conditionalFormatting>
  <conditionalFormatting sqref="F7:G10 G33 AE34:AM35 W42:AM42 W47:AD49 AB50:AD52 H52:K52 AE52:AM52 H54:L55 AE54:AM58 G56:N56 G57:M59 AB57:AD60 P61 U61:AD61 AE66:AM66 AE72:AM75 F78:G78 X78:AM78 G79:G83">
    <cfRule type="expression" dxfId="267" priority="245">
      <formula>IF($A7="Disponibilidade restante",1)</formula>
    </cfRule>
    <cfRule type="expression" dxfId="266" priority="246">
      <formula>IF($A7="Disponibil.total",1)</formula>
    </cfRule>
  </conditionalFormatting>
  <conditionalFormatting sqref="F7:G57 H8:AA8 H9:L10 N9:AM10 AB11:AD11 H11:AA29 AB30:AD30 H30:V34 X30:AA34 AB34:AM34 AE35:AM35 AB35:AD37 H35:AA38 W40:AA40 W42:AM42 W44:AA45 W47:AD49 AE47:AM50 AB50:AD52 AE52:AM52 AB54:AD55 AE54:AM58 AB57:AD60 G58:G83 AE60:AM64 F60:F83 AE66:AM66 AE72:AM75 A78:C78 C79:C83">
    <cfRule type="expression" dxfId="265" priority="283">
      <formula>IF(#REF!=1,1)</formula>
    </cfRule>
  </conditionalFormatting>
  <conditionalFormatting sqref="AB3:AM3">
    <cfRule type="expression" dxfId="264" priority="60">
      <formula>IF($A3="Esforço total atribuído",1)</formula>
    </cfRule>
    <cfRule type="expression" dxfId="263" priority="61">
      <formula>IF($A3="Disponibilidade restante",1)</formula>
    </cfRule>
    <cfRule type="expression" dxfId="262" priority="62">
      <formula>IF($A3="Disponibil.total",1)</formula>
    </cfRule>
    <cfRule type="expression" dxfId="261" priority="63">
      <formula>IF($C3=1,1)</formula>
    </cfRule>
  </conditionalFormatting>
  <conditionalFormatting sqref="H8:V8 N9:AA9 N10:AM10 G10:G56 N11:AA29 H11:M34 F11:F58 N30:V34 H35:AA39 P40:V40 AE47:AM50 M49:N49 H49:J51 Q56:AD56 P58:AA58 O59:AA60 AE60:AM64 F60:N77 O62:AD75 O76:AA76 O77:AM77 C79:C83 F79:F83">
    <cfRule type="expression" dxfId="260" priority="5">
      <formula>IF($A8="Esforço total atribuído",1)</formula>
    </cfRule>
    <cfRule type="expression" dxfId="259" priority="6">
      <formula>IF($A8="Disponibilidade restante",1)</formula>
    </cfRule>
    <cfRule type="expression" dxfId="258" priority="7">
      <formula>IF($A8="Disponibil.total",1)</formula>
    </cfRule>
  </conditionalFormatting>
  <conditionalFormatting sqref="H39:AA39 P40:V40 M49:N49 H49:J51 H52:K52 H54:L55 H56:N56 Q56:AD56 H57:M59 P58:AA58 O59:AA60 H60:N77 P61 U61:AD61 O62:AD75 O76:AA76 O77:AM77 X78:AM78">
    <cfRule type="expression" dxfId="257" priority="247">
      <formula>IF($B39=1,1)</formula>
    </cfRule>
  </conditionalFormatting>
  <conditionalFormatting sqref="H41:AA41 K42:V42 H43:AA43 H44:V45 J46:AA46 J47:V47 L48:V48 K49:L49 O49:V49 K50:AA51 L52:V52 M53:V55 N57:AA57 Q61:T61">
    <cfRule type="expression" dxfId="256" priority="148">
      <formula>IF($A41="Esforço total atribuído",1)</formula>
    </cfRule>
    <cfRule type="expression" dxfId="255" priority="149">
      <formula>IF($A41="Disponibilidade restante",1)</formula>
    </cfRule>
    <cfRule type="expression" dxfId="254" priority="150">
      <formula>IF($A41="Disponibil.total",1)</formula>
    </cfRule>
    <cfRule type="expression" dxfId="253" priority="151">
      <formula>IF(#REF!=1,1)</formula>
    </cfRule>
  </conditionalFormatting>
  <conditionalFormatting sqref="N59">
    <cfRule type="expression" dxfId="252" priority="36">
      <formula>IF($A59="Esforço total atribuído",1)</formula>
    </cfRule>
    <cfRule type="expression" dxfId="251" priority="37">
      <formula>IF($A59="Disponibilidade restante",1)</formula>
    </cfRule>
    <cfRule type="expression" dxfId="250" priority="38">
      <formula>IF($A59="Disponibil.total",1)</formula>
    </cfRule>
    <cfRule type="expression" dxfId="249" priority="39">
      <formula>IF(#REF!=1,1)</formula>
    </cfRule>
  </conditionalFormatting>
  <conditionalFormatting sqref="O56:P56 N58:O58 O61">
    <cfRule type="expression" dxfId="248" priority="124">
      <formula>IF($A56="Esforço total atribuído",1)</formula>
    </cfRule>
    <cfRule type="expression" dxfId="247" priority="125">
      <formula>IF($A56="Disponibilidade restante",1)</formula>
    </cfRule>
    <cfRule type="expression" dxfId="246" priority="126">
      <formula>IF($A56="Disponibil.total",1)</formula>
    </cfRule>
    <cfRule type="expression" dxfId="245" priority="127">
      <formula>IF(#REF!=1,1)</formula>
    </cfRule>
  </conditionalFormatting>
  <conditionalFormatting sqref="W30:W34">
    <cfRule type="expression" dxfId="244" priority="96">
      <formula>IF($A30="Esforço total atribuído",1)</formula>
    </cfRule>
    <cfRule type="expression" dxfId="243" priority="97">
      <formula>IF($A30="Disponibilidade restante",1)</formula>
    </cfRule>
    <cfRule type="expression" dxfId="242" priority="98">
      <formula>IF($A30="Disponibil.total",1)</formula>
    </cfRule>
    <cfRule type="expression" dxfId="241" priority="99">
      <formula>IF(#REF!=1,1)</formula>
    </cfRule>
  </conditionalFormatting>
  <conditionalFormatting sqref="W8:AA8 AB9:AM9 H9:L10 AB11:AD11 AB30:AD30 X30:AA34 AB34:AD37 W40:AA40 W44:AA45 AB54:AD55 A78:C78">
    <cfRule type="expression" dxfId="240" priority="280">
      <formula>IF($A8="Esforço total atribuído",1)</formula>
    </cfRule>
    <cfRule type="expression" dxfId="239" priority="281">
      <formula>IF($A8="Disponibilidade restante",1)</formula>
    </cfRule>
    <cfRule type="expression" dxfId="238" priority="282">
      <formula>IF($A8="Disponibil.total",1)</formula>
    </cfRule>
  </conditionalFormatting>
  <conditionalFormatting sqref="W52:AA55">
    <cfRule type="expression" dxfId="237" priority="48">
      <formula>IF($A52="Esforço total atribuído",1)</formula>
    </cfRule>
    <cfRule type="expression" dxfId="236" priority="49">
      <formula>IF($A52="Disponibilidade restante",1)</formula>
    </cfRule>
    <cfRule type="expression" dxfId="235" priority="50">
      <formula>IF($A52="Disponibil.total",1)</formula>
    </cfRule>
    <cfRule type="expression" dxfId="234" priority="51">
      <formula>IF(#REF!=1,1)</formula>
    </cfRule>
  </conditionalFormatting>
  <conditionalFormatting sqref="G2:G4 H46:I47 H42:J42 H48:K48 H40:O40 A41 K3:S3 H53:L53 S78 W3:AA3">
    <cfRule type="expression" dxfId="233" priority="1004">
      <formula>IF($A2="Esforço total atribuído",1)</formula>
    </cfRule>
    <cfRule type="expression" dxfId="232" priority="1005">
      <formula>IF($A2="Disponibilidade restante",1)</formula>
    </cfRule>
    <cfRule type="expression" dxfId="231" priority="1006">
      <formula>IF($A2="Disponibil.total",1)</formula>
    </cfRule>
    <cfRule type="expression" dxfId="230" priority="1007">
      <formula>IF($B2=1,1)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G57:G58 G2:G9 G34:G55 G11:G32" calculatedColumn="1"/>
    <ignoredError sqref="D27:D32 D12 D57:D58 D51 D43:D46 D13:D25 D53 D36:D41" numberStoredAsText="1"/>
  </ignoredErrors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1642F-A432-4F73-88F1-88DC617F1C3F}">
  <dimension ref="A1:AM85"/>
  <sheetViews>
    <sheetView zoomScale="90" zoomScaleNormal="90" workbookViewId="0">
      <pane ySplit="4" topLeftCell="A5" activePane="bottomLeft" state="frozen"/>
      <selection pane="bottomLeft" activeCell="B1" sqref="B1:B1048576"/>
    </sheetView>
  </sheetViews>
  <sheetFormatPr defaultRowHeight="15" x14ac:dyDescent="0.25"/>
  <cols>
    <col min="1" max="1" width="58.28515625" style="1" customWidth="1"/>
    <col min="2" max="2" width="24.28515625" style="1" customWidth="1"/>
    <col min="3" max="3" width="14.42578125" style="1" bestFit="1" customWidth="1"/>
    <col min="4" max="4" width="11.7109375" style="46" bestFit="1" customWidth="1"/>
    <col min="5" max="5" width="13.85546875" style="7" bestFit="1" customWidth="1"/>
    <col min="6" max="6" width="16.85546875" style="7" customWidth="1"/>
    <col min="7" max="7" width="19.85546875" style="7" customWidth="1"/>
    <col min="8" max="9" width="10.42578125" style="51" hidden="1" customWidth="1"/>
    <col min="10" max="10" width="7.28515625" style="51" hidden="1" customWidth="1"/>
    <col min="11" max="11" width="10.42578125" style="51" hidden="1" customWidth="1"/>
    <col min="12" max="12" width="11" style="51" hidden="1" customWidth="1"/>
    <col min="13" max="20" width="11.5703125" style="51" hidden="1" customWidth="1"/>
    <col min="21" max="27" width="11.5703125" style="51" customWidth="1"/>
  </cols>
  <sheetData>
    <row r="1" spans="1:39" s="65" customFormat="1" x14ac:dyDescent="0.25">
      <c r="A1" s="1" t="s">
        <v>0</v>
      </c>
      <c r="B1" s="1" t="s">
        <v>3</v>
      </c>
      <c r="C1" s="1" t="s">
        <v>4</v>
      </c>
      <c r="D1" s="46" t="s">
        <v>5</v>
      </c>
      <c r="E1" s="7" t="s">
        <v>6</v>
      </c>
      <c r="F1" s="7" t="s">
        <v>7</v>
      </c>
      <c r="G1" s="7" t="s">
        <v>8</v>
      </c>
      <c r="H1" s="59" t="s">
        <v>65</v>
      </c>
      <c r="I1" s="54" t="s">
        <v>66</v>
      </c>
      <c r="J1" s="54" t="s">
        <v>67</v>
      </c>
      <c r="K1" s="54" t="s">
        <v>68</v>
      </c>
      <c r="L1" s="54" t="s">
        <v>69</v>
      </c>
      <c r="M1" s="54" t="s">
        <v>70</v>
      </c>
      <c r="N1" s="54" t="s">
        <v>71</v>
      </c>
      <c r="O1" s="54" t="s">
        <v>72</v>
      </c>
      <c r="P1" s="54" t="s">
        <v>73</v>
      </c>
      <c r="Q1" s="54" t="s">
        <v>74</v>
      </c>
      <c r="R1" s="54" t="s">
        <v>75</v>
      </c>
      <c r="S1" s="54" t="s">
        <v>76</v>
      </c>
      <c r="T1" s="54" t="s">
        <v>77</v>
      </c>
      <c r="U1" s="54" t="s">
        <v>78</v>
      </c>
      <c r="V1" s="54" t="s">
        <v>79</v>
      </c>
      <c r="W1" s="54" t="s">
        <v>80</v>
      </c>
      <c r="X1" s="54" t="s">
        <v>81</v>
      </c>
      <c r="Y1" s="54" t="s">
        <v>82</v>
      </c>
      <c r="Z1" s="54" t="s">
        <v>83</v>
      </c>
      <c r="AA1" s="54" t="s">
        <v>84</v>
      </c>
      <c r="AB1" s="3" t="s">
        <v>179</v>
      </c>
      <c r="AC1" s="3" t="s">
        <v>249</v>
      </c>
      <c r="AD1" s="3" t="s">
        <v>87</v>
      </c>
      <c r="AE1" s="56" t="s">
        <v>88</v>
      </c>
      <c r="AF1" s="56" t="s">
        <v>89</v>
      </c>
      <c r="AG1" s="3" t="s">
        <v>90</v>
      </c>
      <c r="AH1" s="3" t="s">
        <v>91</v>
      </c>
      <c r="AI1" s="3" t="s">
        <v>92</v>
      </c>
      <c r="AJ1" s="3" t="s">
        <v>93</v>
      </c>
      <c r="AK1" s="3" t="s">
        <v>94</v>
      </c>
      <c r="AL1" s="3" t="s">
        <v>95</v>
      </c>
      <c r="AM1" s="3" t="s">
        <v>96</v>
      </c>
    </row>
    <row r="2" spans="1:39" x14ac:dyDescent="0.25">
      <c r="A2" s="1" t="s">
        <v>21</v>
      </c>
      <c r="G2" s="57">
        <f>SUM(Tabela14[[#This Row],[mai/24]:[dez/25]])</f>
        <v>-498.1</v>
      </c>
      <c r="H2" s="68">
        <f>H3-H4</f>
        <v>-128</v>
      </c>
      <c r="I2" s="38">
        <f t="shared" ref="I2:Q2" si="0">I3-I4</f>
        <v>19</v>
      </c>
      <c r="J2" s="38">
        <f t="shared" si="0"/>
        <v>-70</v>
      </c>
      <c r="K2" s="38">
        <f t="shared" si="0"/>
        <v>-29</v>
      </c>
      <c r="L2" s="38">
        <f t="shared" si="0"/>
        <v>-4</v>
      </c>
      <c r="M2" s="38">
        <f t="shared" si="0"/>
        <v>-33</v>
      </c>
      <c r="N2" s="38">
        <f t="shared" si="0"/>
        <v>-30</v>
      </c>
      <c r="O2" s="38">
        <f t="shared" si="0"/>
        <v>-49</v>
      </c>
      <c r="P2" s="38">
        <f t="shared" si="0"/>
        <v>-5.0999999999999943</v>
      </c>
      <c r="Q2" s="38">
        <f t="shared" si="0"/>
        <v>-4</v>
      </c>
      <c r="R2" s="38">
        <f t="shared" ref="R2:AM2" si="1">R3-R4</f>
        <v>-20</v>
      </c>
      <c r="S2" s="38">
        <f t="shared" si="1"/>
        <v>-87</v>
      </c>
      <c r="T2" s="38">
        <f t="shared" si="1"/>
        <v>-82</v>
      </c>
      <c r="U2" s="38">
        <f t="shared" si="1"/>
        <v>-3</v>
      </c>
      <c r="V2" s="38">
        <f t="shared" si="1"/>
        <v>10</v>
      </c>
      <c r="W2" s="38">
        <f t="shared" si="1"/>
        <v>-13</v>
      </c>
      <c r="X2" s="38">
        <f t="shared" si="1"/>
        <v>-16</v>
      </c>
      <c r="Y2" s="38">
        <f t="shared" si="1"/>
        <v>-5</v>
      </c>
      <c r="Z2" s="38">
        <f t="shared" si="1"/>
        <v>23</v>
      </c>
      <c r="AA2" s="38">
        <f t="shared" si="1"/>
        <v>28</v>
      </c>
      <c r="AB2" s="38">
        <f t="shared" si="1"/>
        <v>77</v>
      </c>
      <c r="AC2" s="38">
        <f t="shared" si="1"/>
        <v>133</v>
      </c>
      <c r="AD2" s="38">
        <f t="shared" si="1"/>
        <v>141</v>
      </c>
      <c r="AE2" s="38">
        <f t="shared" si="1"/>
        <v>133</v>
      </c>
      <c r="AF2" s="38">
        <f t="shared" si="1"/>
        <v>141</v>
      </c>
      <c r="AG2" s="38">
        <f t="shared" si="1"/>
        <v>133</v>
      </c>
      <c r="AH2" s="38">
        <f t="shared" si="1"/>
        <v>149</v>
      </c>
      <c r="AI2" s="38">
        <f t="shared" si="1"/>
        <v>141</v>
      </c>
      <c r="AJ2" s="38">
        <f t="shared" si="1"/>
        <v>149</v>
      </c>
      <c r="AK2" s="38">
        <f t="shared" si="1"/>
        <v>157</v>
      </c>
      <c r="AL2" s="38">
        <f t="shared" si="1"/>
        <v>133</v>
      </c>
      <c r="AM2" s="38">
        <f t="shared" si="1"/>
        <v>101</v>
      </c>
    </row>
    <row r="3" spans="1:39" x14ac:dyDescent="0.25">
      <c r="A3" s="1" t="s">
        <v>22</v>
      </c>
      <c r="G3" s="57">
        <f>SUM(Tabela14[[#This Row],[mai/24]:[dez/25]])</f>
        <v>3256</v>
      </c>
      <c r="H3" s="68">
        <v>168</v>
      </c>
      <c r="I3" s="49">
        <v>160</v>
      </c>
      <c r="J3" s="49">
        <v>176</v>
      </c>
      <c r="K3" s="55">
        <v>176</v>
      </c>
      <c r="L3" s="55">
        <v>168</v>
      </c>
      <c r="M3" s="55">
        <v>184</v>
      </c>
      <c r="N3" s="55">
        <v>152</v>
      </c>
      <c r="O3" s="55">
        <v>120</v>
      </c>
      <c r="P3" s="55">
        <v>144</v>
      </c>
      <c r="Q3" s="55">
        <v>160</v>
      </c>
      <c r="R3" s="55">
        <v>168</v>
      </c>
      <c r="S3" s="55">
        <v>160</v>
      </c>
      <c r="T3" s="49">
        <v>168</v>
      </c>
      <c r="U3" s="49">
        <v>160</v>
      </c>
      <c r="V3" s="49">
        <v>176</v>
      </c>
      <c r="W3" s="55">
        <v>168</v>
      </c>
      <c r="X3" s="55">
        <v>176</v>
      </c>
      <c r="Y3" s="55">
        <v>184</v>
      </c>
      <c r="Z3" s="55">
        <v>160</v>
      </c>
      <c r="AA3" s="55">
        <v>128</v>
      </c>
      <c r="AB3" s="57">
        <v>144</v>
      </c>
      <c r="AC3" s="57">
        <v>160</v>
      </c>
      <c r="AD3" s="57">
        <v>168</v>
      </c>
      <c r="AE3" s="57">
        <v>160</v>
      </c>
      <c r="AF3" s="57">
        <v>168</v>
      </c>
      <c r="AG3" s="57">
        <v>160</v>
      </c>
      <c r="AH3" s="57">
        <v>176</v>
      </c>
      <c r="AI3" s="57">
        <v>168</v>
      </c>
      <c r="AJ3" s="57">
        <v>176</v>
      </c>
      <c r="AK3" s="57">
        <v>184</v>
      </c>
      <c r="AL3" s="57">
        <v>160</v>
      </c>
      <c r="AM3" s="57">
        <v>128</v>
      </c>
    </row>
    <row r="4" spans="1:39" x14ac:dyDescent="0.25">
      <c r="A4" s="10" t="s">
        <v>23</v>
      </c>
      <c r="B4" s="10"/>
      <c r="C4" s="10"/>
      <c r="D4" s="60"/>
      <c r="E4" s="48"/>
      <c r="F4" s="48"/>
      <c r="G4" s="100">
        <f>SUM(Tabela14[[#This Row],[mai/24]:[dez/25]])</f>
        <v>3754.1</v>
      </c>
      <c r="H4" s="69">
        <f>SUM(H8:H66)</f>
        <v>296</v>
      </c>
      <c r="I4" s="50">
        <f>SUM(I8:I66)</f>
        <v>141</v>
      </c>
      <c r="J4" s="50">
        <f>SUM(J8:J66)</f>
        <v>246</v>
      </c>
      <c r="K4" s="50">
        <f>SUM(K7:K66)</f>
        <v>205</v>
      </c>
      <c r="L4" s="50">
        <f>SUM(L7:L66)</f>
        <v>172</v>
      </c>
      <c r="M4" s="50">
        <f>SUM(M7:M66)</f>
        <v>217</v>
      </c>
      <c r="N4" s="50">
        <f>SUM(N7:N67)</f>
        <v>182</v>
      </c>
      <c r="O4" s="50">
        <f>SUM(O7:O67)</f>
        <v>169</v>
      </c>
      <c r="P4" s="50">
        <f>SUM(P7:P72)</f>
        <v>149.1</v>
      </c>
      <c r="Q4" s="50">
        <f>SUM(Q7:Q72)</f>
        <v>164</v>
      </c>
      <c r="R4" s="50">
        <f>SUM(R7:R79)</f>
        <v>188</v>
      </c>
      <c r="S4" s="50">
        <f t="shared" ref="S4:AM4" si="2">SUM(S7:S79)</f>
        <v>247</v>
      </c>
      <c r="T4" s="50">
        <f t="shared" si="2"/>
        <v>250</v>
      </c>
      <c r="U4" s="50">
        <f t="shared" si="2"/>
        <v>163</v>
      </c>
      <c r="V4" s="50">
        <f t="shared" si="2"/>
        <v>166</v>
      </c>
      <c r="W4" s="50">
        <f t="shared" si="2"/>
        <v>181</v>
      </c>
      <c r="X4" s="50">
        <f t="shared" si="2"/>
        <v>192</v>
      </c>
      <c r="Y4" s="50">
        <f t="shared" si="2"/>
        <v>189</v>
      </c>
      <c r="Z4" s="50">
        <f t="shared" si="2"/>
        <v>137</v>
      </c>
      <c r="AA4" s="50">
        <f t="shared" si="2"/>
        <v>100</v>
      </c>
      <c r="AB4" s="50">
        <f t="shared" si="2"/>
        <v>67</v>
      </c>
      <c r="AC4" s="50">
        <f t="shared" si="2"/>
        <v>27</v>
      </c>
      <c r="AD4" s="50">
        <f t="shared" si="2"/>
        <v>27</v>
      </c>
      <c r="AE4" s="50">
        <f t="shared" si="2"/>
        <v>27</v>
      </c>
      <c r="AF4" s="50">
        <f t="shared" si="2"/>
        <v>27</v>
      </c>
      <c r="AG4" s="50">
        <f t="shared" si="2"/>
        <v>27</v>
      </c>
      <c r="AH4" s="50">
        <f t="shared" si="2"/>
        <v>27</v>
      </c>
      <c r="AI4" s="50">
        <f t="shared" si="2"/>
        <v>27</v>
      </c>
      <c r="AJ4" s="50">
        <f t="shared" si="2"/>
        <v>27</v>
      </c>
      <c r="AK4" s="50">
        <f t="shared" si="2"/>
        <v>27</v>
      </c>
      <c r="AL4" s="50">
        <f t="shared" si="2"/>
        <v>27</v>
      </c>
      <c r="AM4" s="50">
        <f t="shared" si="2"/>
        <v>27</v>
      </c>
    </row>
    <row r="5" spans="1:39" s="91" customFormat="1" x14ac:dyDescent="0.25">
      <c r="A5" s="86" t="s">
        <v>24</v>
      </c>
      <c r="B5" s="86"/>
      <c r="C5" s="86"/>
      <c r="D5" s="92"/>
      <c r="E5" s="88"/>
      <c r="F5" s="88"/>
      <c r="G5" s="88"/>
      <c r="H5" s="69"/>
      <c r="I5" s="50"/>
      <c r="J5" s="50"/>
      <c r="K5" s="95"/>
      <c r="L5" s="95"/>
      <c r="M5" s="95"/>
      <c r="N5" s="95"/>
      <c r="O5" s="95"/>
      <c r="P5" s="95"/>
      <c r="Q5" s="95"/>
      <c r="R5" s="96"/>
      <c r="S5" s="96"/>
      <c r="T5" s="96"/>
      <c r="U5" s="96"/>
      <c r="V5" s="96"/>
      <c r="W5" s="96"/>
      <c r="X5" s="96"/>
      <c r="Y5" s="96"/>
      <c r="Z5" s="96"/>
      <c r="AA5" s="9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</row>
    <row r="6" spans="1:39" s="91" customFormat="1" x14ac:dyDescent="0.25">
      <c r="A6" s="86" t="s">
        <v>25</v>
      </c>
      <c r="B6" s="86"/>
      <c r="C6" s="86"/>
      <c r="D6" s="92"/>
      <c r="E6" s="88"/>
      <c r="F6" s="88"/>
      <c r="G6" s="88"/>
      <c r="H6" s="69"/>
      <c r="I6" s="50"/>
      <c r="J6" s="50"/>
      <c r="K6" s="95"/>
      <c r="L6" s="95"/>
      <c r="M6" s="95"/>
      <c r="N6" s="95"/>
      <c r="O6" s="95"/>
      <c r="P6" s="95"/>
      <c r="Q6" s="95"/>
      <c r="R6" s="96"/>
      <c r="S6" s="96"/>
      <c r="T6" s="96"/>
      <c r="U6" s="96"/>
      <c r="V6" s="96"/>
      <c r="W6" s="96"/>
      <c r="X6" s="96"/>
      <c r="Y6" s="96"/>
      <c r="Z6" s="96"/>
      <c r="AA6" s="9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</row>
    <row r="7" spans="1:39" x14ac:dyDescent="0.25">
      <c r="A7" s="1" t="s">
        <v>97</v>
      </c>
      <c r="C7" s="1" t="s">
        <v>99</v>
      </c>
      <c r="D7" s="46" t="s">
        <v>137</v>
      </c>
      <c r="E7" s="7" t="s">
        <v>28</v>
      </c>
      <c r="F7" s="19">
        <v>542</v>
      </c>
      <c r="G7" s="19">
        <f>SUM(Tabela14[[#This Row],[mai/24]:[dez/25]])</f>
        <v>594</v>
      </c>
      <c r="H7" s="69">
        <v>27</v>
      </c>
      <c r="I7" s="49">
        <v>27</v>
      </c>
      <c r="J7" s="49">
        <v>27</v>
      </c>
      <c r="K7" s="49">
        <v>29</v>
      </c>
      <c r="L7" s="49">
        <v>47</v>
      </c>
      <c r="M7" s="38">
        <v>42</v>
      </c>
      <c r="N7" s="38">
        <v>46</v>
      </c>
      <c r="O7" s="38">
        <v>35</v>
      </c>
      <c r="P7" s="38">
        <v>18</v>
      </c>
      <c r="Q7" s="38">
        <v>21</v>
      </c>
      <c r="R7" s="38">
        <v>0</v>
      </c>
      <c r="S7" s="132">
        <v>24</v>
      </c>
      <c r="T7" s="38">
        <v>62</v>
      </c>
      <c r="U7" s="38">
        <v>27</v>
      </c>
      <c r="V7" s="38">
        <v>27</v>
      </c>
      <c r="W7" s="38">
        <v>27</v>
      </c>
      <c r="X7" s="38">
        <v>27</v>
      </c>
      <c r="Y7" s="38">
        <v>27</v>
      </c>
      <c r="Z7" s="38">
        <v>27</v>
      </c>
      <c r="AA7" s="38">
        <v>27</v>
      </c>
      <c r="AB7" s="38">
        <v>27</v>
      </c>
      <c r="AC7" s="38">
        <v>27</v>
      </c>
      <c r="AD7" s="38">
        <v>27</v>
      </c>
      <c r="AE7" s="38">
        <v>27</v>
      </c>
      <c r="AF7" s="38">
        <v>27</v>
      </c>
      <c r="AG7" s="38">
        <v>27</v>
      </c>
      <c r="AH7" s="38">
        <v>27</v>
      </c>
      <c r="AI7" s="38">
        <v>27</v>
      </c>
      <c r="AJ7" s="38">
        <v>27</v>
      </c>
      <c r="AK7" s="38">
        <v>27</v>
      </c>
      <c r="AL7" s="38">
        <v>27</v>
      </c>
      <c r="AM7" s="38">
        <v>27</v>
      </c>
    </row>
    <row r="8" spans="1:39" ht="300" hidden="1" x14ac:dyDescent="0.25">
      <c r="A8" s="1" t="s">
        <v>250</v>
      </c>
      <c r="B8" s="1" t="s">
        <v>251</v>
      </c>
      <c r="C8" s="1" t="s">
        <v>108</v>
      </c>
      <c r="D8" s="46" t="s">
        <v>137</v>
      </c>
      <c r="E8" s="7" t="s">
        <v>28</v>
      </c>
      <c r="F8" s="19">
        <v>70</v>
      </c>
      <c r="G8" s="19">
        <f>SUM(Tabela14[[#This Row],[mai/24]:[dez/25]])</f>
        <v>70</v>
      </c>
      <c r="H8" s="70">
        <v>8</v>
      </c>
      <c r="I8" s="36">
        <v>4</v>
      </c>
      <c r="J8" s="36">
        <v>8</v>
      </c>
      <c r="K8" s="36">
        <v>25</v>
      </c>
      <c r="L8" s="36">
        <v>4</v>
      </c>
      <c r="M8" s="108">
        <v>9</v>
      </c>
      <c r="N8" s="40">
        <v>2</v>
      </c>
      <c r="O8" s="36">
        <v>10</v>
      </c>
      <c r="P8" s="36">
        <v>0</v>
      </c>
      <c r="Q8" s="36">
        <v>0</v>
      </c>
      <c r="R8" s="36">
        <v>0</v>
      </c>
      <c r="S8" s="36">
        <v>0</v>
      </c>
      <c r="T8" s="36">
        <v>0</v>
      </c>
      <c r="U8" s="36">
        <v>0</v>
      </c>
      <c r="V8" s="36">
        <v>0</v>
      </c>
      <c r="W8" s="36">
        <v>0</v>
      </c>
      <c r="X8" s="36">
        <v>0</v>
      </c>
      <c r="Y8" s="36">
        <v>0</v>
      </c>
      <c r="Z8" s="36">
        <v>0</v>
      </c>
      <c r="AA8" s="36">
        <v>0</v>
      </c>
      <c r="AB8" s="36">
        <v>0</v>
      </c>
      <c r="AC8" s="36">
        <v>0</v>
      </c>
      <c r="AD8" s="36">
        <v>0</v>
      </c>
      <c r="AE8" s="36">
        <v>0</v>
      </c>
      <c r="AF8" s="36">
        <v>0</v>
      </c>
      <c r="AG8" s="36">
        <v>0</v>
      </c>
      <c r="AH8" s="36">
        <v>0</v>
      </c>
      <c r="AI8" s="36">
        <v>0</v>
      </c>
      <c r="AJ8" s="36">
        <v>0</v>
      </c>
      <c r="AK8" s="36">
        <v>0</v>
      </c>
      <c r="AL8" s="36">
        <v>0</v>
      </c>
      <c r="AM8" s="36">
        <v>0</v>
      </c>
    </row>
    <row r="9" spans="1:39" ht="75" hidden="1" x14ac:dyDescent="0.25">
      <c r="A9" s="1" t="s">
        <v>252</v>
      </c>
      <c r="B9" s="1" t="s">
        <v>253</v>
      </c>
      <c r="C9" s="1" t="s">
        <v>108</v>
      </c>
      <c r="D9" s="46" t="s">
        <v>137</v>
      </c>
      <c r="E9" s="7" t="s">
        <v>28</v>
      </c>
      <c r="F9" s="19">
        <v>32</v>
      </c>
      <c r="G9" s="19">
        <f>SUM(Tabela14[[#This Row],[mai/24]:[dez/25]])</f>
        <v>8</v>
      </c>
      <c r="H9" s="36">
        <v>0</v>
      </c>
      <c r="I9" s="36">
        <v>0</v>
      </c>
      <c r="J9" s="36">
        <v>0</v>
      </c>
      <c r="K9" s="36">
        <v>0</v>
      </c>
      <c r="L9" s="36">
        <v>4</v>
      </c>
      <c r="M9" s="108">
        <v>1</v>
      </c>
      <c r="N9" s="40">
        <v>1</v>
      </c>
      <c r="O9" s="36">
        <v>0</v>
      </c>
      <c r="P9" s="36">
        <v>0</v>
      </c>
      <c r="Q9" s="36">
        <v>0</v>
      </c>
      <c r="R9" s="36">
        <v>2</v>
      </c>
      <c r="S9" s="133">
        <v>0</v>
      </c>
      <c r="T9" s="36">
        <v>0</v>
      </c>
      <c r="U9" s="36">
        <v>0</v>
      </c>
      <c r="V9" s="36">
        <v>0</v>
      </c>
      <c r="W9" s="36">
        <v>0</v>
      </c>
      <c r="X9" s="36">
        <v>0</v>
      </c>
      <c r="Y9" s="36">
        <v>0</v>
      </c>
      <c r="Z9" s="36">
        <v>0</v>
      </c>
      <c r="AA9" s="36">
        <v>0</v>
      </c>
      <c r="AB9" s="36">
        <v>0</v>
      </c>
      <c r="AC9" s="36">
        <v>0</v>
      </c>
      <c r="AD9" s="36">
        <v>0</v>
      </c>
      <c r="AE9" s="36">
        <v>0</v>
      </c>
      <c r="AF9" s="36">
        <v>0</v>
      </c>
      <c r="AG9" s="36">
        <v>0</v>
      </c>
      <c r="AH9" s="36">
        <v>0</v>
      </c>
      <c r="AI9" s="36">
        <v>0</v>
      </c>
      <c r="AJ9" s="36">
        <v>0</v>
      </c>
      <c r="AK9" s="36">
        <v>0</v>
      </c>
      <c r="AL9" s="36">
        <v>0</v>
      </c>
      <c r="AM9" s="36">
        <v>0</v>
      </c>
    </row>
    <row r="10" spans="1:39" ht="30" hidden="1" x14ac:dyDescent="0.25">
      <c r="A10" s="1" t="s">
        <v>254</v>
      </c>
      <c r="B10" s="1" t="s">
        <v>255</v>
      </c>
      <c r="C10" s="20" t="s">
        <v>108</v>
      </c>
      <c r="E10" s="7" t="s">
        <v>28</v>
      </c>
      <c r="F10" s="19">
        <v>0</v>
      </c>
      <c r="G10" s="58">
        <f>SUM(Tabela14[[#This Row],[mai/24]:[dez/25]])</f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ht="30" x14ac:dyDescent="0.25">
      <c r="A11" s="1" t="s">
        <v>256</v>
      </c>
      <c r="B11" s="1" t="s">
        <v>257</v>
      </c>
      <c r="C11" s="20" t="s">
        <v>99</v>
      </c>
      <c r="D11" s="46" t="s">
        <v>105</v>
      </c>
      <c r="E11" s="7" t="s">
        <v>28</v>
      </c>
      <c r="F11" s="19">
        <v>30</v>
      </c>
      <c r="G11" s="19">
        <f>SUM(Tabela14[[#This Row],[mai/24]:[dez/25]])</f>
        <v>3</v>
      </c>
      <c r="H11" s="36">
        <v>0</v>
      </c>
      <c r="I11" s="36">
        <v>0</v>
      </c>
      <c r="J11" s="36">
        <v>1</v>
      </c>
      <c r="K11" s="36">
        <v>0</v>
      </c>
      <c r="L11" s="36">
        <v>0</v>
      </c>
      <c r="M11" s="36">
        <v>0</v>
      </c>
      <c r="N11" s="36">
        <v>0</v>
      </c>
      <c r="O11" s="36">
        <v>0</v>
      </c>
      <c r="P11" s="36">
        <v>0</v>
      </c>
      <c r="Q11" s="36">
        <v>0</v>
      </c>
      <c r="R11" s="36">
        <v>0</v>
      </c>
      <c r="S11" s="133">
        <v>0</v>
      </c>
      <c r="T11" s="36">
        <v>0</v>
      </c>
      <c r="U11" s="36">
        <v>2</v>
      </c>
      <c r="V11" s="36">
        <v>0</v>
      </c>
      <c r="W11" s="36">
        <v>0</v>
      </c>
      <c r="X11" s="36">
        <v>0</v>
      </c>
      <c r="Y11" s="36">
        <v>0</v>
      </c>
      <c r="Z11" s="36">
        <v>0</v>
      </c>
      <c r="AA11" s="36">
        <v>0</v>
      </c>
      <c r="AB11" s="36">
        <v>0</v>
      </c>
      <c r="AC11" s="36">
        <v>0</v>
      </c>
      <c r="AD11" s="36">
        <v>0</v>
      </c>
      <c r="AE11" s="36">
        <v>0</v>
      </c>
      <c r="AF11" s="36">
        <v>0</v>
      </c>
      <c r="AG11" s="36">
        <v>0</v>
      </c>
      <c r="AH11" s="36">
        <v>0</v>
      </c>
      <c r="AI11" s="36">
        <v>0</v>
      </c>
      <c r="AJ11" s="36">
        <v>0</v>
      </c>
      <c r="AK11" s="36">
        <v>0</v>
      </c>
      <c r="AL11" s="36">
        <v>0</v>
      </c>
      <c r="AM11" s="36">
        <v>0</v>
      </c>
    </row>
    <row r="12" spans="1:39" hidden="1" x14ac:dyDescent="0.25">
      <c r="A12" s="1" t="s">
        <v>258</v>
      </c>
      <c r="C12" s="20" t="s">
        <v>108</v>
      </c>
      <c r="D12" s="46" t="s">
        <v>105</v>
      </c>
      <c r="E12" s="7" t="s">
        <v>28</v>
      </c>
      <c r="F12" s="19">
        <v>0</v>
      </c>
      <c r="G12" s="58">
        <f>SUM(Tabela14[[#This Row],[mai/24]:[dez/25]])</f>
        <v>0</v>
      </c>
      <c r="H12" s="36">
        <v>0</v>
      </c>
      <c r="I12" s="36">
        <v>0</v>
      </c>
      <c r="J12" s="36">
        <v>0</v>
      </c>
      <c r="K12" s="36">
        <v>0</v>
      </c>
      <c r="L12" s="36">
        <v>0</v>
      </c>
      <c r="M12" s="36">
        <v>0</v>
      </c>
      <c r="N12" s="36">
        <v>0</v>
      </c>
      <c r="O12" s="36">
        <v>0</v>
      </c>
      <c r="P12" s="36">
        <v>0</v>
      </c>
      <c r="Q12" s="36">
        <v>0</v>
      </c>
      <c r="R12" s="36">
        <v>0</v>
      </c>
      <c r="S12" s="36">
        <v>0</v>
      </c>
      <c r="T12" s="36">
        <v>0</v>
      </c>
      <c r="U12" s="36">
        <v>0</v>
      </c>
      <c r="V12" s="36">
        <v>0</v>
      </c>
      <c r="W12" s="36">
        <v>0</v>
      </c>
      <c r="X12" s="36">
        <v>0</v>
      </c>
      <c r="Y12" s="36">
        <v>0</v>
      </c>
      <c r="Z12" s="36">
        <v>0</v>
      </c>
      <c r="AA12" s="36">
        <v>0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ht="30" hidden="1" x14ac:dyDescent="0.25">
      <c r="A13" s="1" t="s">
        <v>259</v>
      </c>
      <c r="C13" s="20" t="s">
        <v>108</v>
      </c>
      <c r="D13" s="46" t="s">
        <v>105</v>
      </c>
      <c r="E13" s="7" t="s">
        <v>28</v>
      </c>
      <c r="F13" s="19">
        <v>0</v>
      </c>
      <c r="G13" s="58">
        <f>SUM(Tabela14[[#This Row],[mai/24]:[dez/25]])</f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6">
        <v>0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hidden="1" x14ac:dyDescent="0.25">
      <c r="A14" s="1" t="s">
        <v>260</v>
      </c>
      <c r="C14" s="20" t="s">
        <v>108</v>
      </c>
      <c r="D14" s="46" t="s">
        <v>105</v>
      </c>
      <c r="E14" s="7" t="s">
        <v>28</v>
      </c>
      <c r="F14" s="19">
        <v>1</v>
      </c>
      <c r="G14" s="58">
        <f>SUM(Tabela14[[#This Row],[mai/24]:[dez/25]])</f>
        <v>1</v>
      </c>
      <c r="H14" s="36">
        <v>0</v>
      </c>
      <c r="I14" s="36">
        <v>1</v>
      </c>
      <c r="J14" s="36">
        <v>0</v>
      </c>
      <c r="K14" s="36">
        <v>0</v>
      </c>
      <c r="L14" s="36">
        <v>0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  <c r="S14" s="36">
        <v>0</v>
      </c>
      <c r="T14" s="36">
        <v>0</v>
      </c>
      <c r="U14" s="36">
        <v>0</v>
      </c>
      <c r="V14" s="36">
        <v>0</v>
      </c>
      <c r="W14" s="36">
        <v>0</v>
      </c>
      <c r="X14" s="36">
        <v>0</v>
      </c>
      <c r="Y14" s="36">
        <v>0</v>
      </c>
      <c r="Z14" s="36">
        <v>0</v>
      </c>
      <c r="AA14" s="36">
        <v>0</v>
      </c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ht="30" hidden="1" x14ac:dyDescent="0.25">
      <c r="A15" s="1" t="s">
        <v>114</v>
      </c>
      <c r="B15" s="1" t="s">
        <v>261</v>
      </c>
      <c r="C15" s="1" t="s">
        <v>108</v>
      </c>
      <c r="D15" s="46">
        <v>2024</v>
      </c>
      <c r="E15" s="7" t="s">
        <v>28</v>
      </c>
      <c r="F15" s="19">
        <v>0</v>
      </c>
      <c r="G15" s="58">
        <f>SUM(Tabela14[[#This Row],[mai/24]:[dez/25]])</f>
        <v>206</v>
      </c>
      <c r="H15" s="36">
        <v>90</v>
      </c>
      <c r="I15" s="36">
        <v>30</v>
      </c>
      <c r="J15" s="36">
        <v>60</v>
      </c>
      <c r="K15" s="36">
        <v>18</v>
      </c>
      <c r="L15" s="36">
        <v>8</v>
      </c>
      <c r="M15" s="36">
        <v>0</v>
      </c>
      <c r="N15" s="36">
        <v>0</v>
      </c>
      <c r="O15" s="36">
        <v>0</v>
      </c>
      <c r="P15" s="36">
        <v>0</v>
      </c>
      <c r="Q15" s="36">
        <v>0</v>
      </c>
      <c r="R15" s="36">
        <v>0</v>
      </c>
      <c r="S15" s="36">
        <v>0</v>
      </c>
      <c r="T15" s="36">
        <v>0</v>
      </c>
      <c r="U15" s="36">
        <v>0</v>
      </c>
      <c r="V15" s="36">
        <v>0</v>
      </c>
      <c r="W15" s="36">
        <v>0</v>
      </c>
      <c r="X15" s="36">
        <v>0</v>
      </c>
      <c r="Y15" s="36">
        <v>0</v>
      </c>
      <c r="Z15" s="36">
        <v>0</v>
      </c>
      <c r="AA15" s="36">
        <v>0</v>
      </c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hidden="1" x14ac:dyDescent="0.25">
      <c r="A16" s="1" t="s">
        <v>262</v>
      </c>
      <c r="C16" s="1" t="s">
        <v>108</v>
      </c>
      <c r="D16" s="46">
        <v>2024</v>
      </c>
      <c r="E16" s="7" t="s">
        <v>28</v>
      </c>
      <c r="F16" s="19">
        <v>0</v>
      </c>
      <c r="G16" s="19">
        <v>0</v>
      </c>
      <c r="H16" s="36">
        <v>0</v>
      </c>
      <c r="I16" s="36">
        <v>0</v>
      </c>
      <c r="J16" s="36">
        <v>0</v>
      </c>
      <c r="K16" s="36"/>
      <c r="L16" s="36"/>
      <c r="M16" s="36">
        <v>3</v>
      </c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hidden="1" x14ac:dyDescent="0.25">
      <c r="A17" s="1" t="s">
        <v>263</v>
      </c>
      <c r="C17" s="1" t="s">
        <v>108</v>
      </c>
      <c r="D17" s="46">
        <v>2024</v>
      </c>
      <c r="E17" s="7" t="s">
        <v>28</v>
      </c>
      <c r="F17" s="19">
        <v>0</v>
      </c>
      <c r="G17" s="19">
        <f>SUM(Tabela14[[#This Row],[mai/24]:[dez/25]])</f>
        <v>4</v>
      </c>
      <c r="H17" s="36"/>
      <c r="I17" s="36"/>
      <c r="J17" s="36"/>
      <c r="K17" s="36"/>
      <c r="L17" s="36">
        <v>0</v>
      </c>
      <c r="M17" s="36">
        <v>4</v>
      </c>
      <c r="N17" s="36">
        <v>0</v>
      </c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ht="45" hidden="1" x14ac:dyDescent="0.25">
      <c r="A18" s="1" t="s">
        <v>264</v>
      </c>
      <c r="B18" s="1" t="s">
        <v>265</v>
      </c>
      <c r="C18" s="1" t="s">
        <v>108</v>
      </c>
      <c r="D18" s="46" t="s">
        <v>105</v>
      </c>
      <c r="E18" s="7" t="s">
        <v>28</v>
      </c>
      <c r="F18" s="19">
        <v>12</v>
      </c>
      <c r="G18" s="19">
        <f>SUM(Tabela14[[#This Row],[mai/24]:[dez/25]])</f>
        <v>11</v>
      </c>
      <c r="H18" s="36">
        <v>0</v>
      </c>
      <c r="I18" s="36">
        <v>0</v>
      </c>
      <c r="J18" s="36">
        <v>0</v>
      </c>
      <c r="K18" s="36">
        <v>0</v>
      </c>
      <c r="L18" s="36">
        <v>5</v>
      </c>
      <c r="M18" s="36">
        <v>4</v>
      </c>
      <c r="N18" s="36">
        <v>2</v>
      </c>
      <c r="O18" s="36">
        <v>0</v>
      </c>
      <c r="P18" s="36">
        <v>0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36">
        <v>0</v>
      </c>
      <c r="W18" s="36">
        <v>0</v>
      </c>
      <c r="X18" s="36">
        <v>0</v>
      </c>
      <c r="Y18" s="36">
        <v>0</v>
      </c>
      <c r="Z18" s="36">
        <v>0</v>
      </c>
      <c r="AA18" s="36">
        <v>0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hidden="1" x14ac:dyDescent="0.25">
      <c r="A19" s="1" t="s">
        <v>266</v>
      </c>
      <c r="B19" s="1" t="s">
        <v>267</v>
      </c>
      <c r="C19" s="1" t="s">
        <v>108</v>
      </c>
      <c r="D19" s="46" t="s">
        <v>105</v>
      </c>
      <c r="E19" s="7" t="s">
        <v>28</v>
      </c>
      <c r="F19" s="19">
        <v>12</v>
      </c>
      <c r="G19" s="19">
        <f>SUM(Tabela14[[#This Row],[mai/24]:[dez/25]])</f>
        <v>3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3</v>
      </c>
      <c r="N19" s="36">
        <v>0</v>
      </c>
      <c r="O19" s="121">
        <v>0</v>
      </c>
      <c r="P19" s="121">
        <v>0</v>
      </c>
      <c r="Q19" s="121">
        <v>0</v>
      </c>
      <c r="R19" s="36">
        <v>0</v>
      </c>
      <c r="S19" s="36">
        <v>0</v>
      </c>
      <c r="T19" s="36">
        <v>0</v>
      </c>
      <c r="U19" s="36">
        <v>0</v>
      </c>
      <c r="V19" s="36">
        <v>0</v>
      </c>
      <c r="W19" s="36">
        <v>0</v>
      </c>
      <c r="X19" s="36">
        <v>0</v>
      </c>
      <c r="Y19" s="36">
        <v>0</v>
      </c>
      <c r="Z19" s="36">
        <v>0</v>
      </c>
      <c r="AA19" s="36">
        <v>0</v>
      </c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hidden="1" x14ac:dyDescent="0.25">
      <c r="A20" s="1" t="s">
        <v>268</v>
      </c>
      <c r="B20" s="1" t="s">
        <v>267</v>
      </c>
      <c r="C20" s="1" t="s">
        <v>108</v>
      </c>
      <c r="D20" s="46" t="s">
        <v>105</v>
      </c>
      <c r="E20" s="7" t="s">
        <v>28</v>
      </c>
      <c r="F20" s="19">
        <v>12</v>
      </c>
      <c r="G20" s="19">
        <f>SUM(Tabela14[[#This Row],[mai/24]:[dez/25]])</f>
        <v>6</v>
      </c>
      <c r="H20" s="36">
        <v>0</v>
      </c>
      <c r="I20" s="36">
        <v>0</v>
      </c>
      <c r="J20" s="36">
        <v>0</v>
      </c>
      <c r="K20" s="36">
        <v>0</v>
      </c>
      <c r="L20" s="36">
        <v>0</v>
      </c>
      <c r="M20" s="36">
        <v>6</v>
      </c>
      <c r="N20" s="36">
        <v>0</v>
      </c>
      <c r="O20" s="121">
        <v>0</v>
      </c>
      <c r="P20" s="121">
        <v>0</v>
      </c>
      <c r="Q20" s="121">
        <v>0</v>
      </c>
      <c r="R20" s="36">
        <v>0</v>
      </c>
      <c r="S20" s="36">
        <v>0</v>
      </c>
      <c r="T20" s="36">
        <v>0</v>
      </c>
      <c r="U20" s="36">
        <v>0</v>
      </c>
      <c r="V20" s="36">
        <v>0</v>
      </c>
      <c r="W20" s="36">
        <v>0</v>
      </c>
      <c r="X20" s="36">
        <v>0</v>
      </c>
      <c r="Y20" s="36">
        <v>0</v>
      </c>
      <c r="Z20" s="36">
        <v>0</v>
      </c>
      <c r="AA20" s="36">
        <v>0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hidden="1" x14ac:dyDescent="0.25">
      <c r="A21" s="1" t="s">
        <v>269</v>
      </c>
      <c r="B21" s="1" t="s">
        <v>267</v>
      </c>
      <c r="C21" s="1" t="s">
        <v>108</v>
      </c>
      <c r="D21" s="46" t="s">
        <v>105</v>
      </c>
      <c r="E21" s="7" t="s">
        <v>28</v>
      </c>
      <c r="F21" s="19">
        <v>12</v>
      </c>
      <c r="G21" s="19">
        <f>SUM(Tabela14[[#This Row],[mai/24]:[dez/25]])</f>
        <v>0</v>
      </c>
      <c r="H21" s="36">
        <v>0</v>
      </c>
      <c r="I21" s="36">
        <v>0</v>
      </c>
      <c r="J21" s="36">
        <v>0</v>
      </c>
      <c r="K21" s="36">
        <v>0</v>
      </c>
      <c r="L21" s="36">
        <v>0</v>
      </c>
      <c r="M21" s="36">
        <v>0</v>
      </c>
      <c r="N21" s="36">
        <v>0</v>
      </c>
      <c r="O21" s="121">
        <v>0</v>
      </c>
      <c r="P21" s="121">
        <v>0</v>
      </c>
      <c r="Q21" s="121">
        <v>0</v>
      </c>
      <c r="R21" s="36">
        <v>0</v>
      </c>
      <c r="S21" s="36">
        <v>0</v>
      </c>
      <c r="T21" s="36">
        <v>0</v>
      </c>
      <c r="U21" s="36">
        <v>0</v>
      </c>
      <c r="V21" s="36">
        <v>0</v>
      </c>
      <c r="W21" s="36">
        <v>0</v>
      </c>
      <c r="X21" s="36">
        <v>0</v>
      </c>
      <c r="Y21" s="36">
        <v>0</v>
      </c>
      <c r="Z21" s="36">
        <v>0</v>
      </c>
      <c r="AA21" s="36">
        <v>0</v>
      </c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25">
      <c r="A22" s="1" t="s">
        <v>270</v>
      </c>
      <c r="C22" s="1" t="s">
        <v>99</v>
      </c>
      <c r="D22" s="46" t="s">
        <v>105</v>
      </c>
      <c r="F22" s="19">
        <v>12</v>
      </c>
      <c r="G22" s="19">
        <f>SUM(Tabela14[[#This Row],[mai/24]:[dez/25]])</f>
        <v>11</v>
      </c>
      <c r="H22" s="36">
        <v>0</v>
      </c>
      <c r="I22" s="36">
        <v>0</v>
      </c>
      <c r="J22" s="36"/>
      <c r="K22" s="36">
        <v>0</v>
      </c>
      <c r="L22" s="36">
        <v>0</v>
      </c>
      <c r="M22" s="36">
        <v>4</v>
      </c>
      <c r="N22" s="36">
        <v>0</v>
      </c>
      <c r="O22" s="36">
        <v>0</v>
      </c>
      <c r="P22" s="36">
        <v>0</v>
      </c>
      <c r="Q22" s="36">
        <v>0</v>
      </c>
      <c r="R22" s="36">
        <v>2</v>
      </c>
      <c r="S22" s="133">
        <v>1</v>
      </c>
      <c r="T22" s="36">
        <v>2</v>
      </c>
      <c r="U22" s="36">
        <v>2</v>
      </c>
      <c r="V22" s="36">
        <v>0</v>
      </c>
      <c r="W22" s="36">
        <v>0</v>
      </c>
      <c r="X22" s="36">
        <v>0</v>
      </c>
      <c r="Y22" s="36">
        <v>0</v>
      </c>
      <c r="Z22" s="36">
        <v>0</v>
      </c>
      <c r="AA22" s="36">
        <v>0</v>
      </c>
      <c r="AB22" s="36">
        <v>0</v>
      </c>
      <c r="AC22" s="36">
        <v>0</v>
      </c>
      <c r="AD22" s="36">
        <v>0</v>
      </c>
      <c r="AE22" s="36">
        <v>0</v>
      </c>
      <c r="AF22" s="36">
        <v>0</v>
      </c>
      <c r="AG22" s="36">
        <v>0</v>
      </c>
      <c r="AH22" s="36">
        <v>0</v>
      </c>
      <c r="AI22" s="36">
        <v>0</v>
      </c>
      <c r="AJ22" s="36">
        <v>0</v>
      </c>
      <c r="AK22" s="36">
        <v>0</v>
      </c>
      <c r="AL22" s="36">
        <v>0</v>
      </c>
      <c r="AM22" s="36">
        <v>0</v>
      </c>
    </row>
    <row r="23" spans="1:39" hidden="1" x14ac:dyDescent="0.25">
      <c r="A23" s="1" t="s">
        <v>271</v>
      </c>
      <c r="C23" s="1" t="s">
        <v>108</v>
      </c>
      <c r="D23" s="46" t="s">
        <v>105</v>
      </c>
      <c r="E23" s="7" t="s">
        <v>28</v>
      </c>
      <c r="F23" s="19">
        <v>2</v>
      </c>
      <c r="G23" s="19">
        <f>SUM(Tabela14[[#This Row],[mai/24]:[dez/25]])</f>
        <v>24</v>
      </c>
      <c r="H23" s="36">
        <v>0</v>
      </c>
      <c r="I23" s="36">
        <v>0</v>
      </c>
      <c r="J23" s="36">
        <v>2</v>
      </c>
      <c r="K23" s="36">
        <v>0</v>
      </c>
      <c r="L23" s="36">
        <v>2</v>
      </c>
      <c r="M23" s="36">
        <v>20</v>
      </c>
      <c r="N23" s="36">
        <v>0</v>
      </c>
      <c r="O23" s="36"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v>0</v>
      </c>
      <c r="X23" s="36">
        <v>0</v>
      </c>
      <c r="Y23" s="36">
        <v>0</v>
      </c>
      <c r="Z23" s="36">
        <v>0</v>
      </c>
      <c r="AA23" s="36">
        <v>0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hidden="1" x14ac:dyDescent="0.25">
      <c r="A24" s="1" t="s">
        <v>272</v>
      </c>
      <c r="B24" s="1" t="s">
        <v>267</v>
      </c>
      <c r="C24" s="1" t="s">
        <v>108</v>
      </c>
      <c r="D24" s="46" t="s">
        <v>105</v>
      </c>
      <c r="E24" s="7" t="s">
        <v>28</v>
      </c>
      <c r="F24" s="19">
        <v>4</v>
      </c>
      <c r="G24" s="19">
        <f>SUM(Tabela14[[#This Row],[mai/24]:[dez/25]])</f>
        <v>4</v>
      </c>
      <c r="H24" s="36"/>
      <c r="I24" s="36"/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4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s="36">
        <v>0</v>
      </c>
      <c r="W24" s="36">
        <v>0</v>
      </c>
      <c r="X24" s="36">
        <v>0</v>
      </c>
      <c r="Y24" s="36">
        <v>0</v>
      </c>
      <c r="Z24" s="36">
        <v>0</v>
      </c>
      <c r="AA24" s="36">
        <v>0</v>
      </c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ht="30" x14ac:dyDescent="0.25">
      <c r="A25" s="1" t="s">
        <v>273</v>
      </c>
      <c r="B25" s="1" t="s">
        <v>274</v>
      </c>
      <c r="C25" s="1" t="s">
        <v>99</v>
      </c>
      <c r="D25" s="46" t="s">
        <v>105</v>
      </c>
      <c r="E25" s="7" t="s">
        <v>28</v>
      </c>
      <c r="F25" s="19">
        <v>4</v>
      </c>
      <c r="G25" s="19">
        <f>SUM(Tabela14[[#This Row],[mai/24]:[dez/25]])</f>
        <v>56</v>
      </c>
      <c r="H25" s="36"/>
      <c r="I25" s="36">
        <v>4</v>
      </c>
      <c r="J25" s="36">
        <v>8</v>
      </c>
      <c r="K25" s="36">
        <v>0</v>
      </c>
      <c r="L25" s="36">
        <v>17</v>
      </c>
      <c r="M25" s="36">
        <v>8</v>
      </c>
      <c r="N25" s="36">
        <v>8</v>
      </c>
      <c r="O25" s="36">
        <v>7</v>
      </c>
      <c r="P25" s="36">
        <v>0</v>
      </c>
      <c r="Q25" s="36">
        <v>0</v>
      </c>
      <c r="R25" s="36">
        <v>0</v>
      </c>
      <c r="S25" s="133">
        <v>0</v>
      </c>
      <c r="T25" s="36">
        <v>0</v>
      </c>
      <c r="U25" s="36">
        <v>4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6">
        <v>0</v>
      </c>
      <c r="AJ25" s="36">
        <v>0</v>
      </c>
      <c r="AK25" s="36">
        <v>0</v>
      </c>
      <c r="AL25" s="36">
        <v>0</v>
      </c>
      <c r="AM25" s="36">
        <v>0</v>
      </c>
    </row>
    <row r="26" spans="1:39" hidden="1" x14ac:dyDescent="0.25">
      <c r="A26" s="1" t="s">
        <v>275</v>
      </c>
      <c r="C26" s="1" t="s">
        <v>108</v>
      </c>
      <c r="D26" s="46" t="s">
        <v>105</v>
      </c>
      <c r="E26" s="7" t="s">
        <v>28</v>
      </c>
      <c r="F26" s="19"/>
      <c r="G26" s="58">
        <f>SUM(Tabela14[[#This Row],[mai/24]:[dez/25]])</f>
        <v>9</v>
      </c>
      <c r="H26" s="36"/>
      <c r="I26" s="36">
        <v>5</v>
      </c>
      <c r="J26" s="36">
        <v>4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0</v>
      </c>
      <c r="Q26" s="36">
        <v>0</v>
      </c>
      <c r="R26" s="36">
        <v>0</v>
      </c>
      <c r="S26" s="36">
        <v>0</v>
      </c>
      <c r="T26" s="36">
        <v>0</v>
      </c>
      <c r="U26" s="36">
        <v>0</v>
      </c>
      <c r="V26" s="36">
        <v>0</v>
      </c>
      <c r="W26" s="36"/>
      <c r="X26" s="36"/>
      <c r="Y26" s="36"/>
      <c r="Z26" s="36"/>
      <c r="AA26" s="36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s="27" customFormat="1" hidden="1" x14ac:dyDescent="0.25">
      <c r="A27" s="25" t="s">
        <v>276</v>
      </c>
      <c r="B27" s="25"/>
      <c r="C27" s="25" t="s">
        <v>108</v>
      </c>
      <c r="D27" s="78" t="s">
        <v>137</v>
      </c>
      <c r="E27" s="112" t="s">
        <v>28</v>
      </c>
      <c r="F27" s="110">
        <v>6</v>
      </c>
      <c r="G27" s="110">
        <f>SUM(Tabela14[[#This Row],[mai/24]:[dez/25]])</f>
        <v>16</v>
      </c>
      <c r="H27" s="36"/>
      <c r="I27" s="36">
        <v>8</v>
      </c>
      <c r="J27" s="36">
        <v>4</v>
      </c>
      <c r="K27" s="36">
        <v>0</v>
      </c>
      <c r="L27" s="36">
        <v>4</v>
      </c>
      <c r="M27" s="108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</row>
    <row r="28" spans="1:39" x14ac:dyDescent="0.25">
      <c r="A28" s="1" t="s">
        <v>166</v>
      </c>
      <c r="B28" s="1" t="s">
        <v>277</v>
      </c>
      <c r="C28" s="1" t="s">
        <v>99</v>
      </c>
      <c r="D28" s="46" t="s">
        <v>137</v>
      </c>
      <c r="E28" s="7" t="s">
        <v>28</v>
      </c>
      <c r="F28" s="19">
        <v>42</v>
      </c>
      <c r="G28" s="19">
        <f>SUM(Tabela14[[#This Row],[mai/24]:[dez/25]])</f>
        <v>9</v>
      </c>
      <c r="H28" s="36"/>
      <c r="I28" s="36">
        <v>4</v>
      </c>
      <c r="J28" s="36">
        <v>2</v>
      </c>
      <c r="K28" s="36">
        <v>0</v>
      </c>
      <c r="L28" s="36">
        <v>3</v>
      </c>
      <c r="M28" s="108">
        <v>0</v>
      </c>
      <c r="N28" s="40">
        <v>0</v>
      </c>
      <c r="O28" s="36">
        <v>0</v>
      </c>
      <c r="P28" s="36">
        <v>0</v>
      </c>
      <c r="Q28" s="36">
        <v>0</v>
      </c>
      <c r="R28" s="36">
        <v>0</v>
      </c>
      <c r="S28" s="133">
        <v>0</v>
      </c>
      <c r="T28" s="36">
        <v>0</v>
      </c>
      <c r="U28" s="36">
        <v>0</v>
      </c>
      <c r="V28" s="36">
        <v>0</v>
      </c>
      <c r="W28" s="36">
        <v>0</v>
      </c>
      <c r="X28" s="36">
        <v>0</v>
      </c>
      <c r="Y28" s="36">
        <v>0</v>
      </c>
      <c r="Z28" s="36">
        <v>0</v>
      </c>
      <c r="AA28" s="36">
        <v>0</v>
      </c>
      <c r="AB28" s="36">
        <v>0</v>
      </c>
      <c r="AC28" s="36">
        <v>0</v>
      </c>
      <c r="AD28" s="36">
        <v>0</v>
      </c>
      <c r="AE28" s="36">
        <v>0</v>
      </c>
      <c r="AF28" s="36">
        <v>0</v>
      </c>
      <c r="AG28" s="36">
        <v>0</v>
      </c>
      <c r="AH28" s="36">
        <v>0</v>
      </c>
      <c r="AI28" s="36">
        <v>0</v>
      </c>
      <c r="AJ28" s="36">
        <v>0</v>
      </c>
      <c r="AK28" s="36">
        <v>0</v>
      </c>
      <c r="AL28" s="36">
        <v>0</v>
      </c>
      <c r="AM28" s="36">
        <v>0</v>
      </c>
    </row>
    <row r="29" spans="1:39" hidden="1" x14ac:dyDescent="0.25">
      <c r="A29" s="1" t="s">
        <v>278</v>
      </c>
      <c r="C29" s="1" t="s">
        <v>108</v>
      </c>
      <c r="D29" s="46" t="s">
        <v>105</v>
      </c>
      <c r="E29" s="7" t="s">
        <v>28</v>
      </c>
      <c r="F29" s="19">
        <v>6</v>
      </c>
      <c r="G29" s="58">
        <f>SUM(Tabela14[[#This Row],[mai/24]:[dez/25]])</f>
        <v>6</v>
      </c>
      <c r="H29" s="36"/>
      <c r="I29" s="36">
        <v>4</v>
      </c>
      <c r="J29" s="36">
        <v>2</v>
      </c>
      <c r="K29" s="36">
        <v>0</v>
      </c>
      <c r="L29" s="36">
        <v>0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0</v>
      </c>
      <c r="S29" s="36">
        <v>0</v>
      </c>
      <c r="T29" s="36">
        <v>0</v>
      </c>
      <c r="U29" s="36">
        <v>0</v>
      </c>
      <c r="V29" s="36">
        <v>0</v>
      </c>
      <c r="W29" s="36"/>
      <c r="X29" s="36"/>
      <c r="Y29" s="36"/>
      <c r="Z29" s="36"/>
      <c r="AA29" s="36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hidden="1" x14ac:dyDescent="0.25">
      <c r="A30" s="1" t="s">
        <v>279</v>
      </c>
      <c r="C30" s="1" t="s">
        <v>108</v>
      </c>
      <c r="D30" s="46" t="s">
        <v>105</v>
      </c>
      <c r="E30" s="7" t="s">
        <v>28</v>
      </c>
      <c r="F30" s="19">
        <v>6</v>
      </c>
      <c r="G30" s="58">
        <f>SUM(Tabela14[[#This Row],[mai/24]:[dez/25]])</f>
        <v>6</v>
      </c>
      <c r="H30" s="36"/>
      <c r="I30" s="36">
        <v>6</v>
      </c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hidden="1" x14ac:dyDescent="0.25">
      <c r="A31" s="1" t="s">
        <v>280</v>
      </c>
      <c r="C31" s="1" t="s">
        <v>108</v>
      </c>
      <c r="D31" s="46" t="s">
        <v>105</v>
      </c>
      <c r="E31" s="7" t="s">
        <v>28</v>
      </c>
      <c r="F31" s="19">
        <v>5</v>
      </c>
      <c r="G31" s="58">
        <f>SUM(Tabela14[[#This Row],[mai/24]:[dez/25]])</f>
        <v>5</v>
      </c>
      <c r="H31" s="36"/>
      <c r="I31" s="36">
        <v>3</v>
      </c>
      <c r="J31" s="36">
        <v>2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/>
      <c r="X31" s="36"/>
      <c r="Y31" s="36"/>
      <c r="Z31" s="36"/>
      <c r="AA31" s="36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ht="60" hidden="1" x14ac:dyDescent="0.25">
      <c r="A32" s="1" t="s">
        <v>281</v>
      </c>
      <c r="B32" s="1" t="s">
        <v>282</v>
      </c>
      <c r="C32" s="1" t="s">
        <v>108</v>
      </c>
      <c r="D32" s="46" t="s">
        <v>105</v>
      </c>
      <c r="E32" s="7" t="s">
        <v>28</v>
      </c>
      <c r="F32" s="19">
        <v>3</v>
      </c>
      <c r="G32" s="58">
        <f>SUM(Tabela14[[#This Row],[mai/24]:[dez/25]])</f>
        <v>3</v>
      </c>
      <c r="H32" s="36"/>
      <c r="I32" s="36"/>
      <c r="J32" s="36">
        <v>3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  <c r="S32" s="36">
        <v>0</v>
      </c>
      <c r="T32" s="36">
        <v>0</v>
      </c>
      <c r="U32" s="36">
        <v>0</v>
      </c>
      <c r="V32" s="36">
        <v>0</v>
      </c>
      <c r="W32" s="36">
        <v>0</v>
      </c>
      <c r="X32" s="36">
        <v>0</v>
      </c>
      <c r="Y32" s="36">
        <v>0</v>
      </c>
      <c r="Z32" s="36">
        <v>0</v>
      </c>
      <c r="AA32" s="36">
        <v>0</v>
      </c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ht="30" hidden="1" x14ac:dyDescent="0.25">
      <c r="A33" s="1" t="s">
        <v>283</v>
      </c>
      <c r="B33" s="1" t="s">
        <v>284</v>
      </c>
      <c r="C33" s="1" t="s">
        <v>108</v>
      </c>
      <c r="D33" s="46" t="s">
        <v>105</v>
      </c>
      <c r="E33" s="7" t="s">
        <v>28</v>
      </c>
      <c r="F33" s="19">
        <v>0</v>
      </c>
      <c r="G33" s="19">
        <f>SUM(Tabela14[[#This Row],[mai/24]:[dez/25]])</f>
        <v>0</v>
      </c>
      <c r="H33" s="36"/>
      <c r="I33" s="36"/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0</v>
      </c>
      <c r="X33" s="36">
        <v>0</v>
      </c>
      <c r="Y33" s="36">
        <v>0</v>
      </c>
      <c r="Z33" s="36">
        <v>0</v>
      </c>
      <c r="AA33" s="36">
        <v>0</v>
      </c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hidden="1" x14ac:dyDescent="0.25">
      <c r="A34" s="1" t="s">
        <v>285</v>
      </c>
      <c r="B34" s="1" t="s">
        <v>286</v>
      </c>
      <c r="C34" s="1" t="s">
        <v>108</v>
      </c>
      <c r="D34" s="46" t="s">
        <v>105</v>
      </c>
      <c r="E34" s="7" t="s">
        <v>28</v>
      </c>
      <c r="F34" s="19">
        <v>8</v>
      </c>
      <c r="G34" s="58">
        <f>SUM(Tabela14[[#This Row],[mai/24]:[dez/25]])</f>
        <v>8</v>
      </c>
      <c r="H34" s="36"/>
      <c r="I34" s="36">
        <v>2</v>
      </c>
      <c r="J34" s="36">
        <v>6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6">
        <v>0</v>
      </c>
      <c r="AA34" s="36">
        <v>0</v>
      </c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hidden="1" x14ac:dyDescent="0.25">
      <c r="A35" s="1" t="s">
        <v>287</v>
      </c>
      <c r="C35" s="1" t="s">
        <v>108</v>
      </c>
      <c r="D35" s="46" t="s">
        <v>105</v>
      </c>
      <c r="E35" s="7" t="s">
        <v>28</v>
      </c>
      <c r="F35" s="19">
        <v>4</v>
      </c>
      <c r="G35" s="58">
        <f>SUM(Tabela14[[#This Row],[mai/24]:[dez/25]])</f>
        <v>4</v>
      </c>
      <c r="H35" s="36">
        <v>4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0</v>
      </c>
      <c r="P35" s="36">
        <v>0</v>
      </c>
      <c r="Q35" s="36">
        <v>0</v>
      </c>
      <c r="R35" s="36">
        <v>0</v>
      </c>
      <c r="S35" s="36">
        <v>0</v>
      </c>
      <c r="T35" s="36">
        <v>0</v>
      </c>
      <c r="U35" s="36">
        <v>0</v>
      </c>
      <c r="V35" s="36">
        <v>0</v>
      </c>
      <c r="W35" s="36"/>
      <c r="X35" s="36"/>
      <c r="Y35" s="36"/>
      <c r="Z35" s="36"/>
      <c r="AA35" s="36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ht="30" hidden="1" x14ac:dyDescent="0.25">
      <c r="A36" s="1" t="s">
        <v>198</v>
      </c>
      <c r="B36" s="1" t="s">
        <v>288</v>
      </c>
      <c r="C36" s="1" t="s">
        <v>108</v>
      </c>
      <c r="D36" s="46" t="s">
        <v>105</v>
      </c>
      <c r="E36" s="7" t="s">
        <v>28</v>
      </c>
      <c r="F36" s="19">
        <v>12</v>
      </c>
      <c r="G36" s="19">
        <f>SUM(Tabela14[[#This Row],[mai/24]:[dez/25]])</f>
        <v>26</v>
      </c>
      <c r="H36" s="36"/>
      <c r="I36" s="36"/>
      <c r="J36" s="36">
        <v>8</v>
      </c>
      <c r="K36" s="36">
        <v>0</v>
      </c>
      <c r="L36" s="36">
        <v>4</v>
      </c>
      <c r="M36" s="36">
        <v>8</v>
      </c>
      <c r="N36" s="36">
        <v>0</v>
      </c>
      <c r="O36" s="36">
        <v>0</v>
      </c>
      <c r="P36" s="36">
        <v>6</v>
      </c>
      <c r="Q36" s="36">
        <v>0</v>
      </c>
      <c r="R36" s="36">
        <v>0</v>
      </c>
      <c r="S36" s="36">
        <v>0</v>
      </c>
      <c r="T36" s="36">
        <v>0</v>
      </c>
      <c r="U36" s="36">
        <v>0</v>
      </c>
      <c r="V36" s="36">
        <v>0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ht="15.75" hidden="1" customHeight="1" x14ac:dyDescent="0.25">
      <c r="A37" s="1" t="s">
        <v>289</v>
      </c>
      <c r="C37" s="1" t="s">
        <v>108</v>
      </c>
      <c r="D37" s="46" t="s">
        <v>105</v>
      </c>
      <c r="E37" s="7" t="s">
        <v>28</v>
      </c>
      <c r="F37" s="19">
        <v>20</v>
      </c>
      <c r="G37" s="19">
        <f>SUM(Tabela14[[#This Row],[mai/24]:[dez/25]])</f>
        <v>9</v>
      </c>
      <c r="H37" s="36"/>
      <c r="I37" s="36"/>
      <c r="J37" s="36"/>
      <c r="K37" s="36">
        <v>2</v>
      </c>
      <c r="L37" s="36">
        <v>1</v>
      </c>
      <c r="M37" s="36">
        <v>4</v>
      </c>
      <c r="N37" s="36">
        <v>2</v>
      </c>
      <c r="O37" s="36">
        <v>0</v>
      </c>
      <c r="P37" s="36">
        <v>0</v>
      </c>
      <c r="Q37" s="36">
        <v>0</v>
      </c>
      <c r="R37" s="36">
        <v>0</v>
      </c>
      <c r="S37" s="36">
        <v>0</v>
      </c>
      <c r="T37" s="36">
        <v>0</v>
      </c>
      <c r="U37" s="36">
        <v>0</v>
      </c>
      <c r="V37" s="36">
        <v>0</v>
      </c>
      <c r="W37" s="36">
        <v>0</v>
      </c>
      <c r="X37" s="36">
        <v>0</v>
      </c>
      <c r="Y37" s="36">
        <v>0</v>
      </c>
      <c r="Z37" s="36">
        <v>0</v>
      </c>
      <c r="AA37" s="36">
        <v>0</v>
      </c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ht="30" hidden="1" x14ac:dyDescent="0.25">
      <c r="A38" s="1" t="s">
        <v>290</v>
      </c>
      <c r="B38" s="1" t="s">
        <v>291</v>
      </c>
      <c r="C38" s="1" t="s">
        <v>108</v>
      </c>
      <c r="D38" s="46" t="s">
        <v>105</v>
      </c>
      <c r="E38" s="7" t="s">
        <v>28</v>
      </c>
      <c r="F38" s="19">
        <v>11</v>
      </c>
      <c r="G38" s="58">
        <f>SUM(Tabela14[[#This Row],[mai/24]:[dez/25]])</f>
        <v>11</v>
      </c>
      <c r="H38" s="36"/>
      <c r="I38" s="36"/>
      <c r="J38" s="36">
        <v>8</v>
      </c>
      <c r="K38" s="36">
        <v>0</v>
      </c>
      <c r="L38" s="36">
        <v>3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0</v>
      </c>
      <c r="W38" s="36">
        <v>0</v>
      </c>
      <c r="X38" s="36">
        <v>0</v>
      </c>
      <c r="Y38" s="36">
        <v>0</v>
      </c>
      <c r="Z38" s="36">
        <v>0</v>
      </c>
      <c r="AA38" s="36">
        <v>0</v>
      </c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ht="15.75" hidden="1" customHeight="1" x14ac:dyDescent="0.25">
      <c r="A39" s="1" t="s">
        <v>292</v>
      </c>
      <c r="B39" s="1" t="s">
        <v>293</v>
      </c>
      <c r="C39" s="1" t="s">
        <v>108</v>
      </c>
      <c r="D39" s="46" t="s">
        <v>105</v>
      </c>
      <c r="E39" s="7" t="s">
        <v>28</v>
      </c>
      <c r="F39" s="19"/>
      <c r="G39" s="58">
        <f>SUM(Tabela14[[#This Row],[mai/24]:[dez/25]])</f>
        <v>24</v>
      </c>
      <c r="H39" s="36"/>
      <c r="I39" s="36"/>
      <c r="J39" s="36">
        <v>24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36"/>
      <c r="X39" s="36"/>
      <c r="Y39" s="36"/>
      <c r="Z39" s="36"/>
      <c r="AA39" s="36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ht="15.75" hidden="1" customHeight="1" x14ac:dyDescent="0.25">
      <c r="A40" s="1" t="s">
        <v>135</v>
      </c>
      <c r="C40" s="1" t="s">
        <v>108</v>
      </c>
      <c r="D40" s="46" t="s">
        <v>105</v>
      </c>
      <c r="E40" s="7" t="s">
        <v>28</v>
      </c>
      <c r="F40" s="19">
        <v>26</v>
      </c>
      <c r="G40" s="58">
        <f>SUM(Tabela14[[#This Row],[mai/24]:[dez/25]])</f>
        <v>27</v>
      </c>
      <c r="H40" s="36"/>
      <c r="I40" s="36"/>
      <c r="J40" s="36">
        <v>4</v>
      </c>
      <c r="K40" s="36">
        <v>4</v>
      </c>
      <c r="L40" s="36">
        <v>11</v>
      </c>
      <c r="M40" s="36">
        <v>0</v>
      </c>
      <c r="N40" s="36">
        <v>8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ht="28.5" customHeight="1" x14ac:dyDescent="0.25">
      <c r="A41" s="1" t="s">
        <v>294</v>
      </c>
      <c r="C41" s="1" t="s">
        <v>99</v>
      </c>
      <c r="D41" s="46" t="s">
        <v>105</v>
      </c>
      <c r="E41" s="7" t="s">
        <v>28</v>
      </c>
      <c r="F41" s="19">
        <v>2</v>
      </c>
      <c r="G41" s="19">
        <f>SUM(Tabela14[[#This Row],[mai/24]:[dez/25]])</f>
        <v>1</v>
      </c>
      <c r="H41" s="36"/>
      <c r="I41" s="36"/>
      <c r="J41" s="36"/>
      <c r="K41" s="36"/>
      <c r="L41" s="36"/>
      <c r="M41" s="36"/>
      <c r="N41" s="36">
        <v>1</v>
      </c>
      <c r="O41" s="36"/>
      <c r="P41" s="36">
        <v>0</v>
      </c>
      <c r="Q41" s="36">
        <v>0</v>
      </c>
      <c r="R41" s="36">
        <v>0</v>
      </c>
      <c r="S41" s="133">
        <v>0</v>
      </c>
      <c r="T41" s="36">
        <v>0</v>
      </c>
      <c r="U41" s="36">
        <v>0</v>
      </c>
      <c r="V41" s="36">
        <v>0</v>
      </c>
      <c r="W41" s="36">
        <v>0</v>
      </c>
      <c r="X41" s="36">
        <v>0</v>
      </c>
      <c r="Y41" s="36">
        <v>0</v>
      </c>
      <c r="Z41" s="36">
        <v>0</v>
      </c>
      <c r="AA41" s="36">
        <v>0</v>
      </c>
      <c r="AB41" s="36">
        <v>0</v>
      </c>
      <c r="AC41" s="36">
        <v>0</v>
      </c>
      <c r="AD41" s="36">
        <v>0</v>
      </c>
      <c r="AE41" s="36">
        <v>0</v>
      </c>
      <c r="AF41" s="36">
        <v>0</v>
      </c>
      <c r="AG41" s="36">
        <v>0</v>
      </c>
      <c r="AH41" s="36">
        <v>0</v>
      </c>
      <c r="AI41" s="36">
        <v>0</v>
      </c>
      <c r="AJ41" s="36">
        <v>0</v>
      </c>
      <c r="AK41" s="36">
        <v>0</v>
      </c>
      <c r="AL41" s="36">
        <v>0</v>
      </c>
      <c r="AM41" s="36">
        <v>0</v>
      </c>
    </row>
    <row r="42" spans="1:39" ht="30" hidden="1" x14ac:dyDescent="0.25">
      <c r="A42" s="1" t="s">
        <v>295</v>
      </c>
      <c r="B42" s="1" t="s">
        <v>296</v>
      </c>
      <c r="C42" s="1" t="s">
        <v>108</v>
      </c>
      <c r="D42" s="46" t="s">
        <v>105</v>
      </c>
      <c r="E42" s="7" t="s">
        <v>28</v>
      </c>
      <c r="F42" s="19">
        <v>8</v>
      </c>
      <c r="G42" s="19">
        <f>SUM(Tabela14[[#This Row],[mai/24]:[dez/25]])</f>
        <v>8</v>
      </c>
      <c r="H42" s="36"/>
      <c r="I42" s="36"/>
      <c r="J42" s="36"/>
      <c r="K42" s="36">
        <v>0</v>
      </c>
      <c r="L42" s="36">
        <v>4</v>
      </c>
      <c r="M42" s="36">
        <v>4</v>
      </c>
      <c r="N42" s="36">
        <v>0</v>
      </c>
      <c r="O42" s="36">
        <v>0</v>
      </c>
      <c r="P42" s="36">
        <v>0</v>
      </c>
      <c r="Q42" s="36">
        <v>0</v>
      </c>
      <c r="R42" s="36">
        <v>0</v>
      </c>
      <c r="S42" s="36">
        <v>0</v>
      </c>
      <c r="T42" s="36">
        <v>0</v>
      </c>
      <c r="U42" s="36">
        <v>0</v>
      </c>
      <c r="V42" s="36">
        <v>0</v>
      </c>
      <c r="W42" s="36">
        <v>0</v>
      </c>
      <c r="X42" s="36">
        <v>0</v>
      </c>
      <c r="Y42" s="36">
        <v>0</v>
      </c>
      <c r="Z42" s="36">
        <v>0</v>
      </c>
      <c r="AA42" s="36">
        <v>0</v>
      </c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ht="15.75" hidden="1" customHeight="1" x14ac:dyDescent="0.25">
      <c r="A43" s="1" t="s">
        <v>297</v>
      </c>
      <c r="C43" s="1" t="s">
        <v>108</v>
      </c>
      <c r="D43" s="46" t="s">
        <v>105</v>
      </c>
      <c r="E43" s="7" t="s">
        <v>28</v>
      </c>
      <c r="F43" s="19">
        <v>32</v>
      </c>
      <c r="G43" s="19">
        <f>SUM(Tabela14[[#This Row],[mai/24]:[dez/25]])</f>
        <v>52</v>
      </c>
      <c r="H43" s="36"/>
      <c r="I43" s="36"/>
      <c r="J43" s="36"/>
      <c r="K43" s="36">
        <v>0</v>
      </c>
      <c r="L43" s="36">
        <v>16</v>
      </c>
      <c r="M43" s="36">
        <v>24</v>
      </c>
      <c r="N43" s="36">
        <v>4</v>
      </c>
      <c r="O43" s="36">
        <v>0</v>
      </c>
      <c r="P43" s="36">
        <v>0</v>
      </c>
      <c r="Q43" s="36">
        <v>0</v>
      </c>
      <c r="R43" s="36">
        <v>8</v>
      </c>
      <c r="S43" s="133">
        <v>0</v>
      </c>
      <c r="T43" s="36">
        <v>0</v>
      </c>
      <c r="U43" s="36">
        <v>0</v>
      </c>
      <c r="V43" s="36">
        <v>0</v>
      </c>
      <c r="W43" s="36">
        <v>0</v>
      </c>
      <c r="X43" s="36">
        <v>0</v>
      </c>
      <c r="Y43" s="36">
        <v>0</v>
      </c>
      <c r="Z43" s="36">
        <v>0</v>
      </c>
      <c r="AA43" s="36">
        <v>0</v>
      </c>
      <c r="AB43" s="36">
        <v>0</v>
      </c>
      <c r="AC43" s="36">
        <v>0</v>
      </c>
      <c r="AD43" s="36">
        <v>0</v>
      </c>
      <c r="AE43" s="36">
        <v>0</v>
      </c>
      <c r="AF43" s="36">
        <v>0</v>
      </c>
      <c r="AG43" s="36">
        <v>0</v>
      </c>
      <c r="AH43" s="36">
        <v>0</v>
      </c>
      <c r="AI43" s="36">
        <v>0</v>
      </c>
      <c r="AJ43" s="36">
        <v>0</v>
      </c>
      <c r="AK43" s="36">
        <v>0</v>
      </c>
      <c r="AL43" s="36">
        <v>0</v>
      </c>
      <c r="AM43" s="36">
        <v>0</v>
      </c>
    </row>
    <row r="44" spans="1:39" ht="45" hidden="1" x14ac:dyDescent="0.25">
      <c r="A44" s="1" t="s">
        <v>298</v>
      </c>
      <c r="B44" s="1" t="s">
        <v>299</v>
      </c>
      <c r="C44" s="2" t="s">
        <v>108</v>
      </c>
      <c r="D44" s="46">
        <v>2024</v>
      </c>
      <c r="E44" s="7" t="s">
        <v>28</v>
      </c>
      <c r="F44" s="19">
        <v>32</v>
      </c>
      <c r="G44" s="19">
        <f>SUM(Tabela14[[#This Row],[mai/24]:[dez/25]])</f>
        <v>32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4</v>
      </c>
      <c r="P44" s="36">
        <v>2</v>
      </c>
      <c r="Q44" s="36">
        <v>0</v>
      </c>
      <c r="R44" s="36">
        <v>0</v>
      </c>
      <c r="S44" s="133">
        <v>0</v>
      </c>
      <c r="T44" s="133">
        <v>0</v>
      </c>
      <c r="U44" s="36">
        <v>0</v>
      </c>
      <c r="V44" s="36">
        <v>0</v>
      </c>
      <c r="W44" s="36">
        <v>0</v>
      </c>
      <c r="X44" s="36">
        <v>18</v>
      </c>
      <c r="Y44" s="36">
        <v>8</v>
      </c>
      <c r="Z44" s="36">
        <v>0</v>
      </c>
      <c r="AA44" s="36">
        <v>0</v>
      </c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ht="45" hidden="1" x14ac:dyDescent="0.25">
      <c r="A45" s="1" t="s">
        <v>159</v>
      </c>
      <c r="B45" s="1" t="s">
        <v>300</v>
      </c>
      <c r="C45" s="1" t="s">
        <v>108</v>
      </c>
      <c r="D45" s="46" t="s">
        <v>105</v>
      </c>
      <c r="E45" s="7" t="s">
        <v>28</v>
      </c>
      <c r="F45" s="19">
        <v>240</v>
      </c>
      <c r="G45" s="19">
        <f>SUM(Tabela14[[#This Row],[mai/24]:[dez/25]])</f>
        <v>225</v>
      </c>
      <c r="H45" s="16">
        <v>125</v>
      </c>
      <c r="I45" s="16">
        <v>40</v>
      </c>
      <c r="J45" s="16">
        <v>60</v>
      </c>
      <c r="K45" s="36">
        <v>0</v>
      </c>
      <c r="L45" s="84">
        <v>0</v>
      </c>
      <c r="M45" s="84">
        <v>0</v>
      </c>
      <c r="N45" s="84">
        <v>0</v>
      </c>
      <c r="O45" s="84">
        <v>0</v>
      </c>
      <c r="P45" s="36">
        <v>0</v>
      </c>
      <c r="Q45" s="36">
        <v>0</v>
      </c>
      <c r="R45" s="36">
        <v>0</v>
      </c>
      <c r="S45" s="36">
        <v>0</v>
      </c>
      <c r="T45" s="36">
        <v>0</v>
      </c>
      <c r="U45" s="36">
        <v>0</v>
      </c>
      <c r="V45" s="36">
        <v>0</v>
      </c>
      <c r="W45" s="36">
        <v>0</v>
      </c>
      <c r="X45" s="36">
        <v>0</v>
      </c>
      <c r="Y45" s="36">
        <v>0</v>
      </c>
      <c r="Z45" s="36">
        <v>0</v>
      </c>
      <c r="AA45" s="36">
        <v>0</v>
      </c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ht="30" hidden="1" x14ac:dyDescent="0.25">
      <c r="A46" s="1" t="s">
        <v>301</v>
      </c>
      <c r="B46" s="1" t="s">
        <v>302</v>
      </c>
      <c r="C46" s="1" t="s">
        <v>108</v>
      </c>
      <c r="D46" s="46" t="s">
        <v>105</v>
      </c>
      <c r="E46" s="7" t="s">
        <v>28</v>
      </c>
      <c r="F46" s="19">
        <v>95</v>
      </c>
      <c r="G46" s="58">
        <f>SUM(Tabela14[[#This Row],[mai/24]:[dez/25]])</f>
        <v>95</v>
      </c>
      <c r="H46" s="36">
        <v>65</v>
      </c>
      <c r="I46" s="36">
        <v>30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0</v>
      </c>
      <c r="U46" s="36">
        <v>0</v>
      </c>
      <c r="V46" s="36">
        <v>0</v>
      </c>
      <c r="W46" s="36"/>
      <c r="X46" s="36"/>
      <c r="Y46" s="36"/>
      <c r="Z46" s="36"/>
      <c r="AA46" s="36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s="120" customFormat="1" ht="45" hidden="1" x14ac:dyDescent="0.25">
      <c r="A47" s="1" t="s">
        <v>303</v>
      </c>
      <c r="B47" s="1" t="s">
        <v>304</v>
      </c>
      <c r="C47" s="1" t="s">
        <v>108</v>
      </c>
      <c r="D47" s="46" t="s">
        <v>105</v>
      </c>
      <c r="E47" s="7" t="s">
        <v>28</v>
      </c>
      <c r="F47" s="19">
        <v>64</v>
      </c>
      <c r="G47" s="19">
        <f>SUM(Tabela14[[#This Row],[mai/24]:[dez/25]])</f>
        <v>16</v>
      </c>
      <c r="H47" s="66">
        <v>4</v>
      </c>
      <c r="I47" s="66">
        <f>20-20</f>
        <v>0</v>
      </c>
      <c r="J47" s="36">
        <v>0</v>
      </c>
      <c r="K47" s="36">
        <v>0</v>
      </c>
      <c r="L47" s="36">
        <v>0</v>
      </c>
      <c r="M47" s="36">
        <v>2</v>
      </c>
      <c r="N47" s="66">
        <v>0</v>
      </c>
      <c r="O47" s="36">
        <v>0</v>
      </c>
      <c r="P47" s="36">
        <v>0</v>
      </c>
      <c r="Q47" s="36">
        <v>0</v>
      </c>
      <c r="R47" s="36">
        <v>0</v>
      </c>
      <c r="S47" s="36">
        <v>10</v>
      </c>
      <c r="T47" s="36">
        <v>0</v>
      </c>
      <c r="U47" s="36">
        <v>0</v>
      </c>
      <c r="V47" s="36">
        <v>0</v>
      </c>
      <c r="W47" s="36">
        <v>0</v>
      </c>
      <c r="X47" s="36">
        <v>0</v>
      </c>
      <c r="Y47" s="36">
        <v>0</v>
      </c>
      <c r="Z47" s="36">
        <v>0</v>
      </c>
      <c r="AA47" s="36">
        <v>0</v>
      </c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hidden="1" x14ac:dyDescent="0.25">
      <c r="A48" s="67" t="s">
        <v>212</v>
      </c>
      <c r="C48" s="1" t="s">
        <v>104</v>
      </c>
      <c r="D48" s="46" t="s">
        <v>105</v>
      </c>
      <c r="E48" s="7" t="s">
        <v>28</v>
      </c>
      <c r="F48" s="19">
        <v>0</v>
      </c>
      <c r="G48" s="58">
        <f>SUM(Tabela14[[#This Row],[mai/24]:[dez/25]])</f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6">
        <v>0</v>
      </c>
      <c r="Q48" s="36">
        <v>0</v>
      </c>
      <c r="R48" s="36">
        <v>0</v>
      </c>
      <c r="S48" s="36">
        <v>0</v>
      </c>
      <c r="T48" s="36">
        <v>0</v>
      </c>
      <c r="U48" s="36">
        <v>0</v>
      </c>
      <c r="V48" s="36">
        <v>0</v>
      </c>
      <c r="W48" s="36"/>
      <c r="X48" s="36"/>
      <c r="Y48" s="36"/>
      <c r="Z48" s="36"/>
      <c r="AA48" s="36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ht="30" hidden="1" x14ac:dyDescent="0.25">
      <c r="A49" s="1" t="s">
        <v>141</v>
      </c>
      <c r="B49" s="1" t="s">
        <v>305</v>
      </c>
      <c r="C49" s="1" t="s">
        <v>108</v>
      </c>
      <c r="D49" s="46" t="s">
        <v>105</v>
      </c>
      <c r="E49" s="7" t="s">
        <v>28</v>
      </c>
      <c r="F49" s="19">
        <v>87</v>
      </c>
      <c r="G49" s="19">
        <f>SUM(Tabela14[[#This Row],[mai/24]:[dez/25]])</f>
        <v>79</v>
      </c>
      <c r="H49" s="16">
        <v>0</v>
      </c>
      <c r="I49" s="16">
        <v>0</v>
      </c>
      <c r="J49" s="16">
        <v>20</v>
      </c>
      <c r="K49" s="16">
        <v>49</v>
      </c>
      <c r="L49" s="16">
        <v>8</v>
      </c>
      <c r="M49" s="16">
        <v>0</v>
      </c>
      <c r="N49" s="16">
        <v>0</v>
      </c>
      <c r="O49" s="16">
        <v>0</v>
      </c>
      <c r="P49" s="16">
        <v>0</v>
      </c>
      <c r="Q49" s="16">
        <v>2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ht="30" hidden="1" x14ac:dyDescent="0.25">
      <c r="A50" s="1" t="s">
        <v>129</v>
      </c>
      <c r="B50" s="1" t="s">
        <v>305</v>
      </c>
      <c r="C50" s="1" t="s">
        <v>108</v>
      </c>
      <c r="D50" s="46" t="s">
        <v>105</v>
      </c>
      <c r="E50" s="7" t="s">
        <v>28</v>
      </c>
      <c r="F50" s="19">
        <v>74</v>
      </c>
      <c r="G50" s="19">
        <f>SUM(Tabela14[[#This Row],[mai/24]:[dez/25]])</f>
        <v>107</v>
      </c>
      <c r="H50" s="16">
        <v>0</v>
      </c>
      <c r="I50" s="16">
        <v>0</v>
      </c>
      <c r="J50" s="16">
        <v>20</v>
      </c>
      <c r="K50" s="16">
        <v>38</v>
      </c>
      <c r="L50" s="16">
        <v>7</v>
      </c>
      <c r="M50" s="16">
        <v>24</v>
      </c>
      <c r="N50" s="36">
        <v>18</v>
      </c>
      <c r="O50" s="36">
        <v>0</v>
      </c>
      <c r="P50" s="36">
        <v>0</v>
      </c>
      <c r="Q50" s="36">
        <v>0</v>
      </c>
      <c r="R50" s="36">
        <v>0</v>
      </c>
      <c r="S50" s="36">
        <v>0</v>
      </c>
      <c r="T50" s="36">
        <v>0</v>
      </c>
      <c r="U50" s="36">
        <v>0</v>
      </c>
      <c r="V50" s="36">
        <v>0</v>
      </c>
      <c r="W50" s="36">
        <v>0</v>
      </c>
      <c r="X50" s="36">
        <v>0</v>
      </c>
      <c r="Y50" s="36">
        <v>0</v>
      </c>
      <c r="Z50" s="36">
        <v>0</v>
      </c>
      <c r="AA50" s="36">
        <v>0</v>
      </c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5">
      <c r="A51" s="1" t="s">
        <v>115</v>
      </c>
      <c r="C51" s="1" t="s">
        <v>99</v>
      </c>
      <c r="D51" s="46" t="s">
        <v>137</v>
      </c>
      <c r="E51" s="7" t="s">
        <v>28</v>
      </c>
      <c r="F51" s="19">
        <v>80</v>
      </c>
      <c r="G51" s="19">
        <f>SUM(Tabela14[[#This Row],[mai/24]:[dez/25]])</f>
        <v>48</v>
      </c>
      <c r="H51" s="36"/>
      <c r="I51" s="36"/>
      <c r="J51" s="36">
        <v>0</v>
      </c>
      <c r="K51" s="36">
        <v>40</v>
      </c>
      <c r="L51" s="36">
        <v>8</v>
      </c>
      <c r="M51" s="36">
        <v>0</v>
      </c>
      <c r="N51" s="36">
        <v>0</v>
      </c>
      <c r="O51" s="36">
        <v>0</v>
      </c>
      <c r="P51" s="36">
        <v>0</v>
      </c>
      <c r="Q51" s="36">
        <v>0</v>
      </c>
      <c r="R51" s="36">
        <v>0</v>
      </c>
      <c r="S51" s="133">
        <v>0</v>
      </c>
      <c r="T51" s="36">
        <v>0</v>
      </c>
      <c r="U51" s="36">
        <v>0</v>
      </c>
      <c r="V51" s="36">
        <v>0</v>
      </c>
      <c r="W51" s="36">
        <v>0</v>
      </c>
      <c r="X51" s="36">
        <v>0</v>
      </c>
      <c r="Y51" s="36">
        <v>0</v>
      </c>
      <c r="Z51" s="36">
        <v>0</v>
      </c>
      <c r="AA51" s="36">
        <v>0</v>
      </c>
      <c r="AB51" s="36">
        <v>0</v>
      </c>
      <c r="AC51" s="36">
        <v>0</v>
      </c>
      <c r="AD51" s="36">
        <v>0</v>
      </c>
      <c r="AE51" s="36">
        <v>0</v>
      </c>
      <c r="AF51" s="36">
        <v>0</v>
      </c>
      <c r="AG51" s="36">
        <v>0</v>
      </c>
      <c r="AH51" s="36">
        <v>0</v>
      </c>
      <c r="AI51" s="36">
        <v>0</v>
      </c>
      <c r="AJ51" s="36">
        <v>0</v>
      </c>
      <c r="AK51" s="36">
        <v>0</v>
      </c>
      <c r="AL51" s="36">
        <v>0</v>
      </c>
      <c r="AM51" s="36">
        <v>0</v>
      </c>
    </row>
    <row r="52" spans="1:39" hidden="1" x14ac:dyDescent="0.25">
      <c r="A52" s="1" t="s">
        <v>306</v>
      </c>
      <c r="C52" s="1" t="s">
        <v>108</v>
      </c>
      <c r="D52" s="46" t="s">
        <v>105</v>
      </c>
      <c r="E52" s="7" t="s">
        <v>28</v>
      </c>
      <c r="F52" s="19">
        <v>10</v>
      </c>
      <c r="G52" s="19">
        <f>SUM(Tabela14[[#This Row],[mai/24]:[dez/25]])</f>
        <v>10</v>
      </c>
      <c r="H52" s="36"/>
      <c r="I52" s="36"/>
      <c r="J52" s="36"/>
      <c r="K52" s="36">
        <v>0</v>
      </c>
      <c r="L52" s="36">
        <v>4</v>
      </c>
      <c r="M52" s="36">
        <v>6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  <c r="S52" s="36">
        <v>0</v>
      </c>
      <c r="T52" s="36">
        <v>0</v>
      </c>
      <c r="U52" s="36">
        <v>0</v>
      </c>
      <c r="V52" s="36">
        <v>0</v>
      </c>
      <c r="W52" s="36">
        <v>0</v>
      </c>
      <c r="X52" s="36">
        <v>0</v>
      </c>
      <c r="Y52" s="36">
        <v>0</v>
      </c>
      <c r="Z52" s="36">
        <v>0</v>
      </c>
      <c r="AA52" s="36">
        <v>0</v>
      </c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hidden="1" x14ac:dyDescent="0.25">
      <c r="A53" s="1" t="s">
        <v>307</v>
      </c>
      <c r="C53" s="1" t="s">
        <v>108</v>
      </c>
      <c r="D53" s="46" t="s">
        <v>105</v>
      </c>
      <c r="E53" s="7" t="s">
        <v>28</v>
      </c>
      <c r="F53" s="19">
        <v>9</v>
      </c>
      <c r="G53" s="19">
        <f>SUM(Tabela14[[#This Row],[mai/24]:[dez/25]])</f>
        <v>9</v>
      </c>
      <c r="H53" s="36"/>
      <c r="I53" s="36"/>
      <c r="J53" s="36"/>
      <c r="K53" s="36">
        <v>0</v>
      </c>
      <c r="L53" s="36">
        <v>3</v>
      </c>
      <c r="M53" s="36">
        <v>6</v>
      </c>
      <c r="N53" s="36">
        <v>0</v>
      </c>
      <c r="O53" s="36">
        <v>0</v>
      </c>
      <c r="P53" s="36">
        <v>0</v>
      </c>
      <c r="Q53" s="36">
        <v>0</v>
      </c>
      <c r="R53" s="36">
        <v>0</v>
      </c>
      <c r="S53" s="36">
        <v>0</v>
      </c>
      <c r="T53" s="36">
        <v>0</v>
      </c>
      <c r="U53" s="36">
        <v>0</v>
      </c>
      <c r="V53" s="36">
        <v>0</v>
      </c>
      <c r="W53" s="36">
        <v>0</v>
      </c>
      <c r="X53" s="36">
        <v>0</v>
      </c>
      <c r="Y53" s="36">
        <v>0</v>
      </c>
      <c r="Z53" s="36">
        <v>0</v>
      </c>
      <c r="AA53" s="36">
        <v>0</v>
      </c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hidden="1" x14ac:dyDescent="0.25">
      <c r="A54" s="1" t="s">
        <v>308</v>
      </c>
      <c r="C54" s="1" t="s">
        <v>108</v>
      </c>
      <c r="D54" s="46" t="s">
        <v>105</v>
      </c>
      <c r="E54" s="7" t="s">
        <v>28</v>
      </c>
      <c r="F54" s="19">
        <v>12</v>
      </c>
      <c r="G54" s="19">
        <f>SUM(Tabela14[[#This Row],[mai/24]:[dez/25]])</f>
        <v>8</v>
      </c>
      <c r="H54" s="36"/>
      <c r="I54" s="36"/>
      <c r="J54" s="36"/>
      <c r="K54" s="36">
        <v>0</v>
      </c>
      <c r="L54" s="36">
        <v>8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0</v>
      </c>
      <c r="U54" s="36">
        <v>0</v>
      </c>
      <c r="V54" s="36">
        <v>0</v>
      </c>
      <c r="W54" s="36">
        <v>0</v>
      </c>
      <c r="X54" s="36">
        <v>0</v>
      </c>
      <c r="Y54" s="36">
        <v>0</v>
      </c>
      <c r="Z54" s="36">
        <v>0</v>
      </c>
      <c r="AA54" s="36">
        <v>0</v>
      </c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hidden="1" x14ac:dyDescent="0.25">
      <c r="A55" s="1" t="s">
        <v>309</v>
      </c>
      <c r="C55" s="1" t="s">
        <v>108</v>
      </c>
      <c r="D55" s="46" t="s">
        <v>105</v>
      </c>
      <c r="E55" s="7" t="s">
        <v>28</v>
      </c>
      <c r="F55" s="19">
        <v>0</v>
      </c>
      <c r="G55" s="19">
        <f>SUM(Tabela14[[#This Row],[mai/24]:[dez/25]])</f>
        <v>12</v>
      </c>
      <c r="H55" s="36"/>
      <c r="I55" s="36"/>
      <c r="J55" s="36"/>
      <c r="K55" s="36">
        <v>0</v>
      </c>
      <c r="L55" s="36">
        <v>0</v>
      </c>
      <c r="M55" s="36">
        <v>0</v>
      </c>
      <c r="N55" s="36">
        <v>4</v>
      </c>
      <c r="O55" s="36">
        <v>8</v>
      </c>
      <c r="P55" s="36">
        <v>0</v>
      </c>
      <c r="Q55" s="36">
        <v>0</v>
      </c>
      <c r="R55" s="36">
        <v>0</v>
      </c>
      <c r="S55" s="36">
        <v>0</v>
      </c>
      <c r="T55" s="36">
        <v>0</v>
      </c>
      <c r="U55" s="36">
        <v>0</v>
      </c>
      <c r="V55" s="36">
        <v>0</v>
      </c>
      <c r="W55" s="36">
        <v>0</v>
      </c>
      <c r="X55" s="36">
        <v>0</v>
      </c>
      <c r="Y55" s="36">
        <v>0</v>
      </c>
      <c r="Z55" s="36">
        <v>0</v>
      </c>
      <c r="AA55" s="36">
        <v>0</v>
      </c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hidden="1" x14ac:dyDescent="0.25">
      <c r="A56" s="1" t="s">
        <v>310</v>
      </c>
      <c r="C56" s="1" t="s">
        <v>108</v>
      </c>
      <c r="D56" s="46" t="s">
        <v>105</v>
      </c>
      <c r="E56" s="7" t="s">
        <v>28</v>
      </c>
      <c r="F56" s="19">
        <v>7</v>
      </c>
      <c r="G56" s="19">
        <f>SUM(Tabela14[[#This Row],[mai/24]:[dez/25]])</f>
        <v>7</v>
      </c>
      <c r="H56" s="36"/>
      <c r="I56" s="36"/>
      <c r="J56" s="36"/>
      <c r="K56" s="36">
        <v>0</v>
      </c>
      <c r="L56" s="36">
        <v>0</v>
      </c>
      <c r="M56" s="36">
        <v>7</v>
      </c>
      <c r="N56" s="36">
        <v>0</v>
      </c>
      <c r="O56" s="36">
        <v>0</v>
      </c>
      <c r="P56" s="36">
        <v>0</v>
      </c>
      <c r="Q56" s="36">
        <v>0</v>
      </c>
      <c r="R56" s="36">
        <v>0</v>
      </c>
      <c r="S56" s="36">
        <v>0</v>
      </c>
      <c r="T56" s="36">
        <v>0</v>
      </c>
      <c r="U56" s="36">
        <v>0</v>
      </c>
      <c r="V56" s="36">
        <v>0</v>
      </c>
      <c r="W56" s="36">
        <v>0</v>
      </c>
      <c r="X56" s="36">
        <v>0</v>
      </c>
      <c r="Y56" s="36">
        <v>0</v>
      </c>
      <c r="Z56" s="36">
        <v>0</v>
      </c>
      <c r="AA56" s="36">
        <v>0</v>
      </c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25">
      <c r="A57" s="1" t="s">
        <v>181</v>
      </c>
      <c r="C57" s="1" t="s">
        <v>99</v>
      </c>
      <c r="D57" s="46" t="s">
        <v>137</v>
      </c>
      <c r="E57" s="7" t="s">
        <v>28</v>
      </c>
      <c r="F57" s="19">
        <v>24</v>
      </c>
      <c r="G57" s="19">
        <f>SUM(Tabela14[[#This Row],[mai/24]:[dez/25]])</f>
        <v>27</v>
      </c>
      <c r="H57" s="36"/>
      <c r="I57" s="36"/>
      <c r="J57" s="36"/>
      <c r="K57" s="36">
        <v>0</v>
      </c>
      <c r="L57" s="36">
        <v>0</v>
      </c>
      <c r="M57" s="36">
        <v>27</v>
      </c>
      <c r="N57" s="36">
        <v>0</v>
      </c>
      <c r="O57" s="36">
        <v>0</v>
      </c>
      <c r="P57" s="36">
        <v>0</v>
      </c>
      <c r="Q57" s="36">
        <v>0</v>
      </c>
      <c r="R57" s="36">
        <v>0</v>
      </c>
      <c r="S57" s="133">
        <v>0</v>
      </c>
      <c r="T57" s="36">
        <v>0</v>
      </c>
      <c r="U57" s="36">
        <v>0</v>
      </c>
      <c r="V57" s="36">
        <v>0</v>
      </c>
      <c r="W57" s="36">
        <v>0</v>
      </c>
      <c r="X57" s="36">
        <v>0</v>
      </c>
      <c r="Y57" s="36">
        <v>0</v>
      </c>
      <c r="Z57" s="36">
        <v>0</v>
      </c>
      <c r="AA57" s="36">
        <v>0</v>
      </c>
      <c r="AB57" s="36">
        <v>0</v>
      </c>
      <c r="AC57" s="36">
        <v>0</v>
      </c>
      <c r="AD57" s="36">
        <v>0</v>
      </c>
      <c r="AE57" s="36">
        <v>0</v>
      </c>
      <c r="AF57" s="36">
        <v>0</v>
      </c>
      <c r="AG57" s="36">
        <v>0</v>
      </c>
      <c r="AH57" s="36">
        <v>0</v>
      </c>
      <c r="AI57" s="36">
        <v>0</v>
      </c>
      <c r="AJ57" s="36">
        <v>0</v>
      </c>
      <c r="AK57" s="36">
        <v>0</v>
      </c>
      <c r="AL57" s="36">
        <v>0</v>
      </c>
      <c r="AM57" s="36">
        <v>0</v>
      </c>
    </row>
    <row r="58" spans="1:39" ht="60" x14ac:dyDescent="0.25">
      <c r="A58" s="1" t="s">
        <v>311</v>
      </c>
      <c r="B58" s="1" t="s">
        <v>312</v>
      </c>
      <c r="C58" s="2" t="s">
        <v>121</v>
      </c>
      <c r="D58" s="46" t="s">
        <v>35</v>
      </c>
      <c r="E58" s="7" t="s">
        <v>28</v>
      </c>
      <c r="F58" s="19">
        <v>60</v>
      </c>
      <c r="G58" s="19">
        <f>SUM(Tabela14[[#This Row],[mai/24]:[dez/25]])</f>
        <v>2</v>
      </c>
      <c r="H58" s="70">
        <v>0</v>
      </c>
      <c r="I58" s="36">
        <v>0</v>
      </c>
      <c r="J58" s="36">
        <v>0</v>
      </c>
      <c r="K58" s="36">
        <v>0</v>
      </c>
      <c r="L58" s="36">
        <v>1</v>
      </c>
      <c r="M58" s="108">
        <v>1</v>
      </c>
      <c r="N58" s="40">
        <v>0</v>
      </c>
      <c r="O58" s="36">
        <v>0</v>
      </c>
      <c r="P58" s="36">
        <v>0</v>
      </c>
      <c r="Q58" s="36">
        <v>0</v>
      </c>
      <c r="R58" s="36">
        <v>0</v>
      </c>
      <c r="S58" s="133">
        <v>0</v>
      </c>
      <c r="T58" s="36">
        <v>0</v>
      </c>
      <c r="U58" s="36">
        <v>0</v>
      </c>
      <c r="V58" s="36">
        <v>0</v>
      </c>
      <c r="W58" s="36">
        <v>0</v>
      </c>
      <c r="X58" s="36">
        <v>0</v>
      </c>
      <c r="Y58" s="36">
        <v>0</v>
      </c>
      <c r="Z58" s="36">
        <v>0</v>
      </c>
      <c r="AA58" s="36">
        <v>0</v>
      </c>
      <c r="AB58" s="36">
        <v>0</v>
      </c>
      <c r="AC58" s="36">
        <v>0</v>
      </c>
      <c r="AD58" s="36">
        <v>0</v>
      </c>
      <c r="AE58" s="36">
        <v>0</v>
      </c>
      <c r="AF58" s="36">
        <v>0</v>
      </c>
      <c r="AG58" s="36">
        <v>0</v>
      </c>
      <c r="AH58" s="36">
        <v>0</v>
      </c>
      <c r="AI58" s="36">
        <v>0</v>
      </c>
      <c r="AJ58" s="36">
        <v>0</v>
      </c>
      <c r="AK58" s="36">
        <v>0</v>
      </c>
      <c r="AL58" s="36">
        <v>0</v>
      </c>
      <c r="AM58" s="36">
        <v>0</v>
      </c>
    </row>
    <row r="59" spans="1:39" ht="30" hidden="1" x14ac:dyDescent="0.25">
      <c r="A59" s="1" t="s">
        <v>313</v>
      </c>
      <c r="C59" s="1" t="s">
        <v>108</v>
      </c>
      <c r="D59" s="46" t="s">
        <v>105</v>
      </c>
      <c r="E59" s="7" t="s">
        <v>28</v>
      </c>
      <c r="F59" s="19">
        <v>15</v>
      </c>
      <c r="G59" s="19">
        <f>SUM(Tabela14[[#This Row],[mai/24]:[dez/25]])</f>
        <v>15</v>
      </c>
      <c r="H59" s="36"/>
      <c r="I59" s="36"/>
      <c r="J59" s="36"/>
      <c r="K59" s="36"/>
      <c r="L59" s="36"/>
      <c r="M59" s="36"/>
      <c r="N59" s="36">
        <v>15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0</v>
      </c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hidden="1" x14ac:dyDescent="0.25">
      <c r="A60" s="1" t="s">
        <v>314</v>
      </c>
      <c r="C60" s="1" t="s">
        <v>108</v>
      </c>
      <c r="D60" s="46" t="s">
        <v>137</v>
      </c>
      <c r="E60" s="7" t="s">
        <v>28</v>
      </c>
      <c r="F60" s="19">
        <v>62</v>
      </c>
      <c r="G60" s="19">
        <f>SUM(Tabela14[[#This Row],[mai/24]:[dez/25]])</f>
        <v>56</v>
      </c>
      <c r="H60" s="36"/>
      <c r="I60" s="36"/>
      <c r="J60" s="36"/>
      <c r="K60" s="36"/>
      <c r="L60" s="36"/>
      <c r="M60" s="108"/>
      <c r="N60" s="40">
        <v>24</v>
      </c>
      <c r="O60" s="36">
        <v>32</v>
      </c>
      <c r="P60" s="36">
        <v>0</v>
      </c>
      <c r="Q60" s="36">
        <v>0</v>
      </c>
      <c r="R60" s="36">
        <v>0</v>
      </c>
      <c r="S60" s="133">
        <v>0</v>
      </c>
      <c r="T60" s="133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hidden="1" x14ac:dyDescent="0.25">
      <c r="A61" s="1" t="s">
        <v>315</v>
      </c>
      <c r="B61" s="1" t="s">
        <v>316</v>
      </c>
      <c r="C61" s="1" t="s">
        <v>108</v>
      </c>
      <c r="D61" s="46" t="s">
        <v>137</v>
      </c>
      <c r="E61" s="7" t="s">
        <v>28</v>
      </c>
      <c r="F61" s="19">
        <v>4</v>
      </c>
      <c r="G61" s="19">
        <f>SUM(Tabela14[[#This Row],[mai/24]:[dez/25]])</f>
        <v>24</v>
      </c>
      <c r="H61" s="36"/>
      <c r="I61" s="36"/>
      <c r="J61" s="36"/>
      <c r="K61" s="36"/>
      <c r="L61" s="36"/>
      <c r="M61" s="36"/>
      <c r="N61" s="40">
        <v>0</v>
      </c>
      <c r="O61" s="36">
        <v>9</v>
      </c>
      <c r="P61" s="36">
        <v>11</v>
      </c>
      <c r="Q61" s="36">
        <v>4</v>
      </c>
      <c r="R61" s="36">
        <v>0</v>
      </c>
      <c r="S61" s="133">
        <v>0</v>
      </c>
      <c r="T61" s="133">
        <v>0</v>
      </c>
      <c r="U61" s="36">
        <v>0</v>
      </c>
      <c r="V61" s="36">
        <v>0</v>
      </c>
      <c r="W61" s="36">
        <v>0</v>
      </c>
      <c r="X61" s="36">
        <v>0</v>
      </c>
      <c r="Y61" s="36">
        <v>0</v>
      </c>
      <c r="Z61" s="36">
        <v>0</v>
      </c>
      <c r="AA61" s="36">
        <v>0</v>
      </c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hidden="1" x14ac:dyDescent="0.25">
      <c r="A62" s="1" t="s">
        <v>317</v>
      </c>
      <c r="C62" s="1" t="s">
        <v>108</v>
      </c>
      <c r="D62" s="46" t="s">
        <v>137</v>
      </c>
      <c r="E62" s="7" t="s">
        <v>28</v>
      </c>
      <c r="F62" s="19">
        <v>4</v>
      </c>
      <c r="G62" s="19">
        <f>SUM(Tabela14[[#This Row],[mai/24]:[dez/25]])</f>
        <v>43</v>
      </c>
      <c r="H62" s="36"/>
      <c r="I62" s="36"/>
      <c r="J62" s="36"/>
      <c r="K62" s="36"/>
      <c r="L62" s="36"/>
      <c r="M62" s="36"/>
      <c r="N62" s="36">
        <v>2</v>
      </c>
      <c r="O62" s="36">
        <v>2</v>
      </c>
      <c r="P62" s="36">
        <v>7</v>
      </c>
      <c r="Q62" s="36">
        <v>2</v>
      </c>
      <c r="R62" s="36">
        <v>14</v>
      </c>
      <c r="S62" s="133">
        <v>12</v>
      </c>
      <c r="T62" s="36">
        <v>4</v>
      </c>
      <c r="U62" s="36">
        <v>0</v>
      </c>
      <c r="V62" s="36">
        <v>0</v>
      </c>
      <c r="W62" s="36">
        <v>0</v>
      </c>
      <c r="X62" s="36">
        <v>0</v>
      </c>
      <c r="Y62" s="36">
        <v>0</v>
      </c>
      <c r="Z62" s="36">
        <v>0</v>
      </c>
      <c r="AA62" s="36">
        <v>0</v>
      </c>
      <c r="AB62" s="36">
        <v>0</v>
      </c>
      <c r="AC62" s="36">
        <v>0</v>
      </c>
      <c r="AD62" s="36">
        <v>0</v>
      </c>
      <c r="AE62" s="36">
        <v>0</v>
      </c>
      <c r="AF62" s="36">
        <v>0</v>
      </c>
      <c r="AG62" s="36">
        <v>0</v>
      </c>
      <c r="AH62" s="36">
        <v>0</v>
      </c>
      <c r="AI62" s="36">
        <v>0</v>
      </c>
      <c r="AJ62" s="36">
        <v>0</v>
      </c>
      <c r="AK62" s="36">
        <v>0</v>
      </c>
      <c r="AL62" s="36">
        <v>0</v>
      </c>
      <c r="AM62" s="36">
        <v>0</v>
      </c>
    </row>
    <row r="63" spans="1:39" x14ac:dyDescent="0.25">
      <c r="A63" s="1" t="s">
        <v>318</v>
      </c>
      <c r="C63" s="1" t="s">
        <v>99</v>
      </c>
      <c r="D63" s="46" t="s">
        <v>105</v>
      </c>
      <c r="E63" s="7" t="s">
        <v>28</v>
      </c>
      <c r="F63" s="19">
        <v>15</v>
      </c>
      <c r="G63" s="19">
        <f>SUM(Tabela14[[#This Row],[mai/24]:[dez/25]])</f>
        <v>41</v>
      </c>
      <c r="H63" s="36"/>
      <c r="I63" s="36"/>
      <c r="J63" s="36"/>
      <c r="K63" s="36"/>
      <c r="L63" s="36"/>
      <c r="M63" s="36"/>
      <c r="N63" s="36">
        <v>15</v>
      </c>
      <c r="O63" s="36">
        <v>2</v>
      </c>
      <c r="P63" s="36">
        <v>3</v>
      </c>
      <c r="Q63" s="36">
        <v>6</v>
      </c>
      <c r="R63" s="36">
        <v>10</v>
      </c>
      <c r="S63" s="133">
        <v>3</v>
      </c>
      <c r="T63" s="36">
        <v>0</v>
      </c>
      <c r="U63" s="36">
        <v>2</v>
      </c>
      <c r="V63" s="36">
        <v>0</v>
      </c>
      <c r="W63" s="36">
        <v>0</v>
      </c>
      <c r="X63" s="36">
        <v>0</v>
      </c>
      <c r="Y63" s="36">
        <v>0</v>
      </c>
      <c r="Z63" s="36">
        <v>0</v>
      </c>
      <c r="AA63" s="36">
        <v>0</v>
      </c>
      <c r="AB63" s="36">
        <v>0</v>
      </c>
      <c r="AC63" s="36">
        <v>0</v>
      </c>
      <c r="AD63" s="36">
        <v>0</v>
      </c>
      <c r="AE63" s="36">
        <v>0</v>
      </c>
      <c r="AF63" s="36">
        <v>0</v>
      </c>
      <c r="AG63" s="36">
        <v>0</v>
      </c>
      <c r="AH63" s="36">
        <v>0</v>
      </c>
      <c r="AI63" s="36">
        <v>0</v>
      </c>
      <c r="AJ63" s="36">
        <v>0</v>
      </c>
      <c r="AK63" s="36">
        <v>0</v>
      </c>
      <c r="AL63" s="36">
        <v>0</v>
      </c>
      <c r="AM63" s="36">
        <v>0</v>
      </c>
    </row>
    <row r="64" spans="1:39" hidden="1" x14ac:dyDescent="0.25">
      <c r="A64" s="1" t="s">
        <v>150</v>
      </c>
      <c r="B64" s="8"/>
      <c r="C64" s="20" t="s">
        <v>108</v>
      </c>
      <c r="D64" s="46" t="s">
        <v>137</v>
      </c>
      <c r="E64" s="7" t="s">
        <v>28</v>
      </c>
      <c r="F64" s="19">
        <v>24</v>
      </c>
      <c r="G64" s="19">
        <f>SUM(Tabela14[[#This Row],[mai/24]:[dez/25]])</f>
        <v>0</v>
      </c>
      <c r="H64" s="36"/>
      <c r="I64" s="36"/>
      <c r="J64" s="36"/>
      <c r="K64" s="36"/>
      <c r="L64" s="36"/>
      <c r="M64" s="36"/>
      <c r="N64" s="40">
        <v>0</v>
      </c>
      <c r="O64" s="36">
        <v>0</v>
      </c>
      <c r="P64" s="36">
        <v>0</v>
      </c>
      <c r="Q64" s="36">
        <v>0</v>
      </c>
      <c r="R64" s="36">
        <v>0</v>
      </c>
      <c r="S64" s="133">
        <v>0</v>
      </c>
      <c r="T64" s="133">
        <v>0</v>
      </c>
      <c r="U64" s="36">
        <v>0</v>
      </c>
      <c r="V64" s="36">
        <v>0</v>
      </c>
      <c r="W64" s="36">
        <v>0</v>
      </c>
      <c r="X64" s="36">
        <v>0</v>
      </c>
      <c r="Y64" s="36">
        <v>0</v>
      </c>
      <c r="Z64" s="36">
        <v>0</v>
      </c>
      <c r="AA64" s="36">
        <v>0</v>
      </c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 spans="1:39" ht="30" hidden="1" x14ac:dyDescent="0.25">
      <c r="A65" s="1" t="s">
        <v>319</v>
      </c>
      <c r="B65" s="1" t="s">
        <v>320</v>
      </c>
      <c r="C65" s="20" t="s">
        <v>108</v>
      </c>
      <c r="D65" s="46" t="s">
        <v>137</v>
      </c>
      <c r="E65" s="7" t="s">
        <v>28</v>
      </c>
      <c r="F65" s="19">
        <v>36</v>
      </c>
      <c r="G65" s="19">
        <f>SUM(Tabela14[[#This Row],[mai/24]:[dez/25]])</f>
        <v>4</v>
      </c>
      <c r="H65" s="36"/>
      <c r="I65" s="36"/>
      <c r="J65" s="36"/>
      <c r="K65" s="36"/>
      <c r="L65" s="36"/>
      <c r="M65" s="36"/>
      <c r="N65" s="40">
        <v>0</v>
      </c>
      <c r="O65" s="36">
        <v>4</v>
      </c>
      <c r="P65" s="36">
        <v>0</v>
      </c>
      <c r="Q65" s="36">
        <v>0</v>
      </c>
      <c r="R65" s="36">
        <v>0</v>
      </c>
      <c r="S65" s="36">
        <v>0</v>
      </c>
      <c r="T65" s="36">
        <v>0</v>
      </c>
      <c r="U65" s="36">
        <v>0</v>
      </c>
      <c r="V65" s="36">
        <v>0</v>
      </c>
      <c r="W65" s="36">
        <v>0</v>
      </c>
      <c r="X65" s="36">
        <v>0</v>
      </c>
      <c r="Y65" s="36">
        <v>0</v>
      </c>
      <c r="Z65" s="36">
        <v>0</v>
      </c>
      <c r="AA65" s="36">
        <v>0</v>
      </c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 spans="1:39" x14ac:dyDescent="0.25">
      <c r="A66" s="1" t="s">
        <v>321</v>
      </c>
      <c r="B66" s="1" t="s">
        <v>322</v>
      </c>
      <c r="C66" s="20" t="s">
        <v>99</v>
      </c>
      <c r="D66" s="46" t="s">
        <v>35</v>
      </c>
      <c r="E66" s="7" t="s">
        <v>28</v>
      </c>
      <c r="F66" s="19">
        <v>40</v>
      </c>
      <c r="G66" s="19">
        <f>SUM(Tabela14[[#This Row],[mai/24]:[dez/25]])</f>
        <v>35</v>
      </c>
      <c r="H66" s="36"/>
      <c r="I66" s="36"/>
      <c r="J66" s="36"/>
      <c r="K66" s="36"/>
      <c r="L66" s="36"/>
      <c r="M66" s="36"/>
      <c r="N66" s="40">
        <v>0</v>
      </c>
      <c r="O66" s="36">
        <v>2</v>
      </c>
      <c r="P66" s="36">
        <v>0</v>
      </c>
      <c r="Q66" s="36">
        <v>4</v>
      </c>
      <c r="R66" s="36">
        <v>5</v>
      </c>
      <c r="S66" s="133">
        <v>0</v>
      </c>
      <c r="T66" s="36">
        <v>0</v>
      </c>
      <c r="U66" s="36">
        <v>16</v>
      </c>
      <c r="V66" s="36">
        <v>8</v>
      </c>
      <c r="W66" s="36">
        <v>0</v>
      </c>
      <c r="X66" s="36">
        <v>0</v>
      </c>
      <c r="Y66" s="36">
        <v>0</v>
      </c>
      <c r="Z66" s="36">
        <v>0</v>
      </c>
      <c r="AA66" s="36">
        <v>0</v>
      </c>
      <c r="AB66" s="36">
        <v>0</v>
      </c>
      <c r="AC66" s="36">
        <v>0</v>
      </c>
      <c r="AD66" s="36">
        <v>0</v>
      </c>
      <c r="AE66" s="36">
        <v>0</v>
      </c>
      <c r="AF66" s="36">
        <v>0</v>
      </c>
      <c r="AG66" s="36">
        <v>0</v>
      </c>
      <c r="AH66" s="36">
        <v>0</v>
      </c>
      <c r="AI66" s="36">
        <v>0</v>
      </c>
      <c r="AJ66" s="36">
        <v>0</v>
      </c>
      <c r="AK66" s="36">
        <v>0</v>
      </c>
      <c r="AL66" s="36">
        <v>0</v>
      </c>
      <c r="AM66" s="36">
        <v>0</v>
      </c>
    </row>
    <row r="67" spans="1:39" x14ac:dyDescent="0.25">
      <c r="A67" s="1" t="s">
        <v>323</v>
      </c>
      <c r="C67" s="1" t="s">
        <v>99</v>
      </c>
      <c r="D67" s="1" t="s">
        <v>137</v>
      </c>
      <c r="E67" s="7" t="s">
        <v>28</v>
      </c>
      <c r="F67" s="99">
        <v>504</v>
      </c>
      <c r="G67" s="19">
        <f>SUM(Tabela14[[#This Row],[mai/24]:[dez/25]])</f>
        <v>258.10000000000002</v>
      </c>
      <c r="H67" s="36"/>
      <c r="I67" s="36"/>
      <c r="J67" s="36"/>
      <c r="K67" s="36"/>
      <c r="L67" s="36"/>
      <c r="M67" s="36"/>
      <c r="N67" s="40">
        <v>30</v>
      </c>
      <c r="O67" s="36">
        <v>50</v>
      </c>
      <c r="P67" s="36">
        <v>76.099999999999994</v>
      </c>
      <c r="Q67" s="36">
        <v>69</v>
      </c>
      <c r="R67" s="36">
        <v>20</v>
      </c>
      <c r="S67" s="133">
        <v>7</v>
      </c>
      <c r="T67" s="36">
        <v>0</v>
      </c>
      <c r="U67" s="36">
        <v>4</v>
      </c>
      <c r="V67" s="36">
        <v>2</v>
      </c>
      <c r="W67" s="36">
        <v>0</v>
      </c>
      <c r="X67" s="36">
        <v>0</v>
      </c>
      <c r="Y67" s="36">
        <v>0</v>
      </c>
      <c r="Z67" s="36">
        <v>0</v>
      </c>
      <c r="AA67" s="36">
        <v>0</v>
      </c>
      <c r="AB67" s="36">
        <v>0</v>
      </c>
      <c r="AC67" s="36">
        <v>0</v>
      </c>
      <c r="AD67" s="36">
        <v>0</v>
      </c>
      <c r="AE67" s="36">
        <v>0</v>
      </c>
      <c r="AF67" s="36">
        <v>0</v>
      </c>
      <c r="AG67" s="36">
        <v>0</v>
      </c>
      <c r="AH67" s="36">
        <v>0</v>
      </c>
      <c r="AI67" s="36">
        <v>0</v>
      </c>
      <c r="AJ67" s="36">
        <v>0</v>
      </c>
      <c r="AK67" s="36">
        <v>0</v>
      </c>
      <c r="AL67" s="36">
        <v>0</v>
      </c>
      <c r="AM67" s="36">
        <v>0</v>
      </c>
    </row>
    <row r="68" spans="1:39" hidden="1" x14ac:dyDescent="0.25">
      <c r="A68" s="1" t="s">
        <v>324</v>
      </c>
      <c r="B68" s="1" t="s">
        <v>325</v>
      </c>
      <c r="C68" s="1" t="s">
        <v>108</v>
      </c>
      <c r="D68" s="1" t="s">
        <v>137</v>
      </c>
      <c r="E68" s="7" t="s">
        <v>28</v>
      </c>
      <c r="F68" s="99">
        <v>16</v>
      </c>
      <c r="G68" s="19">
        <f>SUM(Tabela14[[#This Row],[mai/24]:[dez/25]])</f>
        <v>9</v>
      </c>
      <c r="H68" s="36"/>
      <c r="I68" s="36"/>
      <c r="J68" s="36"/>
      <c r="K68" s="36"/>
      <c r="L68" s="36"/>
      <c r="M68" s="36"/>
      <c r="N68" s="36"/>
      <c r="O68" s="36">
        <v>8</v>
      </c>
      <c r="P68" s="36">
        <v>1</v>
      </c>
      <c r="Q68" s="36">
        <v>0</v>
      </c>
      <c r="R68" s="36">
        <v>0</v>
      </c>
      <c r="S68" s="36">
        <v>0</v>
      </c>
      <c r="T68" s="36">
        <v>0</v>
      </c>
      <c r="U68" s="36">
        <v>0</v>
      </c>
      <c r="V68" s="36">
        <v>0</v>
      </c>
      <c r="W68" s="36">
        <v>0</v>
      </c>
      <c r="X68" s="36">
        <v>0</v>
      </c>
      <c r="Y68" s="36">
        <v>0</v>
      </c>
      <c r="Z68" s="36">
        <v>0</v>
      </c>
      <c r="AA68" s="36">
        <v>0</v>
      </c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</row>
    <row r="69" spans="1:39" hidden="1" x14ac:dyDescent="0.25">
      <c r="A69" s="1" t="s">
        <v>326</v>
      </c>
      <c r="C69" s="1" t="s">
        <v>108</v>
      </c>
      <c r="D69" s="1">
        <v>2025</v>
      </c>
      <c r="E69" s="7" t="s">
        <v>28</v>
      </c>
      <c r="F69" s="99">
        <v>18</v>
      </c>
      <c r="G69" s="19">
        <f>SUM(Tabela14[[#This Row],[mai/24]:[dez/25]])</f>
        <v>6</v>
      </c>
      <c r="H69" s="36"/>
      <c r="I69" s="36"/>
      <c r="J69" s="36"/>
      <c r="K69" s="36"/>
      <c r="L69" s="36"/>
      <c r="M69" s="36"/>
      <c r="N69" s="36"/>
      <c r="O69" s="36">
        <v>0</v>
      </c>
      <c r="P69" s="36">
        <v>3</v>
      </c>
      <c r="Q69" s="36">
        <v>3</v>
      </c>
      <c r="R69" s="36">
        <v>0</v>
      </c>
      <c r="S69" s="133">
        <v>0</v>
      </c>
      <c r="T69" s="133">
        <v>0</v>
      </c>
      <c r="U69" s="36">
        <v>0</v>
      </c>
      <c r="V69" s="36">
        <v>0</v>
      </c>
      <c r="W69" s="36">
        <v>0</v>
      </c>
      <c r="X69" s="36">
        <v>0</v>
      </c>
      <c r="Y69" s="36">
        <v>0</v>
      </c>
      <c r="Z69" s="36">
        <v>0</v>
      </c>
      <c r="AA69" s="36">
        <v>0</v>
      </c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 spans="1:39" x14ac:dyDescent="0.25">
      <c r="A70" s="1" t="s">
        <v>160</v>
      </c>
      <c r="C70" s="1" t="s">
        <v>99</v>
      </c>
      <c r="D70" s="1">
        <v>2025</v>
      </c>
      <c r="E70" s="7" t="s">
        <v>28</v>
      </c>
      <c r="F70" s="99">
        <v>366</v>
      </c>
      <c r="G70" s="19">
        <f>SUM(Tabela14[[#This Row],[mai/24]:[dez/25]])</f>
        <v>376</v>
      </c>
      <c r="H70" s="36"/>
      <c r="I70" s="36"/>
      <c r="J70" s="36"/>
      <c r="K70" s="36"/>
      <c r="L70" s="36"/>
      <c r="M70" s="36"/>
      <c r="N70" s="36"/>
      <c r="O70" s="36"/>
      <c r="P70" s="36">
        <v>4</v>
      </c>
      <c r="Q70" s="36">
        <v>23</v>
      </c>
      <c r="R70" s="36">
        <v>59</v>
      </c>
      <c r="S70" s="133">
        <v>21</v>
      </c>
      <c r="T70" s="36">
        <v>0</v>
      </c>
      <c r="U70" s="36">
        <v>42</v>
      </c>
      <c r="V70" s="36">
        <v>35</v>
      </c>
      <c r="W70" s="36">
        <v>52</v>
      </c>
      <c r="X70" s="36">
        <v>45</v>
      </c>
      <c r="Y70" s="36">
        <v>52</v>
      </c>
      <c r="Z70" s="36">
        <v>40</v>
      </c>
      <c r="AA70" s="36">
        <v>3</v>
      </c>
      <c r="AB70" s="36">
        <v>0</v>
      </c>
      <c r="AC70" s="36">
        <v>0</v>
      </c>
      <c r="AD70" s="36">
        <v>0</v>
      </c>
      <c r="AE70" s="36">
        <v>0</v>
      </c>
      <c r="AF70" s="36">
        <v>0</v>
      </c>
      <c r="AG70" s="36">
        <v>0</v>
      </c>
      <c r="AH70" s="36">
        <v>0</v>
      </c>
      <c r="AI70" s="36">
        <v>0</v>
      </c>
      <c r="AJ70" s="36">
        <v>0</v>
      </c>
      <c r="AK70" s="36">
        <v>0</v>
      </c>
      <c r="AL70" s="36">
        <v>0</v>
      </c>
      <c r="AM70" s="36">
        <v>0</v>
      </c>
    </row>
    <row r="71" spans="1:39" x14ac:dyDescent="0.25">
      <c r="A71" s="1" t="s">
        <v>327</v>
      </c>
      <c r="C71" s="1" t="s">
        <v>99</v>
      </c>
      <c r="D71" s="1">
        <v>2025</v>
      </c>
      <c r="E71" s="7" t="s">
        <v>28</v>
      </c>
      <c r="F71" s="99">
        <v>18</v>
      </c>
      <c r="G71" s="19">
        <f>SUM(Tabela14[[#This Row],[mai/24]:[dez/25]])</f>
        <v>140</v>
      </c>
      <c r="P71" s="36">
        <v>18</v>
      </c>
      <c r="Q71" s="36">
        <v>0</v>
      </c>
      <c r="R71" s="36">
        <v>16</v>
      </c>
      <c r="S71" s="133">
        <v>10</v>
      </c>
      <c r="T71" s="36">
        <v>0</v>
      </c>
      <c r="U71" s="36">
        <v>16</v>
      </c>
      <c r="V71" s="36">
        <v>8</v>
      </c>
      <c r="W71" s="36">
        <v>24</v>
      </c>
      <c r="X71" s="36">
        <v>24</v>
      </c>
      <c r="Y71" s="36">
        <v>24</v>
      </c>
      <c r="Z71" s="36">
        <v>0</v>
      </c>
      <c r="AA71" s="36">
        <v>0</v>
      </c>
      <c r="AB71" s="36">
        <v>0</v>
      </c>
      <c r="AC71" s="36">
        <v>0</v>
      </c>
      <c r="AD71" s="36">
        <v>0</v>
      </c>
      <c r="AE71" s="36">
        <v>0</v>
      </c>
      <c r="AF71" s="36">
        <v>0</v>
      </c>
      <c r="AG71" s="36">
        <v>0</v>
      </c>
      <c r="AH71" s="36">
        <v>0</v>
      </c>
      <c r="AI71" s="36">
        <v>0</v>
      </c>
      <c r="AJ71" s="36">
        <v>0</v>
      </c>
      <c r="AK71" s="36">
        <v>0</v>
      </c>
      <c r="AL71" s="36">
        <v>0</v>
      </c>
      <c r="AM71" s="36">
        <v>0</v>
      </c>
    </row>
    <row r="72" spans="1:39" x14ac:dyDescent="0.25">
      <c r="A72" s="1" t="s">
        <v>328</v>
      </c>
      <c r="C72" s="1" t="s">
        <v>99</v>
      </c>
      <c r="D72" s="1">
        <v>2025</v>
      </c>
      <c r="E72" s="7" t="s">
        <v>28</v>
      </c>
      <c r="F72" s="99">
        <v>247</v>
      </c>
      <c r="G72" s="19">
        <f>SUM(Tabela14[[#This Row],[mai/24]:[dez/25]])</f>
        <v>432</v>
      </c>
      <c r="P72" s="36">
        <v>0</v>
      </c>
      <c r="Q72" s="36">
        <v>30</v>
      </c>
      <c r="R72" s="36">
        <v>42</v>
      </c>
      <c r="S72" s="134">
        <v>156</v>
      </c>
      <c r="T72" s="36">
        <v>180</v>
      </c>
      <c r="U72" s="36">
        <v>16</v>
      </c>
      <c r="V72" s="36">
        <v>8</v>
      </c>
      <c r="W72" s="36">
        <v>0</v>
      </c>
      <c r="X72" s="36">
        <v>0</v>
      </c>
      <c r="Y72" s="36">
        <v>0</v>
      </c>
      <c r="Z72" s="36">
        <v>0</v>
      </c>
      <c r="AA72" s="36">
        <v>0</v>
      </c>
      <c r="AB72" s="36">
        <v>0</v>
      </c>
      <c r="AC72" s="36">
        <v>0</v>
      </c>
      <c r="AD72" s="36">
        <v>0</v>
      </c>
      <c r="AE72" s="36">
        <v>0</v>
      </c>
      <c r="AF72" s="36">
        <v>0</v>
      </c>
      <c r="AG72" s="36">
        <v>0</v>
      </c>
      <c r="AH72" s="36">
        <v>0</v>
      </c>
      <c r="AI72" s="36">
        <v>0</v>
      </c>
      <c r="AJ72" s="36">
        <v>0</v>
      </c>
      <c r="AK72" s="36">
        <v>0</v>
      </c>
      <c r="AL72" s="36">
        <v>0</v>
      </c>
      <c r="AM72" s="36">
        <v>0</v>
      </c>
    </row>
    <row r="73" spans="1:39" ht="21.75" hidden="1" customHeight="1" x14ac:dyDescent="0.25">
      <c r="A73" s="1" t="s">
        <v>329</v>
      </c>
      <c r="B73" s="1" t="s">
        <v>330</v>
      </c>
      <c r="C73" s="1" t="s">
        <v>108</v>
      </c>
      <c r="D73" s="1">
        <v>2025</v>
      </c>
      <c r="E73" s="7" t="s">
        <v>28</v>
      </c>
      <c r="F73" s="99"/>
      <c r="G73" s="19">
        <f>SUM(Tabela14[[#This Row],[mai/24]:[dez/25]])</f>
        <v>2</v>
      </c>
      <c r="P73" s="36"/>
      <c r="Q73" s="36"/>
      <c r="R73" s="36"/>
      <c r="S73" s="134"/>
      <c r="T73" s="36">
        <v>2</v>
      </c>
      <c r="U73" s="36">
        <v>0</v>
      </c>
      <c r="V73" s="36">
        <v>0</v>
      </c>
      <c r="W73" s="36">
        <v>0</v>
      </c>
      <c r="X73" s="36">
        <v>0</v>
      </c>
      <c r="Y73" s="36">
        <v>0</v>
      </c>
      <c r="Z73" s="36">
        <v>0</v>
      </c>
      <c r="AA73" s="36">
        <v>0</v>
      </c>
      <c r="AB73" s="36">
        <v>0</v>
      </c>
      <c r="AC73" s="36">
        <v>0</v>
      </c>
      <c r="AD73" s="36">
        <v>0</v>
      </c>
      <c r="AE73" s="36">
        <v>0</v>
      </c>
      <c r="AF73" s="36">
        <v>0</v>
      </c>
      <c r="AG73" s="36">
        <v>0</v>
      </c>
      <c r="AH73" s="36">
        <v>0</v>
      </c>
      <c r="AI73" s="36">
        <v>0</v>
      </c>
      <c r="AJ73" s="36">
        <v>0</v>
      </c>
      <c r="AK73" s="36">
        <v>0</v>
      </c>
      <c r="AL73" s="36">
        <v>0</v>
      </c>
      <c r="AM73" s="36">
        <v>0</v>
      </c>
    </row>
    <row r="74" spans="1:39" ht="30" hidden="1" x14ac:dyDescent="0.25">
      <c r="A74" s="1" t="s">
        <v>331</v>
      </c>
      <c r="C74" s="1" t="s">
        <v>108</v>
      </c>
      <c r="D74" s="1">
        <v>2025</v>
      </c>
      <c r="E74" s="7" t="s">
        <v>28</v>
      </c>
      <c r="F74" s="99">
        <v>20</v>
      </c>
      <c r="G74" s="19">
        <f>SUM(Tabela14[[#This Row],[mai/24]:[dez/25]])</f>
        <v>15</v>
      </c>
      <c r="Q74" s="36">
        <v>2</v>
      </c>
      <c r="R74" s="36">
        <v>10</v>
      </c>
      <c r="S74" s="36">
        <v>3</v>
      </c>
      <c r="T74" s="36">
        <v>0</v>
      </c>
      <c r="U74" s="36">
        <v>0</v>
      </c>
      <c r="V74" s="36">
        <v>0</v>
      </c>
      <c r="W74" s="36">
        <v>0</v>
      </c>
      <c r="X74" s="36">
        <v>0</v>
      </c>
      <c r="Y74" s="36">
        <v>0</v>
      </c>
      <c r="Z74" s="36">
        <v>0</v>
      </c>
      <c r="AA74" s="36">
        <v>0</v>
      </c>
      <c r="AB74" s="36">
        <v>0</v>
      </c>
      <c r="AC74" s="36">
        <v>0</v>
      </c>
      <c r="AD74" s="36">
        <v>0</v>
      </c>
      <c r="AE74" s="36">
        <v>0</v>
      </c>
      <c r="AF74" s="36">
        <v>0</v>
      </c>
      <c r="AG74" s="36">
        <v>0</v>
      </c>
      <c r="AH74" s="36">
        <v>0</v>
      </c>
      <c r="AI74" s="36">
        <v>0</v>
      </c>
      <c r="AJ74" s="36">
        <v>0</v>
      </c>
      <c r="AK74" s="36">
        <v>0</v>
      </c>
      <c r="AL74" s="36">
        <v>0</v>
      </c>
      <c r="AM74" s="36">
        <v>0</v>
      </c>
    </row>
    <row r="75" spans="1:39" x14ac:dyDescent="0.25">
      <c r="A75" s="1" t="s">
        <v>332</v>
      </c>
      <c r="B75" s="1" t="s">
        <v>333</v>
      </c>
      <c r="C75" s="1" t="s">
        <v>27</v>
      </c>
      <c r="D75" s="46" t="s">
        <v>43</v>
      </c>
      <c r="E75" s="7" t="s">
        <v>28</v>
      </c>
      <c r="F75" s="99">
        <v>100</v>
      </c>
      <c r="G75" s="19">
        <f>SUM(Tabela14[[#This Row],[mai/24]:[dez/25]])</f>
        <v>0</v>
      </c>
      <c r="R75" s="36"/>
      <c r="S75" s="36"/>
      <c r="T75" s="36"/>
      <c r="U75" s="36">
        <v>0</v>
      </c>
      <c r="V75" s="36">
        <v>0</v>
      </c>
      <c r="W75" s="36">
        <v>0</v>
      </c>
      <c r="X75" s="36">
        <v>0</v>
      </c>
      <c r="Y75" s="36">
        <v>0</v>
      </c>
      <c r="Z75" s="36">
        <v>0</v>
      </c>
      <c r="AA75" s="36">
        <v>0</v>
      </c>
      <c r="AB75" s="36">
        <v>40</v>
      </c>
      <c r="AC75" s="36">
        <v>0</v>
      </c>
      <c r="AD75" s="36">
        <v>0</v>
      </c>
      <c r="AE75" s="36">
        <v>0</v>
      </c>
      <c r="AF75" s="36">
        <v>0</v>
      </c>
      <c r="AG75" s="36">
        <v>0</v>
      </c>
      <c r="AH75" s="36">
        <v>0</v>
      </c>
      <c r="AI75" s="36">
        <v>0</v>
      </c>
      <c r="AJ75" s="36">
        <v>0</v>
      </c>
      <c r="AK75" s="36">
        <v>0</v>
      </c>
      <c r="AL75" s="36">
        <v>0</v>
      </c>
      <c r="AM75" s="36">
        <v>0</v>
      </c>
    </row>
    <row r="76" spans="1:39" x14ac:dyDescent="0.25">
      <c r="A76" s="1" t="s">
        <v>334</v>
      </c>
      <c r="C76" s="1" t="s">
        <v>99</v>
      </c>
      <c r="D76" s="46" t="s">
        <v>39</v>
      </c>
      <c r="E76" s="7" t="s">
        <v>28</v>
      </c>
      <c r="F76" s="99">
        <v>444</v>
      </c>
      <c r="G76" s="19">
        <f>SUM(Tabela14[[#This Row],[mai/24]:[dez/25]])</f>
        <v>444</v>
      </c>
      <c r="R76" s="36"/>
      <c r="S76" s="36"/>
      <c r="T76" s="36"/>
      <c r="U76" s="36">
        <v>24</v>
      </c>
      <c r="V76" s="36">
        <v>70</v>
      </c>
      <c r="W76" s="36">
        <v>70</v>
      </c>
      <c r="X76" s="36">
        <v>70</v>
      </c>
      <c r="Y76" s="36">
        <v>70</v>
      </c>
      <c r="Z76" s="36">
        <v>70</v>
      </c>
      <c r="AA76" s="36">
        <v>70</v>
      </c>
      <c r="AB76" s="36">
        <v>0</v>
      </c>
      <c r="AC76" s="36">
        <v>0</v>
      </c>
      <c r="AD76" s="36">
        <v>0</v>
      </c>
      <c r="AE76" s="36">
        <v>0</v>
      </c>
      <c r="AF76" s="36">
        <v>0</v>
      </c>
      <c r="AG76" s="36">
        <v>0</v>
      </c>
      <c r="AH76" s="36">
        <v>0</v>
      </c>
      <c r="AI76" s="36">
        <v>0</v>
      </c>
      <c r="AJ76" s="36">
        <v>0</v>
      </c>
      <c r="AK76" s="36">
        <v>0</v>
      </c>
      <c r="AL76" s="36">
        <v>0</v>
      </c>
      <c r="AM76" s="36">
        <v>0</v>
      </c>
    </row>
    <row r="77" spans="1:39" x14ac:dyDescent="0.25">
      <c r="A77" s="1" t="s">
        <v>335</v>
      </c>
      <c r="C77" s="1" t="s">
        <v>172</v>
      </c>
      <c r="D77" s="46" t="s">
        <v>35</v>
      </c>
      <c r="E77" s="7" t="s">
        <v>28</v>
      </c>
      <c r="F77" s="99">
        <v>8</v>
      </c>
      <c r="G77" s="19">
        <f>SUM(Tabela14[[#This Row],[mai/24]:[dez/25]])</f>
        <v>8</v>
      </c>
      <c r="R77" s="36"/>
      <c r="S77" s="36"/>
      <c r="T77" s="36"/>
      <c r="U77" s="36">
        <v>8</v>
      </c>
      <c r="V77" s="36">
        <v>0</v>
      </c>
      <c r="W77" s="36">
        <v>0</v>
      </c>
      <c r="X77" s="36">
        <v>0</v>
      </c>
      <c r="Y77" s="36">
        <v>0</v>
      </c>
      <c r="Z77" s="36">
        <v>0</v>
      </c>
      <c r="AA77" s="36">
        <v>0</v>
      </c>
      <c r="AB77" s="36">
        <v>0</v>
      </c>
      <c r="AC77" s="36">
        <v>0</v>
      </c>
      <c r="AD77" s="36">
        <v>0</v>
      </c>
      <c r="AE77" s="36">
        <v>0</v>
      </c>
      <c r="AF77" s="36">
        <v>0</v>
      </c>
      <c r="AG77" s="36">
        <v>0</v>
      </c>
      <c r="AH77" s="36">
        <v>0</v>
      </c>
      <c r="AI77" s="36">
        <v>0</v>
      </c>
      <c r="AJ77" s="36">
        <v>0</v>
      </c>
      <c r="AK77" s="36">
        <v>0</v>
      </c>
      <c r="AL77" s="36">
        <v>0</v>
      </c>
      <c r="AM77" s="36">
        <v>0</v>
      </c>
    </row>
    <row r="78" spans="1:39" x14ac:dyDescent="0.25">
      <c r="A78" s="1" t="s">
        <v>336</v>
      </c>
      <c r="C78" s="1" t="s">
        <v>172</v>
      </c>
      <c r="D78" s="46" t="s">
        <v>35</v>
      </c>
      <c r="E78" s="7" t="s">
        <v>28</v>
      </c>
      <c r="F78" s="99">
        <v>32</v>
      </c>
      <c r="G78" s="19">
        <f>SUM(Tabela14[[#This Row],[mai/24]:[dez/25]])</f>
        <v>32</v>
      </c>
      <c r="R78" s="36"/>
      <c r="S78" s="36"/>
      <c r="T78" s="36"/>
      <c r="U78" s="36">
        <v>0</v>
      </c>
      <c r="V78" s="36">
        <v>8</v>
      </c>
      <c r="W78" s="36">
        <v>8</v>
      </c>
      <c r="X78" s="36">
        <v>8</v>
      </c>
      <c r="Y78" s="36">
        <v>8</v>
      </c>
      <c r="Z78" s="36">
        <v>0</v>
      </c>
      <c r="AA78" s="36">
        <v>0</v>
      </c>
      <c r="AB78" s="36">
        <v>0</v>
      </c>
      <c r="AC78" s="36">
        <v>0</v>
      </c>
      <c r="AD78" s="36">
        <v>0</v>
      </c>
      <c r="AE78" s="36">
        <v>0</v>
      </c>
      <c r="AF78" s="36">
        <v>0</v>
      </c>
      <c r="AG78" s="36">
        <v>0</v>
      </c>
      <c r="AH78" s="36">
        <v>0</v>
      </c>
      <c r="AI78" s="36">
        <v>0</v>
      </c>
      <c r="AJ78" s="36">
        <v>0</v>
      </c>
      <c r="AK78" s="36">
        <v>0</v>
      </c>
      <c r="AL78" s="36">
        <v>0</v>
      </c>
      <c r="AM78" s="36">
        <v>0</v>
      </c>
    </row>
    <row r="79" spans="1:39" x14ac:dyDescent="0.25"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 spans="1:39" x14ac:dyDescent="0.25"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spans="18:39" x14ac:dyDescent="0.25"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 spans="18:39" x14ac:dyDescent="0.25"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</row>
    <row r="83" spans="18:39" x14ac:dyDescent="0.25"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</row>
    <row r="84" spans="18:39" x14ac:dyDescent="0.25"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</row>
    <row r="85" spans="18:39" x14ac:dyDescent="0.25"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</sheetData>
  <phoneticPr fontId="18" type="noConversion"/>
  <conditionalFormatting sqref="A44:B44 P47:Q47 Q70:T70">
    <cfRule type="expression" dxfId="229" priority="61">
      <formula>IF($A44="Esforço total atribuído",1)</formula>
    </cfRule>
    <cfRule type="expression" dxfId="228" priority="62">
      <formula>IF($A44="Disponibilidade restante",1)</formula>
    </cfRule>
    <cfRule type="expression" dxfId="227" priority="63">
      <formula>IF($A44="Disponibil.total",1)</formula>
    </cfRule>
    <cfRule type="expression" dxfId="226" priority="64">
      <formula>IF(#REF!=1,1)</formula>
    </cfRule>
  </conditionalFormatting>
  <conditionalFormatting sqref="AB3:AM3">
    <cfRule type="expression" dxfId="225" priority="45">
      <formula>IF($A3="Esforço total atribuído",1)</formula>
    </cfRule>
    <cfRule type="expression" dxfId="224" priority="46">
      <formula>IF($A3="Disponibilidade restante",1)</formula>
    </cfRule>
    <cfRule type="expression" dxfId="223" priority="47">
      <formula>IF($A3="Disponibil.total",1)</formula>
    </cfRule>
    <cfRule type="expression" dxfId="222" priority="48">
      <formula>IF($C3=1,1)</formula>
    </cfRule>
  </conditionalFormatting>
  <conditionalFormatting sqref="H8:AM9 H10:AA32 AB11:AM11 AB22:AM22 AB25:AM25 AB28:AM28 H33:I33 H34:J34 L34:AA34 H35:AA44 AB41:AM41 AB43:AM43 K45:AA45 A46 H46:Q46 R46:AA48 L47 N47:Q47 H48:Q48 A51 H51:AM51 B51:B57 H52:J56 L52:AA56 A57 AB57:AM58 H57:AA69 A59:B63 AB62:AM63 A66:B66 AB66:AM67 H70:P70 AB70:AM72 Q71:AA71 A72:B73 Q72:R73 AB74:AM74">
    <cfRule type="expression" dxfId="221" priority="258">
      <formula>IF($A8="Disponibilidade restante",1)</formula>
    </cfRule>
    <cfRule type="expression" dxfId="220" priority="259">
      <formula>IF($A8="Disponibil.total",1)</formula>
    </cfRule>
    <cfRule type="expression" dxfId="219" priority="260">
      <formula>IF(#REF!=1,1)</formula>
    </cfRule>
  </conditionalFormatting>
  <conditionalFormatting sqref="J47:K47">
    <cfRule type="expression" dxfId="218" priority="101">
      <formula>IF($A47="Esforço total atribuído",1)</formula>
    </cfRule>
    <cfRule type="expression" dxfId="217" priority="102">
      <formula>IF($A47="Disponibilidade restante",1)</formula>
    </cfRule>
    <cfRule type="expression" dxfId="216" priority="103">
      <formula>IF($A47="Disponibil.total",1)</formula>
    </cfRule>
    <cfRule type="expression" dxfId="215" priority="104">
      <formula>IF(#REF!=1,1)</formula>
    </cfRule>
  </conditionalFormatting>
  <conditionalFormatting sqref="J33:AA33 B46:B47">
    <cfRule type="expression" dxfId="214" priority="105">
      <formula>IF($A33="Esforço total atribuído",1)</formula>
    </cfRule>
    <cfRule type="expression" dxfId="213" priority="106">
      <formula>IF($A33="Disponibilidade restante",1)</formula>
    </cfRule>
    <cfRule type="expression" dxfId="212" priority="107">
      <formula>IF($A33="Disponibil.total",1)</formula>
    </cfRule>
    <cfRule type="expression" dxfId="211" priority="108">
      <formula>IF(#REF!=1,1)</formula>
    </cfRule>
  </conditionalFormatting>
  <conditionalFormatting sqref="K34">
    <cfRule type="expression" dxfId="210" priority="81">
      <formula>IF($A34="Esforço total atribuído",1)</formula>
    </cfRule>
    <cfRule type="expression" dxfId="209" priority="82">
      <formula>IF($A34="Disponibilidade restante",1)</formula>
    </cfRule>
    <cfRule type="expression" dxfId="208" priority="83">
      <formula>IF($A34="Disponibil.total",1)</formula>
    </cfRule>
    <cfRule type="expression" dxfId="207" priority="84">
      <formula>IF(#REF!=1,1)</formula>
    </cfRule>
  </conditionalFormatting>
  <conditionalFormatting sqref="K52:K56">
    <cfRule type="expression" dxfId="206" priority="49">
      <formula>IF($A52="Esforço total atribuído",1)</formula>
    </cfRule>
    <cfRule type="expression" dxfId="205" priority="50">
      <formula>IF($A52="Disponibilidade restante",1)</formula>
    </cfRule>
    <cfRule type="expression" dxfId="204" priority="51">
      <formula>IF($A52="Disponibil.total",1)</formula>
    </cfRule>
    <cfRule type="expression" dxfId="203" priority="52">
      <formula>IF(#REF!=1,1)</formula>
    </cfRule>
  </conditionalFormatting>
  <conditionalFormatting sqref="N47:Q47 H8:AM9 H10:AA32 AB11:AM11 AB22:AM22 AB25:AM25 AB28:AM28 H33:I33 H34:J34 L34:AA34 H35:AA44 AB41:AM41 AB43:AM43 K45:AA45 A46 H46:Q46 R46:AA48 L47 H48:Q48 A51 H51:AM51 B51:B57 H52:J56 L52:AA56 A57 AB57:AM58 H57:AA69 A59:B63 AB62:AM63 A66:B66 AB66:AM67 H70:P70 AB70:AM72 Q71:AA71 A72:B73 Q72:R73 AB74:AM74">
    <cfRule type="expression" dxfId="202" priority="257">
      <formula>IF($A8="Esforço total atribuído",1)</formula>
    </cfRule>
  </conditionalFormatting>
  <conditionalFormatting sqref="P71:P73">
    <cfRule type="expression" dxfId="201" priority="17">
      <formula>IF($A71="Esforço total atribuído",1)</formula>
    </cfRule>
    <cfRule type="expression" dxfId="200" priority="18">
      <formula>IF($A71="Disponibilidade restante",1)</formula>
    </cfRule>
    <cfRule type="expression" dxfId="199" priority="19">
      <formula>IF($A71="Disponibil.total",1)</formula>
    </cfRule>
    <cfRule type="expression" dxfId="198" priority="20">
      <formula>IF(#REF!=1,1)</formula>
    </cfRule>
  </conditionalFormatting>
  <conditionalFormatting sqref="Q74">
    <cfRule type="expression" dxfId="197" priority="13">
      <formula>IF($A74="Esforço total atribuído",1)</formula>
    </cfRule>
    <cfRule type="expression" dxfId="196" priority="14">
      <formula>IF($A74="Disponibilidade restante",1)</formula>
    </cfRule>
    <cfRule type="expression" dxfId="195" priority="15">
      <formula>IF($A74="Disponibil.total",1)</formula>
    </cfRule>
    <cfRule type="expression" dxfId="194" priority="16">
      <formula>IF(#REF!=1,1)</formula>
    </cfRule>
  </conditionalFormatting>
  <conditionalFormatting sqref="U70:AA70">
    <cfRule type="expression" dxfId="193" priority="9">
      <formula>IF($A70="Esforço total atribuído",1)</formula>
    </cfRule>
    <cfRule type="expression" dxfId="192" priority="10">
      <formula>IF($A70="Disponibilidade restante",1)</formula>
    </cfRule>
    <cfRule type="expression" dxfId="191" priority="11">
      <formula>IF($A70="Disponibil.total",1)</formula>
    </cfRule>
    <cfRule type="expression" dxfId="190" priority="12">
      <formula>IF(#REF!=1,1)</formula>
    </cfRule>
  </conditionalFormatting>
  <conditionalFormatting sqref="U72:AA72 U73:AM73">
    <cfRule type="expression" dxfId="189" priority="21">
      <formula>IF($A72="Esforço total atribuído",1)</formula>
    </cfRule>
    <cfRule type="expression" dxfId="188" priority="22">
      <formula>IF($A72="Disponibilidade restante",1)</formula>
    </cfRule>
    <cfRule type="expression" dxfId="187" priority="23">
      <formula>IF($A72="Disponibil.total",1)</formula>
    </cfRule>
    <cfRule type="expression" dxfId="186" priority="24">
      <formula>IF(#REF!=1,1)</formula>
    </cfRule>
  </conditionalFormatting>
  <conditionalFormatting sqref="G2:G4 K3:S3 H47:I47 M47:N47 A48 H45:J45 H49:AA50 W3:AA3">
    <cfRule type="expression" dxfId="185" priority="1008">
      <formula>IF($A2="Esforço total atribuído",1)</formula>
    </cfRule>
    <cfRule type="expression" dxfId="184" priority="1009">
      <formula>IF($A2="Disponibilidade restante",1)</formula>
    </cfRule>
    <cfRule type="expression" dxfId="183" priority="1010">
      <formula>IF($A2="Disponibil.total",1)</formula>
    </cfRule>
    <cfRule type="expression" dxfId="182" priority="1011">
      <formula>IF($B2=1,1)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D63 D66 D42:D50 D33:D40 D59 D52:D56 D58" numberStoredAsText="1"/>
  </ignoredErrors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198F-52FF-42E0-B4E9-9E5A3CBDE588}">
  <dimension ref="A1:AM30"/>
  <sheetViews>
    <sheetView tabSelected="1" zoomScale="90" zoomScaleNormal="90" workbookViewId="0">
      <pane ySplit="4" topLeftCell="A5" activePane="bottomLeft" state="frozen"/>
      <selection pane="bottomLeft" activeCell="B1" sqref="B1:B1048576"/>
    </sheetView>
  </sheetViews>
  <sheetFormatPr defaultRowHeight="15" x14ac:dyDescent="0.25"/>
  <cols>
    <col min="1" max="1" width="61.42578125" style="1" bestFit="1" customWidth="1"/>
    <col min="2" max="2" width="8.7109375" style="1" bestFit="1" customWidth="1"/>
    <col min="3" max="3" width="14.42578125" style="1" bestFit="1" customWidth="1"/>
    <col min="4" max="4" width="11.7109375" style="1" bestFit="1" customWidth="1"/>
    <col min="5" max="5" width="11.28515625" style="1" bestFit="1" customWidth="1"/>
    <col min="6" max="6" width="18.140625" style="1" bestFit="1" customWidth="1"/>
    <col min="7" max="7" width="16.28515625" style="1" customWidth="1"/>
    <col min="8" max="11" width="10.42578125" style="1" hidden="1" customWidth="1"/>
    <col min="12" max="20" width="11.5703125" style="1" hidden="1" customWidth="1"/>
    <col min="21" max="27" width="11.5703125" style="1" customWidth="1"/>
  </cols>
  <sheetData>
    <row r="1" spans="1:39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3" t="s">
        <v>65</v>
      </c>
      <c r="I1" s="4" t="s">
        <v>66</v>
      </c>
      <c r="J1" s="4" t="s">
        <v>67</v>
      </c>
      <c r="K1" s="4" t="s">
        <v>68</v>
      </c>
      <c r="L1" s="4" t="s">
        <v>69</v>
      </c>
      <c r="M1" s="4" t="s">
        <v>70</v>
      </c>
      <c r="N1" s="4" t="s">
        <v>71</v>
      </c>
      <c r="O1" s="4" t="s">
        <v>72</v>
      </c>
      <c r="P1" s="4" t="s">
        <v>73</v>
      </c>
      <c r="Q1" s="4" t="s">
        <v>74</v>
      </c>
      <c r="R1" s="4" t="s">
        <v>75</v>
      </c>
      <c r="S1" s="4" t="s">
        <v>76</v>
      </c>
      <c r="T1" s="4" t="s">
        <v>77</v>
      </c>
      <c r="U1" s="4" t="s">
        <v>78</v>
      </c>
      <c r="V1" s="4" t="s">
        <v>79</v>
      </c>
      <c r="W1" s="4" t="s">
        <v>80</v>
      </c>
      <c r="X1" s="4" t="s">
        <v>81</v>
      </c>
      <c r="Y1" s="4" t="s">
        <v>82</v>
      </c>
      <c r="Z1" s="4" t="s">
        <v>83</v>
      </c>
      <c r="AA1" s="4" t="s">
        <v>84</v>
      </c>
      <c r="AB1" s="3" t="s">
        <v>179</v>
      </c>
      <c r="AC1" s="3" t="s">
        <v>249</v>
      </c>
      <c r="AD1" s="3" t="s">
        <v>87</v>
      </c>
      <c r="AE1" s="56" t="s">
        <v>88</v>
      </c>
      <c r="AF1" s="56" t="s">
        <v>89</v>
      </c>
      <c r="AG1" s="3" t="s">
        <v>90</v>
      </c>
      <c r="AH1" s="3" t="s">
        <v>91</v>
      </c>
      <c r="AI1" s="3" t="s">
        <v>92</v>
      </c>
      <c r="AJ1" s="3" t="s">
        <v>93</v>
      </c>
      <c r="AK1" s="3" t="s">
        <v>94</v>
      </c>
      <c r="AL1" s="3" t="s">
        <v>95</v>
      </c>
      <c r="AM1" s="3" t="s">
        <v>96</v>
      </c>
    </row>
    <row r="2" spans="1:39" x14ac:dyDescent="0.25">
      <c r="A2" s="1" t="s">
        <v>21</v>
      </c>
      <c r="G2" s="57">
        <f>SUM(Tabela1456[[#This Row],[ago/24]:[dez/25]])</f>
        <v>537.70000000000005</v>
      </c>
      <c r="H2" s="22">
        <f>H3-H4</f>
        <v>16</v>
      </c>
      <c r="I2" s="12">
        <f t="shared" ref="I2:P2" si="0">I3-I4</f>
        <v>-2</v>
      </c>
      <c r="J2" s="12">
        <f t="shared" si="0"/>
        <v>0</v>
      </c>
      <c r="K2" s="12">
        <f t="shared" si="0"/>
        <v>0</v>
      </c>
      <c r="L2" s="19">
        <f t="shared" si="0"/>
        <v>0</v>
      </c>
      <c r="M2" s="19">
        <f t="shared" si="0"/>
        <v>-4</v>
      </c>
      <c r="N2" s="19">
        <f t="shared" si="0"/>
        <v>-16</v>
      </c>
      <c r="O2" s="19">
        <f t="shared" si="0"/>
        <v>-8</v>
      </c>
      <c r="P2" s="19">
        <f t="shared" si="0"/>
        <v>-68.300000000000011</v>
      </c>
      <c r="Q2" s="19">
        <f t="shared" ref="Q2:AM2" si="1">Q3-Q4</f>
        <v>8</v>
      </c>
      <c r="R2" s="19">
        <f t="shared" si="1"/>
        <v>-85</v>
      </c>
      <c r="S2" s="19">
        <f t="shared" si="1"/>
        <v>-23</v>
      </c>
      <c r="T2" s="19">
        <f t="shared" si="1"/>
        <v>-6</v>
      </c>
      <c r="U2" s="19">
        <f t="shared" si="1"/>
        <v>-43</v>
      </c>
      <c r="V2" s="19">
        <f t="shared" si="1"/>
        <v>78</v>
      </c>
      <c r="W2" s="19">
        <f t="shared" si="1"/>
        <v>98</v>
      </c>
      <c r="X2" s="19">
        <f t="shared" si="1"/>
        <v>163</v>
      </c>
      <c r="Y2" s="19">
        <f t="shared" si="1"/>
        <v>172</v>
      </c>
      <c r="Z2" s="19">
        <f t="shared" si="1"/>
        <v>152</v>
      </c>
      <c r="AA2" s="19">
        <f t="shared" si="1"/>
        <v>120</v>
      </c>
      <c r="AB2" s="19">
        <f t="shared" si="1"/>
        <v>136</v>
      </c>
      <c r="AC2" s="19">
        <f t="shared" si="1"/>
        <v>152</v>
      </c>
      <c r="AD2" s="19">
        <f t="shared" si="1"/>
        <v>160</v>
      </c>
      <c r="AE2" s="19">
        <f t="shared" si="1"/>
        <v>152</v>
      </c>
      <c r="AF2" s="19">
        <f t="shared" si="1"/>
        <v>160</v>
      </c>
      <c r="AG2" s="19">
        <f t="shared" si="1"/>
        <v>152</v>
      </c>
      <c r="AH2" s="19">
        <f t="shared" si="1"/>
        <v>168</v>
      </c>
      <c r="AI2" s="19">
        <f t="shared" si="1"/>
        <v>160</v>
      </c>
      <c r="AJ2" s="19">
        <f t="shared" si="1"/>
        <v>168</v>
      </c>
      <c r="AK2" s="19">
        <f t="shared" si="1"/>
        <v>176</v>
      </c>
      <c r="AL2" s="19">
        <f t="shared" si="1"/>
        <v>152</v>
      </c>
      <c r="AM2" s="19">
        <f t="shared" si="1"/>
        <v>120</v>
      </c>
    </row>
    <row r="3" spans="1:39" x14ac:dyDescent="0.25">
      <c r="A3" s="1" t="s">
        <v>22</v>
      </c>
      <c r="G3" s="57">
        <f>SUM(Tabela1456[[#This Row],[ago/24]:[dez/25]])</f>
        <v>2736</v>
      </c>
      <c r="H3" s="22">
        <v>168</v>
      </c>
      <c r="I3" s="13">
        <v>160</v>
      </c>
      <c r="J3" s="13">
        <v>176</v>
      </c>
      <c r="K3" s="53">
        <v>176</v>
      </c>
      <c r="L3" s="57">
        <v>168</v>
      </c>
      <c r="M3" s="57">
        <v>184</v>
      </c>
      <c r="N3" s="57">
        <v>152</v>
      </c>
      <c r="O3" s="57">
        <v>120</v>
      </c>
      <c r="P3" s="57">
        <v>128</v>
      </c>
      <c r="Q3" s="57">
        <v>160</v>
      </c>
      <c r="R3" s="57">
        <v>168</v>
      </c>
      <c r="S3" s="57">
        <v>160</v>
      </c>
      <c r="T3" s="58">
        <v>168</v>
      </c>
      <c r="U3" s="58">
        <v>160</v>
      </c>
      <c r="V3" s="58">
        <v>176</v>
      </c>
      <c r="W3" s="57">
        <v>168</v>
      </c>
      <c r="X3" s="57">
        <v>176</v>
      </c>
      <c r="Y3" s="57">
        <v>184</v>
      </c>
      <c r="Z3" s="57">
        <v>160</v>
      </c>
      <c r="AA3" s="57">
        <v>128</v>
      </c>
      <c r="AB3" s="57">
        <v>144</v>
      </c>
      <c r="AC3" s="57">
        <v>160</v>
      </c>
      <c r="AD3" s="57">
        <v>168</v>
      </c>
      <c r="AE3" s="57">
        <v>160</v>
      </c>
      <c r="AF3" s="57">
        <v>168</v>
      </c>
      <c r="AG3" s="57">
        <v>160</v>
      </c>
      <c r="AH3" s="57">
        <v>176</v>
      </c>
      <c r="AI3" s="57">
        <v>168</v>
      </c>
      <c r="AJ3" s="57">
        <v>176</v>
      </c>
      <c r="AK3" s="57">
        <v>184</v>
      </c>
      <c r="AL3" s="57">
        <v>160</v>
      </c>
      <c r="AM3" s="57">
        <v>128</v>
      </c>
    </row>
    <row r="4" spans="1:39" x14ac:dyDescent="0.25">
      <c r="A4" s="10" t="s">
        <v>23</v>
      </c>
      <c r="B4" s="10"/>
      <c r="C4" s="10"/>
      <c r="D4" s="10"/>
      <c r="E4" s="10"/>
      <c r="F4" s="10"/>
      <c r="G4" s="100">
        <f>SUM(Tabela1456[[#This Row],[ago/24]:[dez/25]])</f>
        <v>2198.3000000000002</v>
      </c>
      <c r="H4" s="23">
        <f>SUM(H9:H29)</f>
        <v>152</v>
      </c>
      <c r="I4" s="9">
        <f>SUM(I9:I29)</f>
        <v>162</v>
      </c>
      <c r="J4" s="9">
        <f t="shared" ref="J4:T4" si="2">SUM(J7:J29)</f>
        <v>176</v>
      </c>
      <c r="K4" s="9">
        <f t="shared" si="2"/>
        <v>176</v>
      </c>
      <c r="L4" s="11">
        <f t="shared" si="2"/>
        <v>168</v>
      </c>
      <c r="M4" s="11">
        <f t="shared" si="2"/>
        <v>188</v>
      </c>
      <c r="N4" s="11">
        <f t="shared" si="2"/>
        <v>168</v>
      </c>
      <c r="O4" s="11">
        <f t="shared" si="2"/>
        <v>128</v>
      </c>
      <c r="P4" s="11">
        <f t="shared" si="2"/>
        <v>196.3</v>
      </c>
      <c r="Q4" s="11">
        <f t="shared" si="2"/>
        <v>152</v>
      </c>
      <c r="R4" s="11">
        <f t="shared" si="2"/>
        <v>253</v>
      </c>
      <c r="S4" s="11">
        <f t="shared" si="2"/>
        <v>183</v>
      </c>
      <c r="T4" s="11">
        <f t="shared" si="2"/>
        <v>174</v>
      </c>
      <c r="U4" s="11">
        <f>SUM(U7:U29)</f>
        <v>203</v>
      </c>
      <c r="V4" s="11">
        <f>SUM(V7:V29)</f>
        <v>98</v>
      </c>
      <c r="W4" s="11">
        <f t="shared" ref="W4:AM4" si="3">SUM(W7:W58)</f>
        <v>70</v>
      </c>
      <c r="X4" s="11">
        <f t="shared" si="3"/>
        <v>13</v>
      </c>
      <c r="Y4" s="11">
        <f t="shared" si="3"/>
        <v>12</v>
      </c>
      <c r="Z4" s="11">
        <f t="shared" si="3"/>
        <v>8</v>
      </c>
      <c r="AA4" s="11">
        <f t="shared" si="3"/>
        <v>8</v>
      </c>
      <c r="AB4" s="11">
        <f t="shared" si="3"/>
        <v>8</v>
      </c>
      <c r="AC4" s="11">
        <f t="shared" si="3"/>
        <v>8</v>
      </c>
      <c r="AD4" s="11">
        <f t="shared" si="3"/>
        <v>8</v>
      </c>
      <c r="AE4" s="11">
        <f t="shared" si="3"/>
        <v>8</v>
      </c>
      <c r="AF4" s="11">
        <f t="shared" si="3"/>
        <v>8</v>
      </c>
      <c r="AG4" s="11">
        <f t="shared" si="3"/>
        <v>8</v>
      </c>
      <c r="AH4" s="11">
        <f t="shared" si="3"/>
        <v>8</v>
      </c>
      <c r="AI4" s="11">
        <f t="shared" si="3"/>
        <v>8</v>
      </c>
      <c r="AJ4" s="11">
        <f t="shared" si="3"/>
        <v>8</v>
      </c>
      <c r="AK4" s="11">
        <f t="shared" si="3"/>
        <v>8</v>
      </c>
      <c r="AL4" s="11">
        <f t="shared" si="3"/>
        <v>8</v>
      </c>
      <c r="AM4" s="11">
        <f t="shared" si="3"/>
        <v>8</v>
      </c>
    </row>
    <row r="5" spans="1:39" s="91" customFormat="1" x14ac:dyDescent="0.25">
      <c r="A5" s="86" t="s">
        <v>24</v>
      </c>
      <c r="B5" s="86"/>
      <c r="C5" s="86"/>
      <c r="D5" s="86"/>
      <c r="E5" s="86"/>
      <c r="F5" s="86"/>
      <c r="G5" s="88"/>
      <c r="H5" s="89"/>
      <c r="I5" s="89"/>
      <c r="J5" s="89"/>
      <c r="K5" s="89"/>
      <c r="L5" s="89"/>
      <c r="M5" s="89"/>
      <c r="N5" s="89"/>
      <c r="O5" s="89"/>
      <c r="P5" s="89"/>
      <c r="Q5" s="94"/>
      <c r="R5" s="89"/>
      <c r="S5" s="94"/>
      <c r="T5" s="94"/>
      <c r="U5" s="94"/>
      <c r="V5" s="94"/>
      <c r="W5" s="94"/>
      <c r="X5" s="94"/>
      <c r="Y5" s="94"/>
      <c r="Z5" s="94"/>
      <c r="AA5" s="94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</row>
    <row r="6" spans="1:39" s="91" customFormat="1" x14ac:dyDescent="0.25">
      <c r="A6" s="86" t="s">
        <v>25</v>
      </c>
      <c r="B6" s="86"/>
      <c r="C6" s="86"/>
      <c r="D6" s="86"/>
      <c r="E6" s="86"/>
      <c r="F6" s="86"/>
      <c r="G6" s="88"/>
      <c r="H6" s="89"/>
      <c r="I6" s="89"/>
      <c r="J6" s="89"/>
      <c r="K6" s="89"/>
      <c r="L6" s="89"/>
      <c r="M6" s="89"/>
      <c r="N6" s="89"/>
      <c r="O6" s="89"/>
      <c r="P6" s="89"/>
      <c r="Q6" s="94"/>
      <c r="R6" s="89"/>
      <c r="S6" s="94"/>
      <c r="T6" s="94"/>
      <c r="U6" s="94"/>
      <c r="V6" s="94"/>
      <c r="W6" s="94"/>
      <c r="X6" s="94"/>
      <c r="Y6" s="94"/>
      <c r="Z6" s="94"/>
      <c r="AA6" s="94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</row>
    <row r="7" spans="1:39" x14ac:dyDescent="0.25">
      <c r="A7" s="1" t="s">
        <v>97</v>
      </c>
      <c r="B7" s="17"/>
      <c r="C7" s="1" t="s">
        <v>99</v>
      </c>
      <c r="D7" s="1" t="s">
        <v>137</v>
      </c>
      <c r="E7" s="1" t="s">
        <v>31</v>
      </c>
      <c r="F7" s="85"/>
      <c r="G7" s="85">
        <f>SUM(Tabela1456[[#This Row],[ago/24]:[dez/25]])</f>
        <v>79</v>
      </c>
      <c r="H7" s="23">
        <v>27</v>
      </c>
      <c r="I7" s="13">
        <v>27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25</v>
      </c>
      <c r="Q7" s="14">
        <v>0</v>
      </c>
      <c r="R7" s="14">
        <v>0</v>
      </c>
      <c r="S7" s="14">
        <v>21</v>
      </c>
      <c r="T7" s="14">
        <v>33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</row>
    <row r="8" spans="1:39" x14ac:dyDescent="0.25">
      <c r="A8" s="1" t="s">
        <v>115</v>
      </c>
      <c r="B8" s="17"/>
      <c r="C8" s="1" t="s">
        <v>99</v>
      </c>
      <c r="D8" s="1" t="s">
        <v>137</v>
      </c>
      <c r="E8" s="1" t="s">
        <v>31</v>
      </c>
      <c r="F8" s="85"/>
      <c r="G8" s="85">
        <f>SUM(Tabela1456[[#This Row],[ago/24]:[dez/25]])</f>
        <v>72</v>
      </c>
      <c r="H8" s="23"/>
      <c r="I8" s="13"/>
      <c r="J8" s="5"/>
      <c r="K8" s="5"/>
      <c r="L8" s="5"/>
      <c r="M8" s="5"/>
      <c r="N8" s="5"/>
      <c r="O8" s="5"/>
      <c r="P8" s="5"/>
      <c r="Q8" s="14"/>
      <c r="R8" s="5"/>
      <c r="S8" s="14">
        <v>24</v>
      </c>
      <c r="T8" s="14">
        <v>48</v>
      </c>
      <c r="U8" s="14"/>
      <c r="V8" s="14"/>
      <c r="W8" s="14"/>
      <c r="X8" s="14"/>
      <c r="Y8" s="14"/>
      <c r="Z8" s="14"/>
      <c r="AA8" s="14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5">
      <c r="A9" s="1" t="s">
        <v>337</v>
      </c>
      <c r="C9" s="1" t="s">
        <v>99</v>
      </c>
      <c r="D9" s="1" t="s">
        <v>137</v>
      </c>
      <c r="E9" t="s">
        <v>31</v>
      </c>
      <c r="F9" s="85"/>
      <c r="G9" s="85">
        <f>SUM(Tabela1456[[#This Row],[ago/24]:[dez/25]])</f>
        <v>14</v>
      </c>
      <c r="H9" s="29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9</v>
      </c>
      <c r="S9" s="14">
        <v>3</v>
      </c>
      <c r="T9" s="14">
        <v>2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</row>
    <row r="10" spans="1:39" x14ac:dyDescent="0.25">
      <c r="A10" s="1" t="s">
        <v>338</v>
      </c>
      <c r="C10" s="1" t="s">
        <v>99</v>
      </c>
      <c r="D10" s="1" t="s">
        <v>137</v>
      </c>
      <c r="E10" t="s">
        <v>31</v>
      </c>
      <c r="F10" s="85"/>
      <c r="G10" s="85">
        <f>SUM(Tabela1456[[#This Row],[ago/24]:[dez/25]])</f>
        <v>1</v>
      </c>
      <c r="H10" s="29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1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</row>
    <row r="11" spans="1:39" x14ac:dyDescent="0.25">
      <c r="A11" s="1" t="s">
        <v>339</v>
      </c>
      <c r="C11" s="1" t="s">
        <v>121</v>
      </c>
      <c r="D11" s="1" t="s">
        <v>137</v>
      </c>
      <c r="E11" t="s">
        <v>31</v>
      </c>
      <c r="F11" s="85"/>
      <c r="G11" s="85">
        <f>SUM(Tabela1456[[#This Row],[ago/24]:[dez/25]])</f>
        <v>0</v>
      </c>
      <c r="H11" s="29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</row>
    <row r="12" spans="1:39" x14ac:dyDescent="0.25">
      <c r="A12" s="1" t="s">
        <v>340</v>
      </c>
      <c r="C12" s="1" t="s">
        <v>121</v>
      </c>
      <c r="D12" s="1" t="s">
        <v>137</v>
      </c>
      <c r="E12" t="s">
        <v>31</v>
      </c>
      <c r="F12" s="85"/>
      <c r="G12" s="85">
        <f>SUM(Tabela1456[[#This Row],[ago/24]:[dez/25]])</f>
        <v>0</v>
      </c>
      <c r="H12" s="29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</row>
    <row r="13" spans="1:39" s="143" customFormat="1" hidden="1" x14ac:dyDescent="0.25">
      <c r="A13" s="142" t="s">
        <v>159</v>
      </c>
      <c r="B13" s="142"/>
      <c r="C13" s="142" t="s">
        <v>341</v>
      </c>
      <c r="D13" s="142" t="s">
        <v>137</v>
      </c>
      <c r="E13" s="143" t="s">
        <v>31</v>
      </c>
      <c r="F13" s="144">
        <v>1185</v>
      </c>
      <c r="G13" s="144">
        <f>SUM(Tabela1456[[#This Row],[ago/24]:[dez/25]])</f>
        <v>1518.3</v>
      </c>
      <c r="H13" s="145">
        <v>152</v>
      </c>
      <c r="I13" s="145">
        <v>162</v>
      </c>
      <c r="J13" s="145">
        <v>176</v>
      </c>
      <c r="K13" s="145">
        <v>176</v>
      </c>
      <c r="L13" s="145">
        <v>168</v>
      </c>
      <c r="M13" s="145">
        <v>184</v>
      </c>
      <c r="N13" s="145">
        <v>152</v>
      </c>
      <c r="O13" s="145">
        <v>120</v>
      </c>
      <c r="P13" s="145">
        <v>162.30000000000001</v>
      </c>
      <c r="Q13" s="145">
        <v>92</v>
      </c>
      <c r="R13" s="145">
        <v>244</v>
      </c>
      <c r="S13" s="145">
        <v>131</v>
      </c>
      <c r="T13" s="145">
        <v>89</v>
      </c>
      <c r="U13" s="145">
        <v>0</v>
      </c>
      <c r="V13" s="145">
        <v>0</v>
      </c>
      <c r="W13" s="145">
        <v>0</v>
      </c>
      <c r="X13" s="145">
        <v>0</v>
      </c>
      <c r="Y13" s="145">
        <v>0</v>
      </c>
      <c r="Z13" s="145">
        <v>0</v>
      </c>
      <c r="AA13" s="145">
        <v>0</v>
      </c>
      <c r="AB13" s="145">
        <v>0</v>
      </c>
      <c r="AC13" s="145">
        <v>0</v>
      </c>
      <c r="AD13" s="145">
        <v>0</v>
      </c>
      <c r="AE13" s="145">
        <v>0</v>
      </c>
      <c r="AF13" s="145">
        <v>0</v>
      </c>
      <c r="AG13" s="145">
        <v>0</v>
      </c>
      <c r="AH13" s="145">
        <v>0</v>
      </c>
      <c r="AI13" s="145">
        <v>0</v>
      </c>
      <c r="AJ13" s="145">
        <v>0</v>
      </c>
      <c r="AK13" s="145">
        <v>0</v>
      </c>
      <c r="AL13" s="145">
        <v>0</v>
      </c>
      <c r="AM13" s="145">
        <v>0</v>
      </c>
    </row>
    <row r="14" spans="1:39" s="143" customFormat="1" x14ac:dyDescent="0.25">
      <c r="A14" s="142" t="s">
        <v>342</v>
      </c>
      <c r="B14" s="142"/>
      <c r="C14" s="142" t="s">
        <v>99</v>
      </c>
      <c r="D14" s="146" t="s">
        <v>35</v>
      </c>
      <c r="E14" s="143" t="s">
        <v>31</v>
      </c>
      <c r="F14" s="144">
        <v>32</v>
      </c>
      <c r="G14" s="144">
        <f>SUM(Tabela1456[[#This Row],[ago/24]:[dez/25]])</f>
        <v>134</v>
      </c>
      <c r="H14" s="147"/>
      <c r="I14" s="147"/>
      <c r="J14" s="147"/>
      <c r="K14" s="147"/>
      <c r="L14" s="147"/>
      <c r="M14" s="147"/>
      <c r="N14" s="147"/>
      <c r="O14" s="147"/>
      <c r="P14" s="148">
        <v>2</v>
      </c>
      <c r="Q14" s="145">
        <v>16</v>
      </c>
      <c r="R14" s="148">
        <v>0</v>
      </c>
      <c r="S14" s="145">
        <v>0</v>
      </c>
      <c r="T14" s="145">
        <v>0</v>
      </c>
      <c r="U14" s="145">
        <v>100</v>
      </c>
      <c r="V14" s="145">
        <v>16</v>
      </c>
      <c r="W14" s="145">
        <v>0</v>
      </c>
      <c r="X14" s="145">
        <v>0</v>
      </c>
      <c r="Y14" s="145">
        <v>0</v>
      </c>
      <c r="Z14" s="145">
        <v>0</v>
      </c>
      <c r="AA14" s="145">
        <v>0</v>
      </c>
      <c r="AB14" s="145">
        <v>0</v>
      </c>
      <c r="AC14" s="145">
        <v>0</v>
      </c>
      <c r="AD14" s="145">
        <v>0</v>
      </c>
      <c r="AE14" s="145">
        <v>0</v>
      </c>
      <c r="AF14" s="145">
        <v>0</v>
      </c>
      <c r="AG14" s="145">
        <v>0</v>
      </c>
      <c r="AH14" s="145">
        <v>0</v>
      </c>
      <c r="AI14" s="145">
        <v>0</v>
      </c>
      <c r="AJ14" s="145">
        <v>0</v>
      </c>
      <c r="AK14" s="145">
        <v>0</v>
      </c>
      <c r="AL14" s="145">
        <v>0</v>
      </c>
      <c r="AM14" s="145">
        <v>0</v>
      </c>
    </row>
    <row r="15" spans="1:39" s="143" customFormat="1" x14ac:dyDescent="0.25">
      <c r="A15" s="142" t="s">
        <v>343</v>
      </c>
      <c r="B15" s="142"/>
      <c r="C15" s="142" t="s">
        <v>172</v>
      </c>
      <c r="D15" s="146" t="s">
        <v>35</v>
      </c>
      <c r="E15" s="143" t="s">
        <v>31</v>
      </c>
      <c r="F15" s="144">
        <v>1448</v>
      </c>
      <c r="G15" s="144">
        <f>SUM(Tabela1456[[#This Row],[ago/24]:[dez/25]])</f>
        <v>114</v>
      </c>
      <c r="H15" s="147"/>
      <c r="I15" s="147"/>
      <c r="J15" s="147"/>
      <c r="K15" s="147"/>
      <c r="L15" s="147"/>
      <c r="M15" s="147"/>
      <c r="N15" s="147"/>
      <c r="O15" s="148">
        <v>0</v>
      </c>
      <c r="P15" s="148">
        <v>0</v>
      </c>
      <c r="Q15" s="148">
        <v>34</v>
      </c>
      <c r="R15" s="148">
        <v>0</v>
      </c>
      <c r="S15" s="145">
        <v>0</v>
      </c>
      <c r="T15" s="145">
        <v>0</v>
      </c>
      <c r="U15" s="145">
        <v>16</v>
      </c>
      <c r="V15" s="145">
        <v>16</v>
      </c>
      <c r="W15" s="145">
        <v>16</v>
      </c>
      <c r="X15" s="145">
        <v>8</v>
      </c>
      <c r="Y15" s="145">
        <v>8</v>
      </c>
      <c r="Z15" s="145">
        <v>8</v>
      </c>
      <c r="AA15" s="145">
        <v>8</v>
      </c>
      <c r="AB15" s="145">
        <v>8</v>
      </c>
      <c r="AC15" s="145">
        <v>8</v>
      </c>
      <c r="AD15" s="145">
        <v>8</v>
      </c>
      <c r="AE15" s="145">
        <v>8</v>
      </c>
      <c r="AF15" s="145">
        <v>8</v>
      </c>
      <c r="AG15" s="145">
        <v>8</v>
      </c>
      <c r="AH15" s="145">
        <v>8</v>
      </c>
      <c r="AI15" s="145">
        <v>8</v>
      </c>
      <c r="AJ15" s="145">
        <v>8</v>
      </c>
      <c r="AK15" s="145">
        <v>8</v>
      </c>
      <c r="AL15" s="145">
        <v>8</v>
      </c>
      <c r="AM15" s="145">
        <v>8</v>
      </c>
    </row>
    <row r="16" spans="1:39" x14ac:dyDescent="0.25">
      <c r="A16" s="1" t="s">
        <v>223</v>
      </c>
      <c r="C16" s="1" t="s">
        <v>99</v>
      </c>
      <c r="D16" s="46" t="s">
        <v>137</v>
      </c>
      <c r="E16" t="s">
        <v>31</v>
      </c>
      <c r="F16" s="85">
        <v>28</v>
      </c>
      <c r="G16" s="85">
        <f>SUM(Tabela1456[[#This Row],[ago/24]:[dez/25]])</f>
        <v>31</v>
      </c>
      <c r="H16" s="29">
        <v>0</v>
      </c>
      <c r="I16" s="14">
        <v>0</v>
      </c>
      <c r="J16" s="14">
        <v>0</v>
      </c>
      <c r="K16" s="14">
        <v>0</v>
      </c>
      <c r="L16" s="14">
        <v>0</v>
      </c>
      <c r="M16" s="14">
        <v>4</v>
      </c>
      <c r="N16" s="14">
        <v>16</v>
      </c>
      <c r="O16" s="14">
        <v>8</v>
      </c>
      <c r="P16" s="14">
        <v>3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</row>
    <row r="17" spans="1:39" x14ac:dyDescent="0.25">
      <c r="A17" s="61" t="s">
        <v>150</v>
      </c>
      <c r="B17" s="61"/>
      <c r="C17" s="1" t="s">
        <v>99</v>
      </c>
      <c r="D17" s="46" t="s">
        <v>137</v>
      </c>
      <c r="E17" s="1" t="s">
        <v>31</v>
      </c>
      <c r="F17" s="99">
        <v>6</v>
      </c>
      <c r="G17" s="85">
        <f>SUM(Tabela1456[[#This Row],[ago/24]:[dez/25]])</f>
        <v>4</v>
      </c>
      <c r="H17" s="14"/>
      <c r="I17" s="14"/>
      <c r="J17" s="14"/>
      <c r="K17" s="14"/>
      <c r="L17" s="14"/>
      <c r="M17" s="14"/>
      <c r="N17" s="14">
        <v>0</v>
      </c>
      <c r="O17" s="14">
        <v>0</v>
      </c>
      <c r="P17" s="14">
        <v>2</v>
      </c>
      <c r="Q17" s="14">
        <v>2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</row>
    <row r="18" spans="1:39" x14ac:dyDescent="0.25">
      <c r="A18" s="1" t="s">
        <v>225</v>
      </c>
      <c r="B18" s="8"/>
      <c r="C18" s="1" t="s">
        <v>99</v>
      </c>
      <c r="D18" s="46" t="s">
        <v>35</v>
      </c>
      <c r="E18" s="1" t="s">
        <v>31</v>
      </c>
      <c r="F18" s="99">
        <v>18</v>
      </c>
      <c r="G18" s="85">
        <f>SUM(Tabela1456[[#This Row],[ago/24]:[dez/25]])</f>
        <v>26</v>
      </c>
      <c r="H18" s="14"/>
      <c r="I18" s="14"/>
      <c r="J18" s="14"/>
      <c r="K18" s="14"/>
      <c r="L18" s="14"/>
      <c r="M18" s="14"/>
      <c r="N18" s="14">
        <v>0</v>
      </c>
      <c r="O18" s="14">
        <v>0</v>
      </c>
      <c r="P18" s="14">
        <v>0</v>
      </c>
      <c r="Q18" s="14">
        <v>2</v>
      </c>
      <c r="R18" s="14">
        <v>0</v>
      </c>
      <c r="S18" s="14">
        <v>0</v>
      </c>
      <c r="T18" s="14">
        <v>0</v>
      </c>
      <c r="U18" s="14">
        <v>8</v>
      </c>
      <c r="V18" s="14">
        <v>8</v>
      </c>
      <c r="W18" s="14">
        <v>4</v>
      </c>
      <c r="X18" s="14">
        <v>2</v>
      </c>
      <c r="Y18" s="14">
        <v>2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</row>
    <row r="19" spans="1:39" x14ac:dyDescent="0.25">
      <c r="A19" s="1" t="s">
        <v>226</v>
      </c>
      <c r="C19" s="1" t="s">
        <v>99</v>
      </c>
      <c r="D19" s="46" t="s">
        <v>35</v>
      </c>
      <c r="E19" s="1" t="s">
        <v>31</v>
      </c>
      <c r="F19" s="99">
        <v>20</v>
      </c>
      <c r="G19" s="85">
        <f>SUM(Tabela1456[[#This Row],[ago/24]:[dez/25]])</f>
        <v>14</v>
      </c>
      <c r="H19" s="14"/>
      <c r="I19" s="14"/>
      <c r="J19" s="14"/>
      <c r="K19" s="14"/>
      <c r="L19" s="14"/>
      <c r="M19" s="14"/>
      <c r="N19" s="14">
        <v>0</v>
      </c>
      <c r="O19" s="14">
        <v>0</v>
      </c>
      <c r="P19" s="14">
        <v>2</v>
      </c>
      <c r="Q19" s="14">
        <v>2</v>
      </c>
      <c r="R19" s="14">
        <v>0</v>
      </c>
      <c r="S19" s="14">
        <v>0</v>
      </c>
      <c r="T19" s="14">
        <v>0</v>
      </c>
      <c r="U19" s="14">
        <v>2</v>
      </c>
      <c r="V19" s="14">
        <v>2</v>
      </c>
      <c r="W19" s="14">
        <v>2</v>
      </c>
      <c r="X19" s="14">
        <v>2</v>
      </c>
      <c r="Y19" s="14">
        <v>2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</row>
    <row r="20" spans="1:39" x14ac:dyDescent="0.25">
      <c r="A20" s="61" t="s">
        <v>344</v>
      </c>
      <c r="B20" s="61"/>
      <c r="C20" s="72" t="s">
        <v>99</v>
      </c>
      <c r="D20" s="71" t="s">
        <v>35</v>
      </c>
      <c r="E20" s="1" t="s">
        <v>31</v>
      </c>
      <c r="F20" s="99">
        <v>24</v>
      </c>
      <c r="G20" s="85">
        <f>SUM(Tabela1456[[#This Row],[ago/24]:[dez/25]])</f>
        <v>9</v>
      </c>
      <c r="H20" s="14"/>
      <c r="I20" s="14"/>
      <c r="J20" s="14"/>
      <c r="K20" s="14"/>
      <c r="L20" s="14"/>
      <c r="M20" s="14"/>
      <c r="N20" s="14"/>
      <c r="O20" s="14"/>
      <c r="P20" s="14">
        <v>0</v>
      </c>
      <c r="Q20" s="14">
        <v>4</v>
      </c>
      <c r="R20" s="14">
        <v>0</v>
      </c>
      <c r="S20" s="14">
        <v>4</v>
      </c>
      <c r="T20" s="14">
        <v>1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</row>
    <row r="21" spans="1:39" x14ac:dyDescent="0.25">
      <c r="A21" s="1" t="s">
        <v>160</v>
      </c>
      <c r="C21" s="1" t="s">
        <v>99</v>
      </c>
      <c r="D21" s="1">
        <v>2025</v>
      </c>
      <c r="E21" s="1" t="s">
        <v>31</v>
      </c>
      <c r="F21" s="99">
        <v>7</v>
      </c>
      <c r="G21" s="85">
        <f>SUM(Tabela1456[[#This Row],[ago/24]:[dez/25]])</f>
        <v>2</v>
      </c>
      <c r="H21" s="14"/>
      <c r="I21" s="14"/>
      <c r="J21" s="14"/>
      <c r="K21" s="14"/>
      <c r="L21" s="14"/>
      <c r="M21" s="14"/>
      <c r="N21" s="14"/>
      <c r="O21" s="14"/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1</v>
      </c>
      <c r="V21" s="14">
        <v>0</v>
      </c>
      <c r="W21" s="14">
        <v>0</v>
      </c>
      <c r="X21" s="14">
        <v>1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</row>
    <row r="22" spans="1:39" x14ac:dyDescent="0.25">
      <c r="A22" s="1" t="s">
        <v>244</v>
      </c>
      <c r="C22" s="1" t="s">
        <v>99</v>
      </c>
      <c r="D22" s="46" t="s">
        <v>35</v>
      </c>
      <c r="E22" s="1" t="s">
        <v>31</v>
      </c>
      <c r="F22" s="99">
        <v>64</v>
      </c>
      <c r="G22" s="85">
        <f>SUM(Tabela1456[[#This Row],[ago/24]:[dez/25]])</f>
        <v>40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>
        <v>0</v>
      </c>
      <c r="T22" s="14">
        <v>0</v>
      </c>
      <c r="U22" s="14">
        <v>16</v>
      </c>
      <c r="V22" s="14">
        <v>16</v>
      </c>
      <c r="W22" s="14">
        <v>8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</row>
    <row r="23" spans="1:39" x14ac:dyDescent="0.25">
      <c r="A23" s="1" t="s">
        <v>176</v>
      </c>
      <c r="C23" s="20" t="s">
        <v>99</v>
      </c>
      <c r="D23" s="46" t="s">
        <v>35</v>
      </c>
      <c r="E23" s="1" t="s">
        <v>31</v>
      </c>
      <c r="F23" s="99">
        <v>140</v>
      </c>
      <c r="G23" s="85">
        <f>SUM(Tabela1456[[#This Row],[ago/24]:[dez/25]])</f>
        <v>140</v>
      </c>
      <c r="H23" s="5"/>
      <c r="I23" s="5"/>
      <c r="J23" s="5"/>
      <c r="K23" s="5"/>
      <c r="L23" s="5"/>
      <c r="M23" s="5"/>
      <c r="N23" s="5"/>
      <c r="O23" s="5"/>
      <c r="P23" s="5"/>
      <c r="Q23" s="14"/>
      <c r="R23" s="5"/>
      <c r="S23" s="14"/>
      <c r="T23" s="14"/>
      <c r="U23" s="14">
        <v>60</v>
      </c>
      <c r="V23" s="14">
        <v>40</v>
      </c>
      <c r="W23" s="14">
        <v>40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</row>
    <row r="24" spans="1:39" x14ac:dyDescent="0.25">
      <c r="C24" s="153"/>
      <c r="F24"/>
      <c r="G24" s="7"/>
      <c r="H24" s="5"/>
      <c r="I24" s="5"/>
      <c r="J24" s="5"/>
      <c r="K24" s="5"/>
      <c r="L24" s="5"/>
      <c r="M24" s="5"/>
      <c r="N24" s="5"/>
      <c r="O24" s="5"/>
      <c r="P24" s="5"/>
      <c r="Q24" s="14"/>
      <c r="R24" s="5"/>
      <c r="S24" s="14"/>
      <c r="T24" s="14"/>
      <c r="U24" s="14"/>
      <c r="V24" s="14"/>
      <c r="W24" s="14"/>
      <c r="X24" s="14"/>
      <c r="Y24" s="14"/>
      <c r="Z24" s="14"/>
      <c r="AA24" s="14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25">
      <c r="C25" s="153"/>
      <c r="F25"/>
      <c r="G25" s="7"/>
      <c r="H25" s="5"/>
      <c r="I25" s="5"/>
      <c r="J25" s="5"/>
      <c r="K25" s="5"/>
      <c r="L25" s="5"/>
      <c r="M25" s="5"/>
      <c r="N25" s="5"/>
      <c r="O25" s="5"/>
      <c r="P25" s="5"/>
      <c r="Q25" s="14"/>
      <c r="R25" s="5"/>
      <c r="S25" s="14"/>
      <c r="T25" s="14"/>
      <c r="U25" s="14"/>
      <c r="V25" s="14"/>
      <c r="W25" s="14"/>
      <c r="X25" s="14"/>
      <c r="Y25" s="14"/>
      <c r="Z25" s="14"/>
      <c r="AA25" s="14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25">
      <c r="C26" s="153"/>
      <c r="F26"/>
      <c r="G26" s="7"/>
      <c r="H26" s="5"/>
      <c r="I26" s="5"/>
      <c r="J26" s="5"/>
      <c r="K26" s="5"/>
      <c r="L26" s="5"/>
      <c r="M26" s="5"/>
      <c r="N26" s="5"/>
      <c r="O26" s="5"/>
      <c r="P26" s="5"/>
      <c r="Q26" s="14"/>
      <c r="R26" s="5"/>
      <c r="S26" s="14"/>
      <c r="T26" s="14"/>
      <c r="U26" s="14"/>
      <c r="V26" s="14"/>
      <c r="W26" s="14"/>
      <c r="X26" s="14"/>
      <c r="Y26" s="14"/>
      <c r="Z26" s="14"/>
      <c r="AA26" s="14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25">
      <c r="C27" s="153"/>
      <c r="F27"/>
      <c r="G27" s="7"/>
      <c r="H27" s="5"/>
      <c r="I27" s="5"/>
      <c r="J27" s="5"/>
      <c r="K27" s="5"/>
      <c r="L27" s="5"/>
      <c r="M27" s="5"/>
      <c r="N27" s="5"/>
      <c r="O27" s="5"/>
      <c r="P27" s="5"/>
      <c r="Q27" s="14"/>
      <c r="R27" s="5"/>
      <c r="S27" s="14"/>
      <c r="T27" s="14"/>
      <c r="U27" s="14"/>
      <c r="V27" s="14"/>
      <c r="W27" s="14"/>
      <c r="X27" s="14"/>
      <c r="Y27" s="14"/>
      <c r="Z27" s="14"/>
      <c r="AA27" s="14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25">
      <c r="C28" s="153"/>
      <c r="F28"/>
      <c r="G28" s="7"/>
      <c r="H28" s="5"/>
      <c r="I28" s="5"/>
      <c r="J28" s="5"/>
      <c r="K28" s="5"/>
      <c r="L28" s="5"/>
      <c r="M28" s="5"/>
      <c r="N28" s="5"/>
      <c r="O28" s="5"/>
      <c r="P28" s="5"/>
      <c r="Q28" s="14"/>
      <c r="R28" s="5"/>
      <c r="S28" s="14"/>
      <c r="T28" s="14"/>
      <c r="U28" s="14"/>
      <c r="V28" s="14"/>
      <c r="W28" s="14"/>
      <c r="X28" s="14"/>
      <c r="Y28" s="14"/>
      <c r="Z28" s="14"/>
      <c r="AA28" s="14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5">
      <c r="D29" s="3"/>
      <c r="G29" s="7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5">
      <c r="A30" s="6"/>
      <c r="B30" s="6"/>
      <c r="C30" s="6"/>
    </row>
  </sheetData>
  <phoneticPr fontId="18" type="noConversion"/>
  <conditionalFormatting sqref="A8 A30:C30">
    <cfRule type="expression" dxfId="181" priority="1">
      <formula>IF($A8="Esforço total atribuído",1)</formula>
    </cfRule>
    <cfRule type="expression" dxfId="180" priority="2">
      <formula>IF($A8="Disponibilidade restante",1)</formula>
    </cfRule>
    <cfRule type="expression" dxfId="179" priority="3">
      <formula>IF($A8="Disponibil.total",1)</formula>
    </cfRule>
    <cfRule type="expression" dxfId="178" priority="4">
      <formula>IF(#REF!=1,1)</formula>
    </cfRule>
  </conditionalFormatting>
  <conditionalFormatting sqref="A22:C22">
    <cfRule type="expression" dxfId="177" priority="5">
      <formula>IF($A22="Esforço total atribuído",1)</formula>
    </cfRule>
    <cfRule type="expression" dxfId="176" priority="6">
      <formula>IF($A22="Disponibilidade restante",1)</formula>
    </cfRule>
    <cfRule type="expression" dxfId="175" priority="7">
      <formula>IF($A22="Disponibil.total",1)</formula>
    </cfRule>
    <cfRule type="expression" dxfId="174" priority="8">
      <formula>IF(#REF!=1,1)</formula>
    </cfRule>
  </conditionalFormatting>
  <conditionalFormatting sqref="B17">
    <cfRule type="expression" dxfId="173" priority="21">
      <formula>IF(#REF!="Esforço total atribuído",1)</formula>
    </cfRule>
    <cfRule type="expression" dxfId="172" priority="22">
      <formula>IF(#REF!="Disponibilidade restante",1)</formula>
    </cfRule>
    <cfRule type="expression" dxfId="171" priority="23">
      <formula>IF(#REF!="Disponibil.total",1)</formula>
    </cfRule>
    <cfRule type="expression" dxfId="170" priority="24">
      <formula>IF(#REF!=1,1)</formula>
    </cfRule>
  </conditionalFormatting>
  <conditionalFormatting sqref="B24:B28">
    <cfRule type="expression" dxfId="169" priority="455">
      <formula>IF(#REF!="Esforço total atribuído",1)</formula>
    </cfRule>
    <cfRule type="expression" dxfId="168" priority="456">
      <formula>IF(#REF!="Disponibilidade restante",1)</formula>
    </cfRule>
    <cfRule type="expression" dxfId="167" priority="457">
      <formula>IF(#REF!="Disponibil.total",1)</formula>
    </cfRule>
    <cfRule type="expression" dxfId="166" priority="458">
      <formula>IF(#REF!=1,1)</formula>
    </cfRule>
  </conditionalFormatting>
  <conditionalFormatting sqref="F7:F16 H9:AA12 H16:AA16 P17:AA19 H20:AA21 H22:AM23 H24:AA29">
    <cfRule type="expression" dxfId="165" priority="66">
      <formula>IF($B7=1,1)</formula>
    </cfRule>
  </conditionalFormatting>
  <conditionalFormatting sqref="F7:F19 H9:AA12 H16:AA16 P19:AA19 H29:AA29">
    <cfRule type="expression" dxfId="164" priority="25">
      <formula>IF($A7="Esforço total atribuído",1)</formula>
    </cfRule>
    <cfRule type="expression" dxfId="163" priority="26">
      <formula>IF($A7="Disponibilidade restante",1)</formula>
    </cfRule>
    <cfRule type="expression" dxfId="162" priority="27">
      <formula>IF($A7="Disponibil.total",1)</formula>
    </cfRule>
  </conditionalFormatting>
  <conditionalFormatting sqref="F17:F19">
    <cfRule type="expression" dxfId="161" priority="28">
      <formula>IF(#REF!=1,1)</formula>
    </cfRule>
  </conditionalFormatting>
  <conditionalFormatting sqref="AB3:AM3">
    <cfRule type="expression" dxfId="160" priority="71">
      <formula>IF($A3="Esforço total atribuído",1)</formula>
    </cfRule>
    <cfRule type="expression" dxfId="159" priority="72">
      <formula>IF($A3="Disponibilidade restante",1)</formula>
    </cfRule>
    <cfRule type="expression" dxfId="158" priority="73">
      <formula>IF($A3="Disponibil.total",1)</formula>
    </cfRule>
    <cfRule type="expression" dxfId="157" priority="74">
      <formula>IF($C3=1,1)</formula>
    </cfRule>
  </conditionalFormatting>
  <conditionalFormatting sqref="H20:AA21 H22:AM23 H24:AA28">
    <cfRule type="expression" dxfId="156" priority="331">
      <formula>IF(#REF!="Esforço total atribuído",1)</formula>
    </cfRule>
    <cfRule type="expression" dxfId="155" priority="332">
      <formula>IF(#REF!="Disponibilidade restante",1)</formula>
    </cfRule>
    <cfRule type="expression" dxfId="154" priority="333">
      <formula>IF(#REF!="Disponibil.total",1)</formula>
    </cfRule>
  </conditionalFormatting>
  <conditionalFormatting sqref="P18 Z18:AA18">
    <cfRule type="expression" dxfId="153" priority="407">
      <formula>IF($A16="Esforço total atribuído",1)</formula>
    </cfRule>
    <cfRule type="expression" dxfId="152" priority="408">
      <formula>IF($A16="Disponibilidade restante",1)</formula>
    </cfRule>
    <cfRule type="expression" dxfId="151" priority="409">
      <formula>IF($A16="Disponibil.total",1)</formula>
    </cfRule>
  </conditionalFormatting>
  <conditionalFormatting sqref="P17:AA17">
    <cfRule type="expression" dxfId="150" priority="29">
      <formula>IF($A9="Esforço total atribuído",1)</formula>
    </cfRule>
    <cfRule type="expression" dxfId="149" priority="30">
      <formula>IF($A9="Disponibilidade restante",1)</formula>
    </cfRule>
    <cfRule type="expression" dxfId="148" priority="31">
      <formula>IF($A9="Disponibil.total",1)</formula>
    </cfRule>
  </conditionalFormatting>
  <conditionalFormatting sqref="Q18:AA18">
    <cfRule type="expression" dxfId="147" priority="527">
      <formula>IF($A21="Esforço total atribuído",1)</formula>
    </cfRule>
    <cfRule type="expression" dxfId="146" priority="528">
      <formula>IF($A21="Disponibilidade restante",1)</formula>
    </cfRule>
    <cfRule type="expression" dxfId="145" priority="529">
      <formula>IF($A21="Disponibil.total",1)</formula>
    </cfRule>
  </conditionalFormatting>
  <conditionalFormatting sqref="S17:W17 Z17:AA17">
    <cfRule type="expression" dxfId="144" priority="32">
      <formula>IF($A10="Esforço total atribuído",1)</formula>
    </cfRule>
    <cfRule type="expression" dxfId="143" priority="33">
      <formula>IF($A10="Disponibilidade restante",1)</formula>
    </cfRule>
    <cfRule type="expression" dxfId="142" priority="34">
      <formula>IF($A10="Disponibil.total",1)</formula>
    </cfRule>
  </conditionalFormatting>
  <conditionalFormatting sqref="S17:AA17">
    <cfRule type="expression" dxfId="141" priority="35">
      <formula>IF($A18="Esforço total atribuído",1)</formula>
    </cfRule>
    <cfRule type="expression" dxfId="140" priority="36">
      <formula>IF($A18="Disponibilidade restante",1)</formula>
    </cfRule>
    <cfRule type="expression" dxfId="139" priority="37">
      <formula>IF($A18="Disponibil.total",1)</formula>
    </cfRule>
  </conditionalFormatting>
  <conditionalFormatting sqref="Z17:AA17">
    <cfRule type="expression" dxfId="138" priority="920">
      <formula>IF(#REF!="Esforço total atribuído",1)</formula>
    </cfRule>
    <cfRule type="expression" dxfId="137" priority="921">
      <formula>IF(#REF!="Disponibilidade restante",1)</formula>
    </cfRule>
    <cfRule type="expression" dxfId="136" priority="922">
      <formula>IF(#REF!="Disponibil.total",1)</formula>
    </cfRule>
  </conditionalFormatting>
  <conditionalFormatting sqref="G2:G4 J7:AM8 G7:G23 AB9:AM21 H17:O19 H13:AA15 K3:S3 W3:AA3">
    <cfRule type="expression" dxfId="135" priority="1000">
      <formula>IF($A2="Esforço total atribuído",1)</formula>
    </cfRule>
    <cfRule type="expression" dxfId="134" priority="1001">
      <formula>IF($A2="Disponibilidade restante",1)</formula>
    </cfRule>
    <cfRule type="expression" dxfId="133" priority="1002">
      <formula>IF($A2="Disponibil.total",1)</formula>
    </cfRule>
    <cfRule type="expression" dxfId="132" priority="1003">
      <formula>IF($B2=1,1)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G16:G17 G9:G13 G2:G7 G18:G19" calculatedColumn="1"/>
    <ignoredError sqref="D18 D19" numberStoredAsText="1"/>
  </ignoredErrors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6AD2-49C8-4F06-AA2A-194A1ABF7E89}">
  <dimension ref="A1:AM115"/>
  <sheetViews>
    <sheetView zoomScale="90" zoomScaleNormal="90" workbookViewId="0">
      <pane ySplit="4" topLeftCell="A5" activePane="bottomLeft" state="frozen"/>
      <selection pane="bottomLeft" activeCell="E7" sqref="E7"/>
    </sheetView>
  </sheetViews>
  <sheetFormatPr defaultRowHeight="15" x14ac:dyDescent="0.25"/>
  <cols>
    <col min="1" max="1" width="68.140625" style="1" customWidth="1"/>
    <col min="2" max="2" width="16.42578125" style="1" customWidth="1"/>
    <col min="3" max="3" width="14.42578125" style="1" bestFit="1" customWidth="1"/>
    <col min="4" max="4" width="11.7109375" style="46" bestFit="1" customWidth="1"/>
    <col min="5" max="5" width="13.85546875" style="7" bestFit="1" customWidth="1"/>
    <col min="6" max="6" width="19.140625" style="7" customWidth="1"/>
    <col min="7" max="7" width="16.42578125" style="1" customWidth="1"/>
    <col min="8" max="8" width="10.42578125" style="1" hidden="1" customWidth="1"/>
    <col min="9" max="9" width="7.5703125" style="1" hidden="1" customWidth="1"/>
    <col min="10" max="10" width="5.7109375" style="1" hidden="1" customWidth="1"/>
    <col min="11" max="11" width="6.5703125" style="1" hidden="1" customWidth="1"/>
    <col min="12" max="12" width="8" style="1" hidden="1" customWidth="1"/>
    <col min="13" max="13" width="10" style="1" hidden="1" customWidth="1"/>
    <col min="14" max="14" width="12" style="1" hidden="1" customWidth="1"/>
    <col min="15" max="19" width="11.5703125" style="1" hidden="1" customWidth="1"/>
    <col min="20" max="27" width="11.5703125" style="1" customWidth="1"/>
  </cols>
  <sheetData>
    <row r="1" spans="1:39" ht="30" x14ac:dyDescent="0.25">
      <c r="A1" s="1" t="s">
        <v>0</v>
      </c>
      <c r="B1" s="1" t="s">
        <v>3</v>
      </c>
      <c r="C1" s="1" t="s">
        <v>4</v>
      </c>
      <c r="D1" s="46" t="s">
        <v>5</v>
      </c>
      <c r="E1" s="7" t="s">
        <v>6</v>
      </c>
      <c r="F1" s="7" t="s">
        <v>7</v>
      </c>
      <c r="G1" s="1" t="s">
        <v>8</v>
      </c>
      <c r="H1" s="3" t="s">
        <v>65</v>
      </c>
      <c r="I1" s="4" t="s">
        <v>66</v>
      </c>
      <c r="J1" s="4" t="s">
        <v>67</v>
      </c>
      <c r="K1" s="4" t="s">
        <v>68</v>
      </c>
      <c r="L1" s="4" t="s">
        <v>69</v>
      </c>
      <c r="M1" s="4" t="s">
        <v>70</v>
      </c>
      <c r="N1" s="4" t="s">
        <v>71</v>
      </c>
      <c r="O1" s="4" t="s">
        <v>72</v>
      </c>
      <c r="P1" s="4" t="s">
        <v>73</v>
      </c>
      <c r="Q1" s="4" t="s">
        <v>74</v>
      </c>
      <c r="R1" s="4" t="s">
        <v>75</v>
      </c>
      <c r="S1" s="4" t="s">
        <v>76</v>
      </c>
      <c r="T1" s="4" t="s">
        <v>77</v>
      </c>
      <c r="U1" s="4" t="s">
        <v>78</v>
      </c>
      <c r="V1" s="4" t="s">
        <v>79</v>
      </c>
      <c r="W1" s="4" t="s">
        <v>80</v>
      </c>
      <c r="X1" s="4" t="s">
        <v>81</v>
      </c>
      <c r="Y1" s="4" t="s">
        <v>82</v>
      </c>
      <c r="Z1" s="4" t="s">
        <v>83</v>
      </c>
      <c r="AA1" s="4" t="s">
        <v>84</v>
      </c>
      <c r="AB1" s="3" t="s">
        <v>179</v>
      </c>
      <c r="AC1" s="3" t="s">
        <v>249</v>
      </c>
      <c r="AD1" s="3" t="s">
        <v>87</v>
      </c>
      <c r="AE1" s="56" t="s">
        <v>88</v>
      </c>
      <c r="AF1" s="56" t="s">
        <v>89</v>
      </c>
      <c r="AG1" s="3" t="s">
        <v>90</v>
      </c>
      <c r="AH1" s="3" t="s">
        <v>91</v>
      </c>
      <c r="AI1" s="3" t="s">
        <v>92</v>
      </c>
      <c r="AJ1" s="3" t="s">
        <v>93</v>
      </c>
      <c r="AK1" s="3" t="s">
        <v>94</v>
      </c>
      <c r="AL1" s="3" t="s">
        <v>95</v>
      </c>
      <c r="AM1" s="3" t="s">
        <v>96</v>
      </c>
    </row>
    <row r="2" spans="1:39" x14ac:dyDescent="0.25">
      <c r="A2" s="1" t="s">
        <v>21</v>
      </c>
      <c r="G2" s="57">
        <f>SUM(Tabela14568[[#This Row],[mai/24]:[dez/25]])</f>
        <v>608</v>
      </c>
      <c r="H2" s="22">
        <f>H3-H4</f>
        <v>109</v>
      </c>
      <c r="I2" s="12">
        <f t="shared" ref="I2:Q2" si="0">I3-I4</f>
        <v>62</v>
      </c>
      <c r="J2" s="12">
        <f t="shared" si="0"/>
        <v>96</v>
      </c>
      <c r="K2" s="19">
        <f t="shared" si="0"/>
        <v>107</v>
      </c>
      <c r="L2" s="19">
        <f t="shared" si="0"/>
        <v>116</v>
      </c>
      <c r="M2" s="19">
        <f t="shared" si="0"/>
        <v>80</v>
      </c>
      <c r="N2" s="19">
        <f t="shared" si="0"/>
        <v>42</v>
      </c>
      <c r="O2" s="19">
        <f t="shared" si="0"/>
        <v>36</v>
      </c>
      <c r="P2" s="19">
        <f t="shared" si="0"/>
        <v>2</v>
      </c>
      <c r="Q2" s="19">
        <f t="shared" si="0"/>
        <v>-5.5</v>
      </c>
      <c r="R2" s="19">
        <f t="shared" ref="R2:AM2" si="1">R3-R4</f>
        <v>0</v>
      </c>
      <c r="S2" s="19">
        <f t="shared" si="1"/>
        <v>24</v>
      </c>
      <c r="T2" s="19">
        <f t="shared" si="1"/>
        <v>24</v>
      </c>
      <c r="U2" s="19">
        <f t="shared" si="1"/>
        <v>4</v>
      </c>
      <c r="V2" s="19">
        <f t="shared" si="1"/>
        <v>0</v>
      </c>
      <c r="W2" s="19">
        <f t="shared" si="1"/>
        <v>-13.5</v>
      </c>
      <c r="X2" s="19">
        <f t="shared" si="1"/>
        <v>-6.5</v>
      </c>
      <c r="Y2" s="19">
        <f t="shared" si="1"/>
        <v>2.5</v>
      </c>
      <c r="Z2" s="19">
        <f t="shared" si="1"/>
        <v>-37.5</v>
      </c>
      <c r="AA2" s="19">
        <f t="shared" si="1"/>
        <v>-33.5</v>
      </c>
      <c r="AB2" s="19">
        <f t="shared" si="1"/>
        <v>19.5</v>
      </c>
      <c r="AC2" s="19">
        <f t="shared" si="1"/>
        <v>35.5</v>
      </c>
      <c r="AD2" s="19">
        <f t="shared" si="1"/>
        <v>43.5</v>
      </c>
      <c r="AE2" s="19">
        <f t="shared" si="1"/>
        <v>35.5</v>
      </c>
      <c r="AF2" s="19">
        <f t="shared" si="1"/>
        <v>57.5</v>
      </c>
      <c r="AG2" s="19">
        <f t="shared" si="1"/>
        <v>65</v>
      </c>
      <c r="AH2" s="19">
        <f t="shared" si="1"/>
        <v>81</v>
      </c>
      <c r="AI2" s="19">
        <f t="shared" si="1"/>
        <v>73</v>
      </c>
      <c r="AJ2" s="19">
        <f t="shared" si="1"/>
        <v>81</v>
      </c>
      <c r="AK2" s="19">
        <f t="shared" si="1"/>
        <v>89</v>
      </c>
      <c r="AL2" s="19">
        <f t="shared" si="1"/>
        <v>65</v>
      </c>
      <c r="AM2" s="19">
        <f t="shared" si="1"/>
        <v>33</v>
      </c>
    </row>
    <row r="3" spans="1:39" x14ac:dyDescent="0.25">
      <c r="A3" s="1" t="s">
        <v>22</v>
      </c>
      <c r="G3" s="57">
        <f>SUM(Tabela14568[[#This Row],[mai/24]:[dez/25]])</f>
        <v>3304</v>
      </c>
      <c r="H3" s="22">
        <v>168</v>
      </c>
      <c r="I3" s="13">
        <v>160</v>
      </c>
      <c r="J3" s="13">
        <v>176</v>
      </c>
      <c r="K3" s="57">
        <v>176</v>
      </c>
      <c r="L3" s="57">
        <v>168</v>
      </c>
      <c r="M3" s="57">
        <v>184</v>
      </c>
      <c r="N3" s="57">
        <v>152</v>
      </c>
      <c r="O3" s="57">
        <v>120</v>
      </c>
      <c r="P3" s="57">
        <v>144</v>
      </c>
      <c r="Q3" s="57">
        <v>160</v>
      </c>
      <c r="R3" s="57">
        <v>168</v>
      </c>
      <c r="S3" s="57">
        <v>160</v>
      </c>
      <c r="T3" s="58">
        <v>168</v>
      </c>
      <c r="U3" s="58">
        <v>160</v>
      </c>
      <c r="V3" s="58">
        <v>176</v>
      </c>
      <c r="W3" s="57">
        <v>168</v>
      </c>
      <c r="X3" s="57">
        <v>176</v>
      </c>
      <c r="Y3" s="57">
        <v>184</v>
      </c>
      <c r="Z3" s="57">
        <v>160</v>
      </c>
      <c r="AA3" s="57">
        <v>176</v>
      </c>
      <c r="AB3" s="57">
        <v>144</v>
      </c>
      <c r="AC3" s="57">
        <v>160</v>
      </c>
      <c r="AD3" s="57">
        <v>168</v>
      </c>
      <c r="AE3" s="57">
        <v>160</v>
      </c>
      <c r="AF3" s="57">
        <v>168</v>
      </c>
      <c r="AG3" s="57">
        <v>160</v>
      </c>
      <c r="AH3" s="57">
        <v>176</v>
      </c>
      <c r="AI3" s="57">
        <v>168</v>
      </c>
      <c r="AJ3" s="57">
        <v>176</v>
      </c>
      <c r="AK3" s="57">
        <v>184</v>
      </c>
      <c r="AL3" s="57">
        <v>160</v>
      </c>
      <c r="AM3" s="57">
        <v>128</v>
      </c>
    </row>
    <row r="4" spans="1:39" x14ac:dyDescent="0.25">
      <c r="A4" s="10" t="s">
        <v>23</v>
      </c>
      <c r="B4" s="10"/>
      <c r="C4" s="10"/>
      <c r="D4" s="60"/>
      <c r="E4" s="48"/>
      <c r="F4" s="48"/>
      <c r="G4" s="100">
        <f>SUM(Tabela14568[[#This Row],[mai/24]:[dez/25]])</f>
        <v>2696</v>
      </c>
      <c r="H4" s="23">
        <f>SUM(H11:H105)</f>
        <v>59</v>
      </c>
      <c r="I4" s="9">
        <f t="shared" ref="I4:P4" si="2">SUM(I7:I105)</f>
        <v>98</v>
      </c>
      <c r="J4" s="9">
        <f t="shared" si="2"/>
        <v>80</v>
      </c>
      <c r="K4" s="11">
        <f t="shared" si="2"/>
        <v>69</v>
      </c>
      <c r="L4" s="11">
        <f t="shared" si="2"/>
        <v>52</v>
      </c>
      <c r="M4" s="11">
        <f t="shared" si="2"/>
        <v>104</v>
      </c>
      <c r="N4" s="11">
        <f t="shared" si="2"/>
        <v>110</v>
      </c>
      <c r="O4" s="11">
        <f t="shared" si="2"/>
        <v>84</v>
      </c>
      <c r="P4" s="11">
        <f t="shared" si="2"/>
        <v>142</v>
      </c>
      <c r="Q4" s="11">
        <f t="shared" ref="Q4:AM4" si="3">SUM(Q7:Q105)</f>
        <v>165.5</v>
      </c>
      <c r="R4" s="11">
        <f t="shared" si="3"/>
        <v>168</v>
      </c>
      <c r="S4" s="11">
        <f t="shared" si="3"/>
        <v>136</v>
      </c>
      <c r="T4" s="11">
        <f t="shared" si="3"/>
        <v>144</v>
      </c>
      <c r="U4" s="11">
        <f t="shared" si="3"/>
        <v>156</v>
      </c>
      <c r="V4" s="11">
        <f t="shared" si="3"/>
        <v>176</v>
      </c>
      <c r="W4" s="11">
        <f t="shared" si="3"/>
        <v>181.5</v>
      </c>
      <c r="X4" s="11">
        <f t="shared" si="3"/>
        <v>182.5</v>
      </c>
      <c r="Y4" s="11">
        <f t="shared" si="3"/>
        <v>181.5</v>
      </c>
      <c r="Z4" s="11">
        <f t="shared" si="3"/>
        <v>197.5</v>
      </c>
      <c r="AA4" s="11">
        <f t="shared" si="3"/>
        <v>209.5</v>
      </c>
      <c r="AB4" s="11">
        <f t="shared" si="3"/>
        <v>124.5</v>
      </c>
      <c r="AC4" s="11">
        <f t="shared" si="3"/>
        <v>124.5</v>
      </c>
      <c r="AD4" s="11">
        <f t="shared" si="3"/>
        <v>124.5</v>
      </c>
      <c r="AE4" s="11">
        <f t="shared" si="3"/>
        <v>124.5</v>
      </c>
      <c r="AF4" s="11">
        <f t="shared" si="3"/>
        <v>110.5</v>
      </c>
      <c r="AG4" s="11">
        <f t="shared" si="3"/>
        <v>95</v>
      </c>
      <c r="AH4" s="11">
        <f t="shared" si="3"/>
        <v>95</v>
      </c>
      <c r="AI4" s="11">
        <f t="shared" si="3"/>
        <v>95</v>
      </c>
      <c r="AJ4" s="11">
        <f t="shared" si="3"/>
        <v>95</v>
      </c>
      <c r="AK4" s="11">
        <f t="shared" si="3"/>
        <v>95</v>
      </c>
      <c r="AL4" s="11">
        <f t="shared" si="3"/>
        <v>95</v>
      </c>
      <c r="AM4" s="11">
        <f t="shared" si="3"/>
        <v>95</v>
      </c>
    </row>
    <row r="5" spans="1:39" s="91" customFormat="1" x14ac:dyDescent="0.25">
      <c r="A5" s="86" t="s">
        <v>24</v>
      </c>
      <c r="B5" s="86"/>
      <c r="C5" s="86"/>
      <c r="D5" s="92"/>
      <c r="E5" s="88"/>
      <c r="F5" s="86"/>
      <c r="G5" s="88"/>
      <c r="H5" s="23"/>
      <c r="I5" s="9"/>
      <c r="J5" s="9"/>
      <c r="K5" s="9"/>
      <c r="L5" s="89"/>
      <c r="M5" s="89"/>
      <c r="N5" s="89"/>
      <c r="O5" s="89"/>
      <c r="P5" s="89"/>
      <c r="Q5" s="94"/>
      <c r="R5" s="89"/>
      <c r="S5" s="94"/>
      <c r="T5" s="94"/>
      <c r="U5" s="94"/>
      <c r="V5" s="94"/>
      <c r="W5" s="94"/>
      <c r="X5" s="94"/>
      <c r="Y5" s="94"/>
      <c r="Z5" s="94"/>
      <c r="AA5" s="94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</row>
    <row r="6" spans="1:39" s="91" customFormat="1" x14ac:dyDescent="0.25">
      <c r="A6" s="86" t="s">
        <v>25</v>
      </c>
      <c r="B6" s="86"/>
      <c r="C6" s="86"/>
      <c r="D6" s="92"/>
      <c r="E6" s="88"/>
      <c r="F6" s="86"/>
      <c r="G6" s="88"/>
      <c r="H6" s="23"/>
      <c r="I6" s="9"/>
      <c r="J6" s="9"/>
      <c r="K6" s="9"/>
      <c r="L6" s="89"/>
      <c r="M6" s="89"/>
      <c r="N6" s="89"/>
      <c r="O6" s="89"/>
      <c r="P6" s="89"/>
      <c r="Q6" s="94"/>
      <c r="R6" s="89"/>
      <c r="S6" s="94"/>
      <c r="T6" s="94"/>
      <c r="U6" s="94"/>
      <c r="V6" s="94"/>
      <c r="W6" s="94"/>
      <c r="X6" s="94"/>
      <c r="Y6" s="94"/>
      <c r="Z6" s="94"/>
      <c r="AA6" s="94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</row>
    <row r="7" spans="1:39" x14ac:dyDescent="0.25">
      <c r="A7" s="1" t="s">
        <v>97</v>
      </c>
      <c r="C7" s="1" t="s">
        <v>99</v>
      </c>
      <c r="D7" s="46" t="s">
        <v>137</v>
      </c>
      <c r="E7" s="7" t="s">
        <v>36</v>
      </c>
      <c r="F7" s="85">
        <v>268</v>
      </c>
      <c r="G7" s="85">
        <f>SUM(Tabela14568[[#This Row],[mai/24]:[dez/25]])</f>
        <v>218</v>
      </c>
      <c r="H7" s="23">
        <v>27</v>
      </c>
      <c r="I7" s="38">
        <v>27</v>
      </c>
      <c r="J7" s="38">
        <v>27</v>
      </c>
      <c r="K7" s="38">
        <v>27</v>
      </c>
      <c r="L7" s="38">
        <v>10</v>
      </c>
      <c r="M7" s="38">
        <v>0</v>
      </c>
      <c r="N7" s="38">
        <v>10</v>
      </c>
      <c r="O7" s="38">
        <v>10</v>
      </c>
      <c r="P7" s="38">
        <v>0</v>
      </c>
      <c r="Q7" s="38">
        <v>5</v>
      </c>
      <c r="R7" s="38">
        <v>0</v>
      </c>
      <c r="S7" s="38">
        <v>12</v>
      </c>
      <c r="T7" s="38">
        <v>28</v>
      </c>
      <c r="U7" s="38">
        <v>5</v>
      </c>
      <c r="V7" s="38">
        <v>5</v>
      </c>
      <c r="W7" s="38">
        <v>5</v>
      </c>
      <c r="X7" s="38">
        <v>5</v>
      </c>
      <c r="Y7" s="38">
        <v>5</v>
      </c>
      <c r="Z7" s="38">
        <v>5</v>
      </c>
      <c r="AA7" s="38">
        <v>5</v>
      </c>
      <c r="AB7" s="38">
        <v>5</v>
      </c>
      <c r="AC7" s="38">
        <v>5</v>
      </c>
      <c r="AD7" s="38">
        <v>5</v>
      </c>
      <c r="AE7" s="38">
        <v>5</v>
      </c>
      <c r="AF7" s="38">
        <v>5</v>
      </c>
      <c r="AG7" s="38">
        <v>5</v>
      </c>
      <c r="AH7" s="38">
        <v>5</v>
      </c>
      <c r="AI7" s="38">
        <v>5</v>
      </c>
      <c r="AJ7" s="38">
        <v>5</v>
      </c>
      <c r="AK7" s="38">
        <v>5</v>
      </c>
      <c r="AL7" s="38">
        <v>5</v>
      </c>
      <c r="AM7" s="38">
        <v>5</v>
      </c>
    </row>
    <row r="8" spans="1:39" hidden="1" x14ac:dyDescent="0.25">
      <c r="A8" s="1" t="s">
        <v>101</v>
      </c>
      <c r="B8" s="1" t="s">
        <v>345</v>
      </c>
      <c r="C8" s="1" t="s">
        <v>104</v>
      </c>
      <c r="D8" s="46" t="s">
        <v>105</v>
      </c>
      <c r="E8" s="7" t="s">
        <v>36</v>
      </c>
      <c r="F8" s="85">
        <v>12</v>
      </c>
      <c r="G8" s="85">
        <f>SUM(Tabela14568[[#This Row],[mai/24]:[dez/25]])</f>
        <v>10</v>
      </c>
      <c r="H8" s="23"/>
      <c r="I8" s="16">
        <v>0</v>
      </c>
      <c r="J8" s="16">
        <v>4</v>
      </c>
      <c r="K8" s="16">
        <v>0</v>
      </c>
      <c r="L8" s="16">
        <v>2</v>
      </c>
      <c r="M8" s="16">
        <v>0</v>
      </c>
      <c r="N8" s="16">
        <v>2</v>
      </c>
      <c r="O8" s="16">
        <v>2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idden="1" x14ac:dyDescent="0.25">
      <c r="A9" s="1" t="s">
        <v>115</v>
      </c>
      <c r="C9" s="1" t="s">
        <v>104</v>
      </c>
      <c r="D9" s="46" t="s">
        <v>105</v>
      </c>
      <c r="E9" s="7" t="s">
        <v>36</v>
      </c>
      <c r="F9" s="5"/>
      <c r="G9" s="85">
        <f>SUM(Tabela14568[[#This Row],[mai/24]:[dez/25]])</f>
        <v>24</v>
      </c>
      <c r="H9" s="23"/>
      <c r="I9" s="5"/>
      <c r="J9" s="5"/>
      <c r="K9" s="5"/>
      <c r="L9" s="5"/>
      <c r="M9" s="5"/>
      <c r="N9" s="5"/>
      <c r="O9" s="5"/>
      <c r="P9" s="36">
        <v>24</v>
      </c>
      <c r="Q9" s="14"/>
      <c r="R9" s="5"/>
      <c r="S9" s="14"/>
      <c r="T9" s="14"/>
      <c r="U9" s="14"/>
      <c r="V9" s="14"/>
      <c r="W9" s="14"/>
      <c r="X9" s="14"/>
      <c r="Y9" s="14"/>
      <c r="Z9" s="14"/>
      <c r="AA9" s="14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hidden="1" x14ac:dyDescent="0.25">
      <c r="A10" s="1" t="s">
        <v>110</v>
      </c>
      <c r="C10" s="1" t="s">
        <v>104</v>
      </c>
      <c r="D10" s="46" t="s">
        <v>105</v>
      </c>
      <c r="E10" s="7" t="s">
        <v>36</v>
      </c>
      <c r="F10" s="5"/>
      <c r="G10" s="85">
        <f>SUM(Tabela14568[[#This Row],[mai/24]:[dez/25]])</f>
        <v>12</v>
      </c>
      <c r="H10" s="23"/>
      <c r="I10" s="5"/>
      <c r="J10" s="5"/>
      <c r="K10" s="5"/>
      <c r="L10" s="5"/>
      <c r="M10" s="5"/>
      <c r="N10" s="5"/>
      <c r="O10" s="5"/>
      <c r="P10" s="5"/>
      <c r="Q10" s="14"/>
      <c r="R10" s="5"/>
      <c r="S10" s="14">
        <v>12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  <c r="AK10" s="16">
        <v>0</v>
      </c>
      <c r="AL10" s="16">
        <v>0</v>
      </c>
      <c r="AM10" s="16">
        <v>0</v>
      </c>
    </row>
    <row r="11" spans="1:39" x14ac:dyDescent="0.25">
      <c r="A11" s="1" t="s">
        <v>346</v>
      </c>
      <c r="C11" s="1" t="s">
        <v>99</v>
      </c>
      <c r="D11" s="46" t="s">
        <v>137</v>
      </c>
      <c r="E11" s="65" t="s">
        <v>36</v>
      </c>
      <c r="F11" s="85">
        <v>8</v>
      </c>
      <c r="G11" s="85">
        <f>SUM(Tabela14568[[#This Row],[mai/24]:[dez/25]])</f>
        <v>0</v>
      </c>
      <c r="H11" s="24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0</v>
      </c>
    </row>
    <row r="12" spans="1:39" hidden="1" x14ac:dyDescent="0.25">
      <c r="A12" s="1" t="s">
        <v>347</v>
      </c>
      <c r="B12" s="1" t="s">
        <v>348</v>
      </c>
      <c r="C12" s="1" t="s">
        <v>108</v>
      </c>
      <c r="D12" s="46" t="s">
        <v>137</v>
      </c>
      <c r="E12" s="65" t="s">
        <v>36</v>
      </c>
      <c r="F12" s="85">
        <v>16</v>
      </c>
      <c r="G12" s="85">
        <f>SUM(Tabela14568[[#This Row],[mai/24]:[dez/25]])</f>
        <v>16</v>
      </c>
      <c r="H12" s="28"/>
      <c r="I12" s="5"/>
      <c r="J12" s="16">
        <v>0</v>
      </c>
      <c r="K12" s="16">
        <v>0</v>
      </c>
      <c r="L12" s="16">
        <v>0</v>
      </c>
      <c r="M12" s="16">
        <v>12</v>
      </c>
      <c r="N12" s="16">
        <v>0</v>
      </c>
      <c r="O12" s="16">
        <v>0</v>
      </c>
      <c r="P12" s="16">
        <v>4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hidden="1" x14ac:dyDescent="0.25">
      <c r="A13" s="1" t="s">
        <v>349</v>
      </c>
      <c r="C13" s="1" t="s">
        <v>108</v>
      </c>
      <c r="D13" s="46" t="s">
        <v>105</v>
      </c>
      <c r="E13" s="65" t="s">
        <v>36</v>
      </c>
      <c r="F13" s="85">
        <v>0</v>
      </c>
      <c r="G13" s="85">
        <f>SUM(Tabela14568[[#This Row],[mai/24]:[dez/25]])</f>
        <v>0</v>
      </c>
      <c r="H13" s="24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ht="30" hidden="1" x14ac:dyDescent="0.25">
      <c r="A14" s="1" t="s">
        <v>350</v>
      </c>
      <c r="C14" s="1" t="s">
        <v>108</v>
      </c>
      <c r="D14" s="46" t="s">
        <v>105</v>
      </c>
      <c r="E14" s="65" t="s">
        <v>36</v>
      </c>
      <c r="F14" s="85">
        <v>4</v>
      </c>
      <c r="G14" s="85">
        <f>SUM(Tabela14568[[#This Row],[mai/24]:[dez/25]])</f>
        <v>4</v>
      </c>
      <c r="H14" s="24">
        <v>0</v>
      </c>
      <c r="I14" s="16">
        <v>0</v>
      </c>
      <c r="J14" s="16">
        <v>0</v>
      </c>
      <c r="K14" s="16">
        <v>0</v>
      </c>
      <c r="L14" s="16">
        <v>4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hidden="1" x14ac:dyDescent="0.25">
      <c r="A15" s="1" t="s">
        <v>351</v>
      </c>
      <c r="C15" s="1" t="s">
        <v>108</v>
      </c>
      <c r="D15" s="46" t="s">
        <v>105</v>
      </c>
      <c r="E15" s="65" t="s">
        <v>36</v>
      </c>
      <c r="F15" s="85">
        <v>0</v>
      </c>
      <c r="G15" s="85">
        <f>SUM(Tabela14568[[#This Row],[mai/24]:[dez/25]])</f>
        <v>0</v>
      </c>
      <c r="H15" s="18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hidden="1" x14ac:dyDescent="0.25">
      <c r="A16" s="1" t="s">
        <v>352</v>
      </c>
      <c r="C16" s="1" t="s">
        <v>108</v>
      </c>
      <c r="D16" s="46" t="s">
        <v>105</v>
      </c>
      <c r="E16" s="65" t="s">
        <v>36</v>
      </c>
      <c r="F16" s="85">
        <v>4</v>
      </c>
      <c r="G16" s="85">
        <f>SUM(Tabela14568[[#This Row],[mai/24]:[dez/25]])</f>
        <v>4</v>
      </c>
      <c r="H16" s="5"/>
      <c r="I16" s="5"/>
      <c r="J16" s="5"/>
      <c r="K16" s="5"/>
      <c r="L16" s="16">
        <v>4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hidden="1" x14ac:dyDescent="0.25">
      <c r="A17" s="1" t="s">
        <v>353</v>
      </c>
      <c r="C17" s="20" t="s">
        <v>104</v>
      </c>
      <c r="D17" s="46" t="s">
        <v>105</v>
      </c>
      <c r="E17" s="65" t="s">
        <v>36</v>
      </c>
      <c r="F17" s="85">
        <v>0</v>
      </c>
      <c r="G17" s="85">
        <f>SUM(Tabela14568[[#This Row],[mai/24]:[dez/25]])</f>
        <v>0</v>
      </c>
      <c r="H17" s="18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hidden="1" x14ac:dyDescent="0.25">
      <c r="A18" s="1" t="s">
        <v>354</v>
      </c>
      <c r="C18" s="20" t="s">
        <v>108</v>
      </c>
      <c r="D18" s="46" t="s">
        <v>105</v>
      </c>
      <c r="E18" s="65" t="s">
        <v>36</v>
      </c>
      <c r="F18" s="85">
        <v>0</v>
      </c>
      <c r="G18" s="85">
        <f>SUM(Tabela14568[[#This Row],[mai/24]:[dez/25]])</f>
        <v>0</v>
      </c>
      <c r="H18" s="18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hidden="1" x14ac:dyDescent="0.25">
      <c r="A19" s="1" t="s">
        <v>355</v>
      </c>
      <c r="C19" s="20" t="s">
        <v>108</v>
      </c>
      <c r="D19" s="46" t="s">
        <v>105</v>
      </c>
      <c r="E19" s="65" t="s">
        <v>36</v>
      </c>
      <c r="F19" s="85">
        <v>0</v>
      </c>
      <c r="G19" s="85">
        <f>SUM(Tabela14568[[#This Row],[mai/24]:[dez/25]])</f>
        <v>0</v>
      </c>
      <c r="H19" s="18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hidden="1" x14ac:dyDescent="0.25">
      <c r="A20" s="1" t="s">
        <v>356</v>
      </c>
      <c r="C20" s="20" t="s">
        <v>108</v>
      </c>
      <c r="D20" s="3"/>
      <c r="E20" s="65" t="s">
        <v>36</v>
      </c>
      <c r="F20" s="85">
        <v>0</v>
      </c>
      <c r="G20" s="16">
        <f>SUM(Tabela14568[[#This Row],[mai/24]:[jul/25]])</f>
        <v>0</v>
      </c>
      <c r="H20" s="18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/>
      <c r="X20" s="16"/>
      <c r="Y20" s="16"/>
      <c r="Z20" s="16"/>
      <c r="AA20" s="16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hidden="1" x14ac:dyDescent="0.25">
      <c r="A21" s="1" t="s">
        <v>357</v>
      </c>
      <c r="C21" s="20" t="s">
        <v>108</v>
      </c>
      <c r="D21" s="3"/>
      <c r="E21" s="65" t="s">
        <v>36</v>
      </c>
      <c r="F21" s="85">
        <v>0</v>
      </c>
      <c r="G21" s="16">
        <f>SUM(Tabela14568[[#This Row],[mai/24]:[jul/25]])</f>
        <v>0</v>
      </c>
      <c r="H21" s="18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/>
      <c r="X21" s="16"/>
      <c r="Y21" s="16"/>
      <c r="Z21" s="16"/>
      <c r="AA21" s="16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ht="30" hidden="1" x14ac:dyDescent="0.25">
      <c r="A22" s="1" t="s">
        <v>358</v>
      </c>
      <c r="C22" s="1" t="s">
        <v>108</v>
      </c>
      <c r="D22" s="46" t="s">
        <v>105</v>
      </c>
      <c r="E22" s="65" t="s">
        <v>36</v>
      </c>
      <c r="F22" s="85">
        <v>0</v>
      </c>
      <c r="G22" s="85">
        <f>SUM(Tabela14568[[#This Row],[mai/24]:[dez/25]])</f>
        <v>0</v>
      </c>
      <c r="H22" s="5"/>
      <c r="I22" s="5"/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hidden="1" x14ac:dyDescent="0.25">
      <c r="A23" s="1" t="s">
        <v>359</v>
      </c>
      <c r="C23" s="1" t="s">
        <v>108</v>
      </c>
      <c r="D23" s="46" t="s">
        <v>137</v>
      </c>
      <c r="E23" s="65" t="s">
        <v>36</v>
      </c>
      <c r="F23" s="85">
        <v>0</v>
      </c>
      <c r="G23" s="85">
        <f>SUM(Tabela14568[[#This Row],[mai/24]:[dez/25]])</f>
        <v>28</v>
      </c>
      <c r="H23" s="5"/>
      <c r="I23" s="5"/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28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s="35" customFormat="1" x14ac:dyDescent="0.25">
      <c r="A24" s="34" t="s">
        <v>241</v>
      </c>
      <c r="B24" s="34"/>
      <c r="C24" s="34" t="s">
        <v>99</v>
      </c>
      <c r="D24" s="135" t="s">
        <v>137</v>
      </c>
      <c r="E24" s="136" t="s">
        <v>36</v>
      </c>
      <c r="F24" s="43"/>
      <c r="G24" s="137">
        <f>SUM(Tabela14568[[#This Row],[mai/24]:[dez/25]])</f>
        <v>240</v>
      </c>
      <c r="H24" s="43"/>
      <c r="I24" s="43"/>
      <c r="J24" s="43"/>
      <c r="K24" s="43"/>
      <c r="L24" s="43"/>
      <c r="M24" s="43"/>
      <c r="N24" s="43"/>
      <c r="O24" s="43"/>
      <c r="P24" s="43"/>
      <c r="Q24" s="139">
        <v>30</v>
      </c>
      <c r="R24" s="139">
        <v>0</v>
      </c>
      <c r="S24" s="139">
        <v>0</v>
      </c>
      <c r="T24" s="139">
        <v>0</v>
      </c>
      <c r="U24" s="139">
        <v>30</v>
      </c>
      <c r="V24" s="139">
        <v>30</v>
      </c>
      <c r="W24" s="139">
        <v>30</v>
      </c>
      <c r="X24" s="139">
        <v>30</v>
      </c>
      <c r="Y24" s="139">
        <v>30</v>
      </c>
      <c r="Z24" s="139">
        <v>30</v>
      </c>
      <c r="AA24" s="139">
        <v>30</v>
      </c>
      <c r="AB24" s="139">
        <v>30</v>
      </c>
      <c r="AC24" s="139">
        <v>30</v>
      </c>
      <c r="AD24" s="139">
        <v>30</v>
      </c>
      <c r="AE24" s="139">
        <v>30</v>
      </c>
      <c r="AF24" s="139">
        <v>30</v>
      </c>
      <c r="AG24" s="139">
        <v>30</v>
      </c>
      <c r="AH24" s="139">
        <v>30</v>
      </c>
      <c r="AI24" s="139">
        <v>30</v>
      </c>
      <c r="AJ24" s="139">
        <v>30</v>
      </c>
      <c r="AK24" s="139">
        <v>30</v>
      </c>
      <c r="AL24" s="139">
        <v>30</v>
      </c>
      <c r="AM24" s="139">
        <v>30</v>
      </c>
    </row>
    <row r="25" spans="1:39" s="35" customFormat="1" x14ac:dyDescent="0.25">
      <c r="A25" s="34" t="s">
        <v>360</v>
      </c>
      <c r="B25" s="34"/>
      <c r="C25" s="34" t="s">
        <v>99</v>
      </c>
      <c r="D25" s="135" t="s">
        <v>137</v>
      </c>
      <c r="E25" s="136" t="s">
        <v>36</v>
      </c>
      <c r="F25" s="138">
        <v>400</v>
      </c>
      <c r="G25" s="137">
        <f>SUM(Tabela14568[[#This Row],[mai/24]:[dez/25]])</f>
        <v>615</v>
      </c>
      <c r="H25" s="43"/>
      <c r="I25" s="43"/>
      <c r="J25" s="43"/>
      <c r="K25" s="43"/>
      <c r="L25" s="43"/>
      <c r="M25" s="43"/>
      <c r="N25" s="43"/>
      <c r="O25" s="43"/>
      <c r="P25" s="37">
        <v>0</v>
      </c>
      <c r="Q25" s="37">
        <v>0</v>
      </c>
      <c r="R25" s="37">
        <v>104</v>
      </c>
      <c r="S25" s="37">
        <v>56</v>
      </c>
      <c r="T25" s="37">
        <v>28</v>
      </c>
      <c r="U25" s="139">
        <v>75</v>
      </c>
      <c r="V25" s="139">
        <v>72</v>
      </c>
      <c r="W25" s="139">
        <v>60</v>
      </c>
      <c r="X25" s="139">
        <v>60</v>
      </c>
      <c r="Y25" s="139">
        <v>60</v>
      </c>
      <c r="Z25" s="139">
        <v>40</v>
      </c>
      <c r="AA25" s="139">
        <v>60</v>
      </c>
      <c r="AB25" s="139">
        <v>60</v>
      </c>
      <c r="AC25" s="139">
        <v>60</v>
      </c>
      <c r="AD25" s="139">
        <v>60</v>
      </c>
      <c r="AE25" s="139">
        <v>60</v>
      </c>
      <c r="AF25" s="139">
        <v>60</v>
      </c>
      <c r="AG25" s="139">
        <v>60</v>
      </c>
      <c r="AH25" s="139">
        <v>60</v>
      </c>
      <c r="AI25" s="139">
        <v>60</v>
      </c>
      <c r="AJ25" s="139">
        <v>60</v>
      </c>
      <c r="AK25" s="139">
        <v>60</v>
      </c>
      <c r="AL25" s="139">
        <v>60</v>
      </c>
      <c r="AM25" s="139">
        <v>60</v>
      </c>
    </row>
    <row r="26" spans="1:39" ht="30" hidden="1" x14ac:dyDescent="0.25">
      <c r="A26" s="1" t="s">
        <v>361</v>
      </c>
      <c r="C26" s="1" t="s">
        <v>108</v>
      </c>
      <c r="D26" s="46" t="s">
        <v>137</v>
      </c>
      <c r="E26" s="65" t="s">
        <v>36</v>
      </c>
      <c r="F26" s="85">
        <v>0</v>
      </c>
      <c r="G26" s="85">
        <f>SUM(Tabela14568[[#This Row],[mai/24]:[dez/25]])</f>
        <v>0</v>
      </c>
      <c r="H26" s="18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hidden="1" x14ac:dyDescent="0.25">
      <c r="A27" s="1" t="s">
        <v>362</v>
      </c>
      <c r="C27" s="1" t="s">
        <v>108</v>
      </c>
      <c r="D27" s="46">
        <v>2024</v>
      </c>
      <c r="E27" s="65" t="s">
        <v>36</v>
      </c>
      <c r="F27" s="85">
        <v>0</v>
      </c>
      <c r="G27" s="85">
        <f>SUM(Tabela14568[[#This Row],[mai/24]:[dez/25]])</f>
        <v>0</v>
      </c>
      <c r="H27" s="18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hidden="1" x14ac:dyDescent="0.25">
      <c r="A28" s="1" t="s">
        <v>263</v>
      </c>
      <c r="C28" s="1" t="s">
        <v>108</v>
      </c>
      <c r="D28" s="46">
        <v>2024</v>
      </c>
      <c r="E28" s="65" t="s">
        <v>36</v>
      </c>
      <c r="F28" s="85">
        <v>0</v>
      </c>
      <c r="G28" s="85">
        <f>SUM(Tabela14568[[#This Row],[mai/24]:[dez/25]])</f>
        <v>0</v>
      </c>
      <c r="H28" s="18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ht="30" hidden="1" x14ac:dyDescent="0.25">
      <c r="A29" s="1" t="s">
        <v>363</v>
      </c>
      <c r="C29" s="1" t="s">
        <v>108</v>
      </c>
      <c r="D29" s="46" t="s">
        <v>137</v>
      </c>
      <c r="E29" s="65" t="s">
        <v>36</v>
      </c>
      <c r="F29" s="85">
        <v>0</v>
      </c>
      <c r="G29" s="85">
        <f>SUM(Tabela14568[[#This Row],[mai/24]:[dez/25]])</f>
        <v>0</v>
      </c>
      <c r="H29" s="18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hidden="1" x14ac:dyDescent="0.25">
      <c r="A30" s="1" t="s">
        <v>364</v>
      </c>
      <c r="C30" s="1" t="s">
        <v>108</v>
      </c>
      <c r="D30" s="1"/>
      <c r="E30" s="65" t="s">
        <v>36</v>
      </c>
      <c r="F30" s="85">
        <v>0</v>
      </c>
      <c r="G30" s="16">
        <f>SUM(Tabela14568[[#This Row],[mai/24]:[jul/25]])</f>
        <v>0</v>
      </c>
      <c r="H30" s="18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/>
      <c r="X30" s="16"/>
      <c r="Y30" s="16"/>
      <c r="Z30" s="16"/>
      <c r="AA30" s="16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hidden="1" x14ac:dyDescent="0.25">
      <c r="A31" s="1" t="s">
        <v>365</v>
      </c>
      <c r="C31" s="1" t="s">
        <v>108</v>
      </c>
      <c r="D31" s="1"/>
      <c r="E31" s="65" t="s">
        <v>36</v>
      </c>
      <c r="F31" s="85">
        <v>0</v>
      </c>
      <c r="G31" s="16">
        <f>SUM(Tabela14568[[#This Row],[mai/24]:[jul/25]])</f>
        <v>0</v>
      </c>
      <c r="H31" s="18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/>
      <c r="X31" s="16"/>
      <c r="Y31" s="16"/>
      <c r="Z31" s="16"/>
      <c r="AA31" s="16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hidden="1" x14ac:dyDescent="0.25">
      <c r="A32" s="1" t="s">
        <v>366</v>
      </c>
      <c r="B32" s="1" t="s">
        <v>123</v>
      </c>
      <c r="C32" s="20" t="s">
        <v>108</v>
      </c>
      <c r="D32" s="46" t="s">
        <v>105</v>
      </c>
      <c r="E32" s="65" t="s">
        <v>36</v>
      </c>
      <c r="F32" s="5"/>
      <c r="G32" s="85">
        <f>SUM(Tabela14568[[#This Row],[mai/24]:[dez/25]])</f>
        <v>1</v>
      </c>
      <c r="H32" s="5"/>
      <c r="I32" s="5"/>
      <c r="J32" s="5"/>
      <c r="K32" s="5"/>
      <c r="L32" s="5"/>
      <c r="M32" s="16">
        <v>1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hidden="1" x14ac:dyDescent="0.25">
      <c r="A33" s="1" t="s">
        <v>367</v>
      </c>
      <c r="C33" s="1" t="s">
        <v>108</v>
      </c>
      <c r="D33" s="46">
        <v>2024</v>
      </c>
      <c r="E33" s="65" t="s">
        <v>36</v>
      </c>
      <c r="F33" s="85">
        <v>0</v>
      </c>
      <c r="G33" s="85">
        <f>SUM(Tabela14568[[#This Row],[mai/24]:[dez/25]])</f>
        <v>0</v>
      </c>
      <c r="H33" s="18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hidden="1" x14ac:dyDescent="0.25">
      <c r="A34" s="1" t="s">
        <v>368</v>
      </c>
      <c r="C34" s="1" t="s">
        <v>108</v>
      </c>
      <c r="D34" s="46">
        <v>2024</v>
      </c>
      <c r="E34" s="7" t="s">
        <v>36</v>
      </c>
      <c r="F34" s="85">
        <v>0</v>
      </c>
      <c r="G34" s="85">
        <f>SUM(Tabela14568[[#This Row],[mai/24]:[dez/25]])</f>
        <v>0</v>
      </c>
      <c r="H34" s="5"/>
      <c r="I34" s="5"/>
      <c r="J34" s="5"/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hidden="1" x14ac:dyDescent="0.25">
      <c r="A35" s="1" t="s">
        <v>369</v>
      </c>
      <c r="C35" s="1" t="s">
        <v>104</v>
      </c>
      <c r="D35" s="46">
        <v>2024</v>
      </c>
      <c r="F35" s="85">
        <v>0</v>
      </c>
      <c r="G35" s="85">
        <f>SUM(Tabela14568[[#This Row],[mai/24]:[dez/25]])</f>
        <v>0</v>
      </c>
      <c r="H35" s="5"/>
      <c r="I35" s="5"/>
      <c r="J35" s="5"/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hidden="1" x14ac:dyDescent="0.25">
      <c r="A36" s="1" t="s">
        <v>113</v>
      </c>
      <c r="C36" s="20" t="s">
        <v>108</v>
      </c>
      <c r="D36" s="46">
        <v>2024</v>
      </c>
      <c r="E36" s="65" t="s">
        <v>36</v>
      </c>
      <c r="F36" s="85">
        <v>0</v>
      </c>
      <c r="G36" s="85">
        <f>SUM(Tabela14568[[#This Row],[mai/24]:[dez/25]])</f>
        <v>0</v>
      </c>
      <c r="H36" s="18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hidden="1" x14ac:dyDescent="0.25">
      <c r="A37" s="1" t="s">
        <v>133</v>
      </c>
      <c r="C37" s="20" t="s">
        <v>108</v>
      </c>
      <c r="D37" s="1"/>
      <c r="E37" s="65" t="s">
        <v>36</v>
      </c>
      <c r="F37" s="85">
        <v>10</v>
      </c>
      <c r="G37" s="16">
        <f>SUM(Tabela14568[[#This Row],[mai/24]:[jul/25]])</f>
        <v>10</v>
      </c>
      <c r="H37" s="18">
        <v>5</v>
      </c>
      <c r="I37" s="16">
        <v>5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/>
      <c r="X37" s="16"/>
      <c r="Y37" s="16"/>
      <c r="Z37" s="16"/>
      <c r="AA37" s="16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hidden="1" x14ac:dyDescent="0.25">
      <c r="A38" s="15" t="s">
        <v>370</v>
      </c>
      <c r="C38" s="20" t="s">
        <v>108</v>
      </c>
      <c r="D38" s="3"/>
      <c r="E38" s="65" t="s">
        <v>36</v>
      </c>
      <c r="F38" s="85">
        <v>20</v>
      </c>
      <c r="G38" s="16">
        <f>SUM(Tabela14568[[#This Row],[mai/24]:[jul/25]])</f>
        <v>20</v>
      </c>
      <c r="H38" s="18">
        <v>8</v>
      </c>
      <c r="I38" s="16">
        <v>8</v>
      </c>
      <c r="J38" s="16">
        <v>4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/>
      <c r="X38" s="16"/>
      <c r="Y38" s="16"/>
      <c r="Z38" s="16"/>
      <c r="AA38" s="16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hidden="1" x14ac:dyDescent="0.25">
      <c r="A39" s="15" t="s">
        <v>214</v>
      </c>
      <c r="C39" s="1" t="s">
        <v>108</v>
      </c>
      <c r="D39" s="1"/>
      <c r="E39" s="65" t="s">
        <v>36</v>
      </c>
      <c r="F39" s="85">
        <v>0</v>
      </c>
      <c r="G39" s="16">
        <f>SUM(Tabela14568[[#This Row],[mai/24]:[jul/25]])</f>
        <v>0</v>
      </c>
      <c r="H39" s="18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/>
      <c r="X39" s="16"/>
      <c r="Y39" s="16"/>
      <c r="Z39" s="16"/>
      <c r="AA39" s="16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hidden="1" x14ac:dyDescent="0.25">
      <c r="A40" s="1" t="s">
        <v>371</v>
      </c>
      <c r="B40" s="1" t="s">
        <v>372</v>
      </c>
      <c r="C40" s="1" t="s">
        <v>108</v>
      </c>
      <c r="D40" s="46" t="s">
        <v>137</v>
      </c>
      <c r="E40" s="65" t="s">
        <v>36</v>
      </c>
      <c r="F40" s="85">
        <v>8</v>
      </c>
      <c r="G40" s="85">
        <f>SUM(Tabela14568[[#This Row],[mai/24]:[jul/25]])</f>
        <v>4</v>
      </c>
      <c r="H40" s="5"/>
      <c r="I40" s="5"/>
      <c r="J40" s="5"/>
      <c r="K40" s="5"/>
      <c r="L40" s="16">
        <v>0</v>
      </c>
      <c r="M40" s="16">
        <v>0</v>
      </c>
      <c r="N40" s="16">
        <v>0</v>
      </c>
      <c r="O40" s="16">
        <v>0</v>
      </c>
      <c r="P40" s="16">
        <v>4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hidden="1" x14ac:dyDescent="0.25">
      <c r="A41" s="1" t="s">
        <v>373</v>
      </c>
      <c r="C41" s="1" t="s">
        <v>108</v>
      </c>
      <c r="D41" s="46" t="s">
        <v>137</v>
      </c>
      <c r="E41" s="65" t="s">
        <v>36</v>
      </c>
      <c r="F41" s="85">
        <v>22</v>
      </c>
      <c r="G41" s="85">
        <f>SUM(Tabela14568[[#This Row],[mai/24]:[jul/25]])</f>
        <v>10</v>
      </c>
      <c r="H41" s="28"/>
      <c r="I41" s="43"/>
      <c r="J41" s="43"/>
      <c r="K41" s="43"/>
      <c r="L41" s="16">
        <v>0</v>
      </c>
      <c r="M41" s="16">
        <v>0</v>
      </c>
      <c r="N41" s="16">
        <v>8</v>
      </c>
      <c r="O41" s="16">
        <v>2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</row>
    <row r="42" spans="1:39" hidden="1" x14ac:dyDescent="0.25">
      <c r="A42" t="s">
        <v>374</v>
      </c>
      <c r="C42" s="1" t="s">
        <v>108</v>
      </c>
      <c r="D42" s="46" t="s">
        <v>137</v>
      </c>
      <c r="E42" s="65" t="s">
        <v>36</v>
      </c>
      <c r="F42" s="85">
        <v>10</v>
      </c>
      <c r="G42" s="85">
        <f>SUM(Tabela14568[[#This Row],[mai/24]:[jul/25]])</f>
        <v>22</v>
      </c>
      <c r="H42" s="28"/>
      <c r="I42" s="43"/>
      <c r="J42" s="43"/>
      <c r="K42" s="43"/>
      <c r="L42" s="16">
        <v>0</v>
      </c>
      <c r="M42" s="16">
        <v>10</v>
      </c>
      <c r="N42" s="16">
        <v>0</v>
      </c>
      <c r="O42" s="16">
        <v>0</v>
      </c>
      <c r="P42" s="16">
        <v>12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</row>
    <row r="43" spans="1:39" ht="45" hidden="1" x14ac:dyDescent="0.25">
      <c r="A43" s="1" t="s">
        <v>375</v>
      </c>
      <c r="B43" s="1" t="s">
        <v>376</v>
      </c>
      <c r="C43" s="1" t="s">
        <v>108</v>
      </c>
      <c r="D43" s="46" t="s">
        <v>137</v>
      </c>
      <c r="E43" s="65" t="s">
        <v>36</v>
      </c>
      <c r="F43" s="85">
        <v>20</v>
      </c>
      <c r="G43" s="85">
        <f>SUM(Tabela14568[[#This Row],[mai/24]:[jul/25]])</f>
        <v>12</v>
      </c>
      <c r="H43" s="28"/>
      <c r="I43" s="43"/>
      <c r="J43" s="43"/>
      <c r="K43" s="43"/>
      <c r="L43" s="14">
        <v>8</v>
      </c>
      <c r="M43" s="16">
        <v>0</v>
      </c>
      <c r="N43" s="14">
        <v>4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hidden="1" x14ac:dyDescent="0.25">
      <c r="A44" s="1" t="s">
        <v>377</v>
      </c>
      <c r="C44" s="1" t="s">
        <v>108</v>
      </c>
      <c r="D44" s="1">
        <v>2024</v>
      </c>
      <c r="E44" s="65" t="s">
        <v>36</v>
      </c>
      <c r="F44" s="5"/>
      <c r="G44" s="85">
        <f>SUM(Tabela14568[[#This Row],[mai/24]:[jul/25]])</f>
        <v>0</v>
      </c>
      <c r="H44" s="28"/>
      <c r="I44" s="43"/>
      <c r="J44" s="43"/>
      <c r="K44" s="43"/>
      <c r="L44" s="5"/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hidden="1" x14ac:dyDescent="0.25">
      <c r="A45" s="1" t="s">
        <v>378</v>
      </c>
      <c r="C45" s="1" t="s">
        <v>108</v>
      </c>
      <c r="D45" s="1">
        <v>2024</v>
      </c>
      <c r="E45" s="65" t="s">
        <v>36</v>
      </c>
      <c r="F45" s="85">
        <v>6</v>
      </c>
      <c r="G45" s="85">
        <f>SUM(Tabela14568[[#This Row],[mai/24]:[jul/25]])</f>
        <v>4</v>
      </c>
      <c r="H45" s="28"/>
      <c r="I45" s="43"/>
      <c r="J45" s="43"/>
      <c r="K45" s="43"/>
      <c r="L45" s="16">
        <v>0</v>
      </c>
      <c r="M45" s="16">
        <v>0</v>
      </c>
      <c r="N45" s="16">
        <v>2</v>
      </c>
      <c r="O45" s="16">
        <v>2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hidden="1" x14ac:dyDescent="0.25">
      <c r="A46" s="1" t="s">
        <v>379</v>
      </c>
      <c r="C46" s="1" t="s">
        <v>108</v>
      </c>
      <c r="D46" s="1">
        <v>2024</v>
      </c>
      <c r="E46" s="65" t="s">
        <v>36</v>
      </c>
      <c r="F46" s="85">
        <v>4</v>
      </c>
      <c r="G46" s="85">
        <f>SUM(Tabela14568[[#This Row],[mai/24]:[jul/25]])</f>
        <v>0</v>
      </c>
      <c r="H46" s="28"/>
      <c r="I46" s="43"/>
      <c r="J46" s="43"/>
      <c r="K46" s="43"/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hidden="1" x14ac:dyDescent="0.25">
      <c r="A47" s="1" t="s">
        <v>380</v>
      </c>
      <c r="C47" s="1" t="s">
        <v>108</v>
      </c>
      <c r="D47" s="46" t="s">
        <v>137</v>
      </c>
      <c r="E47" s="65" t="s">
        <v>36</v>
      </c>
      <c r="F47" s="85">
        <v>4</v>
      </c>
      <c r="G47" s="85">
        <f>SUM(Tabela14568[[#This Row],[mai/24]:[jul/25]])</f>
        <v>0</v>
      </c>
      <c r="H47" s="28"/>
      <c r="I47" s="43"/>
      <c r="J47" s="43"/>
      <c r="K47" s="43"/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hidden="1" x14ac:dyDescent="0.25">
      <c r="A48" s="1" t="s">
        <v>381</v>
      </c>
      <c r="C48" s="1" t="s">
        <v>108</v>
      </c>
      <c r="D48" s="46" t="s">
        <v>137</v>
      </c>
      <c r="E48" s="65" t="s">
        <v>36</v>
      </c>
      <c r="F48" s="85">
        <v>0</v>
      </c>
      <c r="G48" s="85">
        <f>SUM(Tabela14568[[#This Row],[mai/24]:[jul/25]])</f>
        <v>0</v>
      </c>
      <c r="H48" s="28"/>
      <c r="I48" s="43"/>
      <c r="J48" s="43"/>
      <c r="K48" s="43"/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hidden="1" x14ac:dyDescent="0.25">
      <c r="A49" s="1" t="s">
        <v>382</v>
      </c>
      <c r="C49" s="1" t="s">
        <v>108</v>
      </c>
      <c r="D49" s="46" t="s">
        <v>137</v>
      </c>
      <c r="E49" s="65" t="s">
        <v>36</v>
      </c>
      <c r="F49" s="85">
        <v>8</v>
      </c>
      <c r="G49" s="85">
        <f>SUM(Tabela14568[[#This Row],[mai/24]:[jul/25]])</f>
        <v>0</v>
      </c>
      <c r="H49" s="28"/>
      <c r="I49" s="43"/>
      <c r="J49" s="43"/>
      <c r="K49" s="43"/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hidden="1" x14ac:dyDescent="0.25">
      <c r="A50" s="1" t="s">
        <v>383</v>
      </c>
      <c r="C50" s="1" t="s">
        <v>108</v>
      </c>
      <c r="D50" s="1">
        <v>2024</v>
      </c>
      <c r="E50" s="65" t="s">
        <v>36</v>
      </c>
      <c r="F50" s="85">
        <v>0</v>
      </c>
      <c r="G50" s="85">
        <f>SUM(Tabela14568[[#This Row],[mai/24]:[jul/25]])</f>
        <v>0</v>
      </c>
      <c r="H50" s="28"/>
      <c r="I50" s="43"/>
      <c r="J50" s="43"/>
      <c r="K50" s="43"/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ht="30" hidden="1" x14ac:dyDescent="0.25">
      <c r="A51" s="1" t="s">
        <v>384</v>
      </c>
      <c r="C51" s="1" t="s">
        <v>108</v>
      </c>
      <c r="D51" s="1">
        <v>2024</v>
      </c>
      <c r="E51" s="65" t="s">
        <v>36</v>
      </c>
      <c r="F51" s="85">
        <v>0</v>
      </c>
      <c r="G51" s="85">
        <f>SUM(Tabela14568[[#This Row],[mai/24]:[jul/25]])</f>
        <v>0</v>
      </c>
      <c r="H51" s="28"/>
      <c r="I51" s="43"/>
      <c r="J51" s="43"/>
      <c r="K51" s="43"/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hidden="1" x14ac:dyDescent="0.25">
      <c r="A52" s="1" t="s">
        <v>385</v>
      </c>
      <c r="C52" s="1" t="s">
        <v>108</v>
      </c>
      <c r="D52" s="46" t="s">
        <v>137</v>
      </c>
      <c r="E52" s="7" t="s">
        <v>36</v>
      </c>
      <c r="F52" s="99">
        <v>0</v>
      </c>
      <c r="G52" s="85">
        <f>SUM(Tabela14568[[#This Row],[mai/24]:[jul/25]])</f>
        <v>0</v>
      </c>
      <c r="H52" s="28"/>
      <c r="I52" s="43"/>
      <c r="J52" s="43"/>
      <c r="K52" s="43"/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hidden="1" x14ac:dyDescent="0.25">
      <c r="A53" s="1" t="s">
        <v>386</v>
      </c>
      <c r="C53" s="1" t="s">
        <v>108</v>
      </c>
      <c r="D53" s="1">
        <v>2024</v>
      </c>
      <c r="E53" s="65" t="s">
        <v>36</v>
      </c>
      <c r="F53" s="85">
        <v>0</v>
      </c>
      <c r="G53" s="85">
        <f>SUM(Tabela14568[[#This Row],[mai/24]:[jul/25]])</f>
        <v>0</v>
      </c>
      <c r="H53" s="28"/>
      <c r="I53" s="43"/>
      <c r="J53" s="43"/>
      <c r="K53" s="43"/>
      <c r="L53" s="5"/>
      <c r="M53" s="5"/>
      <c r="N53" s="16">
        <v>0</v>
      </c>
      <c r="O53" s="5"/>
      <c r="P53" s="5"/>
      <c r="Q53" s="14"/>
      <c r="R53" s="5"/>
      <c r="S53" s="14"/>
      <c r="T53" s="14"/>
      <c r="U53" s="14"/>
      <c r="V53" s="14"/>
      <c r="W53" s="14"/>
      <c r="X53" s="14"/>
      <c r="Y53" s="14"/>
      <c r="Z53" s="14"/>
      <c r="AA53" s="14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hidden="1" x14ac:dyDescent="0.25">
      <c r="A54" s="1" t="s">
        <v>387</v>
      </c>
      <c r="C54" s="1" t="s">
        <v>108</v>
      </c>
      <c r="D54" s="46" t="s">
        <v>137</v>
      </c>
      <c r="E54" s="65" t="s">
        <v>36</v>
      </c>
      <c r="F54" s="85">
        <v>1</v>
      </c>
      <c r="G54" s="85">
        <f>SUM(Tabela14568[[#This Row],[mai/24]:[jul/25]])</f>
        <v>1</v>
      </c>
      <c r="H54" s="28"/>
      <c r="I54" s="43"/>
      <c r="J54" s="43"/>
      <c r="K54" s="43"/>
      <c r="L54" s="5"/>
      <c r="M54" s="16">
        <v>1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hidden="1" x14ac:dyDescent="0.25">
      <c r="A55" s="1" t="s">
        <v>388</v>
      </c>
      <c r="C55" s="1" t="s">
        <v>108</v>
      </c>
      <c r="D55" s="1">
        <v>2024</v>
      </c>
      <c r="E55" s="65" t="s">
        <v>36</v>
      </c>
      <c r="F55" s="85">
        <v>4</v>
      </c>
      <c r="G55" s="85">
        <f>SUM(Tabela14568[[#This Row],[mai/24]:[jul/25]])</f>
        <v>4</v>
      </c>
      <c r="H55" s="28"/>
      <c r="I55" s="43"/>
      <c r="J55" s="43"/>
      <c r="K55" s="43"/>
      <c r="L55" s="5"/>
      <c r="M55" s="16">
        <v>4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hidden="1" x14ac:dyDescent="0.25">
      <c r="A56" s="1" t="s">
        <v>389</v>
      </c>
      <c r="C56" s="1" t="s">
        <v>108</v>
      </c>
      <c r="D56" s="1">
        <v>2024</v>
      </c>
      <c r="E56" s="65" t="s">
        <v>36</v>
      </c>
      <c r="F56" s="85">
        <v>4</v>
      </c>
      <c r="G56" s="85">
        <f>SUM(Tabela14568[[#This Row],[mai/24]:[jul/25]])</f>
        <v>4</v>
      </c>
      <c r="H56" s="28"/>
      <c r="I56" s="43"/>
      <c r="J56" s="43"/>
      <c r="K56" s="43"/>
      <c r="L56" s="5"/>
      <c r="M56" s="16">
        <v>4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hidden="1" x14ac:dyDescent="0.25">
      <c r="A57" s="1" t="s">
        <v>390</v>
      </c>
      <c r="C57" s="1" t="s">
        <v>108</v>
      </c>
      <c r="D57" s="1">
        <v>2024</v>
      </c>
      <c r="E57" s="65" t="s">
        <v>36</v>
      </c>
      <c r="F57" s="85">
        <v>2</v>
      </c>
      <c r="G57" s="85">
        <f>SUM(Tabela14568[[#This Row],[mai/24]:[jul/25]])</f>
        <v>2</v>
      </c>
      <c r="H57" s="28"/>
      <c r="I57" s="43"/>
      <c r="J57" s="43"/>
      <c r="K57" s="43"/>
      <c r="L57" s="5"/>
      <c r="M57" s="16">
        <v>2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hidden="1" x14ac:dyDescent="0.25">
      <c r="A58" s="1" t="s">
        <v>391</v>
      </c>
      <c r="C58" s="1" t="s">
        <v>108</v>
      </c>
      <c r="D58" s="1">
        <v>2024</v>
      </c>
      <c r="E58" s="65" t="s">
        <v>36</v>
      </c>
      <c r="F58" s="85">
        <v>2</v>
      </c>
      <c r="G58" s="85">
        <f>SUM(Tabela14568[[#This Row],[mai/24]:[jul/25]])</f>
        <v>2</v>
      </c>
      <c r="H58" s="28"/>
      <c r="I58" s="43"/>
      <c r="J58" s="43"/>
      <c r="K58" s="43"/>
      <c r="L58" s="5"/>
      <c r="M58" s="16">
        <v>2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hidden="1" x14ac:dyDescent="0.25">
      <c r="A59" s="1" t="s">
        <v>392</v>
      </c>
      <c r="C59" s="1" t="s">
        <v>108</v>
      </c>
      <c r="D59" s="1">
        <v>2024</v>
      </c>
      <c r="E59" s="65" t="s">
        <v>36</v>
      </c>
      <c r="F59" s="85">
        <v>4</v>
      </c>
      <c r="G59" s="85">
        <f>SUM(Tabela14568[[#This Row],[mai/24]:[jul/25]])</f>
        <v>8</v>
      </c>
      <c r="H59" s="28"/>
      <c r="I59" s="43"/>
      <c r="J59" s="43"/>
      <c r="K59" s="43"/>
      <c r="L59" s="5"/>
      <c r="M59" s="16">
        <v>8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hidden="1" x14ac:dyDescent="0.25">
      <c r="A60" s="1" t="s">
        <v>393</v>
      </c>
      <c r="C60" s="1" t="s">
        <v>108</v>
      </c>
      <c r="D60" s="1">
        <v>2024</v>
      </c>
      <c r="E60" s="65" t="s">
        <v>36</v>
      </c>
      <c r="F60" s="5"/>
      <c r="G60" s="85">
        <f>SUM(Tabela14568[[#This Row],[mai/24]:[jul/25]])</f>
        <v>0</v>
      </c>
      <c r="H60" s="28"/>
      <c r="I60" s="43"/>
      <c r="J60" s="43"/>
      <c r="K60" s="43"/>
      <c r="L60" s="5"/>
      <c r="M60" s="5"/>
      <c r="N60" s="5"/>
      <c r="O60" s="5"/>
      <c r="P60" s="5"/>
      <c r="Q60" s="14"/>
      <c r="R60" s="5"/>
      <c r="S60" s="14"/>
      <c r="T60" s="14"/>
      <c r="U60" s="14"/>
      <c r="V60" s="14"/>
      <c r="W60" s="14"/>
      <c r="X60" s="14"/>
      <c r="Y60" s="14"/>
      <c r="Z60" s="14"/>
      <c r="AA60" s="14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5">
      <c r="A61" s="1" t="s">
        <v>394</v>
      </c>
      <c r="B61" s="1" t="s">
        <v>395</v>
      </c>
      <c r="C61" s="1" t="s">
        <v>99</v>
      </c>
      <c r="D61" s="46" t="s">
        <v>137</v>
      </c>
      <c r="E61" s="65" t="s">
        <v>36</v>
      </c>
      <c r="F61" s="85">
        <v>24</v>
      </c>
      <c r="G61" s="85">
        <f>SUM(Tabela14568[[#This Row],[mai/24]:[jul/25]])</f>
        <v>23</v>
      </c>
      <c r="H61" s="28"/>
      <c r="I61" s="43"/>
      <c r="J61" s="43"/>
      <c r="K61" s="43"/>
      <c r="L61" s="36">
        <v>16</v>
      </c>
      <c r="M61" s="16">
        <v>7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  <c r="AK61" s="16">
        <v>0</v>
      </c>
      <c r="AL61" s="16">
        <v>0</v>
      </c>
      <c r="AM61" s="16">
        <v>0</v>
      </c>
    </row>
    <row r="62" spans="1:39" x14ac:dyDescent="0.25">
      <c r="A62" s="1" t="s">
        <v>396</v>
      </c>
      <c r="C62" s="1" t="s">
        <v>99</v>
      </c>
      <c r="D62" s="46" t="s">
        <v>137</v>
      </c>
      <c r="E62" s="65" t="s">
        <v>36</v>
      </c>
      <c r="F62" s="85">
        <v>0</v>
      </c>
      <c r="G62" s="85">
        <f>SUM(Tabela14568[[#This Row],[mai/24]:[jul/25]])</f>
        <v>90</v>
      </c>
      <c r="H62" s="28"/>
      <c r="I62" s="43"/>
      <c r="J62" s="43"/>
      <c r="K62" s="43"/>
      <c r="L62" s="5"/>
      <c r="M62" s="16">
        <v>4</v>
      </c>
      <c r="N62" s="16">
        <v>0</v>
      </c>
      <c r="O62" s="16">
        <v>0</v>
      </c>
      <c r="P62" s="16">
        <v>0</v>
      </c>
      <c r="Q62" s="16">
        <v>0</v>
      </c>
      <c r="R62" s="16">
        <v>22</v>
      </c>
      <c r="S62" s="16">
        <v>40</v>
      </c>
      <c r="T62" s="16">
        <v>24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  <c r="AK62" s="16">
        <v>0</v>
      </c>
      <c r="AL62" s="16">
        <v>0</v>
      </c>
      <c r="AM62" s="16">
        <v>0</v>
      </c>
    </row>
    <row r="63" spans="1:39" hidden="1" x14ac:dyDescent="0.25">
      <c r="A63" s="1" t="s">
        <v>397</v>
      </c>
      <c r="C63" s="1" t="s">
        <v>108</v>
      </c>
      <c r="D63" s="1">
        <v>2024</v>
      </c>
      <c r="E63" s="65" t="s">
        <v>36</v>
      </c>
      <c r="F63" s="85">
        <v>24</v>
      </c>
      <c r="G63" s="85">
        <f>SUM(Tabela14568[[#This Row],[mai/24]:[jul/25]])</f>
        <v>19</v>
      </c>
      <c r="H63" s="28"/>
      <c r="I63" s="43"/>
      <c r="J63" s="43"/>
      <c r="K63" s="43"/>
      <c r="L63" s="16">
        <v>0</v>
      </c>
      <c r="M63" s="16">
        <v>3</v>
      </c>
      <c r="N63" s="16">
        <v>8</v>
      </c>
      <c r="O63" s="16">
        <v>8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s="52" customFormat="1" hidden="1" x14ac:dyDescent="0.25">
      <c r="A64" s="1" t="s">
        <v>398</v>
      </c>
      <c r="B64" s="1"/>
      <c r="C64" s="1" t="s">
        <v>108</v>
      </c>
      <c r="D64" s="46" t="s">
        <v>105</v>
      </c>
      <c r="E64" s="65" t="s">
        <v>36</v>
      </c>
      <c r="F64" s="85">
        <v>20</v>
      </c>
      <c r="G64" s="85">
        <f>SUM(Tabela14568[[#This Row],[mai/24]:[dez/25]])</f>
        <v>12</v>
      </c>
      <c r="H64" s="28"/>
      <c r="I64" s="43"/>
      <c r="J64" s="43"/>
      <c r="K64" s="16">
        <v>0</v>
      </c>
      <c r="L64" s="16">
        <v>0</v>
      </c>
      <c r="M64" s="16">
        <v>0</v>
      </c>
      <c r="N64" s="16">
        <v>8</v>
      </c>
      <c r="O64" s="16">
        <v>4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 spans="1:39" hidden="1" x14ac:dyDescent="0.25">
      <c r="A65" s="15" t="s">
        <v>227</v>
      </c>
      <c r="C65" s="20" t="s">
        <v>108</v>
      </c>
      <c r="D65" s="46">
        <v>2024</v>
      </c>
      <c r="E65" s="65" t="s">
        <v>36</v>
      </c>
      <c r="F65" s="85">
        <v>92</v>
      </c>
      <c r="G65" s="85">
        <f>SUM(Tabela14568[[#This Row],[mai/24]:[dez/25]])</f>
        <v>64</v>
      </c>
      <c r="H65" s="24">
        <v>8</v>
      </c>
      <c r="I65" s="16">
        <v>5</v>
      </c>
      <c r="J65" s="16">
        <v>5</v>
      </c>
      <c r="K65" s="16">
        <v>2</v>
      </c>
      <c r="L65" s="16">
        <v>0</v>
      </c>
      <c r="M65" s="16">
        <v>0</v>
      </c>
      <c r="N65" s="16">
        <v>40</v>
      </c>
      <c r="O65" s="16">
        <v>4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 spans="1:39" hidden="1" x14ac:dyDescent="0.25">
      <c r="A66" s="15" t="s">
        <v>138</v>
      </c>
      <c r="C66" s="1" t="s">
        <v>108</v>
      </c>
      <c r="D66" s="46">
        <v>2024</v>
      </c>
      <c r="E66" s="65" t="s">
        <v>36</v>
      </c>
      <c r="F66" s="85">
        <v>102</v>
      </c>
      <c r="G66" s="85">
        <f>SUM(Tabela14568[[#This Row],[mai/24]:[dez/25]])</f>
        <v>102</v>
      </c>
      <c r="H66" s="24">
        <v>30</v>
      </c>
      <c r="I66" s="16">
        <v>24</v>
      </c>
      <c r="J66" s="16">
        <v>24</v>
      </c>
      <c r="K66" s="16">
        <v>24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</row>
    <row r="67" spans="1:39" x14ac:dyDescent="0.25">
      <c r="A67" s="1" t="s">
        <v>218</v>
      </c>
      <c r="C67" s="1" t="s">
        <v>99</v>
      </c>
      <c r="D67" s="46" t="s">
        <v>219</v>
      </c>
      <c r="E67" s="65" t="s">
        <v>36</v>
      </c>
      <c r="F67" s="85">
        <v>37</v>
      </c>
      <c r="G67" s="85">
        <f>SUM(Tabela14568[[#This Row],[mai/24]:[dez/25]])</f>
        <v>37</v>
      </c>
      <c r="H67" s="28"/>
      <c r="I67" s="14">
        <v>21</v>
      </c>
      <c r="J67" s="14">
        <v>8</v>
      </c>
      <c r="K67" s="14">
        <v>8</v>
      </c>
      <c r="L67" s="16">
        <v>0</v>
      </c>
      <c r="M67" s="16">
        <v>0</v>
      </c>
      <c r="N67" s="44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  <c r="AK67" s="16">
        <v>0</v>
      </c>
      <c r="AL67" s="16">
        <v>0</v>
      </c>
      <c r="AM67" s="16">
        <v>0</v>
      </c>
    </row>
    <row r="68" spans="1:39" x14ac:dyDescent="0.25">
      <c r="A68" s="1" t="s">
        <v>399</v>
      </c>
      <c r="C68" s="1" t="s">
        <v>172</v>
      </c>
      <c r="D68" s="46" t="s">
        <v>137</v>
      </c>
      <c r="E68" s="65" t="s">
        <v>36</v>
      </c>
      <c r="F68" s="85">
        <v>72</v>
      </c>
      <c r="G68" s="85">
        <f>SUM(Tabela14568[[#This Row],[mai/24]:[jul/25]])</f>
        <v>42</v>
      </c>
      <c r="H68" s="28"/>
      <c r="I68" s="5"/>
      <c r="J68" s="5"/>
      <c r="K68" s="5"/>
      <c r="L68" s="36">
        <v>0</v>
      </c>
      <c r="M68" s="16">
        <v>0</v>
      </c>
      <c r="N68" s="44">
        <v>16</v>
      </c>
      <c r="O68" s="16">
        <v>16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5</v>
      </c>
      <c r="V68" s="16">
        <v>5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  <c r="AK68" s="16">
        <v>0</v>
      </c>
      <c r="AL68" s="16">
        <v>0</v>
      </c>
      <c r="AM68" s="16">
        <v>0</v>
      </c>
    </row>
    <row r="69" spans="1:39" hidden="1" x14ac:dyDescent="0.25">
      <c r="A69" s="1" t="s">
        <v>144</v>
      </c>
      <c r="C69" s="1" t="s">
        <v>108</v>
      </c>
      <c r="D69" s="46" t="s">
        <v>137</v>
      </c>
      <c r="E69" s="65" t="s">
        <v>36</v>
      </c>
      <c r="F69" s="85">
        <v>40</v>
      </c>
      <c r="G69" s="85">
        <f>SUM(Tabela14568[[#This Row],[mai/24]:[dez/25]])</f>
        <v>40</v>
      </c>
      <c r="H69" s="18">
        <v>8</v>
      </c>
      <c r="I69" s="18">
        <v>8</v>
      </c>
      <c r="J69" s="18">
        <v>8</v>
      </c>
      <c r="K69" s="16">
        <v>8</v>
      </c>
      <c r="L69" s="16">
        <v>8</v>
      </c>
      <c r="M69" s="16">
        <v>0</v>
      </c>
      <c r="N69" s="36">
        <v>0</v>
      </c>
      <c r="O69" s="3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 spans="1:39" hidden="1" x14ac:dyDescent="0.25">
      <c r="A70" s="1" t="s">
        <v>400</v>
      </c>
      <c r="B70" s="1" t="s">
        <v>401</v>
      </c>
      <c r="C70" s="1" t="s">
        <v>108</v>
      </c>
      <c r="D70" s="46" t="s">
        <v>137</v>
      </c>
      <c r="E70" s="65" t="s">
        <v>36</v>
      </c>
      <c r="F70" s="99">
        <v>20</v>
      </c>
      <c r="G70" s="85">
        <f>SUM(Tabela14568[[#This Row],[mai/24]:[dez/25]])</f>
        <v>2</v>
      </c>
      <c r="H70" s="38"/>
      <c r="I70" s="38"/>
      <c r="J70" s="38">
        <v>0</v>
      </c>
      <c r="K70" s="38">
        <v>0</v>
      </c>
      <c r="L70" s="38">
        <v>0</v>
      </c>
      <c r="M70" s="16">
        <v>0</v>
      </c>
      <c r="N70" s="38">
        <v>2</v>
      </c>
      <c r="O70" s="38">
        <v>0</v>
      </c>
      <c r="P70" s="38">
        <v>0</v>
      </c>
      <c r="Q70" s="38">
        <v>0</v>
      </c>
      <c r="R70" s="38">
        <v>0</v>
      </c>
      <c r="S70" s="38">
        <v>0</v>
      </c>
      <c r="T70" s="38">
        <v>0</v>
      </c>
      <c r="U70" s="38">
        <v>0</v>
      </c>
      <c r="V70" s="38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</row>
    <row r="71" spans="1:39" hidden="1" x14ac:dyDescent="0.25">
      <c r="A71" s="1" t="s">
        <v>402</v>
      </c>
      <c r="B71" s="1" t="s">
        <v>401</v>
      </c>
      <c r="C71" s="1" t="s">
        <v>108</v>
      </c>
      <c r="D71" s="46" t="s">
        <v>137</v>
      </c>
      <c r="E71" s="65" t="s">
        <v>36</v>
      </c>
      <c r="F71" s="99">
        <v>20</v>
      </c>
      <c r="G71" s="85">
        <f>SUM(Tabela14568[[#This Row],[mai/24]:[dez/25]])</f>
        <v>2</v>
      </c>
      <c r="H71" s="38">
        <v>0</v>
      </c>
      <c r="I71" s="38"/>
      <c r="J71" s="38">
        <v>0</v>
      </c>
      <c r="K71" s="38">
        <v>0</v>
      </c>
      <c r="L71" s="38">
        <v>0</v>
      </c>
      <c r="M71" s="16">
        <v>0</v>
      </c>
      <c r="N71" s="38">
        <v>2</v>
      </c>
      <c r="O71" s="38">
        <v>0</v>
      </c>
      <c r="P71" s="38">
        <v>0</v>
      </c>
      <c r="Q71" s="38">
        <v>0</v>
      </c>
      <c r="R71" s="38">
        <v>0</v>
      </c>
      <c r="S71" s="38">
        <v>0</v>
      </c>
      <c r="T71" s="38">
        <v>0</v>
      </c>
      <c r="U71" s="38">
        <v>0</v>
      </c>
      <c r="V71" s="38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 spans="1:39" ht="45" hidden="1" x14ac:dyDescent="0.25">
      <c r="A72" s="1" t="s">
        <v>403</v>
      </c>
      <c r="B72" s="1" t="s">
        <v>376</v>
      </c>
      <c r="C72" s="1" t="s">
        <v>108</v>
      </c>
      <c r="D72" s="46" t="s">
        <v>137</v>
      </c>
      <c r="E72" s="101" t="s">
        <v>36</v>
      </c>
      <c r="F72" s="99">
        <v>12</v>
      </c>
      <c r="G72" s="106">
        <f>SUM(Tabela14568[[#This Row],[mai/24]:[dez/25]])</f>
        <v>12</v>
      </c>
      <c r="H72" s="16"/>
      <c r="I72" s="16"/>
      <c r="J72" s="16"/>
      <c r="K72" s="36"/>
      <c r="L72" s="36"/>
      <c r="M72" s="16">
        <v>12</v>
      </c>
      <c r="N72" s="36">
        <v>0</v>
      </c>
      <c r="O72" s="38">
        <v>0</v>
      </c>
      <c r="P72" s="38">
        <v>0</v>
      </c>
      <c r="Q72" s="38">
        <v>0</v>
      </c>
      <c r="R72" s="38">
        <v>0</v>
      </c>
      <c r="S72" s="38">
        <v>0</v>
      </c>
      <c r="T72" s="38">
        <v>0</v>
      </c>
      <c r="U72" s="38">
        <v>0</v>
      </c>
      <c r="V72" s="38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</row>
    <row r="73" spans="1:39" hidden="1" x14ac:dyDescent="0.25">
      <c r="A73" s="1" t="s">
        <v>404</v>
      </c>
      <c r="C73" s="1" t="s">
        <v>108</v>
      </c>
      <c r="D73" s="46" t="s">
        <v>137</v>
      </c>
      <c r="E73" s="101" t="s">
        <v>36</v>
      </c>
      <c r="F73" s="99">
        <v>14</v>
      </c>
      <c r="G73" s="106">
        <f>SUM(Tabela14568[[#This Row],[mai/24]:[dez/25]])</f>
        <v>14</v>
      </c>
      <c r="H73" s="16"/>
      <c r="I73" s="16"/>
      <c r="J73" s="16"/>
      <c r="K73" s="16"/>
      <c r="L73" s="16"/>
      <c r="M73" s="16">
        <v>14</v>
      </c>
      <c r="N73" s="36">
        <v>0</v>
      </c>
      <c r="O73" s="38">
        <v>0</v>
      </c>
      <c r="P73" s="38">
        <v>0</v>
      </c>
      <c r="Q73" s="38">
        <v>0</v>
      </c>
      <c r="R73" s="38">
        <v>0</v>
      </c>
      <c r="S73" s="38">
        <v>0</v>
      </c>
      <c r="T73" s="38">
        <v>0</v>
      </c>
      <c r="U73" s="38">
        <v>0</v>
      </c>
      <c r="V73" s="38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</row>
    <row r="74" spans="1:39" hidden="1" x14ac:dyDescent="0.25">
      <c r="A74" s="1" t="s">
        <v>234</v>
      </c>
      <c r="C74" s="1" t="s">
        <v>108</v>
      </c>
      <c r="D74" s="46" t="s">
        <v>137</v>
      </c>
      <c r="E74" s="101" t="s">
        <v>36</v>
      </c>
      <c r="F74" s="99">
        <v>2</v>
      </c>
      <c r="G74" s="106">
        <f>SUM(Tabela14568[[#This Row],[mai/24]:[dez/25]])</f>
        <v>2</v>
      </c>
      <c r="H74" s="45"/>
      <c r="I74" s="45"/>
      <c r="J74" s="45"/>
      <c r="K74" s="16"/>
      <c r="L74" s="16"/>
      <c r="M74" s="16">
        <v>2</v>
      </c>
      <c r="N74" s="36">
        <v>0</v>
      </c>
      <c r="O74" s="38">
        <v>0</v>
      </c>
      <c r="P74" s="38">
        <v>0</v>
      </c>
      <c r="Q74" s="38">
        <v>0</v>
      </c>
      <c r="R74" s="38">
        <v>0</v>
      </c>
      <c r="S74" s="38">
        <v>0</v>
      </c>
      <c r="T74" s="38">
        <v>0</v>
      </c>
      <c r="U74" s="38">
        <v>0</v>
      </c>
      <c r="V74" s="38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 spans="1:39" hidden="1" x14ac:dyDescent="0.25">
      <c r="A75" s="1" t="s">
        <v>405</v>
      </c>
      <c r="C75" s="1" t="s">
        <v>108</v>
      </c>
      <c r="D75" s="1">
        <v>2024</v>
      </c>
      <c r="E75" s="101" t="s">
        <v>36</v>
      </c>
      <c r="F75" s="99">
        <v>1</v>
      </c>
      <c r="G75" s="106">
        <f>SUM(Tabela14568[[#This Row],[mai/24]:[dez/25]])</f>
        <v>18</v>
      </c>
      <c r="H75" s="28"/>
      <c r="I75" s="5"/>
      <c r="J75" s="5"/>
      <c r="K75" s="5"/>
      <c r="L75" s="5"/>
      <c r="M75" s="16">
        <v>18</v>
      </c>
      <c r="N75" s="36">
        <v>0</v>
      </c>
      <c r="O75" s="38">
        <v>0</v>
      </c>
      <c r="P75" s="38">
        <v>0</v>
      </c>
      <c r="Q75" s="38">
        <v>0</v>
      </c>
      <c r="R75" s="38">
        <v>0</v>
      </c>
      <c r="S75" s="38">
        <v>0</v>
      </c>
      <c r="T75" s="38">
        <v>0</v>
      </c>
      <c r="U75" s="38">
        <v>0</v>
      </c>
      <c r="V75" s="38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 spans="1:39" x14ac:dyDescent="0.25">
      <c r="A76" s="1" t="s">
        <v>150</v>
      </c>
      <c r="B76" s="8"/>
      <c r="C76" s="20" t="s">
        <v>99</v>
      </c>
      <c r="D76" s="46" t="s">
        <v>137</v>
      </c>
      <c r="E76" s="7" t="s">
        <v>36</v>
      </c>
      <c r="F76" s="99">
        <v>40</v>
      </c>
      <c r="G76" s="106">
        <f>SUM(Tabela14568[[#This Row],[mai/24]:[dez/25]])</f>
        <v>24</v>
      </c>
      <c r="H76" s="28"/>
      <c r="I76" s="5"/>
      <c r="J76" s="5"/>
      <c r="K76" s="5"/>
      <c r="L76" s="5"/>
      <c r="M76" s="5"/>
      <c r="N76" s="40">
        <v>8</v>
      </c>
      <c r="O76" s="36">
        <v>8</v>
      </c>
      <c r="P76" s="38">
        <v>0</v>
      </c>
      <c r="Q76" s="38">
        <v>8</v>
      </c>
      <c r="R76" s="38">
        <v>0</v>
      </c>
      <c r="S76" s="38">
        <v>0</v>
      </c>
      <c r="T76" s="38">
        <v>0</v>
      </c>
      <c r="U76" s="38">
        <v>0</v>
      </c>
      <c r="V76" s="38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  <c r="AK76" s="16">
        <v>0</v>
      </c>
      <c r="AL76" s="16">
        <v>0</v>
      </c>
      <c r="AM76" s="16">
        <v>0</v>
      </c>
    </row>
    <row r="77" spans="1:39" x14ac:dyDescent="0.25">
      <c r="A77" s="1" t="s">
        <v>151</v>
      </c>
      <c r="C77" s="20" t="s">
        <v>99</v>
      </c>
      <c r="D77" s="46" t="s">
        <v>137</v>
      </c>
      <c r="E77" s="7" t="s">
        <v>36</v>
      </c>
      <c r="G77" s="106">
        <f>SUM(Tabela14568[[#This Row],[mai/24]:[dez/25]])</f>
        <v>0</v>
      </c>
      <c r="H77" s="28"/>
      <c r="I77" s="5"/>
      <c r="J77" s="5"/>
      <c r="K77" s="5"/>
      <c r="L77" s="5"/>
      <c r="M77" s="5"/>
      <c r="N77" s="5"/>
      <c r="O77" s="5"/>
      <c r="P77" s="38">
        <v>0</v>
      </c>
      <c r="Q77" s="38">
        <v>0</v>
      </c>
      <c r="R77" s="38">
        <v>0</v>
      </c>
      <c r="S77" s="38">
        <v>0</v>
      </c>
      <c r="T77" s="38">
        <v>0</v>
      </c>
      <c r="U77" s="38">
        <v>0</v>
      </c>
      <c r="V77" s="38">
        <v>0</v>
      </c>
      <c r="W77" s="38">
        <v>0</v>
      </c>
      <c r="X77" s="38">
        <v>0</v>
      </c>
      <c r="Y77" s="38">
        <v>0</v>
      </c>
      <c r="Z77" s="38">
        <v>0</v>
      </c>
      <c r="AA77" s="38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  <c r="AK77" s="16">
        <v>0</v>
      </c>
      <c r="AL77" s="16">
        <v>0</v>
      </c>
      <c r="AM77" s="16">
        <v>0</v>
      </c>
    </row>
    <row r="78" spans="1:39" ht="30" x14ac:dyDescent="0.25">
      <c r="A78" s="1" t="s">
        <v>321</v>
      </c>
      <c r="B78" s="1" t="s">
        <v>322</v>
      </c>
      <c r="C78" s="1" t="s">
        <v>99</v>
      </c>
      <c r="D78" s="46" t="s">
        <v>35</v>
      </c>
      <c r="E78" s="7" t="s">
        <v>36</v>
      </c>
      <c r="F78" s="19">
        <v>40</v>
      </c>
      <c r="G78" s="106">
        <f>SUM(Tabela14568[[#This Row],[mai/24]:[dez/25]])</f>
        <v>8</v>
      </c>
      <c r="H78" s="28"/>
      <c r="I78" s="5"/>
      <c r="J78" s="5"/>
      <c r="K78" s="5"/>
      <c r="L78" s="5"/>
      <c r="M78" s="5"/>
      <c r="N78" s="26">
        <v>0</v>
      </c>
      <c r="O78" s="36">
        <v>0</v>
      </c>
      <c r="P78" s="38">
        <v>0</v>
      </c>
      <c r="Q78" s="36">
        <v>8</v>
      </c>
      <c r="R78" s="36">
        <v>0</v>
      </c>
      <c r="S78" s="36">
        <v>0</v>
      </c>
      <c r="T78" s="36">
        <v>0</v>
      </c>
      <c r="U78" s="36">
        <v>0</v>
      </c>
      <c r="V78" s="36">
        <v>0</v>
      </c>
      <c r="W78" s="36">
        <v>0</v>
      </c>
      <c r="X78" s="36">
        <v>0</v>
      </c>
      <c r="Y78" s="36">
        <v>0</v>
      </c>
      <c r="Z78" s="36">
        <v>0</v>
      </c>
      <c r="AA78" s="3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  <c r="AK78" s="16">
        <v>0</v>
      </c>
      <c r="AL78" s="16">
        <v>0</v>
      </c>
      <c r="AM78" s="16">
        <v>0</v>
      </c>
    </row>
    <row r="79" spans="1:39" x14ac:dyDescent="0.25">
      <c r="A79" s="1" t="s">
        <v>245</v>
      </c>
      <c r="C79" s="1" t="s">
        <v>172</v>
      </c>
      <c r="D79" s="46" t="s">
        <v>35</v>
      </c>
      <c r="E79" s="7" t="s">
        <v>36</v>
      </c>
      <c r="F79" s="99">
        <v>90</v>
      </c>
      <c r="G79" s="106">
        <f>SUM(Tabela14568[[#This Row],[mai/24]:[dez/25]])</f>
        <v>8</v>
      </c>
      <c r="H79" s="28"/>
      <c r="I79" s="5"/>
      <c r="J79" s="5"/>
      <c r="K79" s="5"/>
      <c r="L79" s="5"/>
      <c r="M79" s="5"/>
      <c r="N79" s="111">
        <v>0</v>
      </c>
      <c r="O79" s="38">
        <v>0</v>
      </c>
      <c r="P79" s="38">
        <v>0</v>
      </c>
      <c r="Q79" s="38">
        <v>0</v>
      </c>
      <c r="R79" s="38">
        <v>0</v>
      </c>
      <c r="S79" s="38">
        <v>0</v>
      </c>
      <c r="T79" s="38">
        <v>8</v>
      </c>
      <c r="U79" s="38">
        <v>0</v>
      </c>
      <c r="V79" s="38">
        <v>0</v>
      </c>
      <c r="W79" s="38">
        <v>0</v>
      </c>
      <c r="X79" s="38">
        <v>0</v>
      </c>
      <c r="Y79" s="38">
        <v>0</v>
      </c>
      <c r="Z79" s="38">
        <v>0</v>
      </c>
      <c r="AA79" s="38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  <c r="AK79" s="16">
        <v>0</v>
      </c>
      <c r="AL79" s="16">
        <v>0</v>
      </c>
      <c r="AM79" s="16">
        <v>0</v>
      </c>
    </row>
    <row r="80" spans="1:39" x14ac:dyDescent="0.25">
      <c r="A80" s="1" t="s">
        <v>406</v>
      </c>
      <c r="C80" s="1" t="s">
        <v>99</v>
      </c>
      <c r="D80" s="46" t="s">
        <v>35</v>
      </c>
      <c r="E80" s="7" t="s">
        <v>36</v>
      </c>
      <c r="F80" s="19">
        <v>165</v>
      </c>
      <c r="G80" s="106">
        <f>SUM(Tabela14568[[#This Row],[mai/24]:[dez/25]])</f>
        <v>51</v>
      </c>
      <c r="H80" s="28"/>
      <c r="I80" s="5"/>
      <c r="J80" s="5"/>
      <c r="K80" s="5"/>
      <c r="L80" s="5"/>
      <c r="M80" s="5"/>
      <c r="N80" s="40">
        <v>0</v>
      </c>
      <c r="O80" s="36">
        <v>0</v>
      </c>
      <c r="P80" s="38">
        <v>0</v>
      </c>
      <c r="Q80" s="16">
        <v>16</v>
      </c>
      <c r="R80" s="36">
        <v>0</v>
      </c>
      <c r="S80" s="36">
        <v>0</v>
      </c>
      <c r="T80" s="36">
        <v>0</v>
      </c>
      <c r="U80" s="36">
        <v>10</v>
      </c>
      <c r="V80" s="36">
        <v>10</v>
      </c>
      <c r="W80" s="16">
        <v>3</v>
      </c>
      <c r="X80" s="16">
        <v>3</v>
      </c>
      <c r="Y80" s="16">
        <v>3</v>
      </c>
      <c r="Z80" s="16">
        <v>3</v>
      </c>
      <c r="AA80" s="16">
        <v>3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  <c r="AK80" s="16">
        <v>0</v>
      </c>
      <c r="AL80" s="16">
        <v>0</v>
      </c>
      <c r="AM80" s="16">
        <v>0</v>
      </c>
    </row>
    <row r="81" spans="1:39" x14ac:dyDescent="0.25">
      <c r="A81" s="1" t="s">
        <v>407</v>
      </c>
      <c r="C81" s="1" t="s">
        <v>27</v>
      </c>
      <c r="D81" s="46" t="s">
        <v>35</v>
      </c>
      <c r="E81" s="7" t="s">
        <v>36</v>
      </c>
      <c r="F81" s="99">
        <v>24</v>
      </c>
      <c r="G81" s="106">
        <f>SUM(Tabela14568[[#This Row],[mai/24]:[dez/25]])</f>
        <v>16</v>
      </c>
      <c r="H81" s="29"/>
      <c r="I81" s="14"/>
      <c r="J81" s="14"/>
      <c r="K81" s="14"/>
      <c r="L81" s="14"/>
      <c r="M81" s="14"/>
      <c r="N81" s="113">
        <v>0</v>
      </c>
      <c r="O81" s="14">
        <v>0</v>
      </c>
      <c r="P81" s="14">
        <v>0</v>
      </c>
      <c r="Q81" s="14">
        <v>2</v>
      </c>
      <c r="R81" s="14">
        <v>0</v>
      </c>
      <c r="S81" s="14">
        <v>0</v>
      </c>
      <c r="T81" s="14">
        <v>0</v>
      </c>
      <c r="U81" s="14">
        <v>2</v>
      </c>
      <c r="V81" s="14">
        <v>2</v>
      </c>
      <c r="W81" s="14">
        <v>2</v>
      </c>
      <c r="X81" s="14">
        <v>2</v>
      </c>
      <c r="Y81" s="14">
        <v>2</v>
      </c>
      <c r="Z81" s="14">
        <v>2</v>
      </c>
      <c r="AA81" s="14">
        <v>2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  <c r="AK81" s="16">
        <v>0</v>
      </c>
      <c r="AL81" s="16">
        <v>0</v>
      </c>
      <c r="AM81" s="16">
        <v>0</v>
      </c>
    </row>
    <row r="82" spans="1:39" x14ac:dyDescent="0.25">
      <c r="A82" s="1" t="s">
        <v>153</v>
      </c>
      <c r="C82" s="1" t="s">
        <v>27</v>
      </c>
      <c r="D82" s="46" t="s">
        <v>35</v>
      </c>
      <c r="E82" s="7" t="s">
        <v>36</v>
      </c>
      <c r="F82" s="99">
        <v>40</v>
      </c>
      <c r="G82" s="106">
        <f>SUM(Tabela14568[[#This Row],[mai/24]:[dez/25]])</f>
        <v>24</v>
      </c>
      <c r="H82" s="29"/>
      <c r="I82" s="14"/>
      <c r="J82" s="14"/>
      <c r="K82" s="14"/>
      <c r="L82" s="14"/>
      <c r="M82" s="14"/>
      <c r="N82" s="113">
        <v>0</v>
      </c>
      <c r="O82" s="14">
        <v>0</v>
      </c>
      <c r="P82" s="14">
        <v>0</v>
      </c>
      <c r="Q82" s="14">
        <v>4</v>
      </c>
      <c r="R82" s="14">
        <v>0</v>
      </c>
      <c r="S82" s="14">
        <v>0</v>
      </c>
      <c r="T82" s="14">
        <v>0</v>
      </c>
      <c r="U82" s="14">
        <v>4</v>
      </c>
      <c r="V82" s="14">
        <v>4</v>
      </c>
      <c r="W82" s="14">
        <v>4</v>
      </c>
      <c r="X82" s="14">
        <v>4</v>
      </c>
      <c r="Y82" s="14">
        <v>4</v>
      </c>
      <c r="Z82" s="14">
        <v>0</v>
      </c>
      <c r="AA82" s="14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  <c r="AK82" s="16">
        <v>0</v>
      </c>
      <c r="AL82" s="16">
        <v>0</v>
      </c>
      <c r="AM82" s="16">
        <v>0</v>
      </c>
    </row>
    <row r="83" spans="1:39" ht="45" x14ac:dyDescent="0.25">
      <c r="A83" s="1" t="s">
        <v>408</v>
      </c>
      <c r="B83" s="140" t="s">
        <v>409</v>
      </c>
      <c r="C83" s="1" t="s">
        <v>99</v>
      </c>
      <c r="D83" s="46" t="s">
        <v>35</v>
      </c>
      <c r="E83" s="7" t="s">
        <v>36</v>
      </c>
      <c r="F83" s="99"/>
      <c r="G83" s="106">
        <f>SUM(Tabela14568[[#This Row],[mai/24]:[dez/25]])</f>
        <v>36</v>
      </c>
      <c r="H83" s="28"/>
      <c r="I83" s="5"/>
      <c r="J83" s="5"/>
      <c r="K83" s="5"/>
      <c r="L83" s="5"/>
      <c r="M83" s="5"/>
      <c r="N83" s="113">
        <v>0</v>
      </c>
      <c r="O83" s="14">
        <v>0</v>
      </c>
      <c r="P83" s="36">
        <v>12</v>
      </c>
      <c r="Q83" s="14">
        <v>24</v>
      </c>
      <c r="R83" s="36">
        <v>0</v>
      </c>
      <c r="S83" s="36">
        <v>0</v>
      </c>
      <c r="T83" s="36">
        <v>0</v>
      </c>
      <c r="U83" s="36">
        <v>0</v>
      </c>
      <c r="V83" s="36">
        <v>0</v>
      </c>
      <c r="W83" s="36">
        <v>0</v>
      </c>
      <c r="X83" s="36">
        <v>0</v>
      </c>
      <c r="Y83" s="36">
        <v>0</v>
      </c>
      <c r="Z83" s="36">
        <v>0</v>
      </c>
      <c r="AA83" s="3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  <c r="AK83" s="16">
        <v>0</v>
      </c>
      <c r="AL83" s="16">
        <v>0</v>
      </c>
      <c r="AM83" s="16">
        <v>0</v>
      </c>
    </row>
    <row r="84" spans="1:39" s="101" customFormat="1" ht="105" x14ac:dyDescent="0.25">
      <c r="A84" s="1" t="s">
        <v>228</v>
      </c>
      <c r="B84" s="122"/>
      <c r="C84" s="1" t="s">
        <v>27</v>
      </c>
      <c r="D84" s="63" t="s">
        <v>35</v>
      </c>
      <c r="E84" s="7" t="s">
        <v>36</v>
      </c>
      <c r="F84" s="99">
        <v>182</v>
      </c>
      <c r="G84" s="106">
        <f>SUM(Tabela14568[[#This Row],[mai/24]:[dez/25]])</f>
        <v>70</v>
      </c>
      <c r="H84" s="28"/>
      <c r="I84" s="5"/>
      <c r="J84" s="5"/>
      <c r="K84" s="5"/>
      <c r="L84" s="5"/>
      <c r="M84" s="5"/>
      <c r="N84" s="5"/>
      <c r="O84" s="99">
        <v>0</v>
      </c>
      <c r="P84" s="36">
        <v>0</v>
      </c>
      <c r="Q84" s="99">
        <v>0</v>
      </c>
      <c r="R84" s="106">
        <v>0</v>
      </c>
      <c r="S84" s="106">
        <v>0</v>
      </c>
      <c r="T84" s="106">
        <v>0</v>
      </c>
      <c r="U84" s="106">
        <v>0</v>
      </c>
      <c r="V84" s="106">
        <v>0</v>
      </c>
      <c r="W84" s="106">
        <v>14</v>
      </c>
      <c r="X84" s="106">
        <v>14</v>
      </c>
      <c r="Y84" s="106">
        <v>14</v>
      </c>
      <c r="Z84" s="106">
        <v>14</v>
      </c>
      <c r="AA84" s="106">
        <v>14</v>
      </c>
      <c r="AB84" s="106">
        <v>14</v>
      </c>
      <c r="AC84" s="106">
        <v>14</v>
      </c>
      <c r="AD84" s="106">
        <v>14</v>
      </c>
      <c r="AE84" s="106">
        <v>14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  <c r="AK84" s="16">
        <v>0</v>
      </c>
      <c r="AL84" s="16">
        <v>0</v>
      </c>
      <c r="AM84" s="16">
        <v>0</v>
      </c>
    </row>
    <row r="85" spans="1:39" x14ac:dyDescent="0.25">
      <c r="A85" s="1" t="s">
        <v>229</v>
      </c>
      <c r="B85" s="8"/>
      <c r="C85" s="1" t="s">
        <v>99</v>
      </c>
      <c r="D85" s="46" t="s">
        <v>35</v>
      </c>
      <c r="E85" s="7" t="s">
        <v>36</v>
      </c>
      <c r="F85" s="99">
        <v>160</v>
      </c>
      <c r="G85" s="106">
        <f>SUM(Tabela14568[[#This Row],[mai/24]:[dez/25]])</f>
        <v>40</v>
      </c>
      <c r="H85" s="28"/>
      <c r="I85" s="5"/>
      <c r="J85" s="5"/>
      <c r="K85" s="5"/>
      <c r="L85" s="5"/>
      <c r="M85" s="5"/>
      <c r="N85" s="5"/>
      <c r="O85" s="36">
        <v>20</v>
      </c>
      <c r="P85" s="36">
        <v>0</v>
      </c>
      <c r="Q85" s="36">
        <v>20</v>
      </c>
      <c r="R85" s="36">
        <v>0</v>
      </c>
      <c r="S85" s="36">
        <v>0</v>
      </c>
      <c r="T85" s="36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  <c r="AK85" s="16">
        <v>0</v>
      </c>
      <c r="AL85" s="16">
        <v>0</v>
      </c>
      <c r="AM85" s="16">
        <v>0</v>
      </c>
    </row>
    <row r="86" spans="1:39" x14ac:dyDescent="0.25">
      <c r="A86" s="1" t="s">
        <v>230</v>
      </c>
      <c r="B86" s="8"/>
      <c r="C86" s="1" t="s">
        <v>27</v>
      </c>
      <c r="D86" s="46" t="s">
        <v>35</v>
      </c>
      <c r="E86" s="7" t="s">
        <v>36</v>
      </c>
      <c r="F86" s="99">
        <v>7</v>
      </c>
      <c r="G86" s="106">
        <f>SUM(Tabela14568[[#This Row],[mai/24]:[dez/25]])</f>
        <v>7</v>
      </c>
      <c r="H86" s="28"/>
      <c r="I86" s="5"/>
      <c r="J86" s="5"/>
      <c r="K86" s="5"/>
      <c r="L86" s="5"/>
      <c r="M86" s="5"/>
      <c r="N86" s="5"/>
      <c r="O86" s="36">
        <v>0</v>
      </c>
      <c r="P86" s="36">
        <v>0</v>
      </c>
      <c r="Q86" s="36">
        <v>7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  <c r="AK86" s="16">
        <v>0</v>
      </c>
      <c r="AL86" s="16">
        <v>0</v>
      </c>
      <c r="AM86" s="16">
        <v>0</v>
      </c>
    </row>
    <row r="87" spans="1:39" ht="45" hidden="1" x14ac:dyDescent="0.25">
      <c r="A87" s="1" t="s">
        <v>410</v>
      </c>
      <c r="B87" s="1" t="s">
        <v>376</v>
      </c>
      <c r="C87" s="1" t="s">
        <v>108</v>
      </c>
      <c r="D87" s="46" t="s">
        <v>35</v>
      </c>
      <c r="E87" s="7" t="s">
        <v>36</v>
      </c>
      <c r="F87" s="99">
        <v>32</v>
      </c>
      <c r="G87" s="106">
        <f>SUM(Tabela14568[[#This Row],[mai/24]:[dez/25]])</f>
        <v>16</v>
      </c>
      <c r="H87" s="28"/>
      <c r="I87" s="5"/>
      <c r="J87" s="5"/>
      <c r="K87" s="5"/>
      <c r="L87" s="5"/>
      <c r="M87" s="5"/>
      <c r="N87" s="5"/>
      <c r="O87" s="36">
        <v>0</v>
      </c>
      <c r="P87" s="36">
        <v>0</v>
      </c>
      <c r="Q87" s="16">
        <v>16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 spans="1:39" x14ac:dyDescent="0.25">
      <c r="A88" s="1" t="s">
        <v>411</v>
      </c>
      <c r="B88" s="8"/>
      <c r="C88" s="1" t="s">
        <v>27</v>
      </c>
      <c r="D88" s="46" t="s">
        <v>35</v>
      </c>
      <c r="E88" s="7" t="s">
        <v>36</v>
      </c>
      <c r="F88" s="99">
        <v>80</v>
      </c>
      <c r="G88" s="106">
        <f>SUM(Tabela14568[[#This Row],[mai/24]:[dez/25]])</f>
        <v>80</v>
      </c>
      <c r="H88" s="28"/>
      <c r="I88" s="5"/>
      <c r="J88" s="5"/>
      <c r="K88" s="5"/>
      <c r="L88" s="5"/>
      <c r="M88" s="5"/>
      <c r="N88" s="5"/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0</v>
      </c>
      <c r="W88" s="36">
        <v>0</v>
      </c>
      <c r="X88" s="36">
        <v>0</v>
      </c>
      <c r="Y88" s="36">
        <v>0</v>
      </c>
      <c r="Z88" s="14">
        <v>40</v>
      </c>
      <c r="AA88" s="14">
        <v>40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  <c r="AK88" s="16">
        <v>0</v>
      </c>
      <c r="AL88" s="16">
        <v>0</v>
      </c>
      <c r="AM88" s="16">
        <v>0</v>
      </c>
    </row>
    <row r="89" spans="1:39" ht="165" x14ac:dyDescent="0.25">
      <c r="A89" s="1" t="s">
        <v>412</v>
      </c>
      <c r="B89" s="8"/>
      <c r="C89" s="1" t="s">
        <v>27</v>
      </c>
      <c r="D89" s="46" t="s">
        <v>35</v>
      </c>
      <c r="E89" s="7" t="s">
        <v>36</v>
      </c>
      <c r="F89" s="99">
        <v>186</v>
      </c>
      <c r="G89" s="106">
        <f>SUM(Tabela14568[[#This Row],[mai/24]:[dez/25]])</f>
        <v>93</v>
      </c>
      <c r="H89" s="28"/>
      <c r="I89" s="5"/>
      <c r="J89" s="5"/>
      <c r="K89" s="5"/>
      <c r="L89" s="5"/>
      <c r="M89" s="5"/>
      <c r="N89" s="5"/>
      <c r="O89" s="99">
        <v>0</v>
      </c>
      <c r="P89" s="36">
        <v>0</v>
      </c>
      <c r="Q89" s="5">
        <v>15.5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15.5</v>
      </c>
      <c r="X89" s="5">
        <v>15.5</v>
      </c>
      <c r="Y89" s="5">
        <v>15.5</v>
      </c>
      <c r="Z89" s="5">
        <v>15.5</v>
      </c>
      <c r="AA89" s="5">
        <v>15.5</v>
      </c>
      <c r="AB89" s="5">
        <v>15.5</v>
      </c>
      <c r="AC89" s="5">
        <v>15.5</v>
      </c>
      <c r="AD89" s="5">
        <v>15.5</v>
      </c>
      <c r="AE89" s="5">
        <v>15.5</v>
      </c>
      <c r="AF89" s="5">
        <v>15.5</v>
      </c>
      <c r="AG89" s="16">
        <v>0</v>
      </c>
      <c r="AH89" s="16">
        <v>0</v>
      </c>
      <c r="AI89" s="16">
        <v>0</v>
      </c>
      <c r="AJ89" s="16">
        <v>0</v>
      </c>
      <c r="AK89" s="16">
        <v>0</v>
      </c>
      <c r="AL89" s="16">
        <v>0</v>
      </c>
      <c r="AM89" s="16">
        <v>0</v>
      </c>
    </row>
    <row r="90" spans="1:39" hidden="1" x14ac:dyDescent="0.25">
      <c r="A90" s="1" t="s">
        <v>324</v>
      </c>
      <c r="B90" s="1" t="s">
        <v>325</v>
      </c>
      <c r="C90" s="1" t="s">
        <v>108</v>
      </c>
      <c r="D90" s="1" t="s">
        <v>137</v>
      </c>
      <c r="E90" s="7" t="s">
        <v>36</v>
      </c>
      <c r="F90" s="99">
        <v>16</v>
      </c>
      <c r="G90" s="106">
        <f>SUM(Tabela14568[[#This Row],[mai/24]:[dez/25]])</f>
        <v>8</v>
      </c>
      <c r="H90" s="28"/>
      <c r="I90" s="5"/>
      <c r="J90" s="5"/>
      <c r="K90" s="5"/>
      <c r="L90" s="5"/>
      <c r="M90" s="5"/>
      <c r="N90" s="5"/>
      <c r="O90" s="36">
        <v>8</v>
      </c>
      <c r="P90" s="36">
        <v>0</v>
      </c>
      <c r="Q90" s="36">
        <v>0</v>
      </c>
      <c r="R90" s="36">
        <v>0</v>
      </c>
      <c r="S90" s="36">
        <v>0</v>
      </c>
      <c r="T90" s="36">
        <v>0</v>
      </c>
      <c r="U90" s="36">
        <v>0</v>
      </c>
      <c r="V90" s="36">
        <v>0</v>
      </c>
      <c r="W90" s="36">
        <v>0</v>
      </c>
      <c r="X90" s="36">
        <v>0</v>
      </c>
      <c r="Y90" s="36">
        <v>0</v>
      </c>
      <c r="Z90" s="36">
        <v>0</v>
      </c>
      <c r="AA90" s="3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  <c r="AK90" s="16">
        <v>0</v>
      </c>
      <c r="AL90" s="16">
        <v>0</v>
      </c>
      <c r="AM90" s="16">
        <v>0</v>
      </c>
    </row>
    <row r="91" spans="1:39" hidden="1" x14ac:dyDescent="0.25">
      <c r="A91" s="1" t="s">
        <v>233</v>
      </c>
      <c r="B91" s="8"/>
      <c r="C91" s="1" t="s">
        <v>108</v>
      </c>
      <c r="D91" s="46" t="s">
        <v>35</v>
      </c>
      <c r="E91" s="7" t="s">
        <v>36</v>
      </c>
      <c r="F91" s="99">
        <v>2</v>
      </c>
      <c r="G91" s="106">
        <f>SUM(Tabela14568[[#This Row],[mai/24]:[dez/25]])</f>
        <v>0</v>
      </c>
      <c r="H91" s="28"/>
      <c r="I91" s="5"/>
      <c r="J91" s="5"/>
      <c r="K91" s="5"/>
      <c r="L91" s="5"/>
      <c r="M91" s="5"/>
      <c r="N91" s="5"/>
      <c r="O91" s="36">
        <v>0</v>
      </c>
      <c r="P91" s="36">
        <v>0</v>
      </c>
      <c r="Q91" s="36">
        <v>0</v>
      </c>
      <c r="R91" s="36">
        <v>0</v>
      </c>
      <c r="S91" s="36">
        <v>0</v>
      </c>
      <c r="T91" s="36">
        <v>0</v>
      </c>
      <c r="U91" s="36">
        <v>0</v>
      </c>
      <c r="V91" s="36">
        <v>0</v>
      </c>
      <c r="W91" s="36">
        <v>0</v>
      </c>
      <c r="X91" s="36">
        <v>0</v>
      </c>
      <c r="Y91" s="36">
        <v>0</v>
      </c>
      <c r="Z91" s="36">
        <v>0</v>
      </c>
      <c r="AA91" s="3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  <c r="AK91" s="16">
        <v>0</v>
      </c>
      <c r="AL91" s="16">
        <v>0</v>
      </c>
      <c r="AM91" s="16">
        <v>0</v>
      </c>
    </row>
    <row r="92" spans="1:39" x14ac:dyDescent="0.25">
      <c r="A92" s="1" t="s">
        <v>413</v>
      </c>
      <c r="B92" s="8"/>
      <c r="C92" s="1" t="s">
        <v>99</v>
      </c>
      <c r="D92" s="46" t="s">
        <v>35</v>
      </c>
      <c r="E92" s="7" t="s">
        <v>36</v>
      </c>
      <c r="F92" s="99">
        <v>16</v>
      </c>
      <c r="G92" s="106">
        <f>SUM(Tabela14568[[#This Row],[mai/24]:[dez/25]])</f>
        <v>8</v>
      </c>
      <c r="H92" s="28"/>
      <c r="I92" s="5"/>
      <c r="J92" s="5"/>
      <c r="K92" s="5"/>
      <c r="L92" s="5"/>
      <c r="M92" s="5"/>
      <c r="N92" s="5"/>
      <c r="O92" s="5"/>
      <c r="P92" s="36">
        <v>0</v>
      </c>
      <c r="Q92" s="16">
        <v>8</v>
      </c>
      <c r="R92" s="36">
        <v>0</v>
      </c>
      <c r="S92" s="36">
        <v>0</v>
      </c>
      <c r="T92" s="36">
        <v>0</v>
      </c>
      <c r="U92" s="36">
        <v>0</v>
      </c>
      <c r="V92" s="36">
        <v>0</v>
      </c>
      <c r="W92" s="36">
        <v>0</v>
      </c>
      <c r="X92" s="36">
        <v>0</v>
      </c>
      <c r="Y92" s="36">
        <v>0</v>
      </c>
      <c r="Z92" s="36">
        <v>0</v>
      </c>
      <c r="AA92" s="3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  <c r="AK92" s="16">
        <v>0</v>
      </c>
      <c r="AL92" s="16">
        <v>0</v>
      </c>
      <c r="AM92" s="16">
        <v>0</v>
      </c>
    </row>
    <row r="93" spans="1:39" x14ac:dyDescent="0.25">
      <c r="A93" s="1" t="s">
        <v>414</v>
      </c>
      <c r="B93" s="8"/>
      <c r="C93" s="1" t="s">
        <v>172</v>
      </c>
      <c r="D93" s="46" t="s">
        <v>35</v>
      </c>
      <c r="E93" s="7" t="s">
        <v>36</v>
      </c>
      <c r="F93" s="99">
        <v>224</v>
      </c>
      <c r="G93" s="106">
        <f>SUM(Tabela14568[[#This Row],[mai/24]:[dez/25]])</f>
        <v>240</v>
      </c>
      <c r="H93" s="28"/>
      <c r="I93" s="5"/>
      <c r="J93" s="5"/>
      <c r="K93" s="5"/>
      <c r="L93" s="5"/>
      <c r="M93" s="5"/>
      <c r="N93" s="5"/>
      <c r="O93" s="5"/>
      <c r="P93" s="36">
        <v>0</v>
      </c>
      <c r="Q93" s="36">
        <v>0</v>
      </c>
      <c r="R93" s="36">
        <v>0</v>
      </c>
      <c r="S93" s="36">
        <v>0</v>
      </c>
      <c r="T93" s="36">
        <v>0</v>
      </c>
      <c r="U93" s="36">
        <v>0</v>
      </c>
      <c r="V93" s="36">
        <v>40</v>
      </c>
      <c r="W93" s="36">
        <v>40</v>
      </c>
      <c r="X93" s="36">
        <v>40</v>
      </c>
      <c r="Y93" s="36">
        <v>40</v>
      </c>
      <c r="Z93" s="36">
        <v>40</v>
      </c>
      <c r="AA93" s="36">
        <v>40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  <c r="AK93" s="16">
        <v>0</v>
      </c>
      <c r="AL93" s="16">
        <v>0</v>
      </c>
      <c r="AM93" s="16">
        <v>0</v>
      </c>
    </row>
    <row r="94" spans="1:39" x14ac:dyDescent="0.25">
      <c r="A94" s="1" t="s">
        <v>415</v>
      </c>
      <c r="B94" s="8"/>
      <c r="C94" s="1" t="s">
        <v>99</v>
      </c>
      <c r="D94" s="46" t="s">
        <v>35</v>
      </c>
      <c r="E94" s="7" t="s">
        <v>36</v>
      </c>
      <c r="F94" s="99">
        <v>8</v>
      </c>
      <c r="G94" s="106">
        <f>SUM(Tabela14568[[#This Row],[mai/24]:[dez/25]])</f>
        <v>22</v>
      </c>
      <c r="H94" s="28"/>
      <c r="I94" s="5"/>
      <c r="J94" s="5"/>
      <c r="K94" s="5"/>
      <c r="L94" s="5"/>
      <c r="M94" s="5"/>
      <c r="N94" s="5"/>
      <c r="O94" s="5"/>
      <c r="P94" s="36">
        <v>4</v>
      </c>
      <c r="Q94" s="16">
        <v>2</v>
      </c>
      <c r="R94" s="36">
        <v>16</v>
      </c>
      <c r="S94" s="16">
        <v>0</v>
      </c>
      <c r="T94" s="16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  <c r="AK94" s="16">
        <v>0</v>
      </c>
      <c r="AL94" s="16">
        <v>0</v>
      </c>
      <c r="AM94" s="16">
        <v>0</v>
      </c>
    </row>
    <row r="95" spans="1:39" hidden="1" x14ac:dyDescent="0.25">
      <c r="A95" s="1" t="s">
        <v>416</v>
      </c>
      <c r="B95" s="140" t="s">
        <v>417</v>
      </c>
      <c r="C95" s="1" t="s">
        <v>108</v>
      </c>
      <c r="D95" s="46" t="s">
        <v>35</v>
      </c>
      <c r="E95" s="7" t="s">
        <v>36</v>
      </c>
      <c r="F95" s="99">
        <v>16</v>
      </c>
      <c r="G95" s="106">
        <f>SUM(Tabela14568[[#This Row],[mai/24]:[dez/25]])</f>
        <v>16</v>
      </c>
      <c r="H95" s="28"/>
      <c r="I95" s="5"/>
      <c r="J95" s="5"/>
      <c r="K95" s="5"/>
      <c r="L95" s="5"/>
      <c r="M95" s="5"/>
      <c r="N95" s="5"/>
      <c r="O95" s="5"/>
      <c r="P95" s="36">
        <v>0</v>
      </c>
      <c r="Q95" s="36">
        <v>0</v>
      </c>
      <c r="R95" s="36">
        <v>16</v>
      </c>
      <c r="S95" s="36">
        <v>0</v>
      </c>
      <c r="T95" s="36">
        <v>0</v>
      </c>
      <c r="U95" s="36">
        <v>0</v>
      </c>
      <c r="V95" s="36">
        <v>0</v>
      </c>
      <c r="W95" s="36">
        <v>0</v>
      </c>
      <c r="X95" s="36">
        <v>0</v>
      </c>
      <c r="Y95" s="36">
        <v>0</v>
      </c>
      <c r="Z95" s="36">
        <v>0</v>
      </c>
      <c r="AA95" s="3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  <c r="AK95" s="16">
        <v>0</v>
      </c>
      <c r="AL95" s="16">
        <v>0</v>
      </c>
      <c r="AM95" s="16">
        <v>0</v>
      </c>
    </row>
    <row r="96" spans="1:39" x14ac:dyDescent="0.25">
      <c r="A96" s="1" t="s">
        <v>418</v>
      </c>
      <c r="B96" s="8"/>
      <c r="C96" s="1" t="s">
        <v>172</v>
      </c>
      <c r="D96" s="46" t="s">
        <v>35</v>
      </c>
      <c r="E96" s="7" t="s">
        <v>36</v>
      </c>
      <c r="F96" s="99">
        <v>0</v>
      </c>
      <c r="G96" s="106">
        <f>SUM(Tabela14568[[#This Row],[mai/24]:[dez/25]])</f>
        <v>0</v>
      </c>
      <c r="H96" s="28"/>
      <c r="I96" s="5"/>
      <c r="J96" s="5"/>
      <c r="K96" s="5"/>
      <c r="L96" s="5"/>
      <c r="M96" s="5"/>
      <c r="N96" s="5"/>
      <c r="O96" s="5"/>
      <c r="P96" s="36">
        <v>0</v>
      </c>
      <c r="Q96" s="36">
        <v>0</v>
      </c>
      <c r="R96" s="36">
        <v>0</v>
      </c>
      <c r="S96" s="36">
        <v>0</v>
      </c>
      <c r="T96" s="36">
        <v>0</v>
      </c>
      <c r="U96" s="36">
        <v>0</v>
      </c>
      <c r="V96" s="36">
        <v>0</v>
      </c>
      <c r="W96" s="36">
        <v>0</v>
      </c>
      <c r="X96" s="36">
        <v>0</v>
      </c>
      <c r="Y96" s="36">
        <v>0</v>
      </c>
      <c r="Z96" s="36">
        <v>0</v>
      </c>
      <c r="AA96" s="3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  <c r="AK96" s="16">
        <v>0</v>
      </c>
      <c r="AL96" s="16">
        <v>0</v>
      </c>
      <c r="AM96" s="16">
        <v>0</v>
      </c>
    </row>
    <row r="97" spans="1:39" ht="45" hidden="1" x14ac:dyDescent="0.25">
      <c r="A97" s="1" t="s">
        <v>419</v>
      </c>
      <c r="B97" s="140" t="s">
        <v>409</v>
      </c>
      <c r="C97" s="1" t="s">
        <v>108</v>
      </c>
      <c r="D97" s="46" t="s">
        <v>35</v>
      </c>
      <c r="E97" s="7" t="s">
        <v>36</v>
      </c>
      <c r="F97" s="99">
        <v>12</v>
      </c>
      <c r="G97" s="106">
        <f>SUM(Tabela14568[[#This Row],[mai/24]:[dez/25]])</f>
        <v>12</v>
      </c>
      <c r="H97" s="28"/>
      <c r="I97" s="5"/>
      <c r="J97" s="5"/>
      <c r="K97" s="5"/>
      <c r="L97" s="5"/>
      <c r="M97" s="5"/>
      <c r="N97" s="5"/>
      <c r="O97" s="5"/>
      <c r="P97" s="128">
        <v>12</v>
      </c>
      <c r="Q97" s="36">
        <v>0</v>
      </c>
      <c r="R97" s="36">
        <v>0</v>
      </c>
      <c r="S97" s="36">
        <v>0</v>
      </c>
      <c r="T97" s="36">
        <v>0</v>
      </c>
      <c r="U97" s="36">
        <v>0</v>
      </c>
      <c r="V97" s="36">
        <v>0</v>
      </c>
      <c r="W97" s="36">
        <v>0</v>
      </c>
      <c r="X97" s="36">
        <v>0</v>
      </c>
      <c r="Y97" s="36">
        <v>0</v>
      </c>
      <c r="Z97" s="36">
        <v>0</v>
      </c>
      <c r="AA97" s="3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  <c r="AK97" s="16">
        <v>0</v>
      </c>
      <c r="AL97" s="16">
        <v>0</v>
      </c>
      <c r="AM97" s="16">
        <v>0</v>
      </c>
    </row>
    <row r="98" spans="1:39" ht="45" hidden="1" x14ac:dyDescent="0.25">
      <c r="A98" s="1" t="s">
        <v>420</v>
      </c>
      <c r="B98" s="1" t="s">
        <v>376</v>
      </c>
      <c r="C98" s="1" t="s">
        <v>108</v>
      </c>
      <c r="D98" s="46" t="s">
        <v>35</v>
      </c>
      <c r="E98" s="7" t="s">
        <v>36</v>
      </c>
      <c r="F98" s="99">
        <v>12</v>
      </c>
      <c r="G98" s="106">
        <f>SUM(Tabela14568[[#This Row],[mai/24]:[dez/25]])</f>
        <v>12</v>
      </c>
      <c r="H98" s="28"/>
      <c r="I98" s="5"/>
      <c r="J98" s="5"/>
      <c r="K98" s="5"/>
      <c r="L98" s="5"/>
      <c r="M98" s="5"/>
      <c r="N98" s="5"/>
      <c r="O98" s="5"/>
      <c r="P98" s="128">
        <v>12</v>
      </c>
      <c r="Q98" s="36">
        <v>0</v>
      </c>
      <c r="R98" s="36">
        <v>0</v>
      </c>
      <c r="S98" s="36">
        <v>0</v>
      </c>
      <c r="T98" s="36">
        <v>0</v>
      </c>
      <c r="U98" s="36">
        <v>0</v>
      </c>
      <c r="V98" s="36">
        <v>0</v>
      </c>
      <c r="W98" s="36">
        <v>0</v>
      </c>
      <c r="X98" s="36">
        <v>0</v>
      </c>
      <c r="Y98" s="36">
        <v>0</v>
      </c>
      <c r="Z98" s="36">
        <v>0</v>
      </c>
      <c r="AA98" s="36">
        <v>0</v>
      </c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</row>
    <row r="99" spans="1:39" ht="45" hidden="1" x14ac:dyDescent="0.25">
      <c r="A99" s="1" t="s">
        <v>421</v>
      </c>
      <c r="B99" s="1" t="s">
        <v>376</v>
      </c>
      <c r="C99" s="1" t="s">
        <v>108</v>
      </c>
      <c r="D99" s="46" t="s">
        <v>35</v>
      </c>
      <c r="E99" s="7" t="s">
        <v>36</v>
      </c>
      <c r="F99" s="99">
        <v>4</v>
      </c>
      <c r="G99" s="106">
        <f>SUM(Tabela14568[[#This Row],[mai/24]:[dez/25]])</f>
        <v>4</v>
      </c>
      <c r="H99" s="28"/>
      <c r="I99" s="5"/>
      <c r="J99" s="5"/>
      <c r="K99" s="5"/>
      <c r="L99" s="5"/>
      <c r="M99" s="5"/>
      <c r="N99" s="5"/>
      <c r="O99" s="5"/>
      <c r="P99" s="128">
        <v>4</v>
      </c>
      <c r="Q99" s="36">
        <v>0</v>
      </c>
      <c r="R99" s="36">
        <v>0</v>
      </c>
      <c r="S99" s="36">
        <v>0</v>
      </c>
      <c r="T99" s="36">
        <v>0</v>
      </c>
      <c r="U99" s="36">
        <v>0</v>
      </c>
      <c r="V99" s="36">
        <v>0</v>
      </c>
      <c r="W99" s="36">
        <v>0</v>
      </c>
      <c r="X99" s="36">
        <v>0</v>
      </c>
      <c r="Y99" s="36">
        <v>0</v>
      </c>
      <c r="Z99" s="36">
        <v>0</v>
      </c>
      <c r="AA99" s="36">
        <v>0</v>
      </c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 spans="1:39" ht="45" hidden="1" x14ac:dyDescent="0.25">
      <c r="A100" s="1" t="s">
        <v>422</v>
      </c>
      <c r="B100" s="1" t="s">
        <v>376</v>
      </c>
      <c r="C100" s="1" t="s">
        <v>108</v>
      </c>
      <c r="D100" s="46" t="s">
        <v>35</v>
      </c>
      <c r="E100" s="7" t="s">
        <v>36</v>
      </c>
      <c r="F100" s="99">
        <v>2</v>
      </c>
      <c r="G100" s="106">
        <f>SUM(Tabela14568[[#This Row],[mai/24]:[dez/25]])</f>
        <v>2</v>
      </c>
      <c r="H100" s="28"/>
      <c r="I100" s="5"/>
      <c r="J100" s="5"/>
      <c r="K100" s="5"/>
      <c r="L100" s="5"/>
      <c r="M100" s="5"/>
      <c r="N100" s="5"/>
      <c r="O100" s="5"/>
      <c r="P100" s="128">
        <v>2</v>
      </c>
      <c r="Q100" s="36">
        <v>0</v>
      </c>
      <c r="R100" s="36">
        <v>0</v>
      </c>
      <c r="S100" s="36">
        <v>0</v>
      </c>
      <c r="T100" s="36">
        <v>0</v>
      </c>
      <c r="U100" s="36">
        <v>0</v>
      </c>
      <c r="V100" s="36">
        <v>0</v>
      </c>
      <c r="W100" s="36">
        <v>0</v>
      </c>
      <c r="X100" s="36">
        <v>0</v>
      </c>
      <c r="Y100" s="36">
        <v>0</v>
      </c>
      <c r="Z100" s="36">
        <v>0</v>
      </c>
      <c r="AA100" s="36">
        <v>0</v>
      </c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 spans="1:39" hidden="1" x14ac:dyDescent="0.25">
      <c r="A101" s="1" t="s">
        <v>423</v>
      </c>
      <c r="B101" s="8"/>
      <c r="C101" s="1" t="s">
        <v>108</v>
      </c>
      <c r="D101" s="46" t="s">
        <v>35</v>
      </c>
      <c r="E101" s="7" t="s">
        <v>36</v>
      </c>
      <c r="F101" s="99">
        <v>24</v>
      </c>
      <c r="G101" s="106">
        <f>SUM(Tabela14568[[#This Row],[mai/24]:[dez/25]])</f>
        <v>24</v>
      </c>
      <c r="H101" s="28"/>
      <c r="I101" s="5"/>
      <c r="J101" s="5"/>
      <c r="K101" s="5"/>
      <c r="L101" s="5"/>
      <c r="M101" s="5"/>
      <c r="N101" s="5"/>
      <c r="O101" s="5"/>
      <c r="P101" s="128">
        <v>24</v>
      </c>
      <c r="Q101" s="36">
        <v>0</v>
      </c>
      <c r="R101" s="36">
        <v>0</v>
      </c>
      <c r="S101" s="36">
        <v>0</v>
      </c>
      <c r="T101" s="36">
        <v>0</v>
      </c>
      <c r="U101" s="36">
        <v>0</v>
      </c>
      <c r="V101" s="36">
        <v>0</v>
      </c>
      <c r="W101" s="36">
        <v>0</v>
      </c>
      <c r="X101" s="36">
        <v>0</v>
      </c>
      <c r="Y101" s="36">
        <v>0</v>
      </c>
      <c r="Z101" s="36">
        <v>0</v>
      </c>
      <c r="AA101" s="3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  <c r="AK101" s="16">
        <v>0</v>
      </c>
      <c r="AL101" s="16">
        <v>0</v>
      </c>
      <c r="AM101" s="16">
        <v>0</v>
      </c>
    </row>
    <row r="102" spans="1:39" x14ac:dyDescent="0.25">
      <c r="A102" s="1" t="s">
        <v>158</v>
      </c>
      <c r="B102" s="8"/>
      <c r="C102" s="1" t="s">
        <v>99</v>
      </c>
      <c r="D102" s="46" t="s">
        <v>35</v>
      </c>
      <c r="E102" s="7" t="s">
        <v>36</v>
      </c>
      <c r="F102" s="99">
        <v>8</v>
      </c>
      <c r="G102" s="106">
        <f>SUM(Tabela14568[[#This Row],[mai/24]:[dez/25]])</f>
        <v>0</v>
      </c>
      <c r="H102" s="28"/>
      <c r="I102" s="5"/>
      <c r="J102" s="5"/>
      <c r="K102" s="5"/>
      <c r="L102" s="5"/>
      <c r="M102" s="5"/>
      <c r="N102" s="5"/>
      <c r="O102" s="5"/>
      <c r="P102" s="5"/>
      <c r="Q102" s="36">
        <v>0</v>
      </c>
      <c r="R102" s="36">
        <v>0</v>
      </c>
      <c r="S102" s="36">
        <v>0</v>
      </c>
      <c r="T102" s="36">
        <v>0</v>
      </c>
      <c r="U102" s="36">
        <v>0</v>
      </c>
      <c r="V102" s="36">
        <v>0</v>
      </c>
      <c r="W102" s="36">
        <v>0</v>
      </c>
      <c r="X102" s="36">
        <v>0</v>
      </c>
      <c r="Y102" s="36">
        <v>0</v>
      </c>
      <c r="Z102" s="36">
        <v>0</v>
      </c>
      <c r="AA102" s="3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  <c r="AK102" s="16">
        <v>0</v>
      </c>
      <c r="AL102" s="16">
        <v>0</v>
      </c>
      <c r="AM102" s="16">
        <v>0</v>
      </c>
    </row>
    <row r="103" spans="1:39" x14ac:dyDescent="0.25">
      <c r="A103" s="1" t="s">
        <v>160</v>
      </c>
      <c r="C103" s="1" t="s">
        <v>99</v>
      </c>
      <c r="D103" s="1">
        <v>2025</v>
      </c>
      <c r="E103" s="7" t="s">
        <v>36</v>
      </c>
      <c r="F103" s="99">
        <v>3</v>
      </c>
      <c r="G103" s="106">
        <f>SUM(Tabela14568[[#This Row],[mai/24]:[dez/25]])</f>
        <v>2</v>
      </c>
      <c r="H103" s="28"/>
      <c r="I103" s="5"/>
      <c r="J103" s="5"/>
      <c r="K103" s="5"/>
      <c r="L103" s="5"/>
      <c r="M103" s="5"/>
      <c r="N103" s="5"/>
      <c r="O103" s="5"/>
      <c r="P103" s="5"/>
      <c r="Q103" s="36">
        <v>0</v>
      </c>
      <c r="R103" s="36">
        <v>0</v>
      </c>
      <c r="S103" s="36">
        <v>0</v>
      </c>
      <c r="T103" s="36">
        <v>0</v>
      </c>
      <c r="U103" s="36">
        <v>1</v>
      </c>
      <c r="V103" s="36">
        <v>0</v>
      </c>
      <c r="W103" s="36">
        <v>0</v>
      </c>
      <c r="X103" s="36">
        <v>1</v>
      </c>
      <c r="Y103" s="36">
        <v>0</v>
      </c>
      <c r="Z103" s="36">
        <v>0</v>
      </c>
      <c r="AA103" s="3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  <c r="AK103" s="16">
        <v>0</v>
      </c>
      <c r="AL103" s="16">
        <v>0</v>
      </c>
      <c r="AM103" s="16">
        <v>0</v>
      </c>
    </row>
    <row r="104" spans="1:39" x14ac:dyDescent="0.25">
      <c r="A104" s="1" t="s">
        <v>243</v>
      </c>
      <c r="B104" s="8"/>
      <c r="C104" s="1" t="s">
        <v>99</v>
      </c>
      <c r="D104" s="46" t="s">
        <v>35</v>
      </c>
      <c r="E104" s="7" t="s">
        <v>36</v>
      </c>
      <c r="F104" s="99">
        <v>40</v>
      </c>
      <c r="G104" s="106">
        <f>SUM(Tabela14568[[#This Row],[mai/24]:[dez/25]])</f>
        <v>56</v>
      </c>
      <c r="H104" s="28"/>
      <c r="I104" s="5"/>
      <c r="J104" s="5"/>
      <c r="K104" s="5"/>
      <c r="L104" s="5"/>
      <c r="M104" s="5"/>
      <c r="N104" s="5"/>
      <c r="O104" s="5"/>
      <c r="P104" s="5"/>
      <c r="Q104" s="14"/>
      <c r="R104" s="5"/>
      <c r="S104" s="14">
        <v>8</v>
      </c>
      <c r="T104" s="36">
        <v>48</v>
      </c>
      <c r="U104" s="36">
        <v>0</v>
      </c>
      <c r="V104" s="36">
        <v>0</v>
      </c>
      <c r="W104" s="36">
        <v>0</v>
      </c>
      <c r="X104" s="36">
        <v>0</v>
      </c>
      <c r="Y104" s="36">
        <v>0</v>
      </c>
      <c r="Z104" s="36">
        <v>0</v>
      </c>
      <c r="AA104" s="36">
        <v>0</v>
      </c>
      <c r="AB104" s="36">
        <v>0</v>
      </c>
      <c r="AC104" s="36">
        <v>0</v>
      </c>
      <c r="AD104" s="36">
        <v>0</v>
      </c>
      <c r="AE104" s="36">
        <v>0</v>
      </c>
      <c r="AF104" s="36">
        <v>0</v>
      </c>
      <c r="AG104" s="36">
        <v>0</v>
      </c>
      <c r="AH104" s="36">
        <v>0</v>
      </c>
      <c r="AI104" s="36">
        <v>0</v>
      </c>
      <c r="AJ104" s="36">
        <v>0</v>
      </c>
      <c r="AK104" s="36">
        <v>0</v>
      </c>
      <c r="AL104" s="36">
        <v>0</v>
      </c>
      <c r="AM104" s="36">
        <v>0</v>
      </c>
    </row>
    <row r="105" spans="1:39" x14ac:dyDescent="0.25">
      <c r="A105" s="1" t="s">
        <v>424</v>
      </c>
      <c r="C105" s="1" t="s">
        <v>99</v>
      </c>
      <c r="D105" s="46" t="s">
        <v>35</v>
      </c>
      <c r="E105" s="7" t="s">
        <v>36</v>
      </c>
      <c r="F105" s="99">
        <v>88</v>
      </c>
      <c r="G105" s="106">
        <f>SUM(Tabela14568[[#This Row],[mai/24]:[dez/25]])</f>
        <v>90</v>
      </c>
      <c r="H105" s="29"/>
      <c r="I105" s="14"/>
      <c r="J105" s="14"/>
      <c r="K105" s="14"/>
      <c r="L105" s="14"/>
      <c r="M105" s="14"/>
      <c r="N105" s="14"/>
      <c r="O105" s="14"/>
      <c r="P105" s="14"/>
      <c r="Q105" s="14"/>
      <c r="R105" s="14">
        <v>10</v>
      </c>
      <c r="S105" s="14">
        <v>8</v>
      </c>
      <c r="T105" s="14">
        <v>8</v>
      </c>
      <c r="U105" s="14">
        <v>24</v>
      </c>
      <c r="V105" s="14">
        <v>8</v>
      </c>
      <c r="W105" s="14">
        <v>8</v>
      </c>
      <c r="X105" s="14">
        <v>8</v>
      </c>
      <c r="Y105" s="14">
        <v>8</v>
      </c>
      <c r="Z105" s="14">
        <v>8</v>
      </c>
      <c r="AA105" s="14">
        <v>0</v>
      </c>
      <c r="AB105" s="36">
        <v>0</v>
      </c>
      <c r="AC105" s="36">
        <v>0</v>
      </c>
      <c r="AD105" s="36">
        <v>0</v>
      </c>
      <c r="AE105" s="36">
        <v>0</v>
      </c>
      <c r="AF105" s="36">
        <v>0</v>
      </c>
      <c r="AG105" s="36">
        <v>0</v>
      </c>
      <c r="AH105" s="36">
        <v>0</v>
      </c>
      <c r="AI105" s="36">
        <v>0</v>
      </c>
      <c r="AJ105" s="36">
        <v>0</v>
      </c>
      <c r="AK105" s="36">
        <v>0</v>
      </c>
      <c r="AL105" s="36">
        <v>0</v>
      </c>
      <c r="AM105" s="36">
        <v>0</v>
      </c>
    </row>
    <row r="106" spans="1:39" x14ac:dyDescent="0.25">
      <c r="A106" s="1" t="s">
        <v>425</v>
      </c>
      <c r="C106" s="1" t="s">
        <v>99</v>
      </c>
      <c r="D106" s="46" t="s">
        <v>35</v>
      </c>
      <c r="E106" s="7" t="s">
        <v>36</v>
      </c>
      <c r="F106" s="99">
        <v>36</v>
      </c>
      <c r="G106" s="106">
        <f>SUM(Tabela14568[[#This Row],[mai/24]:[dez/25]])</f>
        <v>28</v>
      </c>
      <c r="H106" s="21"/>
      <c r="Q106" s="14"/>
      <c r="S106" s="14">
        <v>0</v>
      </c>
      <c r="T106" s="14">
        <v>0</v>
      </c>
      <c r="U106" s="14">
        <v>4</v>
      </c>
      <c r="V106" s="14">
        <v>4</v>
      </c>
      <c r="W106" s="14">
        <v>4</v>
      </c>
      <c r="X106" s="14">
        <v>4</v>
      </c>
      <c r="Y106" s="14">
        <v>4</v>
      </c>
      <c r="Z106" s="14">
        <v>4</v>
      </c>
      <c r="AA106" s="14">
        <v>4</v>
      </c>
      <c r="AB106" s="36">
        <v>0</v>
      </c>
      <c r="AC106" s="36">
        <v>0</v>
      </c>
      <c r="AD106" s="36">
        <v>0</v>
      </c>
      <c r="AE106" s="36">
        <v>0</v>
      </c>
      <c r="AF106" s="36">
        <v>0</v>
      </c>
      <c r="AG106" s="36">
        <v>0</v>
      </c>
      <c r="AH106" s="36">
        <v>0</v>
      </c>
      <c r="AI106" s="36">
        <v>0</v>
      </c>
      <c r="AJ106" s="36">
        <v>0</v>
      </c>
      <c r="AK106" s="36">
        <v>0</v>
      </c>
      <c r="AL106" s="36">
        <v>0</v>
      </c>
      <c r="AM106" s="36">
        <v>0</v>
      </c>
    </row>
    <row r="107" spans="1:39" x14ac:dyDescent="0.25">
      <c r="A107" s="1" t="s">
        <v>426</v>
      </c>
      <c r="C107" s="1" t="s">
        <v>99</v>
      </c>
      <c r="D107" s="46" t="s">
        <v>35</v>
      </c>
      <c r="E107" s="7" t="s">
        <v>36</v>
      </c>
      <c r="F107" s="99">
        <v>14</v>
      </c>
      <c r="G107" s="106">
        <f>SUM(Tabela14568[[#This Row],[mai/24]:[dez/25]])</f>
        <v>40</v>
      </c>
      <c r="H107" s="21"/>
      <c r="Q107" s="14"/>
      <c r="S107" s="14">
        <v>32</v>
      </c>
      <c r="T107" s="14">
        <v>8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</row>
    <row r="108" spans="1:39" x14ac:dyDescent="0.25">
      <c r="A108" s="1" t="s">
        <v>246</v>
      </c>
      <c r="C108" s="1" t="s">
        <v>99</v>
      </c>
      <c r="D108" s="46" t="s">
        <v>35</v>
      </c>
      <c r="E108" s="7" t="s">
        <v>36</v>
      </c>
      <c r="F108" s="99">
        <v>12</v>
      </c>
      <c r="G108" s="106">
        <f>SUM(Tabela14568[[#This Row],[mai/24]:[dez/25]])</f>
        <v>80</v>
      </c>
      <c r="H108" s="21"/>
      <c r="Q108" s="14"/>
      <c r="S108" s="14">
        <v>8</v>
      </c>
      <c r="T108" s="14">
        <v>16</v>
      </c>
      <c r="U108" s="14">
        <v>8</v>
      </c>
      <c r="V108" s="14">
        <v>8</v>
      </c>
      <c r="W108" s="14">
        <v>8</v>
      </c>
      <c r="X108" s="14">
        <v>8</v>
      </c>
      <c r="Y108" s="14">
        <v>8</v>
      </c>
      <c r="Z108" s="14">
        <v>8</v>
      </c>
      <c r="AA108" s="14">
        <v>8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</row>
    <row r="109" spans="1:39" x14ac:dyDescent="0.25">
      <c r="A109" s="1" t="s">
        <v>427</v>
      </c>
      <c r="C109" s="1" t="s">
        <v>99</v>
      </c>
      <c r="D109" s="46" t="s">
        <v>35</v>
      </c>
      <c r="E109" s="7" t="s">
        <v>36</v>
      </c>
      <c r="F109" s="1"/>
      <c r="G109" s="7"/>
      <c r="H109" s="21"/>
      <c r="Q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</row>
    <row r="110" spans="1:39" x14ac:dyDescent="0.25">
      <c r="F110" s="1"/>
      <c r="G110" s="7"/>
      <c r="H110" s="21"/>
      <c r="Q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</row>
    <row r="111" spans="1:39" x14ac:dyDescent="0.25">
      <c r="F111" s="1"/>
      <c r="G111" s="7"/>
      <c r="H111" s="21"/>
      <c r="Q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</row>
    <row r="112" spans="1:39" x14ac:dyDescent="0.25">
      <c r="F112" s="1"/>
      <c r="G112" s="7"/>
      <c r="H112" s="21"/>
      <c r="Q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</row>
    <row r="113" spans="6:39" x14ac:dyDescent="0.25">
      <c r="F113" s="1"/>
      <c r="G113" s="7"/>
      <c r="H113" s="21"/>
      <c r="Q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</row>
    <row r="114" spans="6:39" x14ac:dyDescent="0.25">
      <c r="F114" s="1"/>
      <c r="G114" s="7"/>
      <c r="H114" s="21"/>
      <c r="Q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</row>
    <row r="115" spans="6:39" x14ac:dyDescent="0.25">
      <c r="F115" s="1"/>
      <c r="G115" s="7"/>
      <c r="H115" s="21"/>
      <c r="Q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</row>
  </sheetData>
  <phoneticPr fontId="18" type="noConversion"/>
  <conditionalFormatting sqref="AB3:AM3">
    <cfRule type="expression" dxfId="131" priority="226">
      <formula>IF($A3="Esforço total atribuído",1)</formula>
    </cfRule>
    <cfRule type="expression" dxfId="130" priority="227">
      <formula>IF($A3="Disponibilidade restante",1)</formula>
    </cfRule>
    <cfRule type="expression" dxfId="129" priority="228">
      <formula>IF($A3="Disponibil.total",1)</formula>
    </cfRule>
    <cfRule type="expression" dxfId="128" priority="229">
      <formula>IF($C3=1,1)</formula>
    </cfRule>
  </conditionalFormatting>
  <conditionalFormatting sqref="A78:A80 Q85:T85 A106:B106">
    <cfRule type="expression" dxfId="127" priority="15">
      <formula>IF(#REF!=1,1)</formula>
    </cfRule>
  </conditionalFormatting>
  <conditionalFormatting sqref="B74">
    <cfRule type="expression" dxfId="126" priority="214">
      <formula>IF(#REF!="Esforço total atribuído",1)</formula>
    </cfRule>
    <cfRule type="expression" dxfId="125" priority="215">
      <formula>IF(#REF!="Disponibilidade restante",1)</formula>
    </cfRule>
    <cfRule type="expression" dxfId="124" priority="216">
      <formula>IF(#REF!="Disponibil.total",1)</formula>
    </cfRule>
    <cfRule type="expression" dxfId="123" priority="217">
      <formula>IF(#REF!=1,1)</formula>
    </cfRule>
  </conditionalFormatting>
  <conditionalFormatting sqref="F7:F69 AB41:AM42 H42:L42 M42:M49 H45:L49 H50:M54 H55:L66 M55:M75 AB61:AM62 A38:A69 L67:L68 AB67:AM68 N72:N75 A75 K75:L75 K76:O77 K78:N78 Q80 AF84:AM84 AB85:AM86 AB88:AM97 AB101:AM103">
    <cfRule type="expression" dxfId="122" priority="222">
      <formula>IF($A7="Esforço total atribuído",1)</formula>
    </cfRule>
    <cfRule type="expression" dxfId="121" priority="223">
      <formula>IF($A7="Disponibilidade restante",1)</formula>
    </cfRule>
    <cfRule type="expression" dxfId="120" priority="224">
      <formula>IF($A7="Disponibil.total",1)</formula>
    </cfRule>
  </conditionalFormatting>
  <conditionalFormatting sqref="F7:F69 G7:G108 K8:AA9 K10:AM10 H11:AA15 L16:AA17 H18:AA21 J22:AA25 H26:AA41 AB41:AM42 H42:L42 M42:M49 N42:AA69 H45:L49 H50:M54 H55:L66 M55:M75 AB61:AM62 A38:A69 L67:L68 AB67:AM68 N72:N75 A75 K75:L75 H75:J80 K76:O77 A77 K78:N78 K79:M80 Q80 N80:O83 Q81:AA84 Q86:AA88 AB88:AM97 U89:AF89 O89:AA103 AB101:AM103 O104:AM104 H105:AA105 AB11:AM11 H17:K17 AB24:AM25 H81:M83 O84:P84 AB76:AM86 H84:N104 P85:P88 O86:O88 AB105:AM106">
    <cfRule type="expression" dxfId="119" priority="225">
      <formula>IF($B7=1,1)</formula>
    </cfRule>
  </conditionalFormatting>
  <conditionalFormatting sqref="F70:F76">
    <cfRule type="expression" dxfId="118" priority="162">
      <formula>IF(#REF!="Esforço total atribuído",1)</formula>
    </cfRule>
    <cfRule type="expression" dxfId="117" priority="163">
      <formula>IF(#REF!="Disponibilidade restante",1)</formula>
    </cfRule>
    <cfRule type="expression" dxfId="116" priority="164">
      <formula>IF(#REF!="Disponibil.total",1)</formula>
    </cfRule>
    <cfRule type="expression" dxfId="115" priority="165">
      <formula>IF($A70=1,1)</formula>
    </cfRule>
  </conditionalFormatting>
  <conditionalFormatting sqref="F79">
    <cfRule type="expression" dxfId="114" priority="154">
      <formula>IF(#REF!="Esforço total atribuído",1)</formula>
    </cfRule>
    <cfRule type="expression" dxfId="113" priority="155">
      <formula>IF(#REF!="Disponibilidade restante",1)</formula>
    </cfRule>
    <cfRule type="expression" dxfId="112" priority="156">
      <formula>IF(#REF!="Disponibil.total",1)</formula>
    </cfRule>
    <cfRule type="expression" dxfId="111" priority="157">
      <formula>IF($A79=1,1)</formula>
    </cfRule>
  </conditionalFormatting>
  <conditionalFormatting sqref="F84:F89">
    <cfRule type="expression" dxfId="110" priority="28">
      <formula>IF($A84="Esforço total atribuído",1)</formula>
    </cfRule>
    <cfRule type="expression" dxfId="109" priority="29">
      <formula>IF($A84="Disponibilidade restante",1)</formula>
    </cfRule>
    <cfRule type="expression" dxfId="108" priority="30">
      <formula>IF($A84="Disponibil.total",1)</formula>
    </cfRule>
    <cfRule type="expression" dxfId="107" priority="31">
      <formula>IF(#REF!=1,1)</formula>
    </cfRule>
  </conditionalFormatting>
  <conditionalFormatting sqref="F91:F108">
    <cfRule type="expression" dxfId="106" priority="20">
      <formula>IF($A91="Esforço total atribuído",1)</formula>
    </cfRule>
    <cfRule type="expression" dxfId="105" priority="21">
      <formula>IF($A91="Disponibilidade restante",1)</formula>
    </cfRule>
    <cfRule type="expression" dxfId="104" priority="22">
      <formula>IF($A91="Disponibil.total",1)</formula>
    </cfRule>
    <cfRule type="expression" dxfId="103" priority="23">
      <formula>IF(#REF!=1,1)</formula>
    </cfRule>
  </conditionalFormatting>
  <conditionalFormatting sqref="G7:G108 T10:AM10 H75:J80 AB76:AM83 K79:M80 N81:O83 A106:B106">
    <cfRule type="expression" dxfId="102" priority="335">
      <formula>IF($A7="Disponibilidade restante",1)</formula>
    </cfRule>
    <cfRule type="expression" dxfId="101" priority="336">
      <formula>IF($A7="Disponibil.total",1)</formula>
    </cfRule>
  </conditionalFormatting>
  <conditionalFormatting sqref="H16:K16 H22:I25">
    <cfRule type="expression" dxfId="100" priority="722">
      <formula>IF(#REF!="Esforço total atribuído",1)</formula>
    </cfRule>
    <cfRule type="expression" dxfId="99" priority="723">
      <formula>IF(#REF!="Disponibilidade restante",1)</formula>
    </cfRule>
    <cfRule type="expression" dxfId="98" priority="724">
      <formula>IF(#REF!="Disponibil.total",1)</formula>
    </cfRule>
    <cfRule type="expression" dxfId="97" priority="725">
      <formula>IF(#REF!=1,1)</formula>
    </cfRule>
  </conditionalFormatting>
  <conditionalFormatting sqref="H81:M81">
    <cfRule type="expression" dxfId="96" priority="842">
      <formula>IF($A20="Esforço total atribuído",1)</formula>
    </cfRule>
    <cfRule type="expression" dxfId="95" priority="843">
      <formula>IF($A20="Disponibilidade restante",1)</formula>
    </cfRule>
    <cfRule type="expression" dxfId="94" priority="844">
      <formula>IF($A20="Disponibil.total",1)</formula>
    </cfRule>
  </conditionalFormatting>
  <conditionalFormatting sqref="K3:S3 AB11:AM11 A77:A80">
    <cfRule type="expression" dxfId="93" priority="13">
      <formula>IF($A3="Disponibilidade restante",1)</formula>
    </cfRule>
    <cfRule type="expression" dxfId="92" priority="14">
      <formula>IF($A3="Disponibil.total",1)</formula>
    </cfRule>
  </conditionalFormatting>
  <conditionalFormatting sqref="K3:S3">
    <cfRule type="expression" dxfId="91" priority="333">
      <formula>IF($B3=1,1)</formula>
    </cfRule>
  </conditionalFormatting>
  <conditionalFormatting sqref="K8:AA9 K10:AM10 H11:AA15 L16:AA17 H17:K17 H18:AA21 J22:AA25 AB24:AM25 H26:AA41 N42:AA69 O84:AE84 O85:P88 Q86:AA88 U89:AF89 O89:AA103 O104:AM104 H105:AA105 AB105:AM106 Q85:T85">
    <cfRule type="expression" dxfId="90" priority="331">
      <formula>IF($A8="Disponibilidade restante",1)</formula>
    </cfRule>
  </conditionalFormatting>
  <conditionalFormatting sqref="K8:AA9 K10:AM10 H11:AA15 L16:AA17 H17:K17 H18:AA21 J22:AA25 AB24:AM25 H26:AA41 N42:AA69 O84:AE84 Q85:T85 O85:P88 Q86:AA88 U89:AF89 O89:AA103 O104:AM104 H105:AA105 AB105:AM106">
    <cfRule type="expression" dxfId="89" priority="332">
      <formula>IF($A8="Disponibil.total",1)</formula>
    </cfRule>
  </conditionalFormatting>
  <conditionalFormatting sqref="N80:O80">
    <cfRule type="expression" dxfId="88" priority="146">
      <formula>IF(#REF!="Esforço total atribuído",1)</formula>
    </cfRule>
    <cfRule type="expression" dxfId="87" priority="147">
      <formula>IF(#REF!="Disponibilidade restante",1)</formula>
    </cfRule>
    <cfRule type="expression" dxfId="86" priority="148">
      <formula>IF(#REF!="Disponibil.total",1)</formula>
    </cfRule>
  </conditionalFormatting>
  <conditionalFormatting sqref="O78">
    <cfRule type="expression" dxfId="85" priority="98">
      <formula>IF($A78="Esforço total atribuído",1)</formula>
    </cfRule>
    <cfRule type="expression" dxfId="84" priority="99">
      <formula>IF($A78="Disponibilidade restante",1)</formula>
    </cfRule>
    <cfRule type="expression" dxfId="83" priority="100">
      <formula>IF($A78="Disponibil.total",1)</formula>
    </cfRule>
    <cfRule type="expression" dxfId="82" priority="101">
      <formula>IF(#REF!=1,1)</formula>
    </cfRule>
  </conditionalFormatting>
  <conditionalFormatting sqref="O85">
    <cfRule type="expression" dxfId="81" priority="337">
      <formula>IF(#REF!=1,1)</formula>
    </cfRule>
  </conditionalFormatting>
  <conditionalFormatting sqref="P81:P82">
    <cfRule type="expression" dxfId="80" priority="973">
      <formula>IF($A106="Esforço total atribuído",1)</formula>
    </cfRule>
    <cfRule type="expression" dxfId="79" priority="974">
      <formula>IF($A106="Disponibilidade restante",1)</formula>
    </cfRule>
    <cfRule type="expression" dxfId="78" priority="975">
      <formula>IF($A106="Disponibil.total",1)</formula>
    </cfRule>
  </conditionalFormatting>
  <conditionalFormatting sqref="P81:P83">
    <cfRule type="expression" dxfId="77" priority="106">
      <formula>IF($B81=1,1)</formula>
    </cfRule>
  </conditionalFormatting>
  <conditionalFormatting sqref="Q81:U81 H82:M83 Q82:AA83 P83 H84:N104">
    <cfRule type="expression" dxfId="76" priority="338">
      <formula>IF(#REF!="Esforço total atribuído",1)</formula>
    </cfRule>
    <cfRule type="expression" dxfId="75" priority="339">
      <formula>IF(#REF!="Disponibilidade restante",1)</formula>
    </cfRule>
    <cfRule type="expression" dxfId="74" priority="340">
      <formula>IF(#REF!="Disponibil.total",1)</formula>
    </cfRule>
  </conditionalFormatting>
  <conditionalFormatting sqref="Q78:AA78 B78:B79">
    <cfRule type="expression" dxfId="73" priority="68">
      <formula>IF($A78="Esforço total atribuído",1)</formula>
    </cfRule>
    <cfRule type="expression" dxfId="72" priority="69">
      <formula>IF($A78="Disponibilidade restante",1)</formula>
    </cfRule>
    <cfRule type="expression" dxfId="71" priority="70">
      <formula>IF($A78="Disponibil.total",1)</formula>
    </cfRule>
    <cfRule type="expression" dxfId="70" priority="71">
      <formula>IF(#REF!=1,1)</formula>
    </cfRule>
  </conditionalFormatting>
  <conditionalFormatting sqref="Q81:AA81">
    <cfRule type="expression" dxfId="69" priority="107">
      <formula>IF($A107="Esforço total atribuído",1)</formula>
    </cfRule>
    <cfRule type="expression" dxfId="68" priority="108">
      <formula>IF($A107="Disponibilidade restante",1)</formula>
    </cfRule>
    <cfRule type="expression" dxfId="67" priority="109">
      <formula>IF($A107="Disponibil.total",1)</formula>
    </cfRule>
  </conditionalFormatting>
  <conditionalFormatting sqref="T10:AM10 G7:G108 H75:J80 AB76:AM83 K79:M80 N81:O83 A106:B106">
    <cfRule type="expression" dxfId="66" priority="334">
      <formula>IF($A7="Esforço total atribuído",1)</formula>
    </cfRule>
  </conditionalFormatting>
  <conditionalFormatting sqref="U89:AF89 K8:AA9 K10:AM10 H11:AA15 L16:AA17 H17:K17 H18:AA21 J22:AA25 AB24:AM25 H26:AA41 N42:AA69 O84:AE84 O85:P88 Q86:AA88 O89:AA103 O104:AM104 H105:AA105 AB105:AM106">
    <cfRule type="expression" dxfId="65" priority="330">
      <formula>IF($A8="Esforço total atribuído",1)</formula>
    </cfRule>
  </conditionalFormatting>
  <conditionalFormatting sqref="Z81:AA81">
    <cfRule type="expression" dxfId="64" priority="954">
      <formula>IF(#REF!="Esforço total atribuído",1)</formula>
    </cfRule>
    <cfRule type="expression" dxfId="63" priority="955">
      <formula>IF(#REF!="Disponibilidade restante",1)</formula>
    </cfRule>
    <cfRule type="expression" dxfId="62" priority="956">
      <formula>IF(#REF!="Disponibil.total",1)</formula>
    </cfRule>
    <cfRule type="expression" dxfId="61" priority="983">
      <formula>IF(#REF!="Esforço total atribuído",1)</formula>
    </cfRule>
    <cfRule type="expression" dxfId="60" priority="984">
      <formula>IF(#REF!="Disponibilidade restante",1)</formula>
    </cfRule>
    <cfRule type="expression" dxfId="59" priority="985">
      <formula>IF(#REF!="Disponibil.total",1)</formula>
    </cfRule>
  </conditionalFormatting>
  <conditionalFormatting sqref="AB11:AM11 K3:S3 A77:A80 Q85:T85">
    <cfRule type="expression" dxfId="58" priority="12">
      <formula>IF($A3="Esforço total atribuído",1)</formula>
    </cfRule>
  </conditionalFormatting>
  <conditionalFormatting sqref="AB11:AM11">
    <cfRule type="expression" dxfId="57" priority="1">
      <formula>IF($A11="Esforço total atribuído",1)</formula>
    </cfRule>
    <cfRule type="expression" dxfId="56" priority="2">
      <formula>IF($A11="Disponibilidade restante",1)</formula>
    </cfRule>
    <cfRule type="expression" dxfId="55" priority="3">
      <formula>IF($A11="Disponibil.total",1)</formula>
    </cfRule>
  </conditionalFormatting>
  <conditionalFormatting sqref="A72:A73 R80:V80 G2:G4 H69:L69 H67:K68 I8:J10 H72:L74 H43:L44 U85:AA85 W3:AA3 W70:AA76">
    <cfRule type="expression" dxfId="54" priority="1012">
      <formula>IF($A2="Esforço total atribuído",1)</formula>
    </cfRule>
    <cfRule type="expression" dxfId="53" priority="1013">
      <formula>IF($A2="Disponibilidade restante",1)</formula>
    </cfRule>
    <cfRule type="expression" dxfId="52" priority="1014">
      <formula>IF($A2="Disponibil.total",1)</formula>
    </cfRule>
    <cfRule type="expression" dxfId="51" priority="1015">
      <formula>IF($B2=1,1)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G48:G52 G63:G67 G2:G4 G26:G36 G79:G80 G69:G76 G11:G22 G7:G8 G37:G41 G42 G81:G83" calculatedColumn="1"/>
    <ignoredError sqref="D64:D66 D8 D79 D80 D82:D83 D81 D13:D22" numberStoredAsText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C391-3358-4ABD-9046-4B1C14BF0475}">
  <dimension ref="A1:AM92"/>
  <sheetViews>
    <sheetView zoomScale="90" zoomScaleNormal="90" workbookViewId="0">
      <pane ySplit="4" topLeftCell="A5" activePane="bottomLeft" state="frozen"/>
      <selection pane="bottomLeft" activeCell="B1" sqref="B1:B1048576"/>
    </sheetView>
  </sheetViews>
  <sheetFormatPr defaultRowHeight="15" x14ac:dyDescent="0.25"/>
  <cols>
    <col min="1" max="1" width="61.7109375" style="61" customWidth="1"/>
    <col min="2" max="2" width="21.85546875" style="61" customWidth="1"/>
    <col min="3" max="3" width="14.42578125" style="61" bestFit="1" customWidth="1"/>
    <col min="4" max="4" width="15.85546875" style="71" bestFit="1" customWidth="1"/>
    <col min="5" max="5" width="11.28515625" style="7" bestFit="1" customWidth="1"/>
    <col min="6" max="6" width="18.42578125" style="7" customWidth="1"/>
    <col min="7" max="7" width="16.28515625" style="7" customWidth="1"/>
    <col min="8" max="10" width="10.42578125" style="1" hidden="1" customWidth="1"/>
    <col min="11" max="11" width="10.42578125" style="51" hidden="1" customWidth="1"/>
    <col min="12" max="13" width="11.5703125" style="1" hidden="1" customWidth="1"/>
    <col min="14" max="14" width="7.28515625" style="1" hidden="1" customWidth="1"/>
    <col min="15" max="17" width="11.5703125" style="1" hidden="1" customWidth="1"/>
    <col min="18" max="18" width="10.5703125" style="1" hidden="1" customWidth="1"/>
    <col min="19" max="19" width="10.85546875" style="1" hidden="1" customWidth="1"/>
    <col min="20" max="20" width="11.5703125" style="1" hidden="1" customWidth="1"/>
    <col min="21" max="23" width="11.5703125" style="1" customWidth="1"/>
  </cols>
  <sheetData>
    <row r="1" spans="1:39" x14ac:dyDescent="0.25">
      <c r="A1" s="61" t="s">
        <v>0</v>
      </c>
      <c r="B1" s="61" t="s">
        <v>3</v>
      </c>
      <c r="C1" s="61" t="s">
        <v>4</v>
      </c>
      <c r="D1" s="71" t="s">
        <v>5</v>
      </c>
      <c r="E1" s="7" t="s">
        <v>6</v>
      </c>
      <c r="F1" s="7" t="s">
        <v>7</v>
      </c>
      <c r="G1" s="7" t="s">
        <v>8</v>
      </c>
      <c r="H1" s="74" t="s">
        <v>65</v>
      </c>
      <c r="I1" s="56" t="s">
        <v>66</v>
      </c>
      <c r="J1" s="56" t="s">
        <v>67</v>
      </c>
      <c r="K1" s="56" t="s">
        <v>68</v>
      </c>
      <c r="L1" s="56" t="s">
        <v>69</v>
      </c>
      <c r="M1" s="56" t="s">
        <v>70</v>
      </c>
      <c r="N1" s="56" t="s">
        <v>71</v>
      </c>
      <c r="O1" s="56" t="s">
        <v>72</v>
      </c>
      <c r="P1" s="56" t="s">
        <v>73</v>
      </c>
      <c r="Q1" s="56" t="s">
        <v>74</v>
      </c>
      <c r="R1" s="56" t="s">
        <v>75</v>
      </c>
      <c r="S1" s="56" t="s">
        <v>76</v>
      </c>
      <c r="T1" s="56" t="s">
        <v>77</v>
      </c>
      <c r="U1" s="56" t="s">
        <v>78</v>
      </c>
      <c r="V1" s="56" t="s">
        <v>79</v>
      </c>
      <c r="W1" s="56" t="s">
        <v>80</v>
      </c>
      <c r="X1" s="56" t="s">
        <v>81</v>
      </c>
      <c r="Y1" s="56" t="s">
        <v>82</v>
      </c>
      <c r="Z1" s="56" t="s">
        <v>83</v>
      </c>
      <c r="AA1" s="56" t="s">
        <v>84</v>
      </c>
      <c r="AB1" s="3" t="s">
        <v>179</v>
      </c>
      <c r="AC1" s="3" t="s">
        <v>249</v>
      </c>
      <c r="AD1" s="3" t="s">
        <v>87</v>
      </c>
      <c r="AE1" s="56" t="s">
        <v>88</v>
      </c>
      <c r="AF1" s="56" t="s">
        <v>89</v>
      </c>
      <c r="AG1" s="3" t="s">
        <v>90</v>
      </c>
      <c r="AH1" s="3" t="s">
        <v>91</v>
      </c>
      <c r="AI1" s="3" t="s">
        <v>92</v>
      </c>
      <c r="AJ1" s="3" t="s">
        <v>93</v>
      </c>
      <c r="AK1" s="3" t="s">
        <v>94</v>
      </c>
      <c r="AL1" s="3" t="s">
        <v>95</v>
      </c>
      <c r="AM1" s="3" t="s">
        <v>96</v>
      </c>
    </row>
    <row r="2" spans="1:39" x14ac:dyDescent="0.25">
      <c r="A2" s="61" t="s">
        <v>21</v>
      </c>
      <c r="G2" s="57">
        <f ca="1">SUM(Tabela145689[[#This Row],[mai/24]:[dez/25]])</f>
        <v>666.97</v>
      </c>
      <c r="H2" s="75">
        <f>H3-H4</f>
        <v>36</v>
      </c>
      <c r="I2" s="75">
        <f>I3-I4</f>
        <v>-18</v>
      </c>
      <c r="J2" s="19">
        <f t="shared" ref="J2:Q2" si="0">J3-J4</f>
        <v>22</v>
      </c>
      <c r="K2" s="19">
        <f t="shared" si="0"/>
        <v>3</v>
      </c>
      <c r="L2" s="19">
        <f t="shared" si="0"/>
        <v>-2</v>
      </c>
      <c r="M2" s="19">
        <f t="shared" si="0"/>
        <v>-29.03</v>
      </c>
      <c r="N2" s="19">
        <f t="shared" ca="1" si="0"/>
        <v>-2</v>
      </c>
      <c r="O2" s="19">
        <f t="shared" ca="1" si="0"/>
        <v>-42</v>
      </c>
      <c r="P2" s="19">
        <f t="shared" si="0"/>
        <v>-18</v>
      </c>
      <c r="Q2" s="19">
        <f t="shared" si="0"/>
        <v>-1</v>
      </c>
      <c r="R2" s="19">
        <f t="shared" ref="R2:AM2" si="1">R3-R4</f>
        <v>0</v>
      </c>
      <c r="S2" s="19">
        <f t="shared" si="1"/>
        <v>-9</v>
      </c>
      <c r="T2" s="19">
        <f t="shared" si="1"/>
        <v>-2</v>
      </c>
      <c r="U2" s="19">
        <f t="shared" si="1"/>
        <v>-31</v>
      </c>
      <c r="V2" s="19">
        <f t="shared" si="1"/>
        <v>-55</v>
      </c>
      <c r="W2" s="19">
        <f t="shared" si="1"/>
        <v>58</v>
      </c>
      <c r="X2" s="19">
        <f t="shared" si="1"/>
        <v>125</v>
      </c>
      <c r="Y2" s="19">
        <f t="shared" si="1"/>
        <v>150</v>
      </c>
      <c r="Z2" s="19">
        <f t="shared" si="1"/>
        <v>94</v>
      </c>
      <c r="AA2" s="19">
        <f t="shared" si="1"/>
        <v>62</v>
      </c>
      <c r="AB2" s="19">
        <f t="shared" si="1"/>
        <v>122</v>
      </c>
      <c r="AC2" s="19">
        <f t="shared" si="1"/>
        <v>138</v>
      </c>
      <c r="AD2" s="19">
        <f t="shared" si="1"/>
        <v>146</v>
      </c>
      <c r="AE2" s="19">
        <f t="shared" si="1"/>
        <v>138</v>
      </c>
      <c r="AF2" s="19">
        <f t="shared" si="1"/>
        <v>146</v>
      </c>
      <c r="AG2" s="19">
        <f t="shared" si="1"/>
        <v>138</v>
      </c>
      <c r="AH2" s="19">
        <f t="shared" si="1"/>
        <v>154</v>
      </c>
      <c r="AI2" s="19">
        <f t="shared" si="1"/>
        <v>146</v>
      </c>
      <c r="AJ2" s="19">
        <f t="shared" si="1"/>
        <v>154</v>
      </c>
      <c r="AK2" s="19">
        <f t="shared" si="1"/>
        <v>162</v>
      </c>
      <c r="AL2" s="19">
        <f t="shared" si="1"/>
        <v>138</v>
      </c>
      <c r="AM2" s="19">
        <f t="shared" si="1"/>
        <v>106</v>
      </c>
    </row>
    <row r="3" spans="1:39" x14ac:dyDescent="0.25">
      <c r="A3" s="61" t="s">
        <v>22</v>
      </c>
      <c r="G3" s="57">
        <f>SUM(Tabela145689[[#This Row],[mai/24]:[dez/25]])</f>
        <v>3256</v>
      </c>
      <c r="H3" s="75">
        <v>168</v>
      </c>
      <c r="I3" s="58">
        <v>160</v>
      </c>
      <c r="J3" s="58">
        <v>176</v>
      </c>
      <c r="K3" s="57">
        <v>176</v>
      </c>
      <c r="L3" s="57">
        <v>168</v>
      </c>
      <c r="M3" s="57">
        <v>184</v>
      </c>
      <c r="N3" s="57">
        <v>152</v>
      </c>
      <c r="O3" s="57">
        <v>120</v>
      </c>
      <c r="P3" s="57">
        <v>144</v>
      </c>
      <c r="Q3" s="57">
        <v>160</v>
      </c>
      <c r="R3" s="57">
        <v>168</v>
      </c>
      <c r="S3" s="57">
        <v>160</v>
      </c>
      <c r="T3" s="58">
        <v>168</v>
      </c>
      <c r="U3" s="58">
        <v>160</v>
      </c>
      <c r="V3" s="58">
        <v>176</v>
      </c>
      <c r="W3" s="57">
        <v>168</v>
      </c>
      <c r="X3" s="57">
        <v>176</v>
      </c>
      <c r="Y3" s="57">
        <v>184</v>
      </c>
      <c r="Z3" s="57">
        <v>160</v>
      </c>
      <c r="AA3" s="57">
        <v>128</v>
      </c>
      <c r="AB3" s="57">
        <v>144</v>
      </c>
      <c r="AC3" s="57">
        <v>160</v>
      </c>
      <c r="AD3" s="57">
        <v>168</v>
      </c>
      <c r="AE3" s="57">
        <v>160</v>
      </c>
      <c r="AF3" s="57">
        <v>168</v>
      </c>
      <c r="AG3" s="57">
        <v>160</v>
      </c>
      <c r="AH3" s="57">
        <v>176</v>
      </c>
      <c r="AI3" s="57">
        <v>168</v>
      </c>
      <c r="AJ3" s="57">
        <v>176</v>
      </c>
      <c r="AK3" s="57">
        <v>184</v>
      </c>
      <c r="AL3" s="57">
        <v>160</v>
      </c>
      <c r="AM3" s="57">
        <v>128</v>
      </c>
    </row>
    <row r="4" spans="1:39" x14ac:dyDescent="0.25">
      <c r="A4" s="62" t="s">
        <v>23</v>
      </c>
      <c r="B4" s="62"/>
      <c r="C4" s="62"/>
      <c r="D4" s="77"/>
      <c r="E4" s="48"/>
      <c r="F4" s="48"/>
      <c r="G4" s="100">
        <f ca="1">SUM(Tabela145689[[#This Row],[mai/24]:[dez/25]])</f>
        <v>2565.0299999999997</v>
      </c>
      <c r="H4" s="76">
        <f>SUM(H8:H45)</f>
        <v>132</v>
      </c>
      <c r="I4" s="76">
        <f>SUM(I8:I45)</f>
        <v>178</v>
      </c>
      <c r="J4" s="11">
        <f>SUM(J8:J45)</f>
        <v>154</v>
      </c>
      <c r="K4" s="11">
        <f>SUM(K7:K45)</f>
        <v>173</v>
      </c>
      <c r="L4" s="11">
        <f>SUM(L7:L45)</f>
        <v>170</v>
      </c>
      <c r="M4" s="11">
        <f>SUM(M7:M45)</f>
        <v>213.03</v>
      </c>
      <c r="N4" s="11">
        <f ca="1">SUM(N7:N62)</f>
        <v>154</v>
      </c>
      <c r="O4" s="11">
        <f ca="1">SUM(O7:O62)</f>
        <v>162</v>
      </c>
      <c r="P4" s="11">
        <f>SUM(P7:P62)</f>
        <v>162</v>
      </c>
      <c r="Q4" s="11">
        <f>SUM(Q7:Q62)</f>
        <v>161</v>
      </c>
      <c r="R4" s="11">
        <f>SUM(R7:R82)</f>
        <v>168</v>
      </c>
      <c r="S4" s="11">
        <f>SUM(S7:S82)</f>
        <v>169</v>
      </c>
      <c r="T4" s="11">
        <f>SUM(T7:T82)</f>
        <v>170</v>
      </c>
      <c r="U4" s="11">
        <f>SUM(U7:U91)</f>
        <v>191</v>
      </c>
      <c r="V4" s="11">
        <f t="shared" ref="V4:AM4" si="2">SUM(V7:V91)</f>
        <v>231</v>
      </c>
      <c r="W4" s="11">
        <f t="shared" si="2"/>
        <v>110</v>
      </c>
      <c r="X4" s="11">
        <f t="shared" si="2"/>
        <v>51</v>
      </c>
      <c r="Y4" s="11">
        <f t="shared" si="2"/>
        <v>34</v>
      </c>
      <c r="Z4" s="11">
        <f t="shared" si="2"/>
        <v>66</v>
      </c>
      <c r="AA4" s="11">
        <f t="shared" si="2"/>
        <v>66</v>
      </c>
      <c r="AB4" s="11">
        <f t="shared" si="2"/>
        <v>22</v>
      </c>
      <c r="AC4" s="11">
        <f t="shared" si="2"/>
        <v>22</v>
      </c>
      <c r="AD4" s="11">
        <f t="shared" si="2"/>
        <v>22</v>
      </c>
      <c r="AE4" s="11">
        <f t="shared" si="2"/>
        <v>22</v>
      </c>
      <c r="AF4" s="11">
        <f t="shared" si="2"/>
        <v>22</v>
      </c>
      <c r="AG4" s="11">
        <f t="shared" si="2"/>
        <v>22</v>
      </c>
      <c r="AH4" s="11">
        <f t="shared" si="2"/>
        <v>22</v>
      </c>
      <c r="AI4" s="11">
        <f t="shared" si="2"/>
        <v>22</v>
      </c>
      <c r="AJ4" s="11">
        <f t="shared" si="2"/>
        <v>22</v>
      </c>
      <c r="AK4" s="11">
        <f t="shared" si="2"/>
        <v>22</v>
      </c>
      <c r="AL4" s="11">
        <f t="shared" si="2"/>
        <v>22</v>
      </c>
      <c r="AM4" s="11">
        <f t="shared" si="2"/>
        <v>22</v>
      </c>
    </row>
    <row r="5" spans="1:39" s="91" customFormat="1" x14ac:dyDescent="0.25">
      <c r="A5" s="86" t="s">
        <v>24</v>
      </c>
      <c r="B5" s="97"/>
      <c r="C5" s="97"/>
      <c r="D5" s="98"/>
      <c r="E5" s="88"/>
      <c r="F5" s="88"/>
      <c r="G5" s="88"/>
      <c r="H5" s="23"/>
      <c r="I5" s="9"/>
      <c r="J5" s="9"/>
      <c r="K5" s="50"/>
      <c r="L5" s="89"/>
      <c r="M5" s="89"/>
      <c r="N5" s="89"/>
      <c r="O5" s="89"/>
      <c r="P5" s="89"/>
      <c r="Q5" s="94"/>
      <c r="R5" s="89"/>
      <c r="S5" s="94"/>
      <c r="T5" s="94"/>
      <c r="U5" s="94"/>
      <c r="V5" s="94"/>
      <c r="W5" s="94"/>
      <c r="X5" s="89"/>
      <c r="Y5" s="90"/>
      <c r="Z5" s="90"/>
      <c r="AA5" s="90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</row>
    <row r="6" spans="1:39" s="91" customFormat="1" x14ac:dyDescent="0.25">
      <c r="A6" s="86" t="s">
        <v>25</v>
      </c>
      <c r="B6" s="97"/>
      <c r="C6" s="97"/>
      <c r="D6" s="98"/>
      <c r="E6" s="88"/>
      <c r="F6" s="88"/>
      <c r="G6" s="88"/>
      <c r="H6" s="23"/>
      <c r="I6" s="9"/>
      <c r="J6" s="9"/>
      <c r="K6" s="50"/>
      <c r="L6" s="89"/>
      <c r="M6" s="89"/>
      <c r="N6" s="89"/>
      <c r="O6" s="89"/>
      <c r="P6" s="89"/>
      <c r="Q6" s="94"/>
      <c r="R6" s="89"/>
      <c r="S6" s="94"/>
      <c r="T6" s="94"/>
      <c r="U6" s="94"/>
      <c r="V6" s="94"/>
      <c r="W6" s="94"/>
      <c r="X6" s="89"/>
      <c r="Y6" s="90"/>
      <c r="Z6" s="90"/>
      <c r="AA6" s="90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</row>
    <row r="7" spans="1:39" x14ac:dyDescent="0.25">
      <c r="A7" s="1" t="s">
        <v>97</v>
      </c>
      <c r="C7" s="61" t="s">
        <v>99</v>
      </c>
      <c r="D7" s="71" t="s">
        <v>137</v>
      </c>
      <c r="E7" s="7" t="s">
        <v>428</v>
      </c>
      <c r="F7" s="85">
        <v>588</v>
      </c>
      <c r="G7" s="85">
        <f>SUM(Tabela145689[[#This Row],[mai/24]:[dez/25]])</f>
        <v>656.03</v>
      </c>
      <c r="H7" s="13">
        <v>27</v>
      </c>
      <c r="I7" s="13">
        <v>27</v>
      </c>
      <c r="J7" s="13">
        <v>27</v>
      </c>
      <c r="K7" s="38">
        <v>75</v>
      </c>
      <c r="L7" s="38">
        <v>27</v>
      </c>
      <c r="M7" s="38">
        <v>66.03</v>
      </c>
      <c r="N7" s="38">
        <v>37</v>
      </c>
      <c r="O7" s="38">
        <v>13</v>
      </c>
      <c r="P7" s="38">
        <v>29</v>
      </c>
      <c r="Q7" s="16">
        <v>60</v>
      </c>
      <c r="R7" s="16">
        <v>54</v>
      </c>
      <c r="S7" s="16">
        <v>45</v>
      </c>
      <c r="T7" s="16">
        <v>15</v>
      </c>
      <c r="U7" s="16">
        <v>22</v>
      </c>
      <c r="V7" s="16">
        <v>22</v>
      </c>
      <c r="W7" s="16">
        <v>22</v>
      </c>
      <c r="X7" s="16">
        <v>22</v>
      </c>
      <c r="Y7" s="16">
        <v>22</v>
      </c>
      <c r="Z7" s="16">
        <v>22</v>
      </c>
      <c r="AA7" s="16">
        <v>22</v>
      </c>
      <c r="AB7" s="16">
        <v>22</v>
      </c>
      <c r="AC7" s="16">
        <v>22</v>
      </c>
      <c r="AD7" s="16">
        <v>22</v>
      </c>
      <c r="AE7" s="16">
        <v>22</v>
      </c>
      <c r="AF7" s="16">
        <v>22</v>
      </c>
      <c r="AG7" s="16">
        <v>22</v>
      </c>
      <c r="AH7" s="16">
        <v>22</v>
      </c>
      <c r="AI7" s="16">
        <v>22</v>
      </c>
      <c r="AJ7" s="16">
        <v>22</v>
      </c>
      <c r="AK7" s="16">
        <v>22</v>
      </c>
      <c r="AL7" s="16">
        <v>22</v>
      </c>
      <c r="AM7" s="16">
        <v>22</v>
      </c>
    </row>
    <row r="8" spans="1:39" hidden="1" x14ac:dyDescent="0.25">
      <c r="A8" s="61" t="s">
        <v>429</v>
      </c>
      <c r="C8" s="61" t="s">
        <v>108</v>
      </c>
      <c r="D8" s="71">
        <v>2024</v>
      </c>
      <c r="E8" s="7" t="s">
        <v>428</v>
      </c>
      <c r="F8" s="85">
        <v>0</v>
      </c>
      <c r="G8" s="85">
        <f>SUM(Tabela145689[[#This Row],[mai/24]:[dez/25]])</f>
        <v>0</v>
      </c>
      <c r="H8" s="5"/>
      <c r="I8" s="5">
        <v>0</v>
      </c>
      <c r="J8" s="5">
        <v>0</v>
      </c>
      <c r="K8" s="36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14">
        <v>0</v>
      </c>
      <c r="R8" s="5">
        <v>0</v>
      </c>
      <c r="S8" s="14">
        <v>0</v>
      </c>
      <c r="T8" s="14">
        <v>0</v>
      </c>
      <c r="U8" s="14">
        <v>0</v>
      </c>
      <c r="V8" s="14">
        <v>0</v>
      </c>
      <c r="W8" s="14"/>
      <c r="X8" s="1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5">
      <c r="A9" s="61" t="s">
        <v>181</v>
      </c>
      <c r="C9" s="61" t="s">
        <v>99</v>
      </c>
      <c r="D9" s="71">
        <v>2024</v>
      </c>
      <c r="E9" s="65" t="s">
        <v>428</v>
      </c>
      <c r="F9" s="85">
        <v>4</v>
      </c>
      <c r="G9" s="85">
        <f>SUM(Tabela145689[[#This Row],[mai/24]:[dez/25]])</f>
        <v>20</v>
      </c>
      <c r="H9" s="5"/>
      <c r="I9" s="36"/>
      <c r="J9" s="36"/>
      <c r="K9" s="36">
        <v>4</v>
      </c>
      <c r="L9" s="36">
        <v>0</v>
      </c>
      <c r="M9" s="36">
        <v>0</v>
      </c>
      <c r="N9" s="36">
        <v>0</v>
      </c>
      <c r="O9" s="36">
        <v>0</v>
      </c>
      <c r="P9" s="36">
        <v>0</v>
      </c>
      <c r="Q9" s="36">
        <v>8</v>
      </c>
      <c r="R9" s="36">
        <v>8</v>
      </c>
      <c r="S9" s="36">
        <v>0</v>
      </c>
      <c r="T9" s="36">
        <v>0</v>
      </c>
      <c r="U9" s="36">
        <v>0</v>
      </c>
      <c r="V9" s="36">
        <v>0</v>
      </c>
      <c r="W9" s="36">
        <v>0</v>
      </c>
      <c r="X9" s="36">
        <v>0</v>
      </c>
      <c r="Y9" s="36">
        <v>0</v>
      </c>
      <c r="Z9" s="36">
        <v>0</v>
      </c>
      <c r="AA9" s="36">
        <v>0</v>
      </c>
      <c r="AB9" s="36">
        <v>0</v>
      </c>
      <c r="AC9" s="36">
        <v>0</v>
      </c>
      <c r="AD9" s="36">
        <v>0</v>
      </c>
      <c r="AE9" s="36">
        <v>0</v>
      </c>
      <c r="AF9" s="36">
        <v>0</v>
      </c>
      <c r="AG9" s="36">
        <v>0</v>
      </c>
      <c r="AH9" s="36">
        <v>0</v>
      </c>
      <c r="AI9" s="36">
        <v>0</v>
      </c>
      <c r="AJ9" s="36">
        <v>0</v>
      </c>
      <c r="AK9" s="36">
        <v>0</v>
      </c>
      <c r="AL9" s="36">
        <v>0</v>
      </c>
      <c r="AM9" s="36">
        <v>0</v>
      </c>
    </row>
    <row r="10" spans="1:39" hidden="1" x14ac:dyDescent="0.25">
      <c r="A10" s="61" t="s">
        <v>430</v>
      </c>
      <c r="B10" s="61" t="s">
        <v>431</v>
      </c>
      <c r="C10" s="61" t="s">
        <v>108</v>
      </c>
      <c r="D10" s="71">
        <v>2024</v>
      </c>
      <c r="E10" s="65" t="s">
        <v>432</v>
      </c>
      <c r="F10" s="85">
        <v>4</v>
      </c>
      <c r="G10" s="85">
        <f>SUM(Tabela145689[[#This Row],[mai/24]:[dez/25]])</f>
        <v>4</v>
      </c>
      <c r="H10" s="14"/>
      <c r="I10" s="16">
        <v>0</v>
      </c>
      <c r="J10" s="16">
        <v>0</v>
      </c>
      <c r="K10" s="16">
        <v>0</v>
      </c>
      <c r="L10" s="16">
        <v>4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ht="30" hidden="1" x14ac:dyDescent="0.25">
      <c r="A11" s="61" t="s">
        <v>433</v>
      </c>
      <c r="B11" s="61" t="s">
        <v>434</v>
      </c>
      <c r="C11" s="61" t="s">
        <v>108</v>
      </c>
      <c r="D11" s="71">
        <v>2024</v>
      </c>
      <c r="E11" s="65" t="s">
        <v>428</v>
      </c>
      <c r="F11" s="85">
        <v>0</v>
      </c>
      <c r="G11" s="85">
        <f>SUM(Tabela145689[[#This Row],[mai/24]:[dez/25]])</f>
        <v>0</v>
      </c>
      <c r="H11" s="14"/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ht="30" hidden="1" x14ac:dyDescent="0.25">
      <c r="A12" s="61" t="s">
        <v>435</v>
      </c>
      <c r="B12" s="61" t="s">
        <v>434</v>
      </c>
      <c r="C12" s="61" t="s">
        <v>108</v>
      </c>
      <c r="D12" s="71">
        <v>2024</v>
      </c>
      <c r="E12" s="7" t="s">
        <v>428</v>
      </c>
      <c r="F12" s="85">
        <v>0</v>
      </c>
      <c r="G12" s="85">
        <f>SUM(Tabela145689[[#This Row],[mai/24]:[dez/25]])</f>
        <v>0</v>
      </c>
      <c r="H12" s="5"/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hidden="1" x14ac:dyDescent="0.25">
      <c r="A13" s="61" t="s">
        <v>436</v>
      </c>
      <c r="B13" s="61" t="s">
        <v>437</v>
      </c>
      <c r="C13" s="72" t="s">
        <v>108</v>
      </c>
      <c r="D13" s="71">
        <v>2024</v>
      </c>
      <c r="E13" s="65" t="s">
        <v>432</v>
      </c>
      <c r="F13" s="85">
        <v>40</v>
      </c>
      <c r="G13" s="85">
        <f>SUM(Tabela145689[[#This Row],[mai/24]:[dez/25]])</f>
        <v>30</v>
      </c>
      <c r="H13" s="14"/>
      <c r="I13" s="16">
        <v>8</v>
      </c>
      <c r="J13" s="16">
        <v>8</v>
      </c>
      <c r="K13" s="16">
        <v>14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hidden="1" x14ac:dyDescent="0.25">
      <c r="A14" s="61" t="s">
        <v>438</v>
      </c>
      <c r="C14" s="61" t="s">
        <v>108</v>
      </c>
      <c r="D14" s="71">
        <v>2024</v>
      </c>
      <c r="E14" s="65" t="s">
        <v>432</v>
      </c>
      <c r="F14" s="85">
        <v>12</v>
      </c>
      <c r="G14" s="85">
        <f>SUM(Tabela145689[[#This Row],[mai/24]:[dez/25]])</f>
        <v>11</v>
      </c>
      <c r="H14" s="14"/>
      <c r="I14" s="16">
        <v>0</v>
      </c>
      <c r="J14" s="16">
        <v>0</v>
      </c>
      <c r="K14" s="16">
        <v>0</v>
      </c>
      <c r="L14" s="16">
        <v>6</v>
      </c>
      <c r="M14" s="16">
        <v>5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hidden="1" x14ac:dyDescent="0.25">
      <c r="A15" s="61" t="s">
        <v>439</v>
      </c>
      <c r="C15" s="61" t="s">
        <v>108</v>
      </c>
      <c r="D15" s="71">
        <v>2024</v>
      </c>
      <c r="E15" s="65" t="s">
        <v>432</v>
      </c>
      <c r="F15" s="85">
        <v>8</v>
      </c>
      <c r="G15" s="85">
        <f>SUM(Tabela145689[[#This Row],[mai/24]:[dez/25]])</f>
        <v>8</v>
      </c>
      <c r="H15" s="5"/>
      <c r="I15" s="36">
        <v>8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hidden="1" x14ac:dyDescent="0.25">
      <c r="A16" s="61" t="s">
        <v>440</v>
      </c>
      <c r="C16" s="61" t="s">
        <v>108</v>
      </c>
      <c r="D16" s="71">
        <v>2024</v>
      </c>
      <c r="E16" s="7" t="s">
        <v>428</v>
      </c>
      <c r="F16" s="85">
        <v>3</v>
      </c>
      <c r="G16" s="85">
        <f>SUM(Tabela145689[[#This Row],[mai/24]:[dez/25]])</f>
        <v>3</v>
      </c>
      <c r="H16" s="5"/>
      <c r="I16" s="36">
        <v>3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hidden="1" x14ac:dyDescent="0.25">
      <c r="A17" s="61" t="s">
        <v>441</v>
      </c>
      <c r="C17" s="61" t="s">
        <v>108</v>
      </c>
      <c r="D17" s="71">
        <v>2024</v>
      </c>
      <c r="E17" s="7" t="s">
        <v>428</v>
      </c>
      <c r="F17" s="85">
        <v>12</v>
      </c>
      <c r="G17" s="85">
        <f>SUM(Tabela145689[[#This Row],[mai/24]:[dez/25]])</f>
        <v>12</v>
      </c>
      <c r="H17" s="5"/>
      <c r="I17" s="36">
        <v>6</v>
      </c>
      <c r="J17" s="16">
        <v>6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ht="15.75" hidden="1" customHeight="1" x14ac:dyDescent="0.25">
      <c r="A18" s="61" t="s">
        <v>442</v>
      </c>
      <c r="B18" s="61" t="s">
        <v>443</v>
      </c>
      <c r="C18" s="61" t="s">
        <v>108</v>
      </c>
      <c r="D18" s="71">
        <v>2024</v>
      </c>
      <c r="E18" s="7" t="s">
        <v>428</v>
      </c>
      <c r="F18" s="85">
        <v>0</v>
      </c>
      <c r="G18" s="85">
        <f>SUM(Tabela145689[[#This Row],[mai/24]:[dez/25]])</f>
        <v>0</v>
      </c>
      <c r="H18" s="5"/>
      <c r="I18" s="3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ht="15.75" hidden="1" customHeight="1" x14ac:dyDescent="0.25">
      <c r="A19" s="61" t="s">
        <v>254</v>
      </c>
      <c r="B19" s="61" t="s">
        <v>444</v>
      </c>
      <c r="C19" s="61" t="s">
        <v>108</v>
      </c>
      <c r="D19" s="71">
        <v>2024</v>
      </c>
      <c r="E19" s="7" t="s">
        <v>428</v>
      </c>
      <c r="F19" s="85">
        <v>0</v>
      </c>
      <c r="G19" s="85">
        <f>SUM(Tabela145689[[#This Row],[mai/24]:[dez/25]])</f>
        <v>0</v>
      </c>
      <c r="H19" s="5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  <c r="S19" s="36">
        <v>0</v>
      </c>
      <c r="T19" s="36">
        <v>0</v>
      </c>
      <c r="U19" s="51"/>
      <c r="V19" s="52"/>
      <c r="W19" s="52"/>
      <c r="X19" s="52"/>
      <c r="Y19" s="36"/>
      <c r="Z19" s="36"/>
      <c r="AA19" s="36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ht="15.75" hidden="1" customHeight="1" x14ac:dyDescent="0.25">
      <c r="A20" s="61" t="s">
        <v>445</v>
      </c>
      <c r="C20" s="61" t="s">
        <v>108</v>
      </c>
      <c r="D20" s="71">
        <v>2024</v>
      </c>
      <c r="E20" s="7" t="s">
        <v>428</v>
      </c>
      <c r="F20" s="85">
        <v>4</v>
      </c>
      <c r="G20" s="85">
        <f>SUM(Tabela145689[[#This Row],[mai/24]:[dez/25]])</f>
        <v>4</v>
      </c>
      <c r="H20" s="5"/>
      <c r="I20" s="36"/>
      <c r="J20" s="36">
        <v>4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ht="15.75" hidden="1" customHeight="1" x14ac:dyDescent="0.25">
      <c r="A21" s="61" t="s">
        <v>446</v>
      </c>
      <c r="C21" s="61" t="s">
        <v>108</v>
      </c>
      <c r="D21" s="71">
        <v>2024</v>
      </c>
      <c r="E21" s="7" t="s">
        <v>428</v>
      </c>
      <c r="F21" s="85">
        <v>0</v>
      </c>
      <c r="G21" s="85">
        <f>SUM(Tabela145689[[#This Row],[mai/24]:[dez/25]])</f>
        <v>0</v>
      </c>
      <c r="H21" s="5"/>
      <c r="I21" s="36"/>
      <c r="J21" s="36"/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ht="15.75" hidden="1" customHeight="1" x14ac:dyDescent="0.25">
      <c r="A22" s="61" t="s">
        <v>447</v>
      </c>
      <c r="C22" s="61" t="s">
        <v>108</v>
      </c>
      <c r="D22" s="71">
        <v>2024</v>
      </c>
      <c r="E22" s="7" t="s">
        <v>428</v>
      </c>
      <c r="F22" s="85">
        <v>0</v>
      </c>
      <c r="G22" s="85">
        <f>SUM(Tabela145689[[#This Row],[mai/24]:[dez/25]])</f>
        <v>0</v>
      </c>
      <c r="H22" s="5"/>
      <c r="I22" s="36"/>
      <c r="J22" s="36"/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ht="15.75" hidden="1" customHeight="1" x14ac:dyDescent="0.25">
      <c r="A23" s="1" t="s">
        <v>192</v>
      </c>
      <c r="B23" s="1" t="s">
        <v>448</v>
      </c>
      <c r="C23" s="1" t="s">
        <v>108</v>
      </c>
      <c r="D23" s="71">
        <v>2024</v>
      </c>
      <c r="E23" s="7" t="s">
        <v>428</v>
      </c>
      <c r="F23" s="85">
        <v>4</v>
      </c>
      <c r="G23" s="85">
        <f>SUM(Tabela145689[[#This Row],[mai/24]:[jul/25]])</f>
        <v>4</v>
      </c>
      <c r="H23" s="5"/>
      <c r="I23" s="5"/>
      <c r="J23" s="5"/>
      <c r="K23" s="36"/>
      <c r="L23" s="16">
        <v>4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ht="15.75" hidden="1" customHeight="1" x14ac:dyDescent="0.25">
      <c r="A24" s="61" t="s">
        <v>449</v>
      </c>
      <c r="C24" s="1" t="s">
        <v>108</v>
      </c>
      <c r="D24" s="71">
        <v>2024</v>
      </c>
      <c r="E24" s="7" t="s">
        <v>428</v>
      </c>
      <c r="F24" s="99">
        <v>0</v>
      </c>
      <c r="G24" s="85">
        <f>SUM(Tabela145689[[#This Row],[mai/24]:[jul/25]])</f>
        <v>0</v>
      </c>
      <c r="H24" s="5"/>
      <c r="I24" s="5"/>
      <c r="J24" s="5"/>
      <c r="K24" s="36"/>
      <c r="L24" s="3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ht="15.75" customHeight="1" x14ac:dyDescent="0.25">
      <c r="A25" s="61" t="s">
        <v>115</v>
      </c>
      <c r="C25" s="61" t="s">
        <v>99</v>
      </c>
      <c r="D25" s="71" t="s">
        <v>137</v>
      </c>
      <c r="E25" s="7" t="s">
        <v>428</v>
      </c>
      <c r="F25" s="85">
        <v>588</v>
      </c>
      <c r="G25" s="85">
        <f>SUM(Tabela145689[[#This Row],[mai/24]:[dez/25]])</f>
        <v>88</v>
      </c>
      <c r="H25" s="5"/>
      <c r="I25" s="5"/>
      <c r="J25" s="5"/>
      <c r="K25" s="36"/>
      <c r="L25" s="5"/>
      <c r="M25" s="5"/>
      <c r="N25" s="5"/>
      <c r="O25" s="5"/>
      <c r="P25" s="36">
        <v>32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56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6">
        <v>0</v>
      </c>
      <c r="AJ25" s="36">
        <v>0</v>
      </c>
      <c r="AK25" s="36">
        <v>0</v>
      </c>
      <c r="AL25" s="36">
        <v>0</v>
      </c>
      <c r="AM25" s="36">
        <v>0</v>
      </c>
    </row>
    <row r="26" spans="1:39" hidden="1" x14ac:dyDescent="0.25">
      <c r="A26" s="61" t="s">
        <v>450</v>
      </c>
      <c r="B26" s="61" t="s">
        <v>451</v>
      </c>
      <c r="C26" s="61" t="s">
        <v>108</v>
      </c>
      <c r="D26" s="71">
        <v>2024</v>
      </c>
      <c r="E26" s="65" t="s">
        <v>432</v>
      </c>
      <c r="F26" s="85">
        <v>7</v>
      </c>
      <c r="G26" s="85">
        <f>SUM(Tabela145689[[#This Row],[mai/24]:[dez/25]])</f>
        <v>3</v>
      </c>
      <c r="H26" s="5"/>
      <c r="I26" s="16">
        <v>0</v>
      </c>
      <c r="J26" s="16">
        <v>0</v>
      </c>
      <c r="K26" s="16">
        <v>0</v>
      </c>
      <c r="L26" s="16">
        <v>3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36">
        <v>0</v>
      </c>
      <c r="AC26" s="36">
        <v>0</v>
      </c>
      <c r="AD26" s="36">
        <v>0</v>
      </c>
      <c r="AE26" s="36">
        <v>0</v>
      </c>
      <c r="AF26" s="36">
        <v>0</v>
      </c>
      <c r="AG26" s="36">
        <v>0</v>
      </c>
      <c r="AH26" s="36">
        <v>0</v>
      </c>
      <c r="AI26" s="36">
        <v>0</v>
      </c>
      <c r="AJ26" s="36">
        <v>0</v>
      </c>
      <c r="AK26" s="36">
        <v>0</v>
      </c>
      <c r="AL26" s="36">
        <v>0</v>
      </c>
      <c r="AM26" s="36">
        <v>0</v>
      </c>
    </row>
    <row r="27" spans="1:39" x14ac:dyDescent="0.25">
      <c r="A27" s="61" t="s">
        <v>166</v>
      </c>
      <c r="C27" s="61" t="s">
        <v>99</v>
      </c>
      <c r="D27" s="71" t="s">
        <v>137</v>
      </c>
      <c r="E27" s="65" t="s">
        <v>432</v>
      </c>
      <c r="F27" s="85">
        <v>214</v>
      </c>
      <c r="G27" s="85">
        <f>SUM(Tabela145689[[#This Row],[mai/24]:[dez/25]])</f>
        <v>115.5</v>
      </c>
      <c r="H27" s="5"/>
      <c r="I27" s="36">
        <v>4</v>
      </c>
      <c r="J27" s="36">
        <v>2</v>
      </c>
      <c r="K27" s="16">
        <v>0</v>
      </c>
      <c r="L27" s="16">
        <v>8</v>
      </c>
      <c r="M27" s="16">
        <v>0</v>
      </c>
      <c r="N27" s="44">
        <v>4</v>
      </c>
      <c r="O27" s="16">
        <v>0</v>
      </c>
      <c r="P27" s="16">
        <v>0</v>
      </c>
      <c r="Q27" s="16">
        <v>0</v>
      </c>
      <c r="R27" s="16">
        <v>0</v>
      </c>
      <c r="S27" s="16">
        <v>14.5</v>
      </c>
      <c r="T27" s="16">
        <v>23</v>
      </c>
      <c r="U27" s="16">
        <v>20</v>
      </c>
      <c r="V27" s="16">
        <v>40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36">
        <v>0</v>
      </c>
      <c r="AC27" s="36">
        <v>0</v>
      </c>
      <c r="AD27" s="36">
        <v>0</v>
      </c>
      <c r="AE27" s="36">
        <v>0</v>
      </c>
      <c r="AF27" s="36">
        <v>0</v>
      </c>
      <c r="AG27" s="36">
        <v>0</v>
      </c>
      <c r="AH27" s="36">
        <v>0</v>
      </c>
      <c r="AI27" s="36">
        <v>0</v>
      </c>
      <c r="AJ27" s="36">
        <v>0</v>
      </c>
      <c r="AK27" s="36">
        <v>0</v>
      </c>
      <c r="AL27" s="36">
        <v>0</v>
      </c>
      <c r="AM27" s="36">
        <v>0</v>
      </c>
    </row>
    <row r="28" spans="1:39" hidden="1" x14ac:dyDescent="0.25">
      <c r="A28" s="61" t="s">
        <v>452</v>
      </c>
      <c r="C28" s="61" t="s">
        <v>108</v>
      </c>
      <c r="D28" s="71">
        <v>2024</v>
      </c>
      <c r="E28" s="7" t="s">
        <v>428</v>
      </c>
      <c r="F28" s="85">
        <v>8</v>
      </c>
      <c r="G28" s="85">
        <f>SUM(Tabela145689[[#This Row],[mai/24]:[dez/25]])</f>
        <v>8</v>
      </c>
      <c r="H28" s="5"/>
      <c r="I28" s="36"/>
      <c r="J28" s="36">
        <v>6</v>
      </c>
      <c r="K28" s="36">
        <v>2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hidden="1" x14ac:dyDescent="0.25">
      <c r="A29" s="61" t="s">
        <v>453</v>
      </c>
      <c r="C29" s="72" t="s">
        <v>108</v>
      </c>
      <c r="D29" s="71" t="s">
        <v>105</v>
      </c>
      <c r="E29" s="65" t="s">
        <v>432</v>
      </c>
      <c r="F29" s="85">
        <v>14</v>
      </c>
      <c r="G29" s="85">
        <f>SUM(Tabela145689[[#This Row],[mai/24]:[dez/25]])</f>
        <v>10</v>
      </c>
      <c r="H29" s="5"/>
      <c r="I29" s="36"/>
      <c r="J29" s="36"/>
      <c r="K29" s="16">
        <v>0</v>
      </c>
      <c r="L29" s="16">
        <v>10</v>
      </c>
      <c r="M29" s="16">
        <v>0</v>
      </c>
      <c r="N29" s="16"/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hidden="1" x14ac:dyDescent="0.25">
      <c r="A30" s="61" t="s">
        <v>454</v>
      </c>
      <c r="C30" s="72" t="s">
        <v>108</v>
      </c>
      <c r="D30" s="71" t="s">
        <v>105</v>
      </c>
      <c r="E30" s="65" t="s">
        <v>432</v>
      </c>
      <c r="F30" s="99">
        <v>0</v>
      </c>
      <c r="G30" s="85">
        <f>SUM(Tabela145689[[#This Row],[mai/24]:[dez/25]])</f>
        <v>43</v>
      </c>
      <c r="H30" s="5"/>
      <c r="I30" s="5"/>
      <c r="J30" s="5"/>
      <c r="K30" s="36"/>
      <c r="L30" s="36">
        <v>0</v>
      </c>
      <c r="M30" s="16">
        <v>13</v>
      </c>
      <c r="N30" s="16">
        <v>6</v>
      </c>
      <c r="O30" s="16">
        <v>0</v>
      </c>
      <c r="P30" s="16">
        <v>2</v>
      </c>
      <c r="Q30" s="16">
        <v>2</v>
      </c>
      <c r="R30" s="16">
        <v>2</v>
      </c>
      <c r="S30" s="16">
        <v>2</v>
      </c>
      <c r="T30" s="16">
        <v>2</v>
      </c>
      <c r="U30" s="16">
        <v>2</v>
      </c>
      <c r="V30" s="16">
        <v>2</v>
      </c>
      <c r="W30" s="16">
        <v>2</v>
      </c>
      <c r="X30" s="16">
        <v>2</v>
      </c>
      <c r="Y30" s="16">
        <v>2</v>
      </c>
      <c r="Z30" s="16">
        <v>2</v>
      </c>
      <c r="AA30" s="16">
        <v>2</v>
      </c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hidden="1" x14ac:dyDescent="0.25">
      <c r="A31" s="15" t="s">
        <v>134</v>
      </c>
      <c r="C31" s="72" t="s">
        <v>108</v>
      </c>
      <c r="D31" s="71" t="s">
        <v>105</v>
      </c>
      <c r="E31" s="65" t="s">
        <v>432</v>
      </c>
      <c r="F31" s="85">
        <v>182</v>
      </c>
      <c r="G31" s="85">
        <f>SUM(Tabela145689[[#This Row],[mai/24]:[dez/25]])</f>
        <v>182</v>
      </c>
      <c r="H31" s="14">
        <v>60</v>
      </c>
      <c r="I31" s="16">
        <f>80-20</f>
        <v>60</v>
      </c>
      <c r="J31" s="16">
        <v>40</v>
      </c>
      <c r="K31" s="16">
        <v>20</v>
      </c>
      <c r="L31" s="16">
        <v>2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hidden="1" x14ac:dyDescent="0.25">
      <c r="A32" s="15" t="s">
        <v>140</v>
      </c>
      <c r="C32" s="72" t="s">
        <v>108</v>
      </c>
      <c r="D32" s="71" t="s">
        <v>105</v>
      </c>
      <c r="E32" s="65" t="s">
        <v>432</v>
      </c>
      <c r="F32" s="85">
        <v>50</v>
      </c>
      <c r="G32" s="85">
        <f>SUM(Tabela145689[[#This Row],[mai/24]:[dez/25]])</f>
        <v>50</v>
      </c>
      <c r="H32" s="14">
        <v>0</v>
      </c>
      <c r="I32" s="16">
        <v>10</v>
      </c>
      <c r="J32" s="16">
        <v>20</v>
      </c>
      <c r="K32" s="16">
        <v>10</v>
      </c>
      <c r="L32" s="16">
        <v>10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hidden="1" x14ac:dyDescent="0.25">
      <c r="A33" s="15" t="s">
        <v>215</v>
      </c>
      <c r="C33" s="61" t="s">
        <v>108</v>
      </c>
      <c r="D33" s="71" t="s">
        <v>105</v>
      </c>
      <c r="E33" s="65" t="s">
        <v>428</v>
      </c>
      <c r="F33" s="85">
        <v>100</v>
      </c>
      <c r="G33" s="85">
        <f>SUM(Tabela145689[[#This Row],[mai/24]:[dez/25]])</f>
        <v>100</v>
      </c>
      <c r="H33" s="14">
        <v>40</v>
      </c>
      <c r="I33" s="16">
        <v>40</v>
      </c>
      <c r="J33" s="16">
        <v>20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ht="14.25" hidden="1" customHeight="1" x14ac:dyDescent="0.25">
      <c r="A34" s="15" t="s">
        <v>455</v>
      </c>
      <c r="C34" s="72" t="s">
        <v>108</v>
      </c>
      <c r="D34" s="71" t="s">
        <v>137</v>
      </c>
      <c r="E34" s="65" t="s">
        <v>432</v>
      </c>
      <c r="F34" s="85">
        <v>62</v>
      </c>
      <c r="G34" s="85">
        <f>SUM(Tabela145689[[#This Row],[mai/24]:[dez/25]])</f>
        <v>42</v>
      </c>
      <c r="H34" s="14">
        <v>0</v>
      </c>
      <c r="I34" s="16">
        <v>0</v>
      </c>
      <c r="J34" s="16">
        <v>0</v>
      </c>
      <c r="K34" s="16">
        <v>2</v>
      </c>
      <c r="L34" s="16">
        <v>20</v>
      </c>
      <c r="M34" s="16">
        <v>0</v>
      </c>
      <c r="N34" s="44">
        <v>2</v>
      </c>
      <c r="O34" s="16">
        <v>0</v>
      </c>
      <c r="P34" s="16">
        <v>7</v>
      </c>
      <c r="Q34" s="16">
        <v>7</v>
      </c>
      <c r="R34" s="16">
        <v>4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36">
        <v>0</v>
      </c>
      <c r="AC34" s="36">
        <v>0</v>
      </c>
      <c r="AD34" s="36">
        <v>0</v>
      </c>
      <c r="AE34" s="36">
        <v>0</v>
      </c>
      <c r="AF34" s="36">
        <v>0</v>
      </c>
      <c r="AG34" s="36">
        <v>0</v>
      </c>
      <c r="AH34" s="36">
        <v>0</v>
      </c>
      <c r="AI34" s="36">
        <v>0</v>
      </c>
      <c r="AJ34" s="36">
        <v>0</v>
      </c>
      <c r="AK34" s="36">
        <v>0</v>
      </c>
      <c r="AL34" s="36">
        <v>0</v>
      </c>
      <c r="AM34" s="36">
        <v>0</v>
      </c>
    </row>
    <row r="35" spans="1:39" hidden="1" x14ac:dyDescent="0.25">
      <c r="A35" s="15" t="s">
        <v>456</v>
      </c>
      <c r="C35" s="72" t="s">
        <v>108</v>
      </c>
      <c r="D35" s="71" t="s">
        <v>105</v>
      </c>
      <c r="E35" s="65" t="s">
        <v>432</v>
      </c>
      <c r="F35" s="85">
        <v>72</v>
      </c>
      <c r="G35" s="85">
        <f>SUM(Tabela145689[[#This Row],[mai/24]:[dez/25]])</f>
        <v>55</v>
      </c>
      <c r="H35" s="14">
        <v>0</v>
      </c>
      <c r="I35" s="16">
        <v>0</v>
      </c>
      <c r="J35" s="16">
        <v>0</v>
      </c>
      <c r="K35" s="16">
        <v>2</v>
      </c>
      <c r="L35" s="16">
        <v>20</v>
      </c>
      <c r="M35" s="16">
        <v>1</v>
      </c>
      <c r="N35" s="16">
        <v>8</v>
      </c>
      <c r="O35" s="16">
        <v>0</v>
      </c>
      <c r="P35" s="16">
        <v>8</v>
      </c>
      <c r="Q35" s="16">
        <v>11</v>
      </c>
      <c r="R35" s="16">
        <v>5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36">
        <v>0</v>
      </c>
      <c r="AC35" s="36">
        <v>0</v>
      </c>
      <c r="AD35" s="36">
        <v>0</v>
      </c>
      <c r="AE35" s="36">
        <v>0</v>
      </c>
      <c r="AF35" s="36">
        <v>0</v>
      </c>
      <c r="AG35" s="36">
        <v>0</v>
      </c>
      <c r="AH35" s="36">
        <v>0</v>
      </c>
      <c r="AI35" s="36">
        <v>0</v>
      </c>
      <c r="AJ35" s="36">
        <v>0</v>
      </c>
      <c r="AK35" s="36">
        <v>0</v>
      </c>
      <c r="AL35" s="36">
        <v>0</v>
      </c>
      <c r="AM35" s="36">
        <v>0</v>
      </c>
    </row>
    <row r="36" spans="1:39" hidden="1" x14ac:dyDescent="0.25">
      <c r="A36" s="15" t="s">
        <v>457</v>
      </c>
      <c r="C36" s="72" t="s">
        <v>108</v>
      </c>
      <c r="D36" s="71" t="s">
        <v>105</v>
      </c>
      <c r="E36" s="65" t="s">
        <v>432</v>
      </c>
      <c r="F36" s="85">
        <v>68</v>
      </c>
      <c r="G36" s="85">
        <f>SUM(Tabela145689[[#This Row],[mai/24]:[dez/25]])</f>
        <v>29</v>
      </c>
      <c r="H36" s="14">
        <v>0</v>
      </c>
      <c r="I36" s="16">
        <v>0</v>
      </c>
      <c r="J36" s="16">
        <v>0</v>
      </c>
      <c r="K36" s="16">
        <v>0</v>
      </c>
      <c r="L36" s="16">
        <v>20</v>
      </c>
      <c r="M36" s="16">
        <v>0</v>
      </c>
      <c r="N36" s="16">
        <v>2</v>
      </c>
      <c r="O36" s="16">
        <v>0</v>
      </c>
      <c r="P36" s="16">
        <v>0</v>
      </c>
      <c r="Q36" s="16">
        <v>0</v>
      </c>
      <c r="R36" s="16">
        <v>0</v>
      </c>
      <c r="S36" s="16">
        <v>2</v>
      </c>
      <c r="T36" s="16">
        <v>5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36">
        <v>0</v>
      </c>
      <c r="AC36" s="36">
        <v>0</v>
      </c>
      <c r="AD36" s="36">
        <v>0</v>
      </c>
      <c r="AE36" s="36">
        <v>0</v>
      </c>
      <c r="AF36" s="36">
        <v>0</v>
      </c>
      <c r="AG36" s="36">
        <v>0</v>
      </c>
      <c r="AH36" s="36">
        <v>0</v>
      </c>
      <c r="AI36" s="36">
        <v>0</v>
      </c>
      <c r="AJ36" s="36">
        <v>0</v>
      </c>
      <c r="AK36" s="36">
        <v>0</v>
      </c>
      <c r="AL36" s="36">
        <v>0</v>
      </c>
      <c r="AM36" s="36">
        <v>0</v>
      </c>
    </row>
    <row r="37" spans="1:39" ht="30" hidden="1" x14ac:dyDescent="0.25">
      <c r="A37" s="15" t="s">
        <v>458</v>
      </c>
      <c r="B37" s="61" t="s">
        <v>459</v>
      </c>
      <c r="C37" s="72" t="s">
        <v>108</v>
      </c>
      <c r="D37" s="71" t="s">
        <v>105</v>
      </c>
      <c r="E37" s="65" t="s">
        <v>432</v>
      </c>
      <c r="F37" s="85">
        <v>89</v>
      </c>
      <c r="G37" s="85">
        <f>SUM(Tabela145689[[#This Row],[mai/24]:[dez/25]])</f>
        <v>139</v>
      </c>
      <c r="H37" s="14">
        <v>32</v>
      </c>
      <c r="I37" s="16">
        <v>15</v>
      </c>
      <c r="J37" s="16">
        <v>20</v>
      </c>
      <c r="K37" s="16">
        <v>4</v>
      </c>
      <c r="L37" s="16">
        <v>10</v>
      </c>
      <c r="M37" s="16">
        <v>9</v>
      </c>
      <c r="N37" s="16">
        <v>7</v>
      </c>
      <c r="O37" s="16">
        <v>0</v>
      </c>
      <c r="P37" s="16">
        <v>9</v>
      </c>
      <c r="Q37" s="16">
        <v>0</v>
      </c>
      <c r="R37" s="16">
        <v>2</v>
      </c>
      <c r="S37" s="16">
        <v>31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36">
        <v>0</v>
      </c>
      <c r="AC37" s="36">
        <v>0</v>
      </c>
      <c r="AD37" s="36">
        <v>0</v>
      </c>
      <c r="AE37" s="36">
        <v>0</v>
      </c>
      <c r="AF37" s="36">
        <v>0</v>
      </c>
      <c r="AG37" s="36">
        <v>0</v>
      </c>
      <c r="AH37" s="36">
        <v>0</v>
      </c>
      <c r="AI37" s="36">
        <v>0</v>
      </c>
      <c r="AJ37" s="36">
        <v>0</v>
      </c>
      <c r="AK37" s="36">
        <v>0</v>
      </c>
      <c r="AL37" s="36">
        <v>0</v>
      </c>
      <c r="AM37" s="36">
        <v>0</v>
      </c>
    </row>
    <row r="38" spans="1:39" hidden="1" x14ac:dyDescent="0.25">
      <c r="A38" s="61" t="s">
        <v>460</v>
      </c>
      <c r="C38" s="61" t="s">
        <v>108</v>
      </c>
      <c r="D38" s="71" t="s">
        <v>105</v>
      </c>
      <c r="E38" s="65" t="s">
        <v>428</v>
      </c>
      <c r="F38" s="85">
        <v>4</v>
      </c>
      <c r="G38" s="85">
        <f>SUM(Tabela145689[[#This Row],[mai/24]:[dez/25]])</f>
        <v>4</v>
      </c>
      <c r="H38" s="5"/>
      <c r="I38" s="16">
        <v>4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ht="45" hidden="1" x14ac:dyDescent="0.25">
      <c r="A39" s="61" t="s">
        <v>461</v>
      </c>
      <c r="B39" s="61" t="s">
        <v>125</v>
      </c>
      <c r="C39" s="61" t="s">
        <v>108</v>
      </c>
      <c r="D39" s="71" t="s">
        <v>105</v>
      </c>
      <c r="E39" s="65" t="s">
        <v>432</v>
      </c>
      <c r="F39" s="85">
        <v>74</v>
      </c>
      <c r="G39" s="85">
        <f>SUM(Tabela145689[[#This Row],[mai/24]:[dez/25]])</f>
        <v>74</v>
      </c>
      <c r="H39" s="5">
        <v>0</v>
      </c>
      <c r="I39" s="36">
        <v>20</v>
      </c>
      <c r="J39" s="36">
        <v>28</v>
      </c>
      <c r="K39" s="36">
        <v>0</v>
      </c>
      <c r="L39" s="36">
        <v>0</v>
      </c>
      <c r="M39" s="36">
        <v>26</v>
      </c>
      <c r="N39" s="16">
        <v>0</v>
      </c>
      <c r="O39" s="3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hidden="1" x14ac:dyDescent="0.25">
      <c r="A40" s="61" t="s">
        <v>462</v>
      </c>
      <c r="C40" s="61" t="s">
        <v>108</v>
      </c>
      <c r="D40" s="71" t="s">
        <v>105</v>
      </c>
      <c r="E40" s="7" t="s">
        <v>428</v>
      </c>
      <c r="F40" s="85">
        <v>40</v>
      </c>
      <c r="G40" s="85">
        <f>SUM(Tabela145689[[#This Row],[mai/24]:[dez/25]])</f>
        <v>40</v>
      </c>
      <c r="H40" s="5"/>
      <c r="I40" s="36"/>
      <c r="J40" s="36"/>
      <c r="K40" s="36">
        <v>40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hidden="1" x14ac:dyDescent="0.25">
      <c r="A41" s="61" t="s">
        <v>463</v>
      </c>
      <c r="B41" s="61" t="s">
        <v>464</v>
      </c>
      <c r="C41" s="72" t="s">
        <v>108</v>
      </c>
      <c r="D41" s="71" t="s">
        <v>105</v>
      </c>
      <c r="E41" s="65" t="s">
        <v>432</v>
      </c>
      <c r="F41" s="85">
        <v>52</v>
      </c>
      <c r="G41" s="85">
        <f>SUM(Tabela145689[[#This Row],[mai/24]:[dez/25]])</f>
        <v>62</v>
      </c>
      <c r="H41" s="5"/>
      <c r="I41" s="36"/>
      <c r="J41" s="36"/>
      <c r="K41" s="36">
        <v>0</v>
      </c>
      <c r="L41" s="36">
        <v>26</v>
      </c>
      <c r="M41" s="36">
        <v>30</v>
      </c>
      <c r="N41" s="16">
        <v>0</v>
      </c>
      <c r="O41" s="36">
        <v>6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hidden="1" x14ac:dyDescent="0.25">
      <c r="A42" s="61" t="s">
        <v>465</v>
      </c>
      <c r="C42" s="72" t="s">
        <v>108</v>
      </c>
      <c r="D42" s="71" t="s">
        <v>105</v>
      </c>
      <c r="E42" s="65" t="s">
        <v>432</v>
      </c>
      <c r="F42" s="85">
        <v>10</v>
      </c>
      <c r="G42" s="85">
        <f>SUM(Tabela145689[[#This Row],[mai/24]:[dez/25]])</f>
        <v>6</v>
      </c>
      <c r="H42" s="28"/>
      <c r="I42" s="40"/>
      <c r="J42" s="40"/>
      <c r="K42" s="36"/>
      <c r="L42" s="36"/>
      <c r="M42" s="36">
        <v>6</v>
      </c>
      <c r="N42" s="16">
        <v>0</v>
      </c>
      <c r="O42" s="3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hidden="1" x14ac:dyDescent="0.25">
      <c r="A43" s="1" t="s">
        <v>223</v>
      </c>
      <c r="B43" s="1"/>
      <c r="C43" s="1" t="s">
        <v>108</v>
      </c>
      <c r="D43" s="46" t="s">
        <v>105</v>
      </c>
      <c r="E43" s="65" t="s">
        <v>432</v>
      </c>
      <c r="F43" s="85">
        <v>30</v>
      </c>
      <c r="G43" s="85">
        <f>SUM(Tabela145689[[#This Row],[mai/24]:[dez/25]])</f>
        <v>9</v>
      </c>
      <c r="H43" s="28"/>
      <c r="I43" s="40"/>
      <c r="J43" s="40"/>
      <c r="K43" s="36"/>
      <c r="L43" s="36"/>
      <c r="M43" s="36">
        <v>6</v>
      </c>
      <c r="N43" s="16">
        <v>3</v>
      </c>
      <c r="O43" s="3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36">
        <v>0</v>
      </c>
      <c r="AC43" s="36">
        <v>0</v>
      </c>
      <c r="AD43" s="36">
        <v>0</v>
      </c>
      <c r="AE43" s="36">
        <v>0</v>
      </c>
      <c r="AF43" s="36">
        <v>0</v>
      </c>
      <c r="AG43" s="36">
        <v>0</v>
      </c>
      <c r="AH43" s="36">
        <v>0</v>
      </c>
      <c r="AI43" s="36">
        <v>0</v>
      </c>
      <c r="AJ43" s="36">
        <v>0</v>
      </c>
      <c r="AK43" s="36">
        <v>0</v>
      </c>
      <c r="AL43" s="36">
        <v>0</v>
      </c>
      <c r="AM43" s="36">
        <v>0</v>
      </c>
    </row>
    <row r="44" spans="1:39" x14ac:dyDescent="0.25">
      <c r="A44" s="61" t="s">
        <v>149</v>
      </c>
      <c r="C44" s="1" t="s">
        <v>99</v>
      </c>
      <c r="D44" s="46" t="s">
        <v>137</v>
      </c>
      <c r="E44" s="65" t="s">
        <v>432</v>
      </c>
      <c r="F44" s="85">
        <v>358</v>
      </c>
      <c r="G44" s="85">
        <f>SUM(Tabela145689[[#This Row],[mai/24]:[dez/25]])</f>
        <v>320</v>
      </c>
      <c r="H44" s="14"/>
      <c r="I44" s="16"/>
      <c r="J44" s="16"/>
      <c r="K44" s="16"/>
      <c r="L44" s="16"/>
      <c r="M44" s="107">
        <v>27</v>
      </c>
      <c r="N44" s="113">
        <v>71</v>
      </c>
      <c r="O44" s="14">
        <v>128</v>
      </c>
      <c r="P44" s="14">
        <v>41</v>
      </c>
      <c r="Q44" s="14">
        <v>8</v>
      </c>
      <c r="R44" s="16">
        <v>11</v>
      </c>
      <c r="S44" s="16">
        <v>13</v>
      </c>
      <c r="T44" s="16">
        <v>11</v>
      </c>
      <c r="U44" s="16">
        <v>10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36">
        <v>0</v>
      </c>
      <c r="AC44" s="36">
        <v>0</v>
      </c>
      <c r="AD44" s="36">
        <v>0</v>
      </c>
      <c r="AE44" s="36">
        <v>0</v>
      </c>
      <c r="AF44" s="36">
        <v>0</v>
      </c>
      <c r="AG44" s="36">
        <v>0</v>
      </c>
      <c r="AH44" s="36">
        <v>0</v>
      </c>
      <c r="AI44" s="36">
        <v>0</v>
      </c>
      <c r="AJ44" s="36">
        <v>0</v>
      </c>
      <c r="AK44" s="36">
        <v>0</v>
      </c>
      <c r="AL44" s="36">
        <v>0</v>
      </c>
      <c r="AM44" s="36">
        <v>0</v>
      </c>
    </row>
    <row r="45" spans="1:39" x14ac:dyDescent="0.25">
      <c r="A45" s="61" t="s">
        <v>150</v>
      </c>
      <c r="C45" s="1" t="s">
        <v>121</v>
      </c>
      <c r="D45" s="46" t="s">
        <v>137</v>
      </c>
      <c r="E45" s="65" t="s">
        <v>432</v>
      </c>
      <c r="F45" s="85">
        <v>102</v>
      </c>
      <c r="G45" s="85">
        <f>SUM(Tabela145689[[#This Row],[mai/24]:[dez/25]])</f>
        <v>42</v>
      </c>
      <c r="H45" s="16"/>
      <c r="I45" s="16"/>
      <c r="J45" s="16"/>
      <c r="K45" s="16"/>
      <c r="L45" s="16"/>
      <c r="M45" s="107">
        <v>24</v>
      </c>
      <c r="N45" s="113">
        <v>14</v>
      </c>
      <c r="O45" s="14">
        <v>0</v>
      </c>
      <c r="P45" s="14">
        <v>0</v>
      </c>
      <c r="Q45" s="14">
        <v>0</v>
      </c>
      <c r="R45" s="14">
        <v>4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36">
        <v>0</v>
      </c>
      <c r="AC45" s="36">
        <v>0</v>
      </c>
      <c r="AD45" s="36">
        <v>0</v>
      </c>
      <c r="AE45" s="36">
        <v>0</v>
      </c>
      <c r="AF45" s="36">
        <v>0</v>
      </c>
      <c r="AG45" s="36">
        <v>0</v>
      </c>
      <c r="AH45" s="36">
        <v>0</v>
      </c>
      <c r="AI45" s="36">
        <v>0</v>
      </c>
      <c r="AJ45" s="36">
        <v>0</v>
      </c>
      <c r="AK45" s="36">
        <v>0</v>
      </c>
      <c r="AL45" s="36">
        <v>0</v>
      </c>
      <c r="AM45" s="36">
        <v>0</v>
      </c>
    </row>
    <row r="46" spans="1:39" hidden="1" x14ac:dyDescent="0.25">
      <c r="A46" s="1" t="s">
        <v>152</v>
      </c>
      <c r="B46" s="1"/>
      <c r="C46" s="1" t="s">
        <v>108</v>
      </c>
      <c r="D46" s="46" t="s">
        <v>35</v>
      </c>
      <c r="E46" s="65" t="s">
        <v>432</v>
      </c>
      <c r="F46" s="99">
        <v>200</v>
      </c>
      <c r="G46" s="85">
        <f>SUM(Tabela145689[[#This Row],[mai/24]:[dez/25]])</f>
        <v>39</v>
      </c>
      <c r="I46" s="40"/>
      <c r="N46" s="40">
        <v>0</v>
      </c>
      <c r="O46" s="40">
        <v>0</v>
      </c>
      <c r="P46" s="36">
        <v>0</v>
      </c>
      <c r="Q46" s="36">
        <v>5</v>
      </c>
      <c r="R46" s="36">
        <v>11</v>
      </c>
      <c r="S46" s="36">
        <v>8</v>
      </c>
      <c r="T46" s="36">
        <v>0</v>
      </c>
      <c r="U46" s="36">
        <v>15</v>
      </c>
      <c r="V46" s="36">
        <v>0</v>
      </c>
      <c r="W46" s="36">
        <v>0</v>
      </c>
      <c r="X46" s="36">
        <v>0</v>
      </c>
      <c r="Y46" s="36">
        <v>0</v>
      </c>
      <c r="Z46" s="36">
        <v>0</v>
      </c>
      <c r="AA46" s="36">
        <v>0</v>
      </c>
      <c r="AB46" s="36">
        <v>0</v>
      </c>
      <c r="AC46" s="36">
        <v>0</v>
      </c>
      <c r="AD46" s="36">
        <v>0</v>
      </c>
      <c r="AE46" s="36">
        <v>0</v>
      </c>
      <c r="AF46" s="36">
        <v>0</v>
      </c>
      <c r="AG46" s="36">
        <v>0</v>
      </c>
      <c r="AH46" s="36">
        <v>0</v>
      </c>
      <c r="AI46" s="36">
        <v>0</v>
      </c>
      <c r="AJ46" s="36">
        <v>0</v>
      </c>
      <c r="AK46" s="36">
        <v>0</v>
      </c>
      <c r="AL46" s="36">
        <v>0</v>
      </c>
      <c r="AM46" s="36">
        <v>0</v>
      </c>
    </row>
    <row r="47" spans="1:39" ht="30" x14ac:dyDescent="0.25">
      <c r="A47" s="1" t="s">
        <v>153</v>
      </c>
      <c r="B47" s="1"/>
      <c r="C47" s="1" t="s">
        <v>27</v>
      </c>
      <c r="D47" s="46" t="s">
        <v>35</v>
      </c>
      <c r="E47" s="65" t="s">
        <v>432</v>
      </c>
      <c r="F47" s="99">
        <v>210</v>
      </c>
      <c r="G47" s="85">
        <f>SUM(Tabela145689[[#This Row],[mai/24]:[dez/25]])</f>
        <v>62</v>
      </c>
      <c r="N47" s="40">
        <v>0</v>
      </c>
      <c r="O47" s="40">
        <v>0</v>
      </c>
      <c r="P47" s="36">
        <v>0</v>
      </c>
      <c r="Q47" s="36">
        <v>0</v>
      </c>
      <c r="R47" s="36">
        <v>0</v>
      </c>
      <c r="S47" s="36">
        <v>0</v>
      </c>
      <c r="T47" s="36">
        <v>0</v>
      </c>
      <c r="U47" s="36">
        <v>14</v>
      </c>
      <c r="V47" s="36">
        <v>24</v>
      </c>
      <c r="W47" s="36">
        <v>8</v>
      </c>
      <c r="X47" s="36">
        <v>8</v>
      </c>
      <c r="Y47" s="36">
        <v>8</v>
      </c>
      <c r="Z47" s="36">
        <v>0</v>
      </c>
      <c r="AA47" s="36">
        <v>0</v>
      </c>
      <c r="AB47" s="36">
        <v>0</v>
      </c>
      <c r="AC47" s="36">
        <v>0</v>
      </c>
      <c r="AD47" s="36">
        <v>0</v>
      </c>
      <c r="AE47" s="36">
        <v>0</v>
      </c>
      <c r="AF47" s="36">
        <v>0</v>
      </c>
      <c r="AG47" s="36">
        <v>0</v>
      </c>
      <c r="AH47" s="36">
        <v>0</v>
      </c>
      <c r="AI47" s="36">
        <v>0</v>
      </c>
      <c r="AJ47" s="36">
        <v>0</v>
      </c>
      <c r="AK47" s="36">
        <v>0</v>
      </c>
      <c r="AL47" s="36">
        <v>0</v>
      </c>
      <c r="AM47" s="36">
        <v>0</v>
      </c>
    </row>
    <row r="48" spans="1:39" hidden="1" x14ac:dyDescent="0.25">
      <c r="A48" s="61" t="s">
        <v>154</v>
      </c>
      <c r="C48" s="1" t="s">
        <v>108</v>
      </c>
      <c r="D48" s="46" t="s">
        <v>35</v>
      </c>
      <c r="E48" s="65" t="s">
        <v>432</v>
      </c>
      <c r="F48" s="99">
        <v>112</v>
      </c>
      <c r="G48" s="85">
        <f>SUM(Tabela145689[[#This Row],[mai/24]:[dez/25]])</f>
        <v>21</v>
      </c>
      <c r="N48" s="40">
        <v>0</v>
      </c>
      <c r="O48" s="36">
        <v>8</v>
      </c>
      <c r="P48" s="36">
        <v>13</v>
      </c>
      <c r="Q48" s="36">
        <v>0</v>
      </c>
      <c r="R48" s="36">
        <v>0</v>
      </c>
      <c r="S48" s="36">
        <v>0</v>
      </c>
      <c r="T48" s="36">
        <v>0</v>
      </c>
      <c r="U48" s="36">
        <v>0</v>
      </c>
      <c r="V48" s="36">
        <v>0</v>
      </c>
      <c r="W48" s="36">
        <v>0</v>
      </c>
      <c r="X48" s="36">
        <v>0</v>
      </c>
      <c r="Y48" s="36">
        <v>0</v>
      </c>
      <c r="Z48" s="36">
        <v>0</v>
      </c>
      <c r="AA48" s="36">
        <v>0</v>
      </c>
      <c r="AB48" s="36">
        <v>0</v>
      </c>
      <c r="AC48" s="36">
        <v>0</v>
      </c>
      <c r="AD48" s="36">
        <v>0</v>
      </c>
      <c r="AE48" s="36">
        <v>0</v>
      </c>
      <c r="AF48" s="36">
        <v>0</v>
      </c>
      <c r="AG48" s="36">
        <v>0</v>
      </c>
      <c r="AH48" s="36">
        <v>0</v>
      </c>
      <c r="AI48" s="36">
        <v>0</v>
      </c>
      <c r="AJ48" s="36">
        <v>0</v>
      </c>
      <c r="AK48" s="36">
        <v>0</v>
      </c>
      <c r="AL48" s="36">
        <v>0</v>
      </c>
      <c r="AM48" s="36">
        <v>0</v>
      </c>
    </row>
    <row r="49" spans="1:39" hidden="1" x14ac:dyDescent="0.25">
      <c r="A49" s="1" t="s">
        <v>315</v>
      </c>
      <c r="B49" s="1"/>
      <c r="C49" s="1" t="s">
        <v>108</v>
      </c>
      <c r="D49" s="46" t="s">
        <v>137</v>
      </c>
      <c r="E49" s="65" t="s">
        <v>432</v>
      </c>
      <c r="F49" s="19">
        <v>56</v>
      </c>
      <c r="G49" s="85">
        <f>SUM(Tabela145689[[#This Row],[mai/24]:[dez/25]])</f>
        <v>19</v>
      </c>
      <c r="N49" s="40">
        <v>0</v>
      </c>
      <c r="O49" s="36">
        <v>7</v>
      </c>
      <c r="P49" s="36">
        <v>12</v>
      </c>
      <c r="Q49" s="36">
        <v>0</v>
      </c>
      <c r="R49" s="36">
        <v>0</v>
      </c>
      <c r="S49" s="36">
        <v>0</v>
      </c>
      <c r="T49" s="36">
        <v>0</v>
      </c>
      <c r="U49" s="36">
        <v>0</v>
      </c>
      <c r="V49" s="36">
        <v>0</v>
      </c>
      <c r="W49" s="36">
        <v>0</v>
      </c>
      <c r="X49" s="36">
        <v>0</v>
      </c>
      <c r="Y49" s="36">
        <v>0</v>
      </c>
      <c r="Z49" s="36">
        <v>0</v>
      </c>
      <c r="AA49" s="36">
        <v>0</v>
      </c>
      <c r="AB49" s="36">
        <v>0</v>
      </c>
      <c r="AC49" s="36">
        <v>0</v>
      </c>
      <c r="AD49" s="36">
        <v>0</v>
      </c>
      <c r="AE49" s="36">
        <v>0</v>
      </c>
      <c r="AF49" s="36">
        <v>0</v>
      </c>
      <c r="AG49" s="36">
        <v>0</v>
      </c>
      <c r="AH49" s="36">
        <v>0</v>
      </c>
      <c r="AI49" s="36">
        <v>0</v>
      </c>
      <c r="AJ49" s="36">
        <v>0</v>
      </c>
      <c r="AK49" s="36">
        <v>0</v>
      </c>
      <c r="AL49" s="36">
        <v>0</v>
      </c>
      <c r="AM49" s="36">
        <v>0</v>
      </c>
    </row>
    <row r="50" spans="1:39" hidden="1" x14ac:dyDescent="0.25">
      <c r="A50" s="1" t="s">
        <v>227</v>
      </c>
      <c r="B50" s="1"/>
      <c r="C50" s="20" t="s">
        <v>108</v>
      </c>
      <c r="D50" s="46" t="s">
        <v>137</v>
      </c>
      <c r="E50" s="65" t="s">
        <v>432</v>
      </c>
      <c r="F50" s="19">
        <v>4</v>
      </c>
      <c r="G50" s="85">
        <f>SUM(Tabela145689[[#This Row],[mai/24]:[dez/25]])</f>
        <v>0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  <c r="S50" s="36">
        <v>0</v>
      </c>
      <c r="T50" s="36">
        <v>0</v>
      </c>
      <c r="U50" s="36">
        <v>0</v>
      </c>
      <c r="V50" s="36">
        <v>0</v>
      </c>
      <c r="W50" s="36">
        <v>0</v>
      </c>
      <c r="X50" s="36">
        <v>0</v>
      </c>
      <c r="Y50" s="36">
        <v>0</v>
      </c>
      <c r="Z50" s="36">
        <v>0</v>
      </c>
      <c r="AA50" s="36">
        <v>0</v>
      </c>
      <c r="AB50" s="36">
        <v>0</v>
      </c>
      <c r="AC50" s="36">
        <v>0</v>
      </c>
      <c r="AD50" s="36">
        <v>0</v>
      </c>
      <c r="AE50" s="36">
        <v>0</v>
      </c>
      <c r="AF50" s="36">
        <v>0</v>
      </c>
      <c r="AG50" s="36">
        <v>0</v>
      </c>
      <c r="AH50" s="36">
        <v>0</v>
      </c>
      <c r="AI50" s="36">
        <v>0</v>
      </c>
      <c r="AJ50" s="36">
        <v>0</v>
      </c>
      <c r="AK50" s="36">
        <v>0</v>
      </c>
      <c r="AL50" s="36">
        <v>0</v>
      </c>
      <c r="AM50" s="36">
        <v>0</v>
      </c>
    </row>
    <row r="51" spans="1:39" ht="60" hidden="1" x14ac:dyDescent="0.25">
      <c r="A51" s="61" t="s">
        <v>466</v>
      </c>
      <c r="B51" s="61" t="s">
        <v>467</v>
      </c>
      <c r="C51" s="20" t="s">
        <v>108</v>
      </c>
      <c r="D51" s="71" t="s">
        <v>105</v>
      </c>
      <c r="E51" s="65" t="s">
        <v>432</v>
      </c>
      <c r="F51" s="99"/>
      <c r="Q51" s="14"/>
      <c r="S51" s="14"/>
      <c r="T51" s="14"/>
      <c r="U51" s="14"/>
      <c r="V51" s="14"/>
      <c r="W51" s="14"/>
      <c r="X51" s="1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5">
      <c r="A52" s="1" t="s">
        <v>411</v>
      </c>
      <c r="B52" s="1" t="s">
        <v>468</v>
      </c>
      <c r="C52" s="1" t="s">
        <v>27</v>
      </c>
      <c r="D52" s="46" t="s">
        <v>35</v>
      </c>
      <c r="E52" s="65" t="s">
        <v>432</v>
      </c>
      <c r="F52" s="99">
        <v>80</v>
      </c>
      <c r="G52" s="85">
        <f>SUM(Tabela145689[[#This Row],[mai/24]:[dez/25]])</f>
        <v>80</v>
      </c>
      <c r="O52" s="40">
        <v>0</v>
      </c>
      <c r="P52" s="36">
        <v>0</v>
      </c>
      <c r="Q52" s="36">
        <v>0</v>
      </c>
      <c r="R52" s="36">
        <v>0</v>
      </c>
      <c r="S52" s="36">
        <v>0</v>
      </c>
      <c r="T52" s="36">
        <v>0</v>
      </c>
      <c r="U52" s="36">
        <v>0</v>
      </c>
      <c r="V52" s="36">
        <v>0</v>
      </c>
      <c r="W52" s="36">
        <v>0</v>
      </c>
      <c r="X52" s="36">
        <v>0</v>
      </c>
      <c r="Y52" s="36">
        <v>0</v>
      </c>
      <c r="Z52" s="14">
        <v>40</v>
      </c>
      <c r="AA52" s="14">
        <v>40</v>
      </c>
      <c r="AB52" s="36">
        <v>0</v>
      </c>
      <c r="AC52" s="36">
        <v>0</v>
      </c>
      <c r="AD52" s="36">
        <v>0</v>
      </c>
      <c r="AE52" s="36">
        <v>0</v>
      </c>
      <c r="AF52" s="36">
        <v>0</v>
      </c>
      <c r="AG52" s="36">
        <v>0</v>
      </c>
      <c r="AH52" s="36">
        <v>0</v>
      </c>
      <c r="AI52" s="36">
        <v>0</v>
      </c>
      <c r="AJ52" s="36">
        <v>0</v>
      </c>
      <c r="AK52" s="36">
        <v>0</v>
      </c>
      <c r="AL52" s="36">
        <v>0</v>
      </c>
      <c r="AM52" s="36">
        <v>0</v>
      </c>
    </row>
    <row r="53" spans="1:39" hidden="1" x14ac:dyDescent="0.25">
      <c r="A53" s="61" t="s">
        <v>469</v>
      </c>
      <c r="C53" s="1" t="s">
        <v>108</v>
      </c>
      <c r="D53" s="46" t="s">
        <v>35</v>
      </c>
      <c r="E53" s="65" t="s">
        <v>432</v>
      </c>
      <c r="F53" s="99">
        <v>55</v>
      </c>
      <c r="G53" s="85">
        <f>SUM(Tabela145689[[#This Row],[mai/24]:[dez/25]])</f>
        <v>23</v>
      </c>
      <c r="P53" s="14">
        <v>0</v>
      </c>
      <c r="Q53" s="14">
        <v>23</v>
      </c>
      <c r="R53" s="36">
        <v>0</v>
      </c>
      <c r="S53" s="36">
        <v>0</v>
      </c>
      <c r="T53" s="36">
        <v>0</v>
      </c>
      <c r="U53" s="36">
        <v>0</v>
      </c>
      <c r="V53" s="36">
        <v>0</v>
      </c>
      <c r="W53" s="36">
        <v>0</v>
      </c>
      <c r="X53" s="36">
        <v>0</v>
      </c>
      <c r="Y53" s="36">
        <v>0</v>
      </c>
      <c r="Z53" s="36">
        <v>0</v>
      </c>
      <c r="AA53" s="36">
        <v>0</v>
      </c>
      <c r="AB53" s="36">
        <v>0</v>
      </c>
      <c r="AC53" s="36">
        <v>0</v>
      </c>
      <c r="AD53" s="36">
        <v>0</v>
      </c>
      <c r="AE53" s="36">
        <v>0</v>
      </c>
      <c r="AF53" s="36">
        <v>0</v>
      </c>
      <c r="AG53" s="36">
        <v>0</v>
      </c>
      <c r="AH53" s="36">
        <v>0</v>
      </c>
      <c r="AI53" s="36">
        <v>0</v>
      </c>
      <c r="AJ53" s="36">
        <v>0</v>
      </c>
      <c r="AK53" s="36">
        <v>0</v>
      </c>
      <c r="AL53" s="36">
        <v>0</v>
      </c>
      <c r="AM53" s="36">
        <v>0</v>
      </c>
    </row>
    <row r="54" spans="1:39" x14ac:dyDescent="0.25">
      <c r="A54" s="61" t="s">
        <v>470</v>
      </c>
      <c r="C54" s="72" t="s">
        <v>99</v>
      </c>
      <c r="D54" s="46" t="s">
        <v>35</v>
      </c>
      <c r="E54" s="65" t="s">
        <v>432</v>
      </c>
      <c r="F54" s="99">
        <v>24</v>
      </c>
      <c r="G54" s="85">
        <f>SUM(Tabela145689[[#This Row],[mai/24]:[dez/25]])</f>
        <v>47</v>
      </c>
      <c r="P54" s="14">
        <v>5</v>
      </c>
      <c r="Q54" s="14">
        <v>10</v>
      </c>
      <c r="R54" s="14">
        <v>2</v>
      </c>
      <c r="S54" s="14">
        <v>9</v>
      </c>
      <c r="T54" s="14">
        <v>7</v>
      </c>
      <c r="U54" s="14">
        <v>2</v>
      </c>
      <c r="V54" s="14">
        <v>2</v>
      </c>
      <c r="W54" s="14">
        <v>2</v>
      </c>
      <c r="X54" s="14">
        <v>2</v>
      </c>
      <c r="Y54" s="14">
        <v>2</v>
      </c>
      <c r="Z54" s="14">
        <v>2</v>
      </c>
      <c r="AA54" s="14">
        <v>2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6">
        <v>0</v>
      </c>
      <c r="AJ54" s="36">
        <v>0</v>
      </c>
      <c r="AK54" s="36">
        <v>0</v>
      </c>
      <c r="AL54" s="36">
        <v>0</v>
      </c>
      <c r="AM54" s="36">
        <v>0</v>
      </c>
    </row>
    <row r="55" spans="1:39" hidden="1" x14ac:dyDescent="0.25">
      <c r="A55" s="61" t="s">
        <v>416</v>
      </c>
      <c r="B55" s="61" t="s">
        <v>417</v>
      </c>
      <c r="C55" s="72" t="s">
        <v>108</v>
      </c>
      <c r="D55" s="46" t="s">
        <v>35</v>
      </c>
      <c r="E55" s="65" t="s">
        <v>432</v>
      </c>
      <c r="F55" s="99">
        <v>8</v>
      </c>
      <c r="G55" s="85">
        <f>SUM(Tabela145689[[#This Row],[mai/24]:[dez/25]])</f>
        <v>12</v>
      </c>
      <c r="P55" s="14">
        <v>4</v>
      </c>
      <c r="Q55" s="14">
        <v>1</v>
      </c>
      <c r="R55" s="14">
        <v>7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36">
        <v>0</v>
      </c>
      <c r="AC55" s="36">
        <v>0</v>
      </c>
      <c r="AD55" s="36">
        <v>0</v>
      </c>
      <c r="AE55" s="36">
        <v>0</v>
      </c>
      <c r="AF55" s="36">
        <v>0</v>
      </c>
      <c r="AG55" s="36">
        <v>0</v>
      </c>
      <c r="AH55" s="36">
        <v>0</v>
      </c>
      <c r="AI55" s="36">
        <v>0</v>
      </c>
      <c r="AJ55" s="36">
        <v>0</v>
      </c>
      <c r="AK55" s="36">
        <v>0</v>
      </c>
      <c r="AL55" s="36">
        <v>0</v>
      </c>
      <c r="AM55" s="36">
        <v>0</v>
      </c>
    </row>
    <row r="56" spans="1:39" x14ac:dyDescent="0.25">
      <c r="A56" s="1" t="s">
        <v>471</v>
      </c>
      <c r="C56" s="72" t="s">
        <v>121</v>
      </c>
      <c r="D56" s="71" t="s">
        <v>35</v>
      </c>
      <c r="E56" s="65" t="s">
        <v>432</v>
      </c>
      <c r="F56" s="99">
        <v>16</v>
      </c>
      <c r="G56" s="85">
        <f>SUM(Tabela145689[[#This Row],[mai/24]:[dez/25]])</f>
        <v>1</v>
      </c>
      <c r="P56" s="14">
        <v>0</v>
      </c>
      <c r="Q56" s="14">
        <v>0</v>
      </c>
      <c r="R56" s="14">
        <v>1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36">
        <v>0</v>
      </c>
      <c r="AC56" s="36">
        <v>0</v>
      </c>
      <c r="AD56" s="36">
        <v>0</v>
      </c>
      <c r="AE56" s="36">
        <v>0</v>
      </c>
      <c r="AF56" s="36">
        <v>0</v>
      </c>
      <c r="AG56" s="36">
        <v>0</v>
      </c>
      <c r="AH56" s="36">
        <v>0</v>
      </c>
      <c r="AI56" s="36">
        <v>0</v>
      </c>
      <c r="AJ56" s="36">
        <v>0</v>
      </c>
      <c r="AK56" s="36">
        <v>0</v>
      </c>
      <c r="AL56" s="36">
        <v>0</v>
      </c>
      <c r="AM56" s="36">
        <v>0</v>
      </c>
    </row>
    <row r="57" spans="1:39" x14ac:dyDescent="0.25">
      <c r="A57" s="61" t="s">
        <v>472</v>
      </c>
      <c r="C57" s="72" t="s">
        <v>172</v>
      </c>
      <c r="D57" s="71" t="s">
        <v>35</v>
      </c>
      <c r="E57" s="65" t="s">
        <v>432</v>
      </c>
      <c r="F57" s="99">
        <v>7</v>
      </c>
      <c r="G57" s="85">
        <f>SUM(Tabela145689[[#This Row],[mai/24]:[dez/25]])</f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36">
        <v>0</v>
      </c>
      <c r="AC57" s="36">
        <v>0</v>
      </c>
      <c r="AD57" s="36">
        <v>0</v>
      </c>
      <c r="AE57" s="36">
        <v>0</v>
      </c>
      <c r="AF57" s="36">
        <v>0</v>
      </c>
      <c r="AG57" s="36">
        <v>0</v>
      </c>
      <c r="AH57" s="36">
        <v>0</v>
      </c>
      <c r="AI57" s="36">
        <v>0</v>
      </c>
      <c r="AJ57" s="36">
        <v>0</v>
      </c>
      <c r="AK57" s="36">
        <v>0</v>
      </c>
      <c r="AL57" s="36">
        <v>0</v>
      </c>
      <c r="AM57" s="36">
        <v>0</v>
      </c>
    </row>
    <row r="58" spans="1:39" hidden="1" x14ac:dyDescent="0.25">
      <c r="A58" s="61" t="s">
        <v>473</v>
      </c>
      <c r="B58" s="61" t="s">
        <v>474</v>
      </c>
      <c r="C58" s="72" t="s">
        <v>108</v>
      </c>
      <c r="D58" s="71" t="s">
        <v>35</v>
      </c>
      <c r="E58" s="65" t="s">
        <v>432</v>
      </c>
      <c r="F58" s="99">
        <v>4</v>
      </c>
      <c r="G58" s="85">
        <f ca="1">SUM(Tabela145689[[#This Row],[mai/24]:[dez/25]])</f>
        <v>7</v>
      </c>
      <c r="H58" s="85">
        <f ca="1">SUM(Tabela145689[[#This Row],[mai/24]:[dez/25]])</f>
        <v>4</v>
      </c>
      <c r="I58" s="85">
        <f ca="1">SUM(Tabela145689[[#This Row],[mai/24]:[dez/25]])</f>
        <v>4</v>
      </c>
      <c r="J58" s="85">
        <f ca="1">SUM(Tabela145689[[#This Row],[mai/24]:[dez/25]])</f>
        <v>4</v>
      </c>
      <c r="K58" s="85">
        <f ca="1">SUM(Tabela145689[[#This Row],[mai/24]:[dez/25]])</f>
        <v>4</v>
      </c>
      <c r="L58" s="85">
        <f ca="1">SUM(Tabela145689[[#This Row],[mai/24]:[dez/25]])</f>
        <v>4</v>
      </c>
      <c r="M58" s="85">
        <f ca="1">SUM(Tabela145689[[#This Row],[mai/24]:[dez/25]])</f>
        <v>4</v>
      </c>
      <c r="N58" s="85">
        <f ca="1">SUM(Tabela145689[[#This Row],[mai/24]:[dez/25]])</f>
        <v>4</v>
      </c>
      <c r="O58" s="85">
        <f ca="1">SUM(Tabela145689[[#This Row],[mai/24]:[dez/25]])</f>
        <v>4</v>
      </c>
      <c r="P58" s="14">
        <v>0</v>
      </c>
      <c r="Q58" s="14">
        <v>0</v>
      </c>
      <c r="R58" s="14">
        <v>2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36">
        <v>0</v>
      </c>
      <c r="AC58" s="36">
        <v>0</v>
      </c>
      <c r="AD58" s="36">
        <v>0</v>
      </c>
      <c r="AE58" s="36">
        <v>0</v>
      </c>
      <c r="AF58" s="36">
        <v>0</v>
      </c>
      <c r="AG58" s="36">
        <v>0</v>
      </c>
      <c r="AH58" s="36">
        <v>0</v>
      </c>
      <c r="AI58" s="36">
        <v>0</v>
      </c>
      <c r="AJ58" s="36">
        <v>0</v>
      </c>
      <c r="AK58" s="36">
        <v>0</v>
      </c>
      <c r="AL58" s="36">
        <v>0</v>
      </c>
      <c r="AM58" s="36">
        <v>0</v>
      </c>
    </row>
    <row r="59" spans="1:39" hidden="1" x14ac:dyDescent="0.25">
      <c r="A59" s="61" t="s">
        <v>475</v>
      </c>
      <c r="C59" s="72" t="s">
        <v>108</v>
      </c>
      <c r="D59" s="71" t="s">
        <v>35</v>
      </c>
      <c r="E59" s="65" t="s">
        <v>432</v>
      </c>
      <c r="F59" s="99">
        <v>10</v>
      </c>
      <c r="G59" s="85">
        <f>SUM(Tabela145689[[#This Row],[mai/24]:[dez/25]])</f>
        <v>13</v>
      </c>
      <c r="Q59" s="14">
        <v>13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36">
        <v>0</v>
      </c>
      <c r="AC59" s="36">
        <v>0</v>
      </c>
      <c r="AD59" s="36">
        <v>0</v>
      </c>
      <c r="AE59" s="36">
        <v>0</v>
      </c>
      <c r="AF59" s="36">
        <v>0</v>
      </c>
      <c r="AG59" s="36">
        <v>0</v>
      </c>
      <c r="AH59" s="36">
        <v>0</v>
      </c>
      <c r="AI59" s="36">
        <v>0</v>
      </c>
      <c r="AJ59" s="36">
        <v>0</v>
      </c>
      <c r="AK59" s="36">
        <v>0</v>
      </c>
      <c r="AL59" s="36">
        <v>0</v>
      </c>
      <c r="AM59" s="36">
        <v>0</v>
      </c>
    </row>
    <row r="60" spans="1:39" ht="30" hidden="1" x14ac:dyDescent="0.25">
      <c r="A60" s="1" t="s">
        <v>331</v>
      </c>
      <c r="C60" s="72" t="s">
        <v>104</v>
      </c>
      <c r="D60" s="71" t="s">
        <v>35</v>
      </c>
      <c r="E60" s="65" t="s">
        <v>432</v>
      </c>
      <c r="F60" s="99">
        <v>32</v>
      </c>
      <c r="G60" s="85">
        <f>SUM(Tabela145689[[#This Row],[mai/24]:[dez/25]])</f>
        <v>8</v>
      </c>
      <c r="Q60" s="14">
        <v>1</v>
      </c>
      <c r="R60" s="14">
        <v>2</v>
      </c>
      <c r="S60" s="14">
        <v>5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36">
        <v>0</v>
      </c>
      <c r="AC60" s="36">
        <v>0</v>
      </c>
      <c r="AD60" s="36">
        <v>0</v>
      </c>
      <c r="AE60" s="36">
        <v>0</v>
      </c>
      <c r="AF60" s="36">
        <v>0</v>
      </c>
      <c r="AG60" s="36">
        <v>0</v>
      </c>
      <c r="AH60" s="36">
        <v>0</v>
      </c>
      <c r="AI60" s="36">
        <v>0</v>
      </c>
      <c r="AJ60" s="36">
        <v>0</v>
      </c>
      <c r="AK60" s="36">
        <v>0</v>
      </c>
      <c r="AL60" s="36">
        <v>0</v>
      </c>
      <c r="AM60" s="36">
        <v>0</v>
      </c>
    </row>
    <row r="61" spans="1:39" hidden="1" x14ac:dyDescent="0.25">
      <c r="A61" s="61" t="s">
        <v>476</v>
      </c>
      <c r="C61" s="72" t="s">
        <v>108</v>
      </c>
      <c r="D61" s="71" t="s">
        <v>35</v>
      </c>
      <c r="E61" s="65" t="s">
        <v>432</v>
      </c>
      <c r="F61" s="99">
        <v>12</v>
      </c>
      <c r="G61" s="85">
        <f>SUM(Tabela145689[[#This Row],[mai/24]:[dez/25]])</f>
        <v>21.5</v>
      </c>
      <c r="Q61" s="14">
        <v>2</v>
      </c>
      <c r="R61" s="14">
        <v>1</v>
      </c>
      <c r="S61" s="14">
        <v>7.5</v>
      </c>
      <c r="T61" s="14">
        <v>11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36">
        <v>0</v>
      </c>
      <c r="AC61" s="36">
        <v>0</v>
      </c>
      <c r="AD61" s="36">
        <v>0</v>
      </c>
      <c r="AE61" s="36">
        <v>0</v>
      </c>
      <c r="AF61" s="36">
        <v>0</v>
      </c>
      <c r="AG61" s="36">
        <v>0</v>
      </c>
      <c r="AH61" s="36">
        <v>0</v>
      </c>
      <c r="AI61" s="36">
        <v>0</v>
      </c>
      <c r="AJ61" s="36">
        <v>0</v>
      </c>
      <c r="AK61" s="36">
        <v>0</v>
      </c>
      <c r="AL61" s="36">
        <v>0</v>
      </c>
      <c r="AM61" s="36">
        <v>0</v>
      </c>
    </row>
    <row r="62" spans="1:39" hidden="1" x14ac:dyDescent="0.25">
      <c r="A62" s="61" t="s">
        <v>344</v>
      </c>
      <c r="C62" s="72" t="s">
        <v>108</v>
      </c>
      <c r="D62" s="71" t="s">
        <v>35</v>
      </c>
      <c r="E62" s="65" t="s">
        <v>432</v>
      </c>
      <c r="F62" s="99">
        <v>115</v>
      </c>
      <c r="G62" s="85">
        <f>SUM(Tabela145689[[#This Row],[mai/24]:[dez/25]])</f>
        <v>81</v>
      </c>
      <c r="Q62" s="36">
        <v>10</v>
      </c>
      <c r="R62" s="36">
        <v>32</v>
      </c>
      <c r="S62" s="36">
        <v>5</v>
      </c>
      <c r="T62" s="14">
        <v>34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36">
        <v>0</v>
      </c>
      <c r="AC62" s="36">
        <v>0</v>
      </c>
      <c r="AD62" s="36">
        <v>0</v>
      </c>
      <c r="AE62" s="36">
        <v>0</v>
      </c>
      <c r="AF62" s="36">
        <v>0</v>
      </c>
      <c r="AG62" s="36">
        <v>0</v>
      </c>
      <c r="AH62" s="36">
        <v>0</v>
      </c>
      <c r="AI62" s="36">
        <v>0</v>
      </c>
      <c r="AJ62" s="36">
        <v>0</v>
      </c>
      <c r="AK62" s="36">
        <v>0</v>
      </c>
      <c r="AL62" s="36">
        <v>0</v>
      </c>
      <c r="AM62" s="36">
        <v>0</v>
      </c>
    </row>
    <row r="63" spans="1:39" x14ac:dyDescent="0.25">
      <c r="A63" s="1" t="s">
        <v>160</v>
      </c>
      <c r="B63" s="1"/>
      <c r="C63" s="1" t="s">
        <v>99</v>
      </c>
      <c r="D63" s="1">
        <v>2025</v>
      </c>
      <c r="E63" s="65" t="s">
        <v>432</v>
      </c>
      <c r="F63" s="99">
        <v>3</v>
      </c>
      <c r="G63" s="85">
        <f>SUM(Tabela145689[[#This Row],[mai/24]:[dez/25]])</f>
        <v>2</v>
      </c>
      <c r="Q63" s="14">
        <v>0</v>
      </c>
      <c r="R63" s="36">
        <v>0</v>
      </c>
      <c r="S63" s="36">
        <v>0</v>
      </c>
      <c r="T63" s="36">
        <v>0</v>
      </c>
      <c r="U63" s="36">
        <v>1</v>
      </c>
      <c r="V63" s="36">
        <v>0</v>
      </c>
      <c r="W63" s="36">
        <v>0</v>
      </c>
      <c r="X63" s="36">
        <v>1</v>
      </c>
      <c r="Y63" s="36">
        <v>0</v>
      </c>
      <c r="Z63" s="36">
        <v>0</v>
      </c>
      <c r="AA63" s="36">
        <v>0</v>
      </c>
      <c r="AB63" s="36">
        <v>0</v>
      </c>
      <c r="AC63" s="36">
        <v>0</v>
      </c>
      <c r="AD63" s="36">
        <v>0</v>
      </c>
      <c r="AE63" s="36">
        <v>0</v>
      </c>
      <c r="AF63" s="36">
        <v>0</v>
      </c>
      <c r="AG63" s="36">
        <v>0</v>
      </c>
      <c r="AH63" s="36">
        <v>0</v>
      </c>
      <c r="AI63" s="36">
        <v>0</v>
      </c>
      <c r="AJ63" s="36">
        <v>0</v>
      </c>
      <c r="AK63" s="36">
        <v>0</v>
      </c>
      <c r="AL63" s="36">
        <v>0</v>
      </c>
      <c r="AM63" s="36">
        <v>0</v>
      </c>
    </row>
    <row r="64" spans="1:39" x14ac:dyDescent="0.25">
      <c r="A64" s="61" t="s">
        <v>477</v>
      </c>
      <c r="C64" s="1" t="s">
        <v>121</v>
      </c>
      <c r="D64" s="1">
        <v>2025</v>
      </c>
      <c r="E64" s="65" t="s">
        <v>432</v>
      </c>
      <c r="F64" s="99">
        <v>4</v>
      </c>
      <c r="G64" s="85">
        <f>SUM(Tabela145689[[#This Row],[mai/24]:[dez/25]])</f>
        <v>5</v>
      </c>
      <c r="Q64" s="14"/>
      <c r="R64" s="36">
        <v>5</v>
      </c>
      <c r="S64" s="36">
        <v>0</v>
      </c>
      <c r="T64" s="36">
        <v>0</v>
      </c>
      <c r="U64" s="36">
        <v>0</v>
      </c>
      <c r="V64" s="36">
        <v>0</v>
      </c>
      <c r="W64" s="36">
        <v>0</v>
      </c>
      <c r="X64" s="36">
        <v>0</v>
      </c>
      <c r="Y64" s="36">
        <v>0</v>
      </c>
      <c r="Z64" s="36">
        <v>0</v>
      </c>
      <c r="AA64" s="36">
        <v>0</v>
      </c>
      <c r="AB64" s="36">
        <v>0</v>
      </c>
      <c r="AC64" s="36">
        <v>0</v>
      </c>
      <c r="AD64" s="36">
        <v>0</v>
      </c>
      <c r="AE64" s="36">
        <v>0</v>
      </c>
      <c r="AF64" s="36">
        <v>0</v>
      </c>
      <c r="AG64" s="36">
        <v>0</v>
      </c>
      <c r="AH64" s="36">
        <v>0</v>
      </c>
      <c r="AI64" s="36">
        <v>0</v>
      </c>
      <c r="AJ64" s="36">
        <v>0</v>
      </c>
      <c r="AK64" s="36">
        <v>0</v>
      </c>
      <c r="AL64" s="36">
        <v>0</v>
      </c>
      <c r="AM64" s="36">
        <v>0</v>
      </c>
    </row>
    <row r="65" spans="1:39" hidden="1" x14ac:dyDescent="0.25">
      <c r="A65" s="61" t="s">
        <v>478</v>
      </c>
      <c r="C65" s="1" t="s">
        <v>108</v>
      </c>
      <c r="D65" s="1">
        <v>2025</v>
      </c>
      <c r="E65" s="65" t="s">
        <v>432</v>
      </c>
      <c r="F65" s="99">
        <v>10</v>
      </c>
      <c r="G65" s="85">
        <f>SUM(Tabela145689[[#This Row],[mai/24]:[dez/25]])</f>
        <v>10</v>
      </c>
      <c r="Q65" s="14">
        <v>10</v>
      </c>
      <c r="R65" s="36">
        <v>0</v>
      </c>
      <c r="S65" s="36">
        <v>0</v>
      </c>
      <c r="T65" s="36">
        <v>0</v>
      </c>
      <c r="U65" s="36">
        <v>0</v>
      </c>
      <c r="V65" s="36">
        <v>0</v>
      </c>
      <c r="W65" s="36">
        <v>0</v>
      </c>
      <c r="X65" s="36">
        <v>0</v>
      </c>
      <c r="Y65" s="36">
        <v>0</v>
      </c>
      <c r="Z65" s="36">
        <v>0</v>
      </c>
      <c r="AA65" s="36">
        <v>0</v>
      </c>
      <c r="AB65" s="36">
        <v>0</v>
      </c>
      <c r="AC65" s="36">
        <v>0</v>
      </c>
      <c r="AD65" s="36">
        <v>0</v>
      </c>
      <c r="AE65" s="36">
        <v>0</v>
      </c>
      <c r="AF65" s="36">
        <v>0</v>
      </c>
      <c r="AG65" s="36">
        <v>0</v>
      </c>
      <c r="AH65" s="36">
        <v>0</v>
      </c>
      <c r="AI65" s="36">
        <v>0</v>
      </c>
      <c r="AJ65" s="36">
        <v>0</v>
      </c>
      <c r="AK65" s="36">
        <v>0</v>
      </c>
      <c r="AL65" s="36">
        <v>0</v>
      </c>
      <c r="AM65" s="36">
        <v>0</v>
      </c>
    </row>
    <row r="66" spans="1:39" x14ac:dyDescent="0.25">
      <c r="A66" s="61" t="s">
        <v>479</v>
      </c>
      <c r="B66" s="61" t="s">
        <v>480</v>
      </c>
      <c r="C66" s="1" t="s">
        <v>99</v>
      </c>
      <c r="D66" s="1">
        <v>2025</v>
      </c>
      <c r="E66" s="65" t="s">
        <v>432</v>
      </c>
      <c r="F66" s="99">
        <v>5</v>
      </c>
      <c r="G66" s="85">
        <f>SUM(Tabela145689[[#This Row],[mai/24]:[dez/25]])</f>
        <v>26</v>
      </c>
      <c r="Q66" s="14">
        <v>5</v>
      </c>
      <c r="R66" s="36">
        <v>9</v>
      </c>
      <c r="S66" s="36">
        <v>1</v>
      </c>
      <c r="T66" s="36">
        <v>5</v>
      </c>
      <c r="U66" s="36">
        <v>6</v>
      </c>
      <c r="V66" s="36">
        <v>0</v>
      </c>
      <c r="W66" s="36">
        <v>0</v>
      </c>
      <c r="X66" s="36">
        <v>0</v>
      </c>
      <c r="Y66" s="36">
        <v>0</v>
      </c>
      <c r="Z66" s="36">
        <v>0</v>
      </c>
      <c r="AA66" s="36">
        <v>0</v>
      </c>
      <c r="AB66" s="36">
        <v>0</v>
      </c>
      <c r="AC66" s="36">
        <v>0</v>
      </c>
      <c r="AD66" s="36">
        <v>0</v>
      </c>
      <c r="AE66" s="36">
        <v>0</v>
      </c>
      <c r="AF66" s="36">
        <v>0</v>
      </c>
      <c r="AG66" s="36">
        <v>0</v>
      </c>
      <c r="AH66" s="36">
        <v>0</v>
      </c>
      <c r="AI66" s="36">
        <v>0</v>
      </c>
      <c r="AJ66" s="36">
        <v>0</v>
      </c>
      <c r="AK66" s="36">
        <v>0</v>
      </c>
      <c r="AL66" s="36">
        <v>0</v>
      </c>
      <c r="AM66" s="36">
        <v>0</v>
      </c>
    </row>
    <row r="67" spans="1:39" x14ac:dyDescent="0.25">
      <c r="A67" s="61" t="s">
        <v>481</v>
      </c>
      <c r="C67" s="1" t="s">
        <v>172</v>
      </c>
      <c r="D67" s="1">
        <v>2025</v>
      </c>
      <c r="E67" s="65" t="s">
        <v>432</v>
      </c>
      <c r="F67" s="99">
        <v>32</v>
      </c>
      <c r="G67" s="85">
        <f>SUM(Tabela145689[[#This Row],[mai/24]:[dez/25]])</f>
        <v>32</v>
      </c>
      <c r="Q67" s="14"/>
      <c r="R67" s="36">
        <v>0</v>
      </c>
      <c r="S67" s="14">
        <v>0</v>
      </c>
      <c r="T67" s="14">
        <v>0</v>
      </c>
      <c r="U67" s="14">
        <v>0</v>
      </c>
      <c r="V67" s="36">
        <v>0</v>
      </c>
      <c r="W67" s="14">
        <v>16</v>
      </c>
      <c r="X67" s="36">
        <v>16</v>
      </c>
      <c r="Y67" s="36">
        <v>0</v>
      </c>
      <c r="Z67" s="36">
        <v>0</v>
      </c>
      <c r="AA67" s="36">
        <v>0</v>
      </c>
      <c r="AB67" s="36">
        <v>0</v>
      </c>
      <c r="AC67" s="36">
        <v>0</v>
      </c>
      <c r="AD67" s="36">
        <v>0</v>
      </c>
      <c r="AE67" s="36">
        <v>0</v>
      </c>
      <c r="AF67" s="36">
        <v>0</v>
      </c>
      <c r="AG67" s="36">
        <v>0</v>
      </c>
      <c r="AH67" s="36">
        <v>0</v>
      </c>
      <c r="AI67" s="36">
        <v>0</v>
      </c>
      <c r="AJ67" s="36">
        <v>0</v>
      </c>
      <c r="AK67" s="36">
        <v>0</v>
      </c>
      <c r="AL67" s="36">
        <v>0</v>
      </c>
      <c r="AM67" s="36">
        <v>0</v>
      </c>
    </row>
    <row r="68" spans="1:39" hidden="1" x14ac:dyDescent="0.25">
      <c r="A68" s="61" t="s">
        <v>482</v>
      </c>
      <c r="C68" s="1" t="s">
        <v>108</v>
      </c>
      <c r="D68" s="1">
        <v>2025</v>
      </c>
      <c r="E68" s="65" t="s">
        <v>432</v>
      </c>
      <c r="F68" s="99">
        <v>16</v>
      </c>
      <c r="G68" s="85">
        <f>SUM(Tabela145689[[#This Row],[mai/24]:[dez/25]])</f>
        <v>0</v>
      </c>
      <c r="Q68" s="14"/>
      <c r="R68" s="36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</row>
    <row r="69" spans="1:39" hidden="1" x14ac:dyDescent="0.25">
      <c r="A69" s="61" t="s">
        <v>483</v>
      </c>
      <c r="C69" s="1" t="s">
        <v>108</v>
      </c>
      <c r="D69" s="1">
        <v>2025</v>
      </c>
      <c r="E69" s="65" t="s">
        <v>432</v>
      </c>
      <c r="F69" s="99">
        <v>56</v>
      </c>
      <c r="G69" s="85">
        <f>SUM(Tabela145689[[#This Row],[mai/24]:[dez/25]])</f>
        <v>5</v>
      </c>
      <c r="Q69" s="14"/>
      <c r="R69" s="36">
        <v>5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</row>
    <row r="70" spans="1:39" hidden="1" x14ac:dyDescent="0.25">
      <c r="A70" s="61" t="s">
        <v>484</v>
      </c>
      <c r="C70" s="1" t="s">
        <v>108</v>
      </c>
      <c r="D70" s="1">
        <v>2025</v>
      </c>
      <c r="E70" s="65" t="s">
        <v>432</v>
      </c>
      <c r="F70" s="85">
        <v>8</v>
      </c>
      <c r="G70" s="85">
        <f>SUM(Tabela145689[[#This Row],[mai/24]:[dez/25]])</f>
        <v>0</v>
      </c>
      <c r="Q70" s="14"/>
      <c r="R70" s="36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</row>
    <row r="71" spans="1:39" hidden="1" x14ac:dyDescent="0.25">
      <c r="A71" s="61" t="s">
        <v>485</v>
      </c>
      <c r="C71" s="1" t="s">
        <v>108</v>
      </c>
      <c r="D71" s="1">
        <v>2025</v>
      </c>
      <c r="E71" s="65" t="s">
        <v>432</v>
      </c>
      <c r="F71" s="85">
        <v>8</v>
      </c>
      <c r="G71" s="85">
        <f>SUM(Tabela145689[[#This Row],[mai/24]:[dez/25]])</f>
        <v>0</v>
      </c>
      <c r="Q71" s="14"/>
      <c r="R71" s="36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</row>
    <row r="72" spans="1:39" x14ac:dyDescent="0.25">
      <c r="A72" s="61" t="s">
        <v>486</v>
      </c>
      <c r="C72" s="1" t="s">
        <v>121</v>
      </c>
      <c r="D72" s="1">
        <v>2025</v>
      </c>
      <c r="E72" s="65" t="s">
        <v>432</v>
      </c>
      <c r="F72" s="85">
        <v>8</v>
      </c>
      <c r="G72" s="85">
        <f>SUM(Tabela145689[[#This Row],[mai/24]:[dez/25]])</f>
        <v>0</v>
      </c>
      <c r="Q72" s="14"/>
      <c r="R72" s="36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</row>
    <row r="73" spans="1:39" x14ac:dyDescent="0.25">
      <c r="A73" s="1" t="s">
        <v>323</v>
      </c>
      <c r="C73" s="1" t="s">
        <v>99</v>
      </c>
      <c r="D73" s="1">
        <v>2025</v>
      </c>
      <c r="E73" s="65" t="s">
        <v>432</v>
      </c>
      <c r="F73" s="85">
        <v>1</v>
      </c>
      <c r="G73" s="85">
        <f>SUM(Tabela145689[[#This Row],[mai/24]:[dez/25]])</f>
        <v>147</v>
      </c>
      <c r="Q73" s="14"/>
      <c r="R73" s="36">
        <v>1</v>
      </c>
      <c r="S73" s="14">
        <v>26</v>
      </c>
      <c r="T73" s="14">
        <v>40</v>
      </c>
      <c r="U73" s="14">
        <v>40</v>
      </c>
      <c r="V73" s="14">
        <v>40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</row>
    <row r="74" spans="1:39" x14ac:dyDescent="0.25">
      <c r="A74" s="1" t="s">
        <v>487</v>
      </c>
      <c r="C74" s="1" t="s">
        <v>99</v>
      </c>
      <c r="D74" s="1">
        <v>2025</v>
      </c>
      <c r="E74" s="65" t="s">
        <v>432</v>
      </c>
      <c r="F74" s="85">
        <v>0</v>
      </c>
      <c r="G74" s="85">
        <f>SUM(Tabela145689[[#This Row],[mai/24]:[dez/25]])</f>
        <v>0</v>
      </c>
      <c r="Q74" s="14"/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</row>
    <row r="75" spans="1:39" x14ac:dyDescent="0.25">
      <c r="A75" s="61" t="s">
        <v>488</v>
      </c>
      <c r="C75" s="61" t="s">
        <v>99</v>
      </c>
      <c r="D75" s="1">
        <v>2025</v>
      </c>
      <c r="E75" s="65" t="s">
        <v>432</v>
      </c>
      <c r="F75" s="85">
        <v>12</v>
      </c>
      <c r="G75" s="85">
        <f>SUM(Tabela145689[[#This Row],[mai/24]:[dez/25]])</f>
        <v>0</v>
      </c>
      <c r="Q75" s="14"/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</row>
    <row r="76" spans="1:39" x14ac:dyDescent="0.25">
      <c r="A76" s="61" t="s">
        <v>489</v>
      </c>
      <c r="C76" s="61" t="s">
        <v>121</v>
      </c>
      <c r="D76" s="1">
        <v>2025</v>
      </c>
      <c r="E76" s="65" t="s">
        <v>432</v>
      </c>
      <c r="F76" s="85">
        <v>5</v>
      </c>
      <c r="G76" s="85">
        <f>SUM(Tabela145689[[#This Row],[mai/24]:[dez/25]])</f>
        <v>12</v>
      </c>
      <c r="Q76" s="14"/>
      <c r="S76" s="14">
        <v>0</v>
      </c>
      <c r="T76" s="14">
        <v>2</v>
      </c>
      <c r="U76" s="14">
        <v>0</v>
      </c>
      <c r="V76" s="14">
        <v>0</v>
      </c>
      <c r="W76" s="14">
        <v>10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</row>
    <row r="77" spans="1:39" x14ac:dyDescent="0.25">
      <c r="A77" s="61" t="s">
        <v>490</v>
      </c>
      <c r="C77" s="61" t="s">
        <v>121</v>
      </c>
      <c r="D77" s="1">
        <v>2025</v>
      </c>
      <c r="E77" s="65" t="s">
        <v>432</v>
      </c>
      <c r="F77" s="85">
        <v>5</v>
      </c>
      <c r="G77" s="85">
        <f>SUM(Tabela145689[[#This Row],[mai/24]:[dez/25]])</f>
        <v>10</v>
      </c>
      <c r="Q77" s="14"/>
      <c r="S77" s="14">
        <v>0</v>
      </c>
      <c r="T77" s="14">
        <v>0</v>
      </c>
      <c r="U77" s="14">
        <v>0</v>
      </c>
      <c r="V77" s="14">
        <v>0</v>
      </c>
      <c r="W77" s="14">
        <v>10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</row>
    <row r="78" spans="1:39" hidden="1" x14ac:dyDescent="0.25">
      <c r="A78" s="61" t="s">
        <v>491</v>
      </c>
      <c r="C78" s="61" t="s">
        <v>108</v>
      </c>
      <c r="D78" s="1">
        <v>2025</v>
      </c>
      <c r="E78" s="65" t="s">
        <v>432</v>
      </c>
      <c r="F78" s="85">
        <v>0</v>
      </c>
      <c r="G78" s="85">
        <f>SUM(Tabela145689[[#This Row],[mai/24]:[dez/25]])</f>
        <v>0</v>
      </c>
      <c r="Q78" s="14"/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</row>
    <row r="79" spans="1:39" hidden="1" x14ac:dyDescent="0.25">
      <c r="A79" s="61" t="s">
        <v>492</v>
      </c>
      <c r="C79" s="61" t="s">
        <v>108</v>
      </c>
      <c r="D79" s="1">
        <v>2025</v>
      </c>
      <c r="E79" s="65" t="s">
        <v>432</v>
      </c>
      <c r="F79" s="85">
        <v>14</v>
      </c>
      <c r="G79" s="85">
        <f>SUM(Tabela145689[[#This Row],[mai/24]:[dez/25]])</f>
        <v>9</v>
      </c>
      <c r="Q79" s="14"/>
      <c r="S79" s="14">
        <v>0</v>
      </c>
      <c r="T79" s="14">
        <v>9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</row>
    <row r="80" spans="1:39" hidden="1" x14ac:dyDescent="0.25">
      <c r="A80" s="61" t="s">
        <v>493</v>
      </c>
      <c r="C80" s="61" t="s">
        <v>108</v>
      </c>
      <c r="D80" s="1">
        <v>2025</v>
      </c>
      <c r="E80" s="65" t="s">
        <v>432</v>
      </c>
      <c r="F80" s="85">
        <v>43</v>
      </c>
      <c r="G80" s="85">
        <f>SUM(Tabela145689[[#This Row],[mai/24]:[dez/25]])</f>
        <v>43</v>
      </c>
      <c r="Q80" s="14"/>
      <c r="S80" s="14"/>
      <c r="T80" s="14">
        <v>3</v>
      </c>
      <c r="U80" s="14">
        <v>40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</row>
    <row r="81" spans="1:39" hidden="1" x14ac:dyDescent="0.25">
      <c r="A81" s="61" t="s">
        <v>494</v>
      </c>
      <c r="C81" s="61" t="s">
        <v>108</v>
      </c>
      <c r="D81" s="1">
        <v>2025</v>
      </c>
      <c r="E81" s="65" t="s">
        <v>432</v>
      </c>
      <c r="F81" s="85">
        <v>3</v>
      </c>
      <c r="G81" s="85">
        <f>SUM(Tabela145689[[#This Row],[mai/24]:[dez/25]])</f>
        <v>3</v>
      </c>
      <c r="Q81" s="14"/>
      <c r="S81" s="14"/>
      <c r="T81" s="14">
        <v>3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</row>
    <row r="82" spans="1:39" x14ac:dyDescent="0.25">
      <c r="A82" s="61" t="s">
        <v>248</v>
      </c>
      <c r="C82" s="61" t="s">
        <v>99</v>
      </c>
      <c r="D82" s="1">
        <v>2025</v>
      </c>
      <c r="E82" s="65" t="s">
        <v>432</v>
      </c>
      <c r="F82" s="85">
        <v>10</v>
      </c>
      <c r="G82" s="85">
        <f>SUM(Tabela145689[[#This Row],[mai/24]:[dez/25]])</f>
        <v>10</v>
      </c>
      <c r="Q82" s="14"/>
      <c r="S82" s="14"/>
      <c r="T82" s="14">
        <v>0</v>
      </c>
      <c r="U82" s="14">
        <v>10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</row>
    <row r="83" spans="1:39" x14ac:dyDescent="0.25">
      <c r="A83" s="61" t="s">
        <v>495</v>
      </c>
      <c r="C83" s="61" t="s">
        <v>99</v>
      </c>
      <c r="D83" s="1">
        <v>2025</v>
      </c>
      <c r="E83" s="65" t="s">
        <v>432</v>
      </c>
      <c r="F83" s="85">
        <v>10</v>
      </c>
      <c r="G83" s="85">
        <f>SUM(Tabela145689[[#This Row],[mai/24]:[dez/25]])</f>
        <v>10</v>
      </c>
      <c r="Q83" s="14"/>
      <c r="S83" s="14"/>
      <c r="T83" s="14">
        <v>0</v>
      </c>
      <c r="U83" s="14">
        <v>5</v>
      </c>
      <c r="V83" s="14">
        <v>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</row>
    <row r="84" spans="1:39" x14ac:dyDescent="0.25">
      <c r="A84" s="15" t="s">
        <v>496</v>
      </c>
      <c r="C84" s="61" t="s">
        <v>172</v>
      </c>
      <c r="D84" s="1">
        <v>2025</v>
      </c>
      <c r="E84" s="65" t="s">
        <v>432</v>
      </c>
      <c r="F84" s="85">
        <v>40</v>
      </c>
      <c r="G84" s="85">
        <f>SUM(Tabela145689[[#This Row],[mai/24]:[dez/25]])</f>
        <v>40</v>
      </c>
      <c r="Q84" s="14"/>
      <c r="S84" s="14"/>
      <c r="T84" s="14"/>
      <c r="U84" s="14">
        <v>0</v>
      </c>
      <c r="V84" s="14">
        <v>20</v>
      </c>
      <c r="W84" s="14">
        <v>20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</row>
    <row r="85" spans="1:39" x14ac:dyDescent="0.25">
      <c r="A85" s="15" t="s">
        <v>497</v>
      </c>
      <c r="C85" s="61" t="s">
        <v>172</v>
      </c>
      <c r="D85" s="1">
        <v>2025</v>
      </c>
      <c r="E85" s="65" t="s">
        <v>432</v>
      </c>
      <c r="F85" s="85">
        <v>40</v>
      </c>
      <c r="G85" s="85">
        <f>SUM(Tabela145689[[#This Row],[mai/24]:[dez/25]])</f>
        <v>40</v>
      </c>
      <c r="Q85" s="14"/>
      <c r="S85" s="14"/>
      <c r="T85" s="14"/>
      <c r="U85" s="14">
        <v>0</v>
      </c>
      <c r="V85" s="14">
        <v>20</v>
      </c>
      <c r="W85" s="14">
        <v>20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</row>
    <row r="86" spans="1:39" x14ac:dyDescent="0.25">
      <c r="A86" s="15" t="s">
        <v>498</v>
      </c>
      <c r="C86" s="61" t="s">
        <v>172</v>
      </c>
      <c r="D86" s="1">
        <v>2025</v>
      </c>
      <c r="E86" s="65" t="s">
        <v>432</v>
      </c>
      <c r="F86" s="85">
        <v>4</v>
      </c>
      <c r="G86" s="85">
        <f>SUM(Tabela145689[[#This Row],[mai/24]:[dez/25]])</f>
        <v>4</v>
      </c>
      <c r="Q86" s="14"/>
      <c r="S86" s="14"/>
      <c r="T86" s="14"/>
      <c r="U86" s="14">
        <v>4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</row>
    <row r="87" spans="1:39" x14ac:dyDescent="0.25">
      <c r="Q87" s="14"/>
      <c r="S87" s="14"/>
      <c r="T87" s="14"/>
      <c r="U87" s="14"/>
      <c r="V87" s="14"/>
      <c r="W87" s="14"/>
      <c r="X87" s="1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 spans="1:39" x14ac:dyDescent="0.25">
      <c r="Q88" s="14"/>
      <c r="S88" s="14"/>
      <c r="T88" s="14"/>
      <c r="U88" s="14"/>
      <c r="V88" s="14"/>
      <c r="W88" s="14"/>
      <c r="X88" s="1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 spans="1:39" x14ac:dyDescent="0.25">
      <c r="Q89" s="14"/>
      <c r="S89" s="14"/>
      <c r="T89" s="14"/>
      <c r="U89" s="14"/>
      <c r="V89" s="14"/>
      <c r="W89" s="14"/>
      <c r="X89" s="1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 spans="1:39" x14ac:dyDescent="0.25">
      <c r="Q90" s="14"/>
      <c r="S90" s="14"/>
      <c r="T90" s="14"/>
      <c r="U90" s="14"/>
      <c r="V90" s="14"/>
      <c r="W90" s="14"/>
      <c r="X90" s="1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 spans="1:39" x14ac:dyDescent="0.25">
      <c r="Q91" s="14"/>
      <c r="S91" s="14"/>
      <c r="T91" s="14"/>
      <c r="U91" s="14"/>
      <c r="V91" s="14"/>
      <c r="W91" s="14"/>
      <c r="X91" s="1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 spans="1:39" x14ac:dyDescent="0.25">
      <c r="Q92" s="14"/>
      <c r="S92" s="14"/>
      <c r="T92" s="14"/>
      <c r="U92" s="14"/>
      <c r="V92" s="14"/>
      <c r="W92" s="14"/>
      <c r="X92" s="1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</row>
  </sheetData>
  <phoneticPr fontId="18" type="noConversion"/>
  <conditionalFormatting sqref="AB3:AM3">
    <cfRule type="expression" dxfId="50" priority="233">
      <formula>IF($A3="Esforço total atribuído",1)</formula>
    </cfRule>
    <cfRule type="expression" dxfId="49" priority="234">
      <formula>IF($A3="Disponibilidade restante",1)</formula>
    </cfRule>
    <cfRule type="expression" dxfId="48" priority="235">
      <formula>IF($A3="Disponibil.total",1)</formula>
    </cfRule>
    <cfRule type="expression" dxfId="47" priority="236">
      <formula>IF($C3=1,1)</formula>
    </cfRule>
  </conditionalFormatting>
  <conditionalFormatting sqref="B45">
    <cfRule type="expression" dxfId="46" priority="217">
      <formula>IF(#REF!="Esforço total atribuído",1)</formula>
    </cfRule>
    <cfRule type="expression" dxfId="45" priority="218">
      <formula>IF(#REF!="Disponibilidade restante",1)</formula>
    </cfRule>
    <cfRule type="expression" dxfId="44" priority="219">
      <formula>IF(#REF!="Disponibil.total",1)</formula>
    </cfRule>
    <cfRule type="expression" dxfId="43" priority="220">
      <formula>IF(#REF!=1,1)</formula>
    </cfRule>
  </conditionalFormatting>
  <conditionalFormatting sqref="F52">
    <cfRule type="expression" dxfId="42" priority="77">
      <formula>IF($A52="Esforço total atribuído",1)</formula>
    </cfRule>
    <cfRule type="expression" dxfId="41" priority="78">
      <formula>IF($A52="Disponibilidade restante",1)</formula>
    </cfRule>
    <cfRule type="expression" dxfId="40" priority="79">
      <formula>IF($A52="Disponibil.total",1)</formula>
    </cfRule>
    <cfRule type="expression" dxfId="39" priority="80">
      <formula>IF(#REF!=1,1)</formula>
    </cfRule>
  </conditionalFormatting>
  <conditionalFormatting sqref="F7:G24 H8:W8 AB9:AM9 H9:AA12 K13:AA13 H14:AA18 H20:AA24 F25:P25 AB25:AM27 F26:G45 L28:N28 O28:AA29 M30:AA30 H31:O32 A31:A37 P31:AA37 K33:O33 L34:O34 AB34:AM37 K35:O36 M37:O37 J38:AA38 M39:AA39 L40:AA40 T41:AA45 AB43:AM45 M44:P44 P46:AM46 N46:O48 G46:G50 P47:V48 AB47:AM50 O50:AA50 O52:AA52 AB52:AM66 G52:G86 H58:O58 S64:AA66">
    <cfRule type="expression" dxfId="38" priority="333">
      <formula>IF($A7="Esforço total atribuído",1)</formula>
    </cfRule>
    <cfRule type="expression" dxfId="37" priority="334">
      <formula>IF($A7="Disponibilidade restante",1)</formula>
    </cfRule>
    <cfRule type="expression" dxfId="36" priority="335">
      <formula>IF($A7="Disponibil.total",1)</formula>
    </cfRule>
  </conditionalFormatting>
  <conditionalFormatting sqref="H38:I38 H40:I43 I46">
    <cfRule type="expression" dxfId="35" priority="369">
      <formula>IF(#REF!="Esforço total atribuído",1)</formula>
    </cfRule>
    <cfRule type="expression" dxfId="34" priority="370">
      <formula>IF(#REF!="Disponibilidade restante",1)</formula>
    </cfRule>
    <cfRule type="expression" dxfId="33" priority="371">
      <formula>IF(#REF!="Disponibil.total",1)</formula>
    </cfRule>
    <cfRule type="expression" dxfId="32" priority="372">
      <formula>IF($B38=1,1)</formula>
    </cfRule>
  </conditionalFormatting>
  <conditionalFormatting sqref="H27:J27 H28:K28 H29:J30">
    <cfRule type="expression" dxfId="31" priority="249">
      <formula>IF($A27="Esforço total atribuído",1)</formula>
    </cfRule>
    <cfRule type="expression" dxfId="30" priority="250">
      <formula>IF($A27="Disponibilidade restante",1)</formula>
    </cfRule>
    <cfRule type="expression" dxfId="29" priority="251">
      <formula>IF($A27="Disponibil.total",1)</formula>
    </cfRule>
    <cfRule type="expression" dxfId="28" priority="252">
      <formula>IF(#REF!=1,1)</formula>
    </cfRule>
  </conditionalFormatting>
  <conditionalFormatting sqref="H19:T19 B52">
    <cfRule type="expression" dxfId="27" priority="73">
      <formula>IF($A19="Esforço total atribuído",1)</formula>
    </cfRule>
    <cfRule type="expression" dxfId="26" priority="74">
      <formula>IF($A19="Disponibilidade restante",1)</formula>
    </cfRule>
    <cfRule type="expression" dxfId="25" priority="75">
      <formula>IF($A19="Disponibil.total",1)</formula>
    </cfRule>
    <cfRule type="expression" dxfId="24" priority="76">
      <formula>IF(#REF!=1,1)</formula>
    </cfRule>
  </conditionalFormatting>
  <conditionalFormatting sqref="K3:S3 F7:G24 H8:W8 AB9:AM9 H9:AA12 K13:AA13 H14:AA18 H20:AA24 F25:P25 AB25:AM27 F26:G42 L28:N28 O28:AA29 M30:AA30 H31:O32 A31:A37 P31:AA37 K33:O33 L34:O34 AB34:AM37 K35:O36 M37:O37 J38:AA38 M39:AA39 L40:AA40 K41:S43 T41:AA45 F43:F45 AB43:AM45 G43:G50 M44:P44 M45:S45 P46:AM46 N46:O48 P47:V48 AB47:AM50 O50:AA50 O52:AA52 AB52:AM66 G52:G86 H58:O58 Q62:S62 S64:AA66">
    <cfRule type="expression" dxfId="23" priority="336">
      <formula>IF($B3=1,1)</formula>
    </cfRule>
  </conditionalFormatting>
  <conditionalFormatting sqref="K3:S3 K41:S43 M45:S45 Q62:S62">
    <cfRule type="expression" dxfId="22" priority="133">
      <formula>IF($A3="Esforço total atribuído",1)</formula>
    </cfRule>
    <cfRule type="expression" dxfId="21" priority="134">
      <formula>IF($A3="Disponibilidade restante",1)</formula>
    </cfRule>
    <cfRule type="expression" dxfId="20" priority="135">
      <formula>IF($A3="Disponibil.total",1)</formula>
    </cfRule>
  </conditionalFormatting>
  <conditionalFormatting sqref="K27:AA27 A49:B49 N49:AA49">
    <cfRule type="expression" dxfId="19" priority="97">
      <formula>IF($A27="Esforço total atribuído",1)</formula>
    </cfRule>
    <cfRule type="expression" dxfId="18" priority="98">
      <formula>IF($A27="Disponibilidade restante",1)</formula>
    </cfRule>
    <cfRule type="expression" dxfId="17" priority="99">
      <formula>IF($A27="Disponibil.total",1)</formula>
    </cfRule>
    <cfRule type="expression" dxfId="16" priority="100">
      <formula>IF(#REF!=1,1)</formula>
    </cfRule>
  </conditionalFormatting>
  <conditionalFormatting sqref="M29:N29">
    <cfRule type="expression" dxfId="15" priority="365">
      <formula>IF($A29="Esforço total atribuído",1)</formula>
    </cfRule>
    <cfRule type="expression" dxfId="14" priority="366">
      <formula>IF($A29="Disponibilidade restante",1)</formula>
    </cfRule>
    <cfRule type="expression" dxfId="13" priority="367">
      <formula>IF($A29="Disponibil.total",1)</formula>
    </cfRule>
    <cfRule type="expression" dxfId="12" priority="368">
      <formula>IF(#REF!=1,1)</formula>
    </cfRule>
  </conditionalFormatting>
  <conditionalFormatting sqref="N50">
    <cfRule type="expression" dxfId="11" priority="81">
      <formula>IF($A50="Esforço total atribuído",1)</formula>
    </cfRule>
    <cfRule type="expression" dxfId="10" priority="82">
      <formula>IF($A50="Disponibilidade restante",1)</formula>
    </cfRule>
    <cfRule type="expression" dxfId="9" priority="83">
      <formula>IF($A50="Disponibil.total",1)</formula>
    </cfRule>
    <cfRule type="expression" dxfId="8" priority="84">
      <formula>IF(#REF!=1,1)</formula>
    </cfRule>
  </conditionalFormatting>
  <conditionalFormatting sqref="A39 R53:AA53 R63:AA63 A84:A86 F70:F86 G2:G4 H33:J37 H44:L45 H39:L39 H13:J13 J40:J43 K34 K40 K29:L30 K37:L37 Q44:S44 R64:R73 V67 X67:AM67 W3:AA3 W47:AA48">
    <cfRule type="expression" dxfId="7" priority="1016">
      <formula>IF($A2="Esforço total atribuído",1)</formula>
    </cfRule>
    <cfRule type="expression" dxfId="6" priority="1017">
      <formula>IF($A2="Disponibilidade restante",1)</formula>
    </cfRule>
    <cfRule type="expression" dxfId="5" priority="1018">
      <formula>IF($A2="Disponibil.total",1)</formula>
    </cfRule>
    <cfRule type="expression" dxfId="4" priority="1019">
      <formula>IF($B2=1,1)</formula>
    </cfRule>
  </conditionalFormatting>
  <conditionalFormatting sqref="Q25:AA25 H26:AA26">
    <cfRule type="expression" dxfId="3" priority="1142">
      <formula>IF($A25="Esforço total atribuído",1)</formula>
    </cfRule>
    <cfRule type="expression" dxfId="2" priority="1143">
      <formula>IF($A25="Disponibilidade restante",1)</formula>
    </cfRule>
    <cfRule type="expression" dxfId="1" priority="1144">
      <formula>IF($A25="Disponibil.total",1)</formula>
    </cfRule>
    <cfRule type="expression" dxfId="0" priority="1145">
      <formula>IF($B26=1,1)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G31:G36 G3:G4 G7:G23 G26:G30 G42 G38:G40 G37 G41 G43:G45 G46:G47 G48:G49 G50:G52 G53 G58:G59 G54:G57 G60 G61:G77 G82:G85" calculatedColumn="1"/>
    <ignoredError sqref="D29:D33 D35:D43 D46" numberStoredAsText="1"/>
  </ignoredErrors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E3D3F-27B3-463E-8C8A-1FAEB803CD1F}">
  <dimension ref="A1:W52"/>
  <sheetViews>
    <sheetView workbookViewId="0">
      <selection activeCell="L28" sqref="L28"/>
    </sheetView>
  </sheetViews>
  <sheetFormatPr defaultRowHeight="15" x14ac:dyDescent="0.25"/>
  <cols>
    <col min="1" max="1" width="13.7109375" bestFit="1" customWidth="1"/>
  </cols>
  <sheetData>
    <row r="1" spans="1:23" x14ac:dyDescent="0.25">
      <c r="B1" s="149" t="s">
        <v>75</v>
      </c>
      <c r="C1" s="149" t="s">
        <v>76</v>
      </c>
      <c r="D1" s="149" t="s">
        <v>77</v>
      </c>
      <c r="E1" s="149" t="s">
        <v>78</v>
      </c>
      <c r="F1" s="149" t="s">
        <v>79</v>
      </c>
      <c r="G1" s="149" t="s">
        <v>80</v>
      </c>
      <c r="H1" s="149" t="s">
        <v>81</v>
      </c>
      <c r="I1" s="149" t="s">
        <v>82</v>
      </c>
      <c r="J1" s="149" t="s">
        <v>83</v>
      </c>
      <c r="K1" s="149" t="s">
        <v>84</v>
      </c>
      <c r="L1" s="149" t="s">
        <v>179</v>
      </c>
      <c r="M1" s="149" t="s">
        <v>86</v>
      </c>
      <c r="N1" s="149" t="s">
        <v>87</v>
      </c>
      <c r="O1" s="150" t="s">
        <v>88</v>
      </c>
      <c r="P1" s="150" t="s">
        <v>89</v>
      </c>
      <c r="Q1" s="149" t="s">
        <v>90</v>
      </c>
      <c r="R1" s="149" t="s">
        <v>91</v>
      </c>
      <c r="S1" s="149" t="s">
        <v>92</v>
      </c>
      <c r="T1" s="149" t="s">
        <v>93</v>
      </c>
      <c r="U1" s="149" t="s">
        <v>94</v>
      </c>
      <c r="V1" s="149" t="s">
        <v>95</v>
      </c>
      <c r="W1" s="151" t="s">
        <v>96</v>
      </c>
    </row>
    <row r="2" spans="1:23" x14ac:dyDescent="0.25">
      <c r="A2" s="117" t="s">
        <v>499</v>
      </c>
    </row>
    <row r="3" spans="1:23" x14ac:dyDescent="0.25">
      <c r="A3" s="117" t="s">
        <v>500</v>
      </c>
    </row>
    <row r="4" spans="1:23" x14ac:dyDescent="0.25">
      <c r="A4" t="s">
        <v>21</v>
      </c>
      <c r="B4" s="114" cm="1">
        <f t="array" ref="B4:W4">Anderson!S2:AN2</f>
        <v>-19.199999999999989</v>
      </c>
      <c r="C4" s="114">
        <v>-26</v>
      </c>
      <c r="D4" s="114">
        <v>-10.800000000000011</v>
      </c>
      <c r="E4" s="114">
        <v>-1</v>
      </c>
      <c r="F4" s="114">
        <v>-22</v>
      </c>
      <c r="G4" s="114">
        <v>56</v>
      </c>
      <c r="H4" s="114">
        <v>79</v>
      </c>
      <c r="I4" s="114">
        <v>124</v>
      </c>
      <c r="J4" s="114">
        <v>100</v>
      </c>
      <c r="K4" s="114">
        <v>68</v>
      </c>
      <c r="L4" s="114">
        <v>124</v>
      </c>
      <c r="M4" s="114">
        <v>140</v>
      </c>
      <c r="N4" s="114">
        <v>148</v>
      </c>
      <c r="O4" s="114">
        <v>140</v>
      </c>
      <c r="P4" s="114">
        <v>148</v>
      </c>
      <c r="Q4" s="114">
        <v>140</v>
      </c>
      <c r="R4" s="114">
        <v>156</v>
      </c>
      <c r="S4" s="114">
        <v>148</v>
      </c>
      <c r="T4" s="114">
        <v>156</v>
      </c>
      <c r="U4" s="114">
        <v>164</v>
      </c>
      <c r="V4" s="114">
        <v>140</v>
      </c>
      <c r="W4" s="114">
        <v>108</v>
      </c>
    </row>
    <row r="5" spans="1:23" x14ac:dyDescent="0.25">
      <c r="A5" t="s">
        <v>501</v>
      </c>
      <c r="B5" s="114" cm="1">
        <f t="array" ref="B5:W5">Anderson!S3:AN3</f>
        <v>168</v>
      </c>
      <c r="C5" s="114">
        <v>160</v>
      </c>
      <c r="D5" s="114">
        <v>168</v>
      </c>
      <c r="E5" s="114">
        <v>160</v>
      </c>
      <c r="F5" s="114">
        <v>176</v>
      </c>
      <c r="G5" s="114">
        <v>168</v>
      </c>
      <c r="H5" s="114">
        <v>176</v>
      </c>
      <c r="I5" s="114">
        <v>184</v>
      </c>
      <c r="J5" s="114">
        <v>160</v>
      </c>
      <c r="K5" s="114">
        <v>128</v>
      </c>
      <c r="L5" s="114">
        <v>144</v>
      </c>
      <c r="M5" s="114">
        <v>160</v>
      </c>
      <c r="N5" s="114">
        <v>168</v>
      </c>
      <c r="O5" s="114">
        <v>160</v>
      </c>
      <c r="P5" s="114">
        <v>168</v>
      </c>
      <c r="Q5" s="114">
        <v>160</v>
      </c>
      <c r="R5" s="114">
        <v>176</v>
      </c>
      <c r="S5" s="114">
        <v>168</v>
      </c>
      <c r="T5" s="114">
        <v>176</v>
      </c>
      <c r="U5" s="114">
        <v>184</v>
      </c>
      <c r="V5" s="114">
        <v>160</v>
      </c>
      <c r="W5" s="114">
        <v>128</v>
      </c>
    </row>
    <row r="6" spans="1:23" x14ac:dyDescent="0.25">
      <c r="A6" t="s">
        <v>502</v>
      </c>
      <c r="B6" s="114" cm="1">
        <f t="array" ref="B6:W6">Anderson!S4:AN4</f>
        <v>187.2</v>
      </c>
      <c r="C6" s="114">
        <v>186</v>
      </c>
      <c r="D6" s="114">
        <v>178.8</v>
      </c>
      <c r="E6" s="114">
        <v>161</v>
      </c>
      <c r="F6" s="114">
        <v>198</v>
      </c>
      <c r="G6" s="114">
        <v>112</v>
      </c>
      <c r="H6" s="114">
        <v>97</v>
      </c>
      <c r="I6" s="114">
        <v>60</v>
      </c>
      <c r="J6" s="114">
        <v>60</v>
      </c>
      <c r="K6" s="114">
        <v>60</v>
      </c>
      <c r="L6" s="114">
        <v>20</v>
      </c>
      <c r="M6" s="114">
        <v>20</v>
      </c>
      <c r="N6" s="114">
        <v>20</v>
      </c>
      <c r="O6" s="114">
        <v>20</v>
      </c>
      <c r="P6" s="114">
        <v>20</v>
      </c>
      <c r="Q6" s="114">
        <v>20</v>
      </c>
      <c r="R6" s="114">
        <v>20</v>
      </c>
      <c r="S6" s="114">
        <v>20</v>
      </c>
      <c r="T6" s="114">
        <v>20</v>
      </c>
      <c r="U6" s="114">
        <v>20</v>
      </c>
      <c r="V6" s="114">
        <v>20</v>
      </c>
      <c r="W6" s="114">
        <v>20</v>
      </c>
    </row>
    <row r="7" spans="1:23" x14ac:dyDescent="0.25"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</row>
    <row r="8" spans="1:23" x14ac:dyDescent="0.25">
      <c r="A8" s="117" t="s">
        <v>503</v>
      </c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</row>
    <row r="9" spans="1:23" x14ac:dyDescent="0.25">
      <c r="A9" t="s">
        <v>21</v>
      </c>
      <c r="B9" s="114">
        <f>(Claudio!R2)*0.5</f>
        <v>1.0500000000000114</v>
      </c>
      <c r="C9" s="114">
        <f>(Claudio!S2)*0.5</f>
        <v>-6</v>
      </c>
      <c r="D9" s="114">
        <f>(Claudio!T2)*0.5</f>
        <v>-3</v>
      </c>
      <c r="E9" s="114">
        <f>(Claudio!U2)*0.5</f>
        <v>-13.5</v>
      </c>
      <c r="F9" s="114">
        <f>(Claudio!V2)*0.5</f>
        <v>0</v>
      </c>
      <c r="G9" s="114">
        <f>(Claudio!W2)*0.5</f>
        <v>0</v>
      </c>
      <c r="H9" s="114">
        <f>(Claudio!X2)*0.5</f>
        <v>42.5</v>
      </c>
      <c r="I9" s="114">
        <f>(Claudio!Y2)*0.5</f>
        <v>27</v>
      </c>
      <c r="J9" s="114">
        <f>(Claudio!Z2)*0.5</f>
        <v>37</v>
      </c>
      <c r="K9" s="114">
        <f>(Claudio!AA2)*0.5</f>
        <v>21</v>
      </c>
      <c r="L9" s="114">
        <f>(Claudio!AB2)*0.5</f>
        <v>39</v>
      </c>
      <c r="M9" s="114">
        <f>(Claudio!AC2)*0.5</f>
        <v>47</v>
      </c>
      <c r="N9" s="114">
        <f>(Claudio!AD2)*0.5</f>
        <v>51</v>
      </c>
      <c r="O9" s="114">
        <f>(Claudio!AE2)*0.5</f>
        <v>68</v>
      </c>
      <c r="P9" s="114">
        <f>(Claudio!AF2)*0.5</f>
        <v>79</v>
      </c>
      <c r="Q9" s="114">
        <f>(Claudio!AG2)*0.5</f>
        <v>75</v>
      </c>
      <c r="R9" s="114">
        <f>(Claudio!AH2)*0.5</f>
        <v>83</v>
      </c>
      <c r="S9" s="114">
        <f>(Claudio!AI2)*0.5</f>
        <v>79</v>
      </c>
      <c r="T9" s="114">
        <f>(Claudio!AJ2)*0.5</f>
        <v>83</v>
      </c>
      <c r="U9" s="114">
        <f>(Claudio!AK2)*0.5</f>
        <v>87</v>
      </c>
      <c r="V9" s="114">
        <f>(Claudio!AL2)*0.5</f>
        <v>75</v>
      </c>
      <c r="W9" s="114">
        <f>(Claudio!AM2)*0.5</f>
        <v>59</v>
      </c>
    </row>
    <row r="10" spans="1:23" x14ac:dyDescent="0.25">
      <c r="A10" t="s">
        <v>501</v>
      </c>
      <c r="B10" s="115">
        <f>(Claudio!R3)*0.5</f>
        <v>84</v>
      </c>
      <c r="C10" s="115">
        <f>(Claudio!S3)*0.5</f>
        <v>80</v>
      </c>
      <c r="D10" s="115">
        <f>(Claudio!T3)*0.5</f>
        <v>84</v>
      </c>
      <c r="E10" s="115">
        <f>(Claudio!U3)*0.5</f>
        <v>80</v>
      </c>
      <c r="F10" s="115">
        <f>(Claudio!V3)*0.5</f>
        <v>88</v>
      </c>
      <c r="G10" s="115">
        <f>(Claudio!W3)*0.5</f>
        <v>84</v>
      </c>
      <c r="H10" s="115">
        <f>(Claudio!X3)*0.5</f>
        <v>88</v>
      </c>
      <c r="I10" s="115">
        <f>(Claudio!Y3)*0.5</f>
        <v>92</v>
      </c>
      <c r="J10" s="115">
        <f>(Claudio!Z3)*0.5</f>
        <v>80</v>
      </c>
      <c r="K10" s="115">
        <f>(Claudio!AA3)*0.5</f>
        <v>64</v>
      </c>
      <c r="L10" s="115">
        <f>(Claudio!AB3)*0.5</f>
        <v>72</v>
      </c>
      <c r="M10" s="115">
        <f>(Claudio!AC3)*0.5</f>
        <v>80</v>
      </c>
      <c r="N10" s="115">
        <f>(Claudio!AD3)*0.5</f>
        <v>84</v>
      </c>
      <c r="O10" s="115">
        <f>(Claudio!AE3)*0.5</f>
        <v>80</v>
      </c>
      <c r="P10" s="115">
        <f>(Claudio!AF3)*0.5</f>
        <v>84</v>
      </c>
      <c r="Q10" s="115">
        <f>(Claudio!AG3)*0.5</f>
        <v>80</v>
      </c>
      <c r="R10" s="115">
        <f>(Claudio!AH3)*0.5</f>
        <v>88</v>
      </c>
      <c r="S10" s="115">
        <f>(Claudio!AI3)*0.5</f>
        <v>84</v>
      </c>
      <c r="T10" s="115">
        <f>(Claudio!AJ3)*0.5</f>
        <v>88</v>
      </c>
      <c r="U10" s="115">
        <f>(Claudio!AK3)*0.5</f>
        <v>92</v>
      </c>
      <c r="V10" s="115">
        <f>(Claudio!AL3)*0.5</f>
        <v>80</v>
      </c>
      <c r="W10" s="115">
        <f>(Claudio!AM3)*0.5</f>
        <v>64</v>
      </c>
    </row>
    <row r="11" spans="1:23" x14ac:dyDescent="0.25">
      <c r="A11" t="s">
        <v>502</v>
      </c>
      <c r="B11" s="114">
        <f>(Claudio!R4)*0.5</f>
        <v>82.949999999999989</v>
      </c>
      <c r="C11" s="114">
        <f>(Claudio!S4)*0.5</f>
        <v>86</v>
      </c>
      <c r="D11" s="114">
        <f>(Claudio!T4)*0.5</f>
        <v>87</v>
      </c>
      <c r="E11" s="114">
        <f>(Claudio!U4)*0.5</f>
        <v>93.5</v>
      </c>
      <c r="F11" s="114">
        <f>(Claudio!V4)*0.5</f>
        <v>88</v>
      </c>
      <c r="G11" s="114">
        <f>(Claudio!W4)*0.5</f>
        <v>84</v>
      </c>
      <c r="H11" s="114">
        <f>(Claudio!X4)*0.5</f>
        <v>45.5</v>
      </c>
      <c r="I11" s="114">
        <f>(Claudio!Y4)*0.5</f>
        <v>65</v>
      </c>
      <c r="J11" s="114">
        <f>(Claudio!Z4)*0.5</f>
        <v>43</v>
      </c>
      <c r="K11" s="114">
        <f>(Claudio!AA4)*0.5</f>
        <v>43</v>
      </c>
      <c r="L11" s="114">
        <f>(Claudio!AB4)*0.5</f>
        <v>33</v>
      </c>
      <c r="M11" s="114">
        <f>(Claudio!AC4)*0.5</f>
        <v>33</v>
      </c>
      <c r="N11" s="114">
        <f>(Claudio!AD4)*0.5</f>
        <v>33</v>
      </c>
      <c r="O11" s="114">
        <f>(Claudio!AE4)*0.5</f>
        <v>12</v>
      </c>
      <c r="P11" s="114">
        <f>(Claudio!AF4)*0.5</f>
        <v>5</v>
      </c>
      <c r="Q11" s="114">
        <f>(Claudio!AG4)*0.5</f>
        <v>5</v>
      </c>
      <c r="R11" s="114">
        <f>(Claudio!AH4)*0.5</f>
        <v>5</v>
      </c>
      <c r="S11" s="114">
        <f>(Claudio!AI4)*0.5</f>
        <v>5</v>
      </c>
      <c r="T11" s="114">
        <f>(Claudio!AJ4)*0.5</f>
        <v>5</v>
      </c>
      <c r="U11" s="114">
        <f>(Claudio!AK4)*0.5</f>
        <v>5</v>
      </c>
      <c r="V11" s="114">
        <f>(Claudio!AL4)*0.5</f>
        <v>5</v>
      </c>
      <c r="W11" s="114">
        <f>(Claudio!AM4)*0.5</f>
        <v>5</v>
      </c>
    </row>
    <row r="12" spans="1:23" x14ac:dyDescent="0.25">
      <c r="N12" s="114"/>
      <c r="O12" s="114"/>
      <c r="P12" s="114"/>
      <c r="Q12" s="114"/>
      <c r="R12" s="114"/>
      <c r="S12" s="114"/>
      <c r="T12" s="114"/>
      <c r="U12" s="114"/>
      <c r="V12" s="114"/>
      <c r="W12" s="114"/>
    </row>
    <row r="13" spans="1:23" x14ac:dyDescent="0.25">
      <c r="A13" s="117" t="s">
        <v>504</v>
      </c>
      <c r="N13" s="114"/>
      <c r="O13" s="114"/>
      <c r="P13" s="114"/>
      <c r="Q13" s="114"/>
      <c r="R13" s="114"/>
      <c r="S13" s="114"/>
      <c r="T13" s="114"/>
      <c r="U13" s="114"/>
      <c r="V13" s="114"/>
      <c r="W13" s="114"/>
    </row>
    <row r="14" spans="1:23" x14ac:dyDescent="0.25">
      <c r="A14" t="s">
        <v>21</v>
      </c>
      <c r="B14" s="114">
        <f>David!R2</f>
        <v>-20</v>
      </c>
      <c r="C14" s="114">
        <f>David!S2</f>
        <v>-87</v>
      </c>
      <c r="D14" s="114">
        <f>David!T2</f>
        <v>-82</v>
      </c>
      <c r="E14" s="114">
        <f>David!U2</f>
        <v>-3</v>
      </c>
      <c r="F14" s="114">
        <f>David!V2</f>
        <v>10</v>
      </c>
      <c r="G14" s="114">
        <f>David!W2</f>
        <v>-13</v>
      </c>
      <c r="H14" s="114">
        <f>David!X2</f>
        <v>-16</v>
      </c>
      <c r="I14" s="114">
        <f>David!Y2</f>
        <v>-5</v>
      </c>
      <c r="J14" s="114">
        <f>David!Z2</f>
        <v>23</v>
      </c>
      <c r="K14" s="114">
        <f>David!AA2</f>
        <v>28</v>
      </c>
      <c r="L14" s="114">
        <f>David!AB2</f>
        <v>77</v>
      </c>
      <c r="M14" s="114">
        <f>David!AC2</f>
        <v>133</v>
      </c>
      <c r="N14" s="114">
        <f>David!AD2</f>
        <v>141</v>
      </c>
      <c r="O14" s="114">
        <f>David!AE2</f>
        <v>133</v>
      </c>
      <c r="P14" s="114">
        <f>David!AF2</f>
        <v>141</v>
      </c>
      <c r="Q14" s="114">
        <f>David!AG2</f>
        <v>133</v>
      </c>
      <c r="R14" s="114">
        <f>David!AH2</f>
        <v>149</v>
      </c>
      <c r="S14" s="114">
        <f>David!AI2</f>
        <v>141</v>
      </c>
      <c r="T14" s="114">
        <f>David!AJ2</f>
        <v>149</v>
      </c>
      <c r="U14" s="114">
        <f>David!AK2</f>
        <v>157</v>
      </c>
      <c r="V14" s="114">
        <f>David!AL2</f>
        <v>133</v>
      </c>
      <c r="W14" s="114">
        <f>David!AM2</f>
        <v>101</v>
      </c>
    </row>
    <row r="15" spans="1:23" x14ac:dyDescent="0.25">
      <c r="A15" t="s">
        <v>501</v>
      </c>
      <c r="B15" s="115">
        <f>David!R3</f>
        <v>168</v>
      </c>
      <c r="C15" s="115">
        <f>David!S3</f>
        <v>160</v>
      </c>
      <c r="D15" s="115">
        <f>David!T3</f>
        <v>168</v>
      </c>
      <c r="E15" s="115">
        <f>David!U3</f>
        <v>160</v>
      </c>
      <c r="F15" s="115">
        <f>David!V3</f>
        <v>176</v>
      </c>
      <c r="G15" s="115">
        <f>David!W3</f>
        <v>168</v>
      </c>
      <c r="H15" s="115">
        <f>David!X3</f>
        <v>176</v>
      </c>
      <c r="I15" s="115">
        <f>David!Y3</f>
        <v>184</v>
      </c>
      <c r="J15" s="115">
        <f>David!Z3</f>
        <v>160</v>
      </c>
      <c r="K15" s="115">
        <f>David!AA3</f>
        <v>128</v>
      </c>
      <c r="L15" s="115">
        <f>David!AB3</f>
        <v>144</v>
      </c>
      <c r="M15" s="115">
        <f>David!AC3</f>
        <v>160</v>
      </c>
      <c r="N15" s="115">
        <f>David!AD3</f>
        <v>168</v>
      </c>
      <c r="O15" s="115">
        <f>David!AE3</f>
        <v>160</v>
      </c>
      <c r="P15" s="115">
        <f>David!AF3</f>
        <v>168</v>
      </c>
      <c r="Q15" s="115">
        <f>David!AG3</f>
        <v>160</v>
      </c>
      <c r="R15" s="115">
        <f>David!AH3</f>
        <v>176</v>
      </c>
      <c r="S15" s="115">
        <f>David!AI3</f>
        <v>168</v>
      </c>
      <c r="T15" s="115">
        <f>David!AJ3</f>
        <v>176</v>
      </c>
      <c r="U15" s="115">
        <f>David!AK3</f>
        <v>184</v>
      </c>
      <c r="V15" s="115">
        <f>David!AL3</f>
        <v>160</v>
      </c>
      <c r="W15" s="115">
        <f>David!AM3</f>
        <v>128</v>
      </c>
    </row>
    <row r="16" spans="1:23" x14ac:dyDescent="0.25">
      <c r="A16" t="s">
        <v>502</v>
      </c>
      <c r="B16" s="114">
        <f>David!R4</f>
        <v>188</v>
      </c>
      <c r="C16" s="114">
        <f>David!S4</f>
        <v>247</v>
      </c>
      <c r="D16" s="114">
        <f>David!T4</f>
        <v>250</v>
      </c>
      <c r="E16" s="114">
        <f>David!U4</f>
        <v>163</v>
      </c>
      <c r="F16" s="114">
        <f>David!V4</f>
        <v>166</v>
      </c>
      <c r="G16" s="114">
        <f>David!W4</f>
        <v>181</v>
      </c>
      <c r="H16" s="114">
        <f>David!X4</f>
        <v>192</v>
      </c>
      <c r="I16" s="114">
        <f>David!Y4</f>
        <v>189</v>
      </c>
      <c r="J16" s="114">
        <f>David!Z4</f>
        <v>137</v>
      </c>
      <c r="K16" s="114">
        <f>David!AA4</f>
        <v>100</v>
      </c>
      <c r="L16" s="114">
        <f>David!AB4</f>
        <v>67</v>
      </c>
      <c r="M16" s="114">
        <f>David!AC4</f>
        <v>27</v>
      </c>
      <c r="N16" s="114">
        <f>David!AD4</f>
        <v>27</v>
      </c>
      <c r="O16" s="114">
        <f>David!AE4</f>
        <v>27</v>
      </c>
      <c r="P16" s="114">
        <f>David!AF4</f>
        <v>27</v>
      </c>
      <c r="Q16" s="114">
        <f>David!AG4</f>
        <v>27</v>
      </c>
      <c r="R16" s="114">
        <f>David!AH4</f>
        <v>27</v>
      </c>
      <c r="S16" s="114">
        <f>David!AI4</f>
        <v>27</v>
      </c>
      <c r="T16" s="114">
        <f>David!AJ4</f>
        <v>27</v>
      </c>
      <c r="U16" s="114">
        <f>David!AK4</f>
        <v>27</v>
      </c>
      <c r="V16" s="114">
        <f>David!AL4</f>
        <v>27</v>
      </c>
      <c r="W16" s="114">
        <f>David!AM4</f>
        <v>27</v>
      </c>
    </row>
    <row r="17" spans="1:23" x14ac:dyDescent="0.25">
      <c r="N17" s="114"/>
      <c r="O17" s="114"/>
      <c r="P17" s="114"/>
      <c r="Q17" s="114"/>
      <c r="R17" s="114"/>
      <c r="S17" s="114"/>
      <c r="T17" s="114"/>
      <c r="U17" s="114"/>
      <c r="V17" s="114"/>
      <c r="W17" s="114"/>
    </row>
    <row r="18" spans="1:23" x14ac:dyDescent="0.25">
      <c r="A18" s="117" t="s">
        <v>505</v>
      </c>
      <c r="N18" s="114"/>
      <c r="O18" s="114"/>
      <c r="P18" s="114"/>
      <c r="Q18" s="114"/>
      <c r="R18" s="114"/>
      <c r="S18" s="114"/>
      <c r="T18" s="114"/>
      <c r="U18" s="114"/>
      <c r="V18" s="114"/>
      <c r="W18" s="114"/>
    </row>
    <row r="19" spans="1:23" x14ac:dyDescent="0.25">
      <c r="A19" t="s">
        <v>21</v>
      </c>
      <c r="B19" s="114">
        <f>Giovani!R2</f>
        <v>-85</v>
      </c>
      <c r="C19" s="114">
        <f>Giovani!S2</f>
        <v>-23</v>
      </c>
      <c r="D19" s="114">
        <f>Giovani!T2</f>
        <v>-6</v>
      </c>
      <c r="E19" s="114">
        <f>Giovani!U2</f>
        <v>-43</v>
      </c>
      <c r="F19" s="114">
        <f>Giovani!V2</f>
        <v>78</v>
      </c>
      <c r="G19" s="114">
        <f>Giovani!W2</f>
        <v>98</v>
      </c>
      <c r="H19" s="114">
        <f>Giovani!X2</f>
        <v>163</v>
      </c>
      <c r="I19" s="114">
        <f>Giovani!Y2</f>
        <v>172</v>
      </c>
      <c r="J19" s="114">
        <f>Giovani!Z2</f>
        <v>152</v>
      </c>
      <c r="K19" s="114">
        <f>Giovani!AA2</f>
        <v>120</v>
      </c>
      <c r="L19" s="114">
        <f>Giovani!AB2</f>
        <v>136</v>
      </c>
      <c r="M19" s="114">
        <f>Giovani!AC2</f>
        <v>152</v>
      </c>
      <c r="N19" s="114">
        <f>Giovani!AD2</f>
        <v>160</v>
      </c>
      <c r="O19" s="114">
        <f>Giovani!AE2</f>
        <v>152</v>
      </c>
      <c r="P19" s="114">
        <f>Giovani!AF2</f>
        <v>160</v>
      </c>
      <c r="Q19" s="114">
        <f>Giovani!AG2</f>
        <v>152</v>
      </c>
      <c r="R19" s="114">
        <f>Giovani!AH2</f>
        <v>168</v>
      </c>
      <c r="S19" s="114">
        <f>Giovani!AI2</f>
        <v>160</v>
      </c>
      <c r="T19" s="114">
        <f>Giovani!AJ2</f>
        <v>168</v>
      </c>
      <c r="U19" s="114">
        <f>Giovani!AK2</f>
        <v>176</v>
      </c>
      <c r="V19" s="114">
        <f>Giovani!AL2</f>
        <v>152</v>
      </c>
      <c r="W19" s="114">
        <f>Giovani!AM2</f>
        <v>120</v>
      </c>
    </row>
    <row r="20" spans="1:23" x14ac:dyDescent="0.25">
      <c r="A20" t="s">
        <v>501</v>
      </c>
      <c r="B20" s="115">
        <f>Giovani!R3</f>
        <v>168</v>
      </c>
      <c r="C20" s="115">
        <f>Giovani!S3</f>
        <v>160</v>
      </c>
      <c r="D20" s="115">
        <f>Giovani!T3</f>
        <v>168</v>
      </c>
      <c r="E20" s="115">
        <f>Giovani!U3</f>
        <v>160</v>
      </c>
      <c r="F20" s="115">
        <f>Giovani!V3</f>
        <v>176</v>
      </c>
      <c r="G20" s="115">
        <f>Giovani!W3</f>
        <v>168</v>
      </c>
      <c r="H20" s="115">
        <f>Giovani!X3</f>
        <v>176</v>
      </c>
      <c r="I20" s="115">
        <f>Giovani!Y3</f>
        <v>184</v>
      </c>
      <c r="J20" s="115">
        <f>Giovani!Z3</f>
        <v>160</v>
      </c>
      <c r="K20" s="115">
        <f>Giovani!AA3</f>
        <v>128</v>
      </c>
      <c r="L20" s="115">
        <f>Giovani!AB3</f>
        <v>144</v>
      </c>
      <c r="M20" s="115">
        <f>Giovani!AC3</f>
        <v>160</v>
      </c>
      <c r="N20" s="115">
        <f>Giovani!AD3</f>
        <v>168</v>
      </c>
      <c r="O20" s="115">
        <f>Giovani!AE3</f>
        <v>160</v>
      </c>
      <c r="P20" s="115">
        <f>Giovani!AF3</f>
        <v>168</v>
      </c>
      <c r="Q20" s="115">
        <f>Giovani!AG3</f>
        <v>160</v>
      </c>
      <c r="R20" s="115">
        <f>Giovani!AH3</f>
        <v>176</v>
      </c>
      <c r="S20" s="115">
        <f>Giovani!AI3</f>
        <v>168</v>
      </c>
      <c r="T20" s="115">
        <f>Giovani!AJ3</f>
        <v>176</v>
      </c>
      <c r="U20" s="115">
        <f>Giovani!AK3</f>
        <v>184</v>
      </c>
      <c r="V20" s="115">
        <f>Giovani!AL3</f>
        <v>160</v>
      </c>
      <c r="W20" s="115">
        <f>Giovani!AM3</f>
        <v>128</v>
      </c>
    </row>
    <row r="21" spans="1:23" x14ac:dyDescent="0.25">
      <c r="A21" t="s">
        <v>502</v>
      </c>
      <c r="B21" s="114">
        <f>Giovani!R4</f>
        <v>253</v>
      </c>
      <c r="C21" s="114">
        <f>Giovani!S4</f>
        <v>183</v>
      </c>
      <c r="D21" s="114">
        <f>Giovani!T4</f>
        <v>174</v>
      </c>
      <c r="E21" s="114">
        <f>Giovani!U4</f>
        <v>203</v>
      </c>
      <c r="F21" s="114">
        <f>Giovani!V4</f>
        <v>98</v>
      </c>
      <c r="G21" s="114">
        <f>Giovani!W4</f>
        <v>70</v>
      </c>
      <c r="H21" s="114">
        <f>Giovani!X4</f>
        <v>13</v>
      </c>
      <c r="I21" s="114">
        <f>Giovani!Y4</f>
        <v>12</v>
      </c>
      <c r="J21" s="114">
        <f>Giovani!Z4</f>
        <v>8</v>
      </c>
      <c r="K21" s="114">
        <f>Giovani!AA4</f>
        <v>8</v>
      </c>
      <c r="L21" s="114">
        <f>Giovani!AB4</f>
        <v>8</v>
      </c>
      <c r="M21" s="114">
        <f>Giovani!AC4</f>
        <v>8</v>
      </c>
      <c r="N21" s="114">
        <f>Giovani!AD4</f>
        <v>8</v>
      </c>
      <c r="O21" s="114">
        <f>Giovani!AE4</f>
        <v>8</v>
      </c>
      <c r="P21" s="114">
        <f>Giovani!AF4</f>
        <v>8</v>
      </c>
      <c r="Q21" s="114">
        <f>Giovani!AG4</f>
        <v>8</v>
      </c>
      <c r="R21" s="114">
        <f>Giovani!AH4</f>
        <v>8</v>
      </c>
      <c r="S21" s="114">
        <f>Giovani!AI4</f>
        <v>8</v>
      </c>
      <c r="T21" s="114">
        <f>Giovani!AJ4</f>
        <v>8</v>
      </c>
      <c r="U21" s="114">
        <f>Giovani!AK4</f>
        <v>8</v>
      </c>
      <c r="V21" s="114">
        <f>Giovani!AL4</f>
        <v>8</v>
      </c>
      <c r="W21" s="114">
        <f>Giovani!AM4</f>
        <v>8</v>
      </c>
    </row>
    <row r="22" spans="1:23" x14ac:dyDescent="0.25">
      <c r="N22" s="114"/>
      <c r="O22" s="114"/>
      <c r="P22" s="114"/>
      <c r="Q22" s="114"/>
      <c r="R22" s="114"/>
      <c r="S22" s="114"/>
      <c r="T22" s="114"/>
      <c r="U22" s="114"/>
      <c r="V22" s="114"/>
      <c r="W22" s="114"/>
    </row>
    <row r="23" spans="1:23" x14ac:dyDescent="0.25">
      <c r="A23" s="117" t="s">
        <v>506</v>
      </c>
      <c r="N23" s="114"/>
      <c r="O23" s="114"/>
      <c r="P23" s="114"/>
      <c r="Q23" s="114"/>
      <c r="R23" s="114"/>
      <c r="S23" s="114"/>
      <c r="T23" s="114"/>
      <c r="U23" s="114"/>
      <c r="V23" s="114"/>
      <c r="W23" s="114"/>
    </row>
    <row r="24" spans="1:23" x14ac:dyDescent="0.25">
      <c r="A24" t="s">
        <v>21</v>
      </c>
      <c r="B24" s="114">
        <f>B25-B26</f>
        <v>0</v>
      </c>
      <c r="C24" s="114">
        <f t="shared" ref="C24:W24" si="0">C25-C26</f>
        <v>2.3999999999999986</v>
      </c>
      <c r="D24" s="114">
        <f t="shared" si="0"/>
        <v>2.4000000000000004</v>
      </c>
      <c r="E24" s="114">
        <f t="shared" si="0"/>
        <v>0.39999999999999858</v>
      </c>
      <c r="F24" s="114">
        <f t="shared" si="0"/>
        <v>0</v>
      </c>
      <c r="G24" s="114">
        <f t="shared" si="0"/>
        <v>-1.3500000000000014</v>
      </c>
      <c r="H24" s="114">
        <f t="shared" si="0"/>
        <v>-0.64999999999999858</v>
      </c>
      <c r="I24" s="114">
        <f t="shared" si="0"/>
        <v>0.25</v>
      </c>
      <c r="J24" s="114">
        <f t="shared" si="0"/>
        <v>-3.75</v>
      </c>
      <c r="K24" s="114">
        <f t="shared" si="0"/>
        <v>-3.3500000000000014</v>
      </c>
      <c r="L24" s="114">
        <f t="shared" si="0"/>
        <v>1.9499999999999993</v>
      </c>
      <c r="M24" s="114">
        <f t="shared" si="0"/>
        <v>3.5499999999999989</v>
      </c>
      <c r="N24" s="114">
        <f t="shared" si="0"/>
        <v>4.3499999999999996</v>
      </c>
      <c r="O24" s="114">
        <f t="shared" si="0"/>
        <v>3.5499999999999989</v>
      </c>
      <c r="P24" s="114">
        <f t="shared" si="0"/>
        <v>5.75</v>
      </c>
      <c r="Q24" s="114">
        <f t="shared" si="0"/>
        <v>6.5</v>
      </c>
      <c r="R24" s="114">
        <f t="shared" si="0"/>
        <v>8.1000000000000014</v>
      </c>
      <c r="S24" s="114">
        <f t="shared" si="0"/>
        <v>7.3000000000000007</v>
      </c>
      <c r="T24" s="114">
        <f t="shared" si="0"/>
        <v>8.1000000000000014</v>
      </c>
      <c r="U24" s="114">
        <f t="shared" si="0"/>
        <v>8.9000000000000021</v>
      </c>
      <c r="V24" s="114">
        <f t="shared" si="0"/>
        <v>6.5</v>
      </c>
      <c r="W24" s="114">
        <f t="shared" si="0"/>
        <v>3.3000000000000007</v>
      </c>
    </row>
    <row r="25" spans="1:23" x14ac:dyDescent="0.25">
      <c r="A25" t="s">
        <v>501</v>
      </c>
      <c r="B25" s="115">
        <f>(Piccoli!R3)*0.1</f>
        <v>16.8</v>
      </c>
      <c r="C25" s="115">
        <f>(Piccoli!S3)*0.1</f>
        <v>16</v>
      </c>
      <c r="D25" s="115">
        <f>(Piccoli!T3)*0.1</f>
        <v>16.8</v>
      </c>
      <c r="E25" s="115">
        <f>(Piccoli!U3)*0.1</f>
        <v>16</v>
      </c>
      <c r="F25" s="115">
        <f>(Piccoli!V3)*0.1</f>
        <v>17.600000000000001</v>
      </c>
      <c r="G25" s="115">
        <f>(Piccoli!W3)*0.1</f>
        <v>16.8</v>
      </c>
      <c r="H25" s="115">
        <f>(Piccoli!X3)*0.1</f>
        <v>17.600000000000001</v>
      </c>
      <c r="I25" s="115">
        <f>(Piccoli!Y3)*0.1</f>
        <v>18.400000000000002</v>
      </c>
      <c r="J25" s="115">
        <f>(Piccoli!Z3)*0.1</f>
        <v>16</v>
      </c>
      <c r="K25" s="115">
        <f>(Piccoli!AA3)*0.1</f>
        <v>17.600000000000001</v>
      </c>
      <c r="L25" s="115">
        <f>(Piccoli!AB3)*0.1</f>
        <v>14.4</v>
      </c>
      <c r="M25" s="115">
        <f>(Piccoli!AC3)*0.1</f>
        <v>16</v>
      </c>
      <c r="N25" s="115">
        <f>(Piccoli!AD3)*0.1</f>
        <v>16.8</v>
      </c>
      <c r="O25" s="115">
        <f>(Piccoli!AE3)*0.1</f>
        <v>16</v>
      </c>
      <c r="P25" s="115">
        <f>(Piccoli!AF3)*0.1</f>
        <v>16.8</v>
      </c>
      <c r="Q25" s="115">
        <f>(Piccoli!AG3)*0.1</f>
        <v>16</v>
      </c>
      <c r="R25" s="115">
        <f>(Piccoli!AH3)*0.1</f>
        <v>17.600000000000001</v>
      </c>
      <c r="S25" s="115">
        <f>(Piccoli!AI3)*0.1</f>
        <v>16.8</v>
      </c>
      <c r="T25" s="115">
        <f>(Piccoli!AJ3)*0.1</f>
        <v>17.600000000000001</v>
      </c>
      <c r="U25" s="115">
        <f>(Piccoli!AK3)*0.1</f>
        <v>18.400000000000002</v>
      </c>
      <c r="V25" s="115">
        <f>(Piccoli!AL3)*0.1</f>
        <v>16</v>
      </c>
      <c r="W25" s="115">
        <f>(Piccoli!AM3)*0.1</f>
        <v>12.8</v>
      </c>
    </row>
    <row r="26" spans="1:23" x14ac:dyDescent="0.25">
      <c r="A26" t="s">
        <v>502</v>
      </c>
      <c r="B26" s="114">
        <f>(Piccoli!R4)*0.1</f>
        <v>16.8</v>
      </c>
      <c r="C26" s="114">
        <f>(Piccoli!S4)*0.1</f>
        <v>13.600000000000001</v>
      </c>
      <c r="D26" s="114">
        <f>(Piccoli!T4)*0.1</f>
        <v>14.4</v>
      </c>
      <c r="E26" s="114">
        <f>(Piccoli!U4)*0.1</f>
        <v>15.600000000000001</v>
      </c>
      <c r="F26" s="114">
        <f>(Piccoli!V4)*0.1</f>
        <v>17.600000000000001</v>
      </c>
      <c r="G26" s="114">
        <f>(Piccoli!W4)*0.1</f>
        <v>18.150000000000002</v>
      </c>
      <c r="H26" s="114">
        <f>(Piccoli!X4)*0.1</f>
        <v>18.25</v>
      </c>
      <c r="I26" s="114">
        <f>(Piccoli!Y4)*0.1</f>
        <v>18.150000000000002</v>
      </c>
      <c r="J26" s="114">
        <f>(Piccoli!Z4)*0.1</f>
        <v>19.75</v>
      </c>
      <c r="K26" s="114">
        <f>(Piccoli!AA4)*0.1</f>
        <v>20.950000000000003</v>
      </c>
      <c r="L26" s="114">
        <f>(Piccoli!AB4)*0.1</f>
        <v>12.450000000000001</v>
      </c>
      <c r="M26" s="114">
        <f>(Piccoli!AC4)*0.1</f>
        <v>12.450000000000001</v>
      </c>
      <c r="N26" s="114">
        <f>(Piccoli!AD4)*0.1</f>
        <v>12.450000000000001</v>
      </c>
      <c r="O26" s="114">
        <f>(Piccoli!AE4)*0.1</f>
        <v>12.450000000000001</v>
      </c>
      <c r="P26" s="114">
        <f>(Piccoli!AF4)*0.1</f>
        <v>11.05</v>
      </c>
      <c r="Q26" s="114">
        <f>(Piccoli!AG4)*0.1</f>
        <v>9.5</v>
      </c>
      <c r="R26" s="114">
        <f>(Piccoli!AH4)*0.1</f>
        <v>9.5</v>
      </c>
      <c r="S26" s="114">
        <f>(Piccoli!AI4)*0.1</f>
        <v>9.5</v>
      </c>
      <c r="T26" s="114">
        <f>(Piccoli!AJ4)*0.1</f>
        <v>9.5</v>
      </c>
      <c r="U26" s="114">
        <f>(Piccoli!AK4)*0.1</f>
        <v>9.5</v>
      </c>
      <c r="V26" s="114">
        <f>(Piccoli!AL4)*0.1</f>
        <v>9.5</v>
      </c>
      <c r="W26" s="114">
        <f>(Piccoli!AM4)*0.1</f>
        <v>9.5</v>
      </c>
    </row>
    <row r="27" spans="1:23" x14ac:dyDescent="0.25">
      <c r="N27" s="114"/>
      <c r="O27" s="114"/>
      <c r="P27" s="114"/>
      <c r="Q27" s="114"/>
      <c r="R27" s="114"/>
      <c r="S27" s="114"/>
      <c r="T27" s="114"/>
      <c r="U27" s="114"/>
      <c r="V27" s="114"/>
      <c r="W27" s="114"/>
    </row>
    <row r="28" spans="1:23" x14ac:dyDescent="0.25">
      <c r="A28" s="117" t="s">
        <v>428</v>
      </c>
      <c r="N28" s="114"/>
      <c r="O28" s="114"/>
      <c r="P28" s="114"/>
      <c r="Q28" s="114"/>
      <c r="R28" s="114"/>
      <c r="S28" s="114"/>
      <c r="T28" s="114"/>
      <c r="U28" s="114"/>
      <c r="V28" s="114"/>
      <c r="W28" s="114"/>
    </row>
    <row r="29" spans="1:23" x14ac:dyDescent="0.25">
      <c r="A29" t="s">
        <v>21</v>
      </c>
      <c r="B29" s="114">
        <f>Samarone!R2</f>
        <v>0</v>
      </c>
      <c r="C29" s="114">
        <f>Samarone!S2</f>
        <v>-9</v>
      </c>
      <c r="D29" s="114">
        <f>Samarone!T2</f>
        <v>-2</v>
      </c>
      <c r="E29" s="114">
        <f>Samarone!U2</f>
        <v>-31</v>
      </c>
      <c r="F29" s="114">
        <f>Samarone!V2</f>
        <v>-55</v>
      </c>
      <c r="G29" s="114">
        <f>Samarone!W2</f>
        <v>58</v>
      </c>
      <c r="H29" s="114">
        <f>Samarone!X2</f>
        <v>125</v>
      </c>
      <c r="I29" s="114">
        <f>Samarone!Y2</f>
        <v>150</v>
      </c>
      <c r="J29" s="114">
        <f>Samarone!Z2</f>
        <v>94</v>
      </c>
      <c r="K29" s="114">
        <f>Samarone!AA2</f>
        <v>62</v>
      </c>
      <c r="L29" s="114">
        <f>Samarone!AB2</f>
        <v>122</v>
      </c>
      <c r="M29" s="114">
        <f>Samarone!AC2</f>
        <v>138</v>
      </c>
      <c r="N29" s="114">
        <f>Samarone!AD2</f>
        <v>146</v>
      </c>
      <c r="O29" s="114">
        <f>Samarone!AE2</f>
        <v>138</v>
      </c>
      <c r="P29" s="114">
        <f>Samarone!AF2</f>
        <v>146</v>
      </c>
      <c r="Q29" s="114">
        <f>Samarone!AG2</f>
        <v>138</v>
      </c>
      <c r="R29" s="114">
        <f>Samarone!AH2</f>
        <v>154</v>
      </c>
      <c r="S29" s="114">
        <f>Samarone!AI2</f>
        <v>146</v>
      </c>
      <c r="T29" s="114">
        <f>Samarone!AJ2</f>
        <v>154</v>
      </c>
      <c r="U29" s="114">
        <f>Samarone!AK2</f>
        <v>162</v>
      </c>
      <c r="V29" s="114">
        <f>Samarone!AL2</f>
        <v>138</v>
      </c>
      <c r="W29" s="114">
        <f>Samarone!AM2</f>
        <v>106</v>
      </c>
    </row>
    <row r="30" spans="1:23" x14ac:dyDescent="0.25">
      <c r="A30" t="s">
        <v>501</v>
      </c>
      <c r="B30" s="115">
        <f>Samarone!R3</f>
        <v>168</v>
      </c>
      <c r="C30" s="115">
        <f>Samarone!S3</f>
        <v>160</v>
      </c>
      <c r="D30" s="115">
        <f>Samarone!T3</f>
        <v>168</v>
      </c>
      <c r="E30" s="115">
        <f>Samarone!U3</f>
        <v>160</v>
      </c>
      <c r="F30" s="115">
        <f>Samarone!V3</f>
        <v>176</v>
      </c>
      <c r="G30" s="115">
        <f>Samarone!W3</f>
        <v>168</v>
      </c>
      <c r="H30" s="115">
        <f>Samarone!X3</f>
        <v>176</v>
      </c>
      <c r="I30" s="115">
        <f>Samarone!Y3</f>
        <v>184</v>
      </c>
      <c r="J30" s="115">
        <f>Samarone!Z3</f>
        <v>160</v>
      </c>
      <c r="K30" s="115">
        <f>Samarone!AA3</f>
        <v>128</v>
      </c>
      <c r="L30" s="115">
        <f>Samarone!AB3</f>
        <v>144</v>
      </c>
      <c r="M30" s="115">
        <f>Samarone!AC3</f>
        <v>160</v>
      </c>
      <c r="N30" s="115">
        <f>Samarone!AD3</f>
        <v>168</v>
      </c>
      <c r="O30" s="115">
        <f>Samarone!AE3</f>
        <v>160</v>
      </c>
      <c r="P30" s="115">
        <f>Samarone!AF3</f>
        <v>168</v>
      </c>
      <c r="Q30" s="115">
        <f>Samarone!AG3</f>
        <v>160</v>
      </c>
      <c r="R30" s="115">
        <f>Samarone!AH3</f>
        <v>176</v>
      </c>
      <c r="S30" s="115">
        <f>Samarone!AI3</f>
        <v>168</v>
      </c>
      <c r="T30" s="115">
        <f>Samarone!AJ3</f>
        <v>176</v>
      </c>
      <c r="U30" s="115">
        <f>Samarone!AK3</f>
        <v>184</v>
      </c>
      <c r="V30" s="115">
        <f>Samarone!AL3</f>
        <v>160</v>
      </c>
      <c r="W30" s="115">
        <f>Samarone!AM3</f>
        <v>128</v>
      </c>
    </row>
    <row r="31" spans="1:23" x14ac:dyDescent="0.25">
      <c r="A31" t="s">
        <v>502</v>
      </c>
      <c r="B31" s="114">
        <f>Samarone!R4</f>
        <v>168</v>
      </c>
      <c r="C31" s="114">
        <f>Samarone!S4</f>
        <v>169</v>
      </c>
      <c r="D31" s="114">
        <f>Samarone!T4</f>
        <v>170</v>
      </c>
      <c r="E31" s="114">
        <f>Samarone!U4</f>
        <v>191</v>
      </c>
      <c r="F31" s="114">
        <f>Samarone!V4</f>
        <v>231</v>
      </c>
      <c r="G31" s="114">
        <f>Samarone!W4</f>
        <v>110</v>
      </c>
      <c r="H31" s="114">
        <f>Samarone!X4</f>
        <v>51</v>
      </c>
      <c r="I31" s="114">
        <f>Samarone!Y4</f>
        <v>34</v>
      </c>
      <c r="J31" s="114">
        <f>Samarone!Z4</f>
        <v>66</v>
      </c>
      <c r="K31" s="114">
        <f>Samarone!AA4</f>
        <v>66</v>
      </c>
      <c r="L31" s="114">
        <f>Samarone!AB4</f>
        <v>22</v>
      </c>
      <c r="M31" s="114">
        <f>Samarone!AC4</f>
        <v>22</v>
      </c>
      <c r="N31" s="114">
        <f>Samarone!AD4</f>
        <v>22</v>
      </c>
      <c r="O31" s="114">
        <f>Samarone!AE4</f>
        <v>22</v>
      </c>
      <c r="P31" s="114">
        <f>Samarone!AF4</f>
        <v>22</v>
      </c>
      <c r="Q31" s="114">
        <f>Samarone!AG4</f>
        <v>22</v>
      </c>
      <c r="R31" s="114">
        <f>Samarone!AH4</f>
        <v>22</v>
      </c>
      <c r="S31" s="114">
        <f>Samarone!AI4</f>
        <v>22</v>
      </c>
      <c r="T31" s="114">
        <f>Samarone!AJ4</f>
        <v>22</v>
      </c>
      <c r="U31" s="114">
        <f>Samarone!AK4</f>
        <v>22</v>
      </c>
      <c r="V31" s="114">
        <f>Samarone!AL4</f>
        <v>22</v>
      </c>
      <c r="W31" s="114">
        <f>Samarone!AM4</f>
        <v>22</v>
      </c>
    </row>
    <row r="32" spans="1:23" x14ac:dyDescent="0.25">
      <c r="N32" s="114"/>
      <c r="O32" s="114"/>
      <c r="P32" s="114"/>
      <c r="Q32" s="114"/>
      <c r="R32" s="114"/>
      <c r="S32" s="114"/>
      <c r="T32" s="114"/>
      <c r="U32" s="114"/>
      <c r="V32" s="114"/>
      <c r="W32" s="114"/>
    </row>
    <row r="33" spans="1:23" x14ac:dyDescent="0.25">
      <c r="A33" s="117" t="s">
        <v>507</v>
      </c>
      <c r="N33" s="114"/>
      <c r="O33" s="114"/>
      <c r="P33" s="114"/>
      <c r="Q33" s="114"/>
      <c r="R33" s="114"/>
      <c r="S33" s="114"/>
      <c r="T33" s="114"/>
      <c r="U33" s="114"/>
      <c r="V33" s="114"/>
      <c r="W33" s="114"/>
    </row>
    <row r="34" spans="1:23" x14ac:dyDescent="0.25">
      <c r="A34" t="s">
        <v>21</v>
      </c>
      <c r="B34" s="114">
        <f t="shared" ref="B34:W34" si="1">SUM(B4,B9,B14,B19,B24,B29)</f>
        <v>-123.14999999999998</v>
      </c>
      <c r="C34" s="114">
        <f t="shared" si="1"/>
        <v>-148.6</v>
      </c>
      <c r="D34" s="114">
        <f t="shared" si="1"/>
        <v>-101.4</v>
      </c>
      <c r="E34" s="114">
        <f t="shared" si="1"/>
        <v>-91.1</v>
      </c>
      <c r="F34" s="114">
        <f t="shared" si="1"/>
        <v>11</v>
      </c>
      <c r="G34" s="114">
        <f t="shared" si="1"/>
        <v>197.65</v>
      </c>
      <c r="H34" s="114">
        <f t="shared" si="1"/>
        <v>392.85</v>
      </c>
      <c r="I34" s="114">
        <f t="shared" si="1"/>
        <v>468.25</v>
      </c>
      <c r="J34" s="114">
        <f t="shared" si="1"/>
        <v>402.25</v>
      </c>
      <c r="K34" s="114">
        <f t="shared" si="1"/>
        <v>295.64999999999998</v>
      </c>
      <c r="L34" s="114">
        <f t="shared" si="1"/>
        <v>499.95</v>
      </c>
      <c r="M34" s="114">
        <f t="shared" si="1"/>
        <v>613.54999999999995</v>
      </c>
      <c r="N34" s="114">
        <f t="shared" si="1"/>
        <v>650.35</v>
      </c>
      <c r="O34" s="114">
        <f t="shared" si="1"/>
        <v>634.54999999999995</v>
      </c>
      <c r="P34" s="114">
        <f t="shared" si="1"/>
        <v>679.75</v>
      </c>
      <c r="Q34" s="114">
        <f t="shared" si="1"/>
        <v>644.5</v>
      </c>
      <c r="R34" s="114">
        <f t="shared" si="1"/>
        <v>718.1</v>
      </c>
      <c r="S34" s="114">
        <f t="shared" si="1"/>
        <v>681.3</v>
      </c>
      <c r="T34" s="114">
        <f t="shared" si="1"/>
        <v>718.1</v>
      </c>
      <c r="U34" s="114">
        <f t="shared" si="1"/>
        <v>754.9</v>
      </c>
      <c r="V34" s="114">
        <f t="shared" si="1"/>
        <v>644.5</v>
      </c>
      <c r="W34" s="114">
        <f t="shared" si="1"/>
        <v>497.3</v>
      </c>
    </row>
    <row r="35" spans="1:23" x14ac:dyDescent="0.25">
      <c r="A35" t="s">
        <v>501</v>
      </c>
      <c r="B35" s="114">
        <f t="shared" ref="B35:W35" si="2">SUM(B5,B10,B15,B20,B25,B30)</f>
        <v>772.8</v>
      </c>
      <c r="C35" s="114">
        <f t="shared" si="2"/>
        <v>736</v>
      </c>
      <c r="D35" s="114">
        <f t="shared" si="2"/>
        <v>772.8</v>
      </c>
      <c r="E35" s="114">
        <f t="shared" si="2"/>
        <v>736</v>
      </c>
      <c r="F35" s="114">
        <f t="shared" si="2"/>
        <v>809.6</v>
      </c>
      <c r="G35" s="114">
        <f t="shared" si="2"/>
        <v>772.8</v>
      </c>
      <c r="H35" s="114">
        <f t="shared" si="2"/>
        <v>809.6</v>
      </c>
      <c r="I35" s="114">
        <f t="shared" si="2"/>
        <v>846.4</v>
      </c>
      <c r="J35" s="114">
        <f t="shared" si="2"/>
        <v>736</v>
      </c>
      <c r="K35" s="114">
        <f t="shared" si="2"/>
        <v>593.6</v>
      </c>
      <c r="L35" s="114">
        <f t="shared" si="2"/>
        <v>662.4</v>
      </c>
      <c r="M35" s="114">
        <f t="shared" si="2"/>
        <v>736</v>
      </c>
      <c r="N35" s="114">
        <f t="shared" si="2"/>
        <v>772.8</v>
      </c>
      <c r="O35" s="114">
        <f t="shared" si="2"/>
        <v>736</v>
      </c>
      <c r="P35" s="114">
        <f t="shared" si="2"/>
        <v>772.8</v>
      </c>
      <c r="Q35" s="114">
        <f t="shared" si="2"/>
        <v>736</v>
      </c>
      <c r="R35" s="114">
        <f t="shared" si="2"/>
        <v>809.6</v>
      </c>
      <c r="S35" s="114">
        <f t="shared" si="2"/>
        <v>772.8</v>
      </c>
      <c r="T35" s="114">
        <f t="shared" si="2"/>
        <v>809.6</v>
      </c>
      <c r="U35" s="114">
        <f t="shared" si="2"/>
        <v>846.4</v>
      </c>
      <c r="V35" s="114">
        <f t="shared" si="2"/>
        <v>736</v>
      </c>
      <c r="W35" s="114">
        <f t="shared" si="2"/>
        <v>588.79999999999995</v>
      </c>
    </row>
    <row r="36" spans="1:23" x14ac:dyDescent="0.25">
      <c r="A36" t="s">
        <v>502</v>
      </c>
      <c r="B36" s="114">
        <f t="shared" ref="B36:W36" si="3">SUM(B6,B11,B16,B21,B26,B31)</f>
        <v>895.94999999999993</v>
      </c>
      <c r="C36" s="114">
        <f t="shared" si="3"/>
        <v>884.6</v>
      </c>
      <c r="D36" s="114">
        <f t="shared" si="3"/>
        <v>874.19999999999993</v>
      </c>
      <c r="E36" s="114">
        <f t="shared" si="3"/>
        <v>827.1</v>
      </c>
      <c r="F36" s="114">
        <f t="shared" si="3"/>
        <v>798.6</v>
      </c>
      <c r="G36" s="114">
        <f t="shared" si="3"/>
        <v>575.15</v>
      </c>
      <c r="H36" s="114">
        <f t="shared" si="3"/>
        <v>416.75</v>
      </c>
      <c r="I36" s="114">
        <f t="shared" si="3"/>
        <v>378.15</v>
      </c>
      <c r="J36" s="114">
        <f t="shared" si="3"/>
        <v>333.75</v>
      </c>
      <c r="K36" s="114">
        <f t="shared" si="3"/>
        <v>297.95</v>
      </c>
      <c r="L36" s="114">
        <f t="shared" si="3"/>
        <v>162.44999999999999</v>
      </c>
      <c r="M36" s="114">
        <f t="shared" si="3"/>
        <v>122.45</v>
      </c>
      <c r="N36" s="114">
        <f t="shared" si="3"/>
        <v>122.45</v>
      </c>
      <c r="O36" s="114">
        <f t="shared" si="3"/>
        <v>101.45</v>
      </c>
      <c r="P36" s="114">
        <f t="shared" si="3"/>
        <v>93.05</v>
      </c>
      <c r="Q36" s="114">
        <f t="shared" si="3"/>
        <v>91.5</v>
      </c>
      <c r="R36" s="114">
        <f t="shared" si="3"/>
        <v>91.5</v>
      </c>
      <c r="S36" s="114">
        <f t="shared" si="3"/>
        <v>91.5</v>
      </c>
      <c r="T36" s="114">
        <f t="shared" si="3"/>
        <v>91.5</v>
      </c>
      <c r="U36" s="114">
        <f t="shared" si="3"/>
        <v>91.5</v>
      </c>
      <c r="V36" s="114">
        <f t="shared" si="3"/>
        <v>91.5</v>
      </c>
      <c r="W36" s="114">
        <f t="shared" si="3"/>
        <v>91.5</v>
      </c>
    </row>
    <row r="37" spans="1:23" x14ac:dyDescent="0.25">
      <c r="N37" s="114"/>
      <c r="O37" s="114"/>
      <c r="P37" s="114"/>
      <c r="Q37" s="114"/>
      <c r="R37" s="114"/>
      <c r="S37" s="114"/>
      <c r="T37" s="114"/>
      <c r="U37" s="114"/>
      <c r="V37" s="114"/>
      <c r="W37" s="114"/>
    </row>
    <row r="38" spans="1:23" x14ac:dyDescent="0.25">
      <c r="A38" s="117" t="s">
        <v>508</v>
      </c>
      <c r="N38" s="114"/>
      <c r="O38" s="114"/>
      <c r="P38" s="114"/>
      <c r="Q38" s="114"/>
      <c r="R38" s="114"/>
      <c r="S38" s="114"/>
      <c r="T38" s="114"/>
      <c r="U38" s="114"/>
      <c r="V38" s="114"/>
      <c r="W38" s="114"/>
    </row>
    <row r="39" spans="1:23" x14ac:dyDescent="0.25">
      <c r="A39" s="117" t="s">
        <v>506</v>
      </c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</row>
    <row r="40" spans="1:23" x14ac:dyDescent="0.25">
      <c r="A40" t="s">
        <v>21</v>
      </c>
      <c r="B40" s="114">
        <f>B41-B42</f>
        <v>0</v>
      </c>
      <c r="C40" s="114">
        <f t="shared" ref="C40:W40" si="4">C41-C42</f>
        <v>21.599999999999994</v>
      </c>
      <c r="D40" s="114">
        <f t="shared" si="4"/>
        <v>21.600000000000023</v>
      </c>
      <c r="E40" s="114">
        <f t="shared" si="4"/>
        <v>3.5999999999999943</v>
      </c>
      <c r="F40" s="114">
        <f t="shared" si="4"/>
        <v>0</v>
      </c>
      <c r="G40" s="114">
        <f t="shared" si="4"/>
        <v>-12.149999999999977</v>
      </c>
      <c r="H40" s="114">
        <f t="shared" si="4"/>
        <v>-5.8499999999999943</v>
      </c>
      <c r="I40" s="114">
        <f t="shared" si="4"/>
        <v>2.25</v>
      </c>
      <c r="J40" s="114">
        <f t="shared" si="4"/>
        <v>-33.75</v>
      </c>
      <c r="K40" s="114">
        <f t="shared" si="4"/>
        <v>-30.150000000000006</v>
      </c>
      <c r="L40" s="114">
        <f t="shared" si="4"/>
        <v>17.549999999999997</v>
      </c>
      <c r="M40" s="114">
        <f t="shared" si="4"/>
        <v>31.950000000000003</v>
      </c>
      <c r="N40" s="114">
        <f t="shared" si="4"/>
        <v>39.15000000000002</v>
      </c>
      <c r="O40" s="114">
        <f t="shared" si="4"/>
        <v>31.950000000000003</v>
      </c>
      <c r="P40" s="114">
        <f t="shared" si="4"/>
        <v>51.750000000000014</v>
      </c>
      <c r="Q40" s="114">
        <f t="shared" si="4"/>
        <v>58.5</v>
      </c>
      <c r="R40" s="114">
        <f t="shared" si="4"/>
        <v>72.900000000000006</v>
      </c>
      <c r="S40" s="114">
        <f t="shared" si="4"/>
        <v>65.700000000000017</v>
      </c>
      <c r="T40" s="114">
        <f t="shared" si="4"/>
        <v>72.900000000000006</v>
      </c>
      <c r="U40" s="114">
        <f t="shared" si="4"/>
        <v>80.099999999999994</v>
      </c>
      <c r="V40" s="114">
        <f t="shared" si="4"/>
        <v>58.5</v>
      </c>
      <c r="W40" s="114">
        <f t="shared" si="4"/>
        <v>29.700000000000003</v>
      </c>
    </row>
    <row r="41" spans="1:23" x14ac:dyDescent="0.25">
      <c r="A41" t="s">
        <v>501</v>
      </c>
      <c r="B41" s="115">
        <f>(Piccoli!R3)*0.9</f>
        <v>151.20000000000002</v>
      </c>
      <c r="C41" s="115">
        <f>(Piccoli!S3)*0.9</f>
        <v>144</v>
      </c>
      <c r="D41" s="115">
        <f>(Piccoli!T3)*0.9</f>
        <v>151.20000000000002</v>
      </c>
      <c r="E41" s="115">
        <f>(Piccoli!U3)*0.9</f>
        <v>144</v>
      </c>
      <c r="F41" s="115">
        <f>(Piccoli!V3)*0.9</f>
        <v>158.4</v>
      </c>
      <c r="G41" s="115">
        <f>(Piccoli!W3)*0.9</f>
        <v>151.20000000000002</v>
      </c>
      <c r="H41" s="115">
        <f>(Piccoli!X3)*0.9</f>
        <v>158.4</v>
      </c>
      <c r="I41" s="115">
        <f>(Piccoli!Y3)*0.9</f>
        <v>165.6</v>
      </c>
      <c r="J41" s="115">
        <f>(Piccoli!Z3)*0.9</f>
        <v>144</v>
      </c>
      <c r="K41" s="115">
        <f>(Piccoli!AA3)*0.9</f>
        <v>158.4</v>
      </c>
      <c r="L41" s="115">
        <f>(Piccoli!AB3)*0.9</f>
        <v>129.6</v>
      </c>
      <c r="M41" s="115">
        <f>(Piccoli!AC3)*0.9</f>
        <v>144</v>
      </c>
      <c r="N41" s="115">
        <f>(Piccoli!AD3)*0.9</f>
        <v>151.20000000000002</v>
      </c>
      <c r="O41" s="115">
        <f>(Piccoli!AE3)*0.9</f>
        <v>144</v>
      </c>
      <c r="P41" s="115">
        <f>(Piccoli!AF3)*0.9</f>
        <v>151.20000000000002</v>
      </c>
      <c r="Q41" s="115">
        <f>(Piccoli!AG3)*0.9</f>
        <v>144</v>
      </c>
      <c r="R41" s="115">
        <f>(Piccoli!AH3)*0.9</f>
        <v>158.4</v>
      </c>
      <c r="S41" s="115">
        <f>(Piccoli!AI3)*0.9</f>
        <v>151.20000000000002</v>
      </c>
      <c r="T41" s="115">
        <f>(Piccoli!AJ3)*0.9</f>
        <v>158.4</v>
      </c>
      <c r="U41" s="115">
        <f>(Piccoli!AK3)*0.9</f>
        <v>165.6</v>
      </c>
      <c r="V41" s="115">
        <f>(Piccoli!AL3)*0.9</f>
        <v>144</v>
      </c>
      <c r="W41" s="115">
        <f>(Piccoli!AM3)*0.9</f>
        <v>115.2</v>
      </c>
    </row>
    <row r="42" spans="1:23" x14ac:dyDescent="0.25">
      <c r="A42" t="s">
        <v>502</v>
      </c>
      <c r="B42" s="114">
        <f>(Piccoli!R4)*0.9</f>
        <v>151.20000000000002</v>
      </c>
      <c r="C42" s="114">
        <f>(Piccoli!S4)*0.9</f>
        <v>122.4</v>
      </c>
      <c r="D42" s="114">
        <f>(Piccoli!T4)*0.9</f>
        <v>129.6</v>
      </c>
      <c r="E42" s="114">
        <f>(Piccoli!U4)*0.9</f>
        <v>140.4</v>
      </c>
      <c r="F42" s="114">
        <f>(Piccoli!V4)*0.9</f>
        <v>158.4</v>
      </c>
      <c r="G42" s="114">
        <f>(Piccoli!W4)*0.9</f>
        <v>163.35</v>
      </c>
      <c r="H42" s="114">
        <f>(Piccoli!X4)*0.9</f>
        <v>164.25</v>
      </c>
      <c r="I42" s="114">
        <f>(Piccoli!Y4)*0.9</f>
        <v>163.35</v>
      </c>
      <c r="J42" s="114">
        <f>(Piccoli!Z4)*0.9</f>
        <v>177.75</v>
      </c>
      <c r="K42" s="114">
        <f>(Piccoli!AA4)*0.9</f>
        <v>188.55</v>
      </c>
      <c r="L42" s="114">
        <f>(Piccoli!AB4)*0.9</f>
        <v>112.05</v>
      </c>
      <c r="M42" s="114">
        <f>(Piccoli!AC4)*0.9</f>
        <v>112.05</v>
      </c>
      <c r="N42" s="114">
        <f>(Piccoli!AD4)*0.9</f>
        <v>112.05</v>
      </c>
      <c r="O42" s="114">
        <f>(Piccoli!AE4)*0.9</f>
        <v>112.05</v>
      </c>
      <c r="P42" s="114">
        <f>(Piccoli!AF4)*0.9</f>
        <v>99.45</v>
      </c>
      <c r="Q42" s="114">
        <f>(Piccoli!AG4)*0.9</f>
        <v>85.5</v>
      </c>
      <c r="R42" s="114">
        <f>(Piccoli!AH4)*0.9</f>
        <v>85.5</v>
      </c>
      <c r="S42" s="114">
        <f>(Piccoli!AI4)*0.9</f>
        <v>85.5</v>
      </c>
      <c r="T42" s="114">
        <f>(Piccoli!AJ4)*0.9</f>
        <v>85.5</v>
      </c>
      <c r="U42" s="114">
        <f>(Piccoli!AK4)*0.9</f>
        <v>85.5</v>
      </c>
      <c r="V42" s="114">
        <f>(Piccoli!AL4)*0.9</f>
        <v>85.5</v>
      </c>
      <c r="W42" s="114">
        <f>(Piccoli!AM4)*0.9</f>
        <v>85.5</v>
      </c>
    </row>
    <row r="43" spans="1:23" x14ac:dyDescent="0.25">
      <c r="N43" s="114"/>
      <c r="O43" s="114"/>
      <c r="P43" s="114"/>
      <c r="Q43" s="114"/>
      <c r="R43" s="114"/>
      <c r="S43" s="114"/>
      <c r="T43" s="114"/>
      <c r="U43" s="114"/>
      <c r="V43" s="114"/>
      <c r="W43" s="114"/>
    </row>
    <row r="44" spans="1:23" x14ac:dyDescent="0.25">
      <c r="A44" s="117" t="s">
        <v>503</v>
      </c>
      <c r="B44" s="114"/>
      <c r="C44" s="114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4"/>
      <c r="W44" s="114"/>
    </row>
    <row r="45" spans="1:23" x14ac:dyDescent="0.25">
      <c r="A45" t="s">
        <v>21</v>
      </c>
      <c r="B45" s="114">
        <f>B9</f>
        <v>1.0500000000000114</v>
      </c>
      <c r="C45" s="114">
        <f t="shared" ref="C45:V45" si="5">C9</f>
        <v>-6</v>
      </c>
      <c r="D45" s="114">
        <f t="shared" si="5"/>
        <v>-3</v>
      </c>
      <c r="E45" s="114">
        <f t="shared" si="5"/>
        <v>-13.5</v>
      </c>
      <c r="F45" s="114">
        <f t="shared" si="5"/>
        <v>0</v>
      </c>
      <c r="G45" s="114">
        <f t="shared" si="5"/>
        <v>0</v>
      </c>
      <c r="H45" s="114">
        <f t="shared" si="5"/>
        <v>42.5</v>
      </c>
      <c r="I45" s="114">
        <f t="shared" si="5"/>
        <v>27</v>
      </c>
      <c r="J45" s="114">
        <f t="shared" si="5"/>
        <v>37</v>
      </c>
      <c r="K45" s="114">
        <f t="shared" si="5"/>
        <v>21</v>
      </c>
      <c r="L45" s="114">
        <f t="shared" si="5"/>
        <v>39</v>
      </c>
      <c r="M45" s="114">
        <f t="shared" si="5"/>
        <v>47</v>
      </c>
      <c r="N45" s="114">
        <f t="shared" si="5"/>
        <v>51</v>
      </c>
      <c r="O45" s="114">
        <f t="shared" si="5"/>
        <v>68</v>
      </c>
      <c r="P45" s="114">
        <f t="shared" si="5"/>
        <v>79</v>
      </c>
      <c r="Q45" s="114">
        <f t="shared" si="5"/>
        <v>75</v>
      </c>
      <c r="R45" s="114">
        <f t="shared" si="5"/>
        <v>83</v>
      </c>
      <c r="S45" s="114">
        <f t="shared" si="5"/>
        <v>79</v>
      </c>
      <c r="T45" s="114">
        <f t="shared" si="5"/>
        <v>83</v>
      </c>
      <c r="U45" s="114">
        <f t="shared" si="5"/>
        <v>87</v>
      </c>
      <c r="V45" s="114">
        <f t="shared" si="5"/>
        <v>75</v>
      </c>
      <c r="W45" s="114">
        <f>W9</f>
        <v>59</v>
      </c>
    </row>
    <row r="46" spans="1:23" x14ac:dyDescent="0.25">
      <c r="A46" t="s">
        <v>501</v>
      </c>
      <c r="B46" s="115">
        <f>B10</f>
        <v>84</v>
      </c>
      <c r="C46" s="115">
        <f t="shared" ref="C46:W46" si="6">C10</f>
        <v>80</v>
      </c>
      <c r="D46" s="115">
        <f t="shared" si="6"/>
        <v>84</v>
      </c>
      <c r="E46" s="115">
        <f t="shared" si="6"/>
        <v>80</v>
      </c>
      <c r="F46" s="115">
        <f t="shared" si="6"/>
        <v>88</v>
      </c>
      <c r="G46" s="115">
        <f t="shared" si="6"/>
        <v>84</v>
      </c>
      <c r="H46" s="115">
        <f t="shared" si="6"/>
        <v>88</v>
      </c>
      <c r="I46" s="115">
        <f t="shared" si="6"/>
        <v>92</v>
      </c>
      <c r="J46" s="115">
        <f t="shared" si="6"/>
        <v>80</v>
      </c>
      <c r="K46" s="115">
        <f t="shared" si="6"/>
        <v>64</v>
      </c>
      <c r="L46" s="115">
        <f t="shared" si="6"/>
        <v>72</v>
      </c>
      <c r="M46" s="115">
        <f t="shared" si="6"/>
        <v>80</v>
      </c>
      <c r="N46" s="115">
        <f t="shared" si="6"/>
        <v>84</v>
      </c>
      <c r="O46" s="115">
        <f t="shared" si="6"/>
        <v>80</v>
      </c>
      <c r="P46" s="115">
        <f t="shared" si="6"/>
        <v>84</v>
      </c>
      <c r="Q46" s="115">
        <f t="shared" si="6"/>
        <v>80</v>
      </c>
      <c r="R46" s="115">
        <f t="shared" si="6"/>
        <v>88</v>
      </c>
      <c r="S46" s="115">
        <f t="shared" si="6"/>
        <v>84</v>
      </c>
      <c r="T46" s="115">
        <f t="shared" si="6"/>
        <v>88</v>
      </c>
      <c r="U46" s="115">
        <f t="shared" si="6"/>
        <v>92</v>
      </c>
      <c r="V46" s="115">
        <f t="shared" si="6"/>
        <v>80</v>
      </c>
      <c r="W46" s="115">
        <f t="shared" si="6"/>
        <v>64</v>
      </c>
    </row>
    <row r="47" spans="1:23" x14ac:dyDescent="0.25">
      <c r="A47" t="s">
        <v>502</v>
      </c>
      <c r="B47" s="114">
        <f>B11</f>
        <v>82.949999999999989</v>
      </c>
      <c r="C47" s="114">
        <f t="shared" ref="C47:W47" si="7">C11</f>
        <v>86</v>
      </c>
      <c r="D47" s="114">
        <f t="shared" si="7"/>
        <v>87</v>
      </c>
      <c r="E47" s="114">
        <f t="shared" si="7"/>
        <v>93.5</v>
      </c>
      <c r="F47" s="114">
        <f t="shared" si="7"/>
        <v>88</v>
      </c>
      <c r="G47" s="114">
        <f t="shared" si="7"/>
        <v>84</v>
      </c>
      <c r="H47" s="114">
        <f t="shared" si="7"/>
        <v>45.5</v>
      </c>
      <c r="I47" s="114">
        <f t="shared" si="7"/>
        <v>65</v>
      </c>
      <c r="J47" s="114">
        <f t="shared" si="7"/>
        <v>43</v>
      </c>
      <c r="K47" s="114">
        <f t="shared" si="7"/>
        <v>43</v>
      </c>
      <c r="L47" s="114">
        <f t="shared" si="7"/>
        <v>33</v>
      </c>
      <c r="M47" s="114">
        <f t="shared" si="7"/>
        <v>33</v>
      </c>
      <c r="N47" s="114">
        <f t="shared" si="7"/>
        <v>33</v>
      </c>
      <c r="O47" s="114">
        <f t="shared" si="7"/>
        <v>12</v>
      </c>
      <c r="P47" s="114">
        <f t="shared" si="7"/>
        <v>5</v>
      </c>
      <c r="Q47" s="114">
        <f t="shared" si="7"/>
        <v>5</v>
      </c>
      <c r="R47" s="114">
        <f t="shared" si="7"/>
        <v>5</v>
      </c>
      <c r="S47" s="114">
        <f t="shared" si="7"/>
        <v>5</v>
      </c>
      <c r="T47" s="114">
        <f t="shared" si="7"/>
        <v>5</v>
      </c>
      <c r="U47" s="114">
        <f t="shared" si="7"/>
        <v>5</v>
      </c>
      <c r="V47" s="114">
        <f t="shared" si="7"/>
        <v>5</v>
      </c>
      <c r="W47" s="114">
        <f t="shared" si="7"/>
        <v>5</v>
      </c>
    </row>
    <row r="48" spans="1:23" x14ac:dyDescent="0.25">
      <c r="N48" s="114"/>
      <c r="O48" s="114"/>
      <c r="P48" s="114"/>
      <c r="Q48" s="114"/>
      <c r="R48" s="114"/>
      <c r="S48" s="114"/>
      <c r="T48" s="114"/>
      <c r="U48" s="114"/>
      <c r="V48" s="114"/>
      <c r="W48" s="114"/>
    </row>
    <row r="49" spans="1:23" x14ac:dyDescent="0.25">
      <c r="A49" s="117" t="s">
        <v>507</v>
      </c>
      <c r="N49" s="114"/>
      <c r="O49" s="114"/>
      <c r="P49" s="114"/>
      <c r="Q49" s="114"/>
      <c r="R49" s="114"/>
      <c r="S49" s="114"/>
      <c r="T49" s="114"/>
      <c r="U49" s="114"/>
      <c r="V49" s="114"/>
      <c r="W49" s="114"/>
    </row>
    <row r="50" spans="1:23" x14ac:dyDescent="0.25">
      <c r="A50" t="s">
        <v>21</v>
      </c>
      <c r="B50" s="114">
        <f>SUM(B40,B45)</f>
        <v>1.0500000000000114</v>
      </c>
      <c r="C50" s="114">
        <f t="shared" ref="C50:W50" si="8">SUM(C40,C45)</f>
        <v>15.599999999999994</v>
      </c>
      <c r="D50" s="114">
        <f t="shared" si="8"/>
        <v>18.600000000000023</v>
      </c>
      <c r="E50" s="114">
        <f t="shared" si="8"/>
        <v>-9.9000000000000057</v>
      </c>
      <c r="F50" s="114">
        <f t="shared" si="8"/>
        <v>0</v>
      </c>
      <c r="G50" s="114">
        <f t="shared" si="8"/>
        <v>-12.149999999999977</v>
      </c>
      <c r="H50" s="114">
        <f t="shared" si="8"/>
        <v>36.650000000000006</v>
      </c>
      <c r="I50" s="114">
        <f t="shared" si="8"/>
        <v>29.25</v>
      </c>
      <c r="J50" s="114">
        <f t="shared" si="8"/>
        <v>3.25</v>
      </c>
      <c r="K50" s="114">
        <f t="shared" si="8"/>
        <v>-9.1500000000000057</v>
      </c>
      <c r="L50" s="114">
        <f t="shared" si="8"/>
        <v>56.55</v>
      </c>
      <c r="M50" s="114">
        <f t="shared" si="8"/>
        <v>78.95</v>
      </c>
      <c r="N50" s="114">
        <f t="shared" si="8"/>
        <v>90.15000000000002</v>
      </c>
      <c r="O50" s="114">
        <f t="shared" si="8"/>
        <v>99.95</v>
      </c>
      <c r="P50" s="114">
        <f t="shared" si="8"/>
        <v>130.75</v>
      </c>
      <c r="Q50" s="114">
        <f t="shared" si="8"/>
        <v>133.5</v>
      </c>
      <c r="R50" s="114">
        <f t="shared" si="8"/>
        <v>155.9</v>
      </c>
      <c r="S50" s="114">
        <f t="shared" si="8"/>
        <v>144.70000000000002</v>
      </c>
      <c r="T50" s="114">
        <f t="shared" si="8"/>
        <v>155.9</v>
      </c>
      <c r="U50" s="114">
        <f t="shared" si="8"/>
        <v>167.1</v>
      </c>
      <c r="V50" s="114">
        <f t="shared" si="8"/>
        <v>133.5</v>
      </c>
      <c r="W50" s="114">
        <f t="shared" si="8"/>
        <v>88.7</v>
      </c>
    </row>
    <row r="51" spans="1:23" x14ac:dyDescent="0.25">
      <c r="A51" t="s">
        <v>501</v>
      </c>
      <c r="B51" s="115">
        <f>SUM(B41,B46)</f>
        <v>235.20000000000002</v>
      </c>
      <c r="C51" s="115">
        <f t="shared" ref="C51:W51" si="9">SUM(C41,C46)</f>
        <v>224</v>
      </c>
      <c r="D51" s="115">
        <f t="shared" si="9"/>
        <v>235.20000000000002</v>
      </c>
      <c r="E51" s="115">
        <f t="shared" si="9"/>
        <v>224</v>
      </c>
      <c r="F51" s="115">
        <f t="shared" si="9"/>
        <v>246.4</v>
      </c>
      <c r="G51" s="115">
        <f t="shared" si="9"/>
        <v>235.20000000000002</v>
      </c>
      <c r="H51" s="115">
        <f t="shared" si="9"/>
        <v>246.4</v>
      </c>
      <c r="I51" s="115">
        <f t="shared" si="9"/>
        <v>257.60000000000002</v>
      </c>
      <c r="J51" s="115">
        <f t="shared" si="9"/>
        <v>224</v>
      </c>
      <c r="K51" s="115">
        <f t="shared" si="9"/>
        <v>222.4</v>
      </c>
      <c r="L51" s="115">
        <f t="shared" si="9"/>
        <v>201.6</v>
      </c>
      <c r="M51" s="115">
        <f t="shared" si="9"/>
        <v>224</v>
      </c>
      <c r="N51" s="115">
        <f t="shared" si="9"/>
        <v>235.20000000000002</v>
      </c>
      <c r="O51" s="115">
        <f t="shared" si="9"/>
        <v>224</v>
      </c>
      <c r="P51" s="115">
        <f t="shared" si="9"/>
        <v>235.20000000000002</v>
      </c>
      <c r="Q51" s="115">
        <f t="shared" si="9"/>
        <v>224</v>
      </c>
      <c r="R51" s="115">
        <f t="shared" si="9"/>
        <v>246.4</v>
      </c>
      <c r="S51" s="115">
        <f t="shared" si="9"/>
        <v>235.20000000000002</v>
      </c>
      <c r="T51" s="115">
        <f t="shared" si="9"/>
        <v>246.4</v>
      </c>
      <c r="U51" s="115">
        <f t="shared" si="9"/>
        <v>257.60000000000002</v>
      </c>
      <c r="V51" s="115">
        <f t="shared" si="9"/>
        <v>224</v>
      </c>
      <c r="W51" s="115">
        <f t="shared" si="9"/>
        <v>179.2</v>
      </c>
    </row>
    <row r="52" spans="1:23" x14ac:dyDescent="0.25">
      <c r="A52" t="s">
        <v>502</v>
      </c>
      <c r="B52" s="114">
        <f>SUM(B42,B47)</f>
        <v>234.15</v>
      </c>
      <c r="C52" s="114">
        <f t="shared" ref="C52:W52" si="10">SUM(C42,C47)</f>
        <v>208.4</v>
      </c>
      <c r="D52" s="114">
        <f t="shared" si="10"/>
        <v>216.6</v>
      </c>
      <c r="E52" s="114">
        <f t="shared" si="10"/>
        <v>233.9</v>
      </c>
      <c r="F52" s="114">
        <f t="shared" si="10"/>
        <v>246.4</v>
      </c>
      <c r="G52" s="114">
        <f t="shared" si="10"/>
        <v>247.35</v>
      </c>
      <c r="H52" s="114">
        <f t="shared" si="10"/>
        <v>209.75</v>
      </c>
      <c r="I52" s="114">
        <f t="shared" si="10"/>
        <v>228.35</v>
      </c>
      <c r="J52" s="114">
        <f t="shared" si="10"/>
        <v>220.75</v>
      </c>
      <c r="K52" s="114">
        <f t="shared" si="10"/>
        <v>231.55</v>
      </c>
      <c r="L52" s="114">
        <f t="shared" si="10"/>
        <v>145.05000000000001</v>
      </c>
      <c r="M52" s="114">
        <f t="shared" si="10"/>
        <v>145.05000000000001</v>
      </c>
      <c r="N52" s="114">
        <f t="shared" si="10"/>
        <v>145.05000000000001</v>
      </c>
      <c r="O52" s="114">
        <f t="shared" si="10"/>
        <v>124.05</v>
      </c>
      <c r="P52" s="114">
        <f t="shared" si="10"/>
        <v>104.45</v>
      </c>
      <c r="Q52" s="114">
        <f t="shared" si="10"/>
        <v>90.5</v>
      </c>
      <c r="R52" s="114">
        <f t="shared" si="10"/>
        <v>90.5</v>
      </c>
      <c r="S52" s="114">
        <f t="shared" si="10"/>
        <v>90.5</v>
      </c>
      <c r="T52" s="114">
        <f t="shared" si="10"/>
        <v>90.5</v>
      </c>
      <c r="U52" s="114">
        <f t="shared" si="10"/>
        <v>90.5</v>
      </c>
      <c r="V52" s="114">
        <f t="shared" si="10"/>
        <v>90.5</v>
      </c>
      <c r="W52" s="114">
        <f t="shared" si="10"/>
        <v>90.5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C8029-9008-4D04-A2C4-0C98D452034A}">
  <dimension ref="A1:W63"/>
  <sheetViews>
    <sheetView topLeftCell="A49" workbookViewId="0">
      <selection activeCell="J66" sqref="J66"/>
    </sheetView>
  </sheetViews>
  <sheetFormatPr defaultRowHeight="15" x14ac:dyDescent="0.25"/>
  <cols>
    <col min="1" max="1" width="20.140625" bestFit="1" customWidth="1"/>
    <col min="2" max="2" width="11" customWidth="1"/>
    <col min="4" max="4" width="10" customWidth="1"/>
    <col min="7" max="7" width="9.85546875" bestFit="1" customWidth="1"/>
    <col min="11" max="11" width="7.5703125" customWidth="1"/>
    <col min="13" max="13" width="11.42578125" customWidth="1"/>
  </cols>
  <sheetData>
    <row r="1" spans="1:23" x14ac:dyDescent="0.25">
      <c r="B1" s="149" t="s">
        <v>75</v>
      </c>
      <c r="C1" s="149" t="s">
        <v>76</v>
      </c>
      <c r="D1" s="149" t="s">
        <v>77</v>
      </c>
      <c r="E1" s="149" t="s">
        <v>78</v>
      </c>
      <c r="F1" s="149" t="s">
        <v>79</v>
      </c>
      <c r="G1" s="149" t="s">
        <v>80</v>
      </c>
      <c r="H1" s="149" t="s">
        <v>81</v>
      </c>
      <c r="I1" s="149" t="s">
        <v>82</v>
      </c>
      <c r="J1" s="149" t="s">
        <v>83</v>
      </c>
      <c r="K1" s="149" t="s">
        <v>84</v>
      </c>
      <c r="L1" s="149" t="s">
        <v>179</v>
      </c>
      <c r="M1" s="149" t="s">
        <v>86</v>
      </c>
      <c r="N1" s="149" t="s">
        <v>87</v>
      </c>
      <c r="O1" s="150" t="s">
        <v>88</v>
      </c>
      <c r="P1" s="150" t="s">
        <v>89</v>
      </c>
      <c r="Q1" s="149" t="s">
        <v>90</v>
      </c>
      <c r="R1" s="149" t="s">
        <v>91</v>
      </c>
      <c r="S1" s="149" t="s">
        <v>92</v>
      </c>
      <c r="T1" s="149" t="s">
        <v>93</v>
      </c>
      <c r="U1" s="149" t="s">
        <v>94</v>
      </c>
      <c r="V1" s="149" t="s">
        <v>95</v>
      </c>
      <c r="W1" s="151" t="s">
        <v>96</v>
      </c>
    </row>
    <row r="2" spans="1:23" x14ac:dyDescent="0.25">
      <c r="A2" s="117" t="s">
        <v>499</v>
      </c>
    </row>
    <row r="3" spans="1:23" x14ac:dyDescent="0.25">
      <c r="A3" s="117" t="s">
        <v>500</v>
      </c>
    </row>
    <row r="4" spans="1:23" x14ac:dyDescent="0.25">
      <c r="A4" t="s">
        <v>501</v>
      </c>
      <c r="B4" s="114" cm="1">
        <f t="array" ref="B4:W4">Anderson!S3:AN3</f>
        <v>168</v>
      </c>
      <c r="C4" s="114">
        <v>160</v>
      </c>
      <c r="D4" s="114">
        <v>168</v>
      </c>
      <c r="E4" s="114">
        <v>160</v>
      </c>
      <c r="F4" s="114">
        <v>176</v>
      </c>
      <c r="G4" s="114">
        <v>168</v>
      </c>
      <c r="H4" s="114">
        <v>176</v>
      </c>
      <c r="I4" s="114">
        <v>184</v>
      </c>
      <c r="J4" s="114">
        <v>160</v>
      </c>
      <c r="K4" s="114">
        <v>128</v>
      </c>
      <c r="L4" s="114">
        <v>144</v>
      </c>
      <c r="M4" s="114">
        <v>160</v>
      </c>
      <c r="N4" s="114">
        <v>168</v>
      </c>
      <c r="O4" s="114">
        <v>160</v>
      </c>
      <c r="P4" s="114">
        <v>168</v>
      </c>
      <c r="Q4" s="114">
        <v>160</v>
      </c>
      <c r="R4" s="114">
        <v>176</v>
      </c>
      <c r="S4" s="114">
        <v>168</v>
      </c>
      <c r="T4" s="114">
        <v>176</v>
      </c>
      <c r="U4" s="114">
        <v>184</v>
      </c>
      <c r="V4" s="114">
        <v>160</v>
      </c>
      <c r="W4">
        <v>128</v>
      </c>
    </row>
    <row r="5" spans="1:23" x14ac:dyDescent="0.25">
      <c r="A5" t="s">
        <v>509</v>
      </c>
      <c r="B5" s="152">
        <v>187</v>
      </c>
      <c r="C5" s="152">
        <v>186</v>
      </c>
      <c r="D5" s="152">
        <v>179.3</v>
      </c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</row>
    <row r="6" spans="1:23" x14ac:dyDescent="0.25"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</row>
    <row r="7" spans="1:23" x14ac:dyDescent="0.25">
      <c r="A7" s="117" t="s">
        <v>503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</row>
    <row r="8" spans="1:23" x14ac:dyDescent="0.25">
      <c r="A8" t="s">
        <v>501</v>
      </c>
      <c r="B8" s="115">
        <f>(Claudio!R3)*0.5</f>
        <v>84</v>
      </c>
      <c r="C8" s="115">
        <f>(Claudio!S3)*0.5</f>
        <v>80</v>
      </c>
      <c r="D8" s="115">
        <f>(Claudio!T3)*0.5</f>
        <v>84</v>
      </c>
      <c r="E8" s="115">
        <f>(Claudio!U3)*0.5</f>
        <v>80</v>
      </c>
      <c r="F8" s="115">
        <f>(Claudio!V3)*0.5</f>
        <v>88</v>
      </c>
      <c r="G8" s="115">
        <f>(Claudio!W3)*0.5</f>
        <v>84</v>
      </c>
      <c r="H8" s="115">
        <f>(Claudio!X3)*0.5</f>
        <v>88</v>
      </c>
      <c r="I8" s="115">
        <f>(Claudio!Y3)*0.5</f>
        <v>92</v>
      </c>
      <c r="J8" s="115">
        <f>(Claudio!Z3)*0.5</f>
        <v>80</v>
      </c>
      <c r="K8" s="115">
        <f>(Claudio!AA3)*0.5</f>
        <v>64</v>
      </c>
      <c r="L8" s="115">
        <f>(Claudio!AB3)*0.5</f>
        <v>72</v>
      </c>
      <c r="M8" s="115">
        <f>(Claudio!AC3)*0.5</f>
        <v>80</v>
      </c>
      <c r="N8" s="115">
        <f>(Claudio!AD3)*0.5</f>
        <v>84</v>
      </c>
      <c r="O8" s="115">
        <f>(Claudio!AE3)*0.5</f>
        <v>80</v>
      </c>
      <c r="P8" s="115">
        <f>(Claudio!AF3)*0.5</f>
        <v>84</v>
      </c>
      <c r="Q8" s="115">
        <f>(Claudio!AG3)*0.5</f>
        <v>80</v>
      </c>
      <c r="R8" s="115">
        <f>(Claudio!AH3)*0.5</f>
        <v>88</v>
      </c>
      <c r="S8" s="115">
        <f>(Claudio!AI3)*0.5</f>
        <v>84</v>
      </c>
      <c r="T8" s="115">
        <f>(Claudio!AJ3)*0.5</f>
        <v>88</v>
      </c>
      <c r="U8" s="115">
        <f>(Claudio!AK3)*0.5</f>
        <v>92</v>
      </c>
      <c r="V8" s="115">
        <f>(Claudio!AL3)*0.5</f>
        <v>80</v>
      </c>
      <c r="W8" s="115">
        <f>(Claudio!AM3)*0.5</f>
        <v>64</v>
      </c>
    </row>
    <row r="9" spans="1:23" x14ac:dyDescent="0.25">
      <c r="A9" t="s">
        <v>509</v>
      </c>
      <c r="B9" s="152">
        <v>85</v>
      </c>
      <c r="C9" s="152">
        <v>80</v>
      </c>
      <c r="D9" s="152">
        <f>174.2*0.5</f>
        <v>87.1</v>
      </c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152"/>
      <c r="P9" s="152"/>
      <c r="Q9" s="152"/>
      <c r="R9" s="152"/>
      <c r="S9" s="152"/>
      <c r="T9" s="152"/>
      <c r="U9" s="152"/>
      <c r="V9" s="152"/>
      <c r="W9" s="152"/>
    </row>
    <row r="10" spans="1:23" x14ac:dyDescent="0.25">
      <c r="N10" s="114"/>
      <c r="O10" s="114"/>
      <c r="P10" s="114"/>
      <c r="Q10" s="114"/>
      <c r="R10" s="114"/>
      <c r="S10" s="114"/>
      <c r="T10" s="114"/>
      <c r="U10" s="114"/>
      <c r="V10" s="114"/>
      <c r="W10" s="114"/>
    </row>
    <row r="11" spans="1:23" x14ac:dyDescent="0.25">
      <c r="A11" s="117" t="s">
        <v>504</v>
      </c>
      <c r="N11" s="114"/>
      <c r="O11" s="114"/>
      <c r="P11" s="114"/>
      <c r="Q11" s="114"/>
      <c r="R11" s="114"/>
      <c r="S11" s="114"/>
      <c r="T11" s="114"/>
      <c r="U11" s="114"/>
      <c r="V11" s="114"/>
      <c r="W11" s="114"/>
    </row>
    <row r="12" spans="1:23" x14ac:dyDescent="0.25">
      <c r="A12" t="s">
        <v>501</v>
      </c>
      <c r="B12" s="115">
        <f>David!R3</f>
        <v>168</v>
      </c>
      <c r="C12" s="115">
        <f>David!S3</f>
        <v>160</v>
      </c>
      <c r="D12" s="115">
        <f>David!T3</f>
        <v>168</v>
      </c>
      <c r="E12" s="115">
        <f>David!U3</f>
        <v>160</v>
      </c>
      <c r="F12" s="115">
        <f>David!V3</f>
        <v>176</v>
      </c>
      <c r="G12" s="115">
        <f>David!W3</f>
        <v>168</v>
      </c>
      <c r="H12" s="115">
        <f>David!X3</f>
        <v>176</v>
      </c>
      <c r="I12" s="115">
        <f>David!Y3</f>
        <v>184</v>
      </c>
      <c r="J12" s="115">
        <f>David!Z3</f>
        <v>160</v>
      </c>
      <c r="K12" s="115">
        <f>David!AA3</f>
        <v>128</v>
      </c>
      <c r="L12" s="115">
        <f>David!AB3</f>
        <v>144</v>
      </c>
      <c r="M12" s="115">
        <f>David!AC3</f>
        <v>160</v>
      </c>
      <c r="N12" s="115">
        <f>David!AD3</f>
        <v>168</v>
      </c>
      <c r="O12" s="115">
        <f>David!AE3</f>
        <v>160</v>
      </c>
      <c r="P12" s="115">
        <f>David!AF3</f>
        <v>168</v>
      </c>
      <c r="Q12" s="115">
        <f>David!AG3</f>
        <v>160</v>
      </c>
      <c r="R12" s="115">
        <f>David!AH3</f>
        <v>176</v>
      </c>
      <c r="S12" s="115">
        <f>David!AI3</f>
        <v>168</v>
      </c>
      <c r="T12" s="115">
        <f>David!AJ3</f>
        <v>176</v>
      </c>
      <c r="U12" s="115">
        <f>David!AK3</f>
        <v>184</v>
      </c>
      <c r="V12" s="115">
        <f>David!AL3</f>
        <v>160</v>
      </c>
      <c r="W12" s="115">
        <f>David!AM3</f>
        <v>128</v>
      </c>
    </row>
    <row r="13" spans="1:23" x14ac:dyDescent="0.25">
      <c r="A13" t="s">
        <v>509</v>
      </c>
      <c r="B13" s="152">
        <v>188</v>
      </c>
      <c r="C13" s="152">
        <v>237</v>
      </c>
      <c r="D13" s="152">
        <v>250</v>
      </c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</row>
    <row r="14" spans="1:23" x14ac:dyDescent="0.25">
      <c r="N14" s="114"/>
      <c r="O14" s="114"/>
      <c r="P14" s="114"/>
      <c r="Q14" s="114"/>
      <c r="R14" s="114"/>
      <c r="S14" s="114"/>
      <c r="T14" s="114"/>
      <c r="U14" s="114"/>
      <c r="V14" s="114"/>
      <c r="W14" s="114"/>
    </row>
    <row r="15" spans="1:23" x14ac:dyDescent="0.25">
      <c r="A15" s="117" t="s">
        <v>505</v>
      </c>
      <c r="N15" s="114"/>
      <c r="O15" s="114"/>
      <c r="P15" s="114"/>
      <c r="Q15" s="114"/>
      <c r="R15" s="114"/>
      <c r="S15" s="114"/>
      <c r="T15" s="114"/>
      <c r="U15" s="114"/>
      <c r="V15" s="114"/>
      <c r="W15" s="114"/>
    </row>
    <row r="16" spans="1:23" x14ac:dyDescent="0.25">
      <c r="A16" t="s">
        <v>501</v>
      </c>
      <c r="B16" s="115">
        <f>Giovani!R3</f>
        <v>168</v>
      </c>
      <c r="C16" s="115">
        <f>Giovani!S3</f>
        <v>160</v>
      </c>
      <c r="D16" s="115">
        <f>Giovani!T3</f>
        <v>168</v>
      </c>
      <c r="E16" s="115">
        <f>Giovani!U3</f>
        <v>160</v>
      </c>
      <c r="F16" s="115">
        <f>Giovani!V3</f>
        <v>176</v>
      </c>
      <c r="G16" s="115">
        <f>Giovani!W3</f>
        <v>168</v>
      </c>
      <c r="H16" s="115">
        <f>Giovani!X3</f>
        <v>176</v>
      </c>
      <c r="I16" s="115">
        <f>Giovani!Y3</f>
        <v>184</v>
      </c>
      <c r="J16" s="115">
        <f>Giovani!Z3</f>
        <v>160</v>
      </c>
      <c r="K16" s="115">
        <f>Giovani!AA3</f>
        <v>128</v>
      </c>
      <c r="L16" s="115">
        <f>Giovani!AB3</f>
        <v>144</v>
      </c>
      <c r="M16" s="115">
        <f>Giovani!AC3</f>
        <v>160</v>
      </c>
      <c r="N16" s="115">
        <f>Giovani!AD3</f>
        <v>168</v>
      </c>
      <c r="O16" s="115">
        <f>Giovani!AE3</f>
        <v>160</v>
      </c>
      <c r="P16" s="115">
        <f>Giovani!AF3</f>
        <v>168</v>
      </c>
      <c r="Q16" s="115">
        <f>Giovani!AG3</f>
        <v>160</v>
      </c>
      <c r="R16" s="115">
        <f>Giovani!AH3</f>
        <v>176</v>
      </c>
      <c r="S16" s="115">
        <f>Giovani!AI3</f>
        <v>168</v>
      </c>
      <c r="T16" s="115">
        <f>Giovani!AJ3</f>
        <v>176</v>
      </c>
      <c r="U16" s="115">
        <f>Giovani!AK3</f>
        <v>184</v>
      </c>
      <c r="V16" s="115">
        <f>Giovani!AL3</f>
        <v>160</v>
      </c>
      <c r="W16" s="115">
        <f>Giovani!AM3</f>
        <v>128</v>
      </c>
    </row>
    <row r="17" spans="1:23" x14ac:dyDescent="0.25">
      <c r="A17" t="s">
        <v>509</v>
      </c>
      <c r="B17" s="152">
        <v>253</v>
      </c>
      <c r="C17" s="152">
        <v>183</v>
      </c>
      <c r="D17" s="152">
        <v>174.1</v>
      </c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52"/>
      <c r="P17" s="152"/>
      <c r="Q17" s="152"/>
      <c r="R17" s="152"/>
      <c r="S17" s="152"/>
      <c r="T17" s="152"/>
      <c r="U17" s="152"/>
      <c r="V17" s="152"/>
      <c r="W17" s="152"/>
    </row>
    <row r="18" spans="1:23" x14ac:dyDescent="0.25">
      <c r="N18" s="114"/>
      <c r="O18" s="114"/>
      <c r="P18" s="114"/>
      <c r="Q18" s="114"/>
      <c r="R18" s="114"/>
      <c r="S18" s="114"/>
      <c r="T18" s="114"/>
      <c r="U18" s="114"/>
      <c r="V18" s="114"/>
      <c r="W18" s="114"/>
    </row>
    <row r="19" spans="1:23" x14ac:dyDescent="0.25">
      <c r="A19" s="117" t="s">
        <v>506</v>
      </c>
      <c r="N19" s="114"/>
      <c r="O19" s="114"/>
      <c r="P19" s="114"/>
      <c r="Q19" s="114"/>
      <c r="R19" s="114"/>
      <c r="S19" s="114"/>
      <c r="T19" s="114"/>
      <c r="U19" s="114"/>
      <c r="V19" s="114"/>
      <c r="W19" s="114"/>
    </row>
    <row r="20" spans="1:23" x14ac:dyDescent="0.25">
      <c r="A20" t="s">
        <v>501</v>
      </c>
      <c r="B20" s="115">
        <f>(Piccoli!R3)*0.1</f>
        <v>16.8</v>
      </c>
      <c r="C20" s="115">
        <f>(Piccoli!S3)*0.1</f>
        <v>16</v>
      </c>
      <c r="D20" s="115">
        <f>(Piccoli!T3)*0.1</f>
        <v>16.8</v>
      </c>
      <c r="E20" s="115">
        <f>(Piccoli!U3)*0.1</f>
        <v>16</v>
      </c>
      <c r="F20" s="115">
        <f>(Piccoli!V3)*0.1</f>
        <v>17.600000000000001</v>
      </c>
      <c r="G20" s="115">
        <f>(Piccoli!W3)*0.1</f>
        <v>16.8</v>
      </c>
      <c r="H20" s="115">
        <f>(Piccoli!X3)*0.1</f>
        <v>17.600000000000001</v>
      </c>
      <c r="I20" s="115">
        <f>(Piccoli!Y3)*0.1</f>
        <v>18.400000000000002</v>
      </c>
      <c r="J20" s="115">
        <f>(Piccoli!Z3)*0.1</f>
        <v>16</v>
      </c>
      <c r="K20" s="115">
        <f>(Piccoli!AA3)*0.1</f>
        <v>17.600000000000001</v>
      </c>
      <c r="L20" s="115">
        <f>(Piccoli!AB3)*0.1</f>
        <v>14.4</v>
      </c>
      <c r="M20" s="115">
        <f>(Piccoli!AC3)*0.1</f>
        <v>16</v>
      </c>
      <c r="N20" s="115">
        <f>(Piccoli!AD3)*0.1</f>
        <v>16.8</v>
      </c>
      <c r="O20" s="115">
        <f>(Piccoli!AE3)*0.1</f>
        <v>16</v>
      </c>
      <c r="P20" s="115">
        <f>(Piccoli!AF3)*0.1</f>
        <v>16.8</v>
      </c>
      <c r="Q20" s="115">
        <f>(Piccoli!AG3)*0.1</f>
        <v>16</v>
      </c>
      <c r="R20" s="115">
        <f>(Piccoli!AH3)*0.1</f>
        <v>17.600000000000001</v>
      </c>
      <c r="S20" s="115">
        <f>(Piccoli!AI3)*0.1</f>
        <v>16.8</v>
      </c>
      <c r="T20" s="115">
        <f>(Piccoli!AJ3)*0.1</f>
        <v>17.600000000000001</v>
      </c>
      <c r="U20" s="115">
        <f>(Piccoli!AK3)*0.1</f>
        <v>18.400000000000002</v>
      </c>
      <c r="V20" s="115">
        <f>(Piccoli!AL3)*0.1</f>
        <v>16</v>
      </c>
      <c r="W20" s="115">
        <f>(Piccoli!AM3)*0.1</f>
        <v>12.8</v>
      </c>
    </row>
    <row r="21" spans="1:23" x14ac:dyDescent="0.25">
      <c r="A21" t="s">
        <v>509</v>
      </c>
      <c r="B21" s="152">
        <f>(168)*0.1</f>
        <v>16.8</v>
      </c>
      <c r="C21" s="152">
        <v>16</v>
      </c>
      <c r="D21" s="152">
        <v>16.8</v>
      </c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</row>
    <row r="22" spans="1:23" x14ac:dyDescent="0.25">
      <c r="N22" s="114"/>
      <c r="O22" s="114"/>
      <c r="P22" s="114"/>
      <c r="Q22" s="114"/>
      <c r="R22" s="114"/>
      <c r="S22" s="114"/>
      <c r="T22" s="114"/>
      <c r="U22" s="114"/>
      <c r="V22" s="114"/>
      <c r="W22" s="114"/>
    </row>
    <row r="23" spans="1:23" x14ac:dyDescent="0.25">
      <c r="A23" s="117" t="s">
        <v>428</v>
      </c>
      <c r="N23" s="114"/>
      <c r="O23" s="114"/>
      <c r="P23" s="114"/>
      <c r="Q23" s="114"/>
      <c r="R23" s="114"/>
      <c r="S23" s="114"/>
      <c r="T23" s="114"/>
      <c r="U23" s="114"/>
      <c r="V23" s="114"/>
      <c r="W23" s="114"/>
    </row>
    <row r="24" spans="1:23" x14ac:dyDescent="0.25">
      <c r="A24" t="s">
        <v>501</v>
      </c>
      <c r="B24" s="115">
        <f>Samarone!R3</f>
        <v>168</v>
      </c>
      <c r="C24" s="115">
        <f>Samarone!S3</f>
        <v>160</v>
      </c>
      <c r="D24" s="115">
        <f>Samarone!T3</f>
        <v>168</v>
      </c>
      <c r="E24" s="115">
        <f>Samarone!U3</f>
        <v>160</v>
      </c>
      <c r="F24" s="115">
        <f>Samarone!V3</f>
        <v>176</v>
      </c>
      <c r="G24" s="115">
        <f>Samarone!W3</f>
        <v>168</v>
      </c>
      <c r="H24" s="115">
        <f>Samarone!X3</f>
        <v>176</v>
      </c>
      <c r="I24" s="115">
        <f>Samarone!Y3</f>
        <v>184</v>
      </c>
      <c r="J24" s="115">
        <f>Samarone!Z3</f>
        <v>160</v>
      </c>
      <c r="K24" s="115">
        <f>Samarone!AA3</f>
        <v>128</v>
      </c>
      <c r="L24" s="115">
        <f>Samarone!AB3</f>
        <v>144</v>
      </c>
      <c r="M24" s="115">
        <f>Samarone!AC3</f>
        <v>160</v>
      </c>
      <c r="N24" s="115">
        <f>Samarone!AD3</f>
        <v>168</v>
      </c>
      <c r="O24" s="115">
        <f>Samarone!AE3</f>
        <v>160</v>
      </c>
      <c r="P24" s="115">
        <f>Samarone!AF3</f>
        <v>168</v>
      </c>
      <c r="Q24" s="115">
        <f>Samarone!AG3</f>
        <v>160</v>
      </c>
      <c r="R24" s="115">
        <f>Samarone!AH3</f>
        <v>176</v>
      </c>
      <c r="S24" s="115">
        <f>Samarone!AI3</f>
        <v>168</v>
      </c>
      <c r="T24" s="115">
        <f>Samarone!AJ3</f>
        <v>176</v>
      </c>
      <c r="U24" s="115">
        <f>Samarone!AK3</f>
        <v>184</v>
      </c>
      <c r="V24" s="115">
        <f>Samarone!AL3</f>
        <v>160</v>
      </c>
      <c r="W24" s="115">
        <f>Samarone!AM3</f>
        <v>128</v>
      </c>
    </row>
    <row r="25" spans="1:23" x14ac:dyDescent="0.25">
      <c r="A25" t="s">
        <v>509</v>
      </c>
      <c r="B25" s="152">
        <v>168</v>
      </c>
      <c r="C25" s="152">
        <v>168</v>
      </c>
      <c r="D25" s="152">
        <v>168</v>
      </c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52"/>
      <c r="P25" s="152"/>
      <c r="Q25" s="152"/>
      <c r="R25" s="152"/>
      <c r="S25" s="152"/>
      <c r="T25" s="152"/>
      <c r="U25" s="152"/>
      <c r="V25" s="152"/>
      <c r="W25" s="152"/>
    </row>
    <row r="26" spans="1:23" x14ac:dyDescent="0.25">
      <c r="N26" s="114"/>
      <c r="O26" s="114"/>
      <c r="P26" s="114"/>
      <c r="Q26" s="114"/>
      <c r="R26" s="114"/>
      <c r="S26" s="114"/>
      <c r="T26" s="114"/>
      <c r="U26" s="114"/>
      <c r="V26" s="114"/>
      <c r="W26" s="114"/>
    </row>
    <row r="27" spans="1:23" x14ac:dyDescent="0.25">
      <c r="A27" s="117" t="s">
        <v>510</v>
      </c>
      <c r="B27" s="154">
        <v>45717</v>
      </c>
      <c r="C27" s="154">
        <v>45748</v>
      </c>
      <c r="D27" s="154">
        <v>45779</v>
      </c>
      <c r="N27" s="114"/>
      <c r="O27" s="114"/>
      <c r="P27" s="114"/>
      <c r="Q27" s="114"/>
      <c r="R27" s="114"/>
      <c r="S27" s="114"/>
      <c r="T27" s="114"/>
      <c r="U27" s="114"/>
      <c r="V27" s="114"/>
      <c r="W27" s="114"/>
    </row>
    <row r="28" spans="1:23" x14ac:dyDescent="0.25">
      <c r="A28" s="143" t="s">
        <v>501</v>
      </c>
      <c r="B28" s="114">
        <f t="shared" ref="B28:W28" si="0">SUM(B4,B8,B12,B16,B20,B24)</f>
        <v>772.8</v>
      </c>
      <c r="C28" s="114">
        <f t="shared" si="0"/>
        <v>736</v>
      </c>
      <c r="D28" s="114">
        <f t="shared" si="0"/>
        <v>772.8</v>
      </c>
      <c r="E28" s="114">
        <f t="shared" si="0"/>
        <v>736</v>
      </c>
      <c r="F28" s="114">
        <f t="shared" si="0"/>
        <v>809.6</v>
      </c>
      <c r="G28" s="114">
        <f t="shared" si="0"/>
        <v>772.8</v>
      </c>
      <c r="H28" s="114">
        <f t="shared" si="0"/>
        <v>809.6</v>
      </c>
      <c r="I28" s="114">
        <f t="shared" si="0"/>
        <v>846.4</v>
      </c>
      <c r="J28" s="114">
        <f t="shared" si="0"/>
        <v>736</v>
      </c>
      <c r="K28" s="114">
        <f t="shared" si="0"/>
        <v>593.6</v>
      </c>
      <c r="L28" s="114">
        <f t="shared" si="0"/>
        <v>662.4</v>
      </c>
      <c r="M28" s="114">
        <f t="shared" si="0"/>
        <v>736</v>
      </c>
      <c r="N28" s="114">
        <f t="shared" si="0"/>
        <v>772.8</v>
      </c>
      <c r="O28" s="114">
        <f t="shared" si="0"/>
        <v>736</v>
      </c>
      <c r="P28" s="114">
        <f t="shared" si="0"/>
        <v>772.8</v>
      </c>
      <c r="Q28" s="114">
        <f t="shared" si="0"/>
        <v>736</v>
      </c>
      <c r="R28" s="114">
        <f t="shared" si="0"/>
        <v>809.6</v>
      </c>
      <c r="S28" s="114">
        <f t="shared" si="0"/>
        <v>772.8</v>
      </c>
      <c r="T28" s="114">
        <f t="shared" si="0"/>
        <v>809.6</v>
      </c>
      <c r="U28" s="114">
        <f t="shared" si="0"/>
        <v>846.4</v>
      </c>
      <c r="V28" s="114">
        <f t="shared" si="0"/>
        <v>736</v>
      </c>
      <c r="W28" s="114">
        <f t="shared" si="0"/>
        <v>588.79999999999995</v>
      </c>
    </row>
    <row r="29" spans="1:23" x14ac:dyDescent="0.25">
      <c r="A29" s="143" t="s">
        <v>509</v>
      </c>
      <c r="B29" s="152">
        <f t="shared" ref="B29:W29" si="1">SUM(B5,B9,B13,B17,B21,B25)</f>
        <v>897.8</v>
      </c>
      <c r="C29" s="152">
        <f t="shared" si="1"/>
        <v>870</v>
      </c>
      <c r="D29" s="152">
        <f t="shared" si="1"/>
        <v>875.3</v>
      </c>
      <c r="E29" s="152">
        <f t="shared" si="1"/>
        <v>0</v>
      </c>
      <c r="F29" s="152">
        <f t="shared" si="1"/>
        <v>0</v>
      </c>
      <c r="G29" s="152">
        <f t="shared" si="1"/>
        <v>0</v>
      </c>
      <c r="H29" s="152">
        <f t="shared" si="1"/>
        <v>0</v>
      </c>
      <c r="I29" s="152">
        <f t="shared" si="1"/>
        <v>0</v>
      </c>
      <c r="J29" s="152">
        <f t="shared" si="1"/>
        <v>0</v>
      </c>
      <c r="K29" s="152">
        <f t="shared" si="1"/>
        <v>0</v>
      </c>
      <c r="L29" s="152">
        <f t="shared" si="1"/>
        <v>0</v>
      </c>
      <c r="M29" s="152">
        <f t="shared" si="1"/>
        <v>0</v>
      </c>
      <c r="N29" s="152">
        <f t="shared" si="1"/>
        <v>0</v>
      </c>
      <c r="O29" s="152">
        <f t="shared" si="1"/>
        <v>0</v>
      </c>
      <c r="P29" s="152">
        <f t="shared" si="1"/>
        <v>0</v>
      </c>
      <c r="Q29" s="152">
        <f t="shared" si="1"/>
        <v>0</v>
      </c>
      <c r="R29" s="152">
        <f t="shared" si="1"/>
        <v>0</v>
      </c>
      <c r="S29" s="152">
        <f t="shared" si="1"/>
        <v>0</v>
      </c>
      <c r="T29" s="152">
        <f t="shared" si="1"/>
        <v>0</v>
      </c>
      <c r="U29" s="152">
        <f t="shared" si="1"/>
        <v>0</v>
      </c>
      <c r="V29" s="152">
        <f t="shared" si="1"/>
        <v>0</v>
      </c>
      <c r="W29" s="152">
        <f t="shared" si="1"/>
        <v>0</v>
      </c>
    </row>
    <row r="30" spans="1:23" x14ac:dyDescent="0.25">
      <c r="N30" s="114"/>
      <c r="O30" s="114"/>
      <c r="P30" s="114"/>
      <c r="Q30" s="114"/>
      <c r="R30" s="114"/>
      <c r="S30" s="114"/>
      <c r="T30" s="114"/>
      <c r="U30" s="114"/>
      <c r="V30" s="114"/>
      <c r="W30" s="114"/>
    </row>
    <row r="31" spans="1:23" x14ac:dyDescent="0.25">
      <c r="A31" s="117" t="s">
        <v>508</v>
      </c>
      <c r="N31" s="114"/>
      <c r="O31" s="114"/>
      <c r="P31" s="114"/>
      <c r="Q31" s="114"/>
      <c r="R31" s="114"/>
      <c r="S31" s="114"/>
      <c r="T31" s="114"/>
      <c r="U31" s="114"/>
      <c r="V31" s="114"/>
      <c r="W31" s="114"/>
    </row>
    <row r="32" spans="1:23" x14ac:dyDescent="0.25">
      <c r="A32" s="117" t="s">
        <v>506</v>
      </c>
      <c r="B32" s="114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</row>
    <row r="33" spans="1:23" x14ac:dyDescent="0.25">
      <c r="A33" t="s">
        <v>501</v>
      </c>
      <c r="B33" s="115">
        <f>(Piccoli!R3)*0.9</f>
        <v>151.20000000000002</v>
      </c>
      <c r="C33" s="115">
        <f>(Piccoli!S3)*0.9</f>
        <v>144</v>
      </c>
      <c r="D33" s="115">
        <f>(Piccoli!T3)*0.9</f>
        <v>151.20000000000002</v>
      </c>
      <c r="E33" s="115">
        <f>(Piccoli!U3)*0.9</f>
        <v>144</v>
      </c>
      <c r="F33" s="115">
        <f>(Piccoli!V3)*0.9</f>
        <v>158.4</v>
      </c>
      <c r="G33" s="115">
        <f>(Piccoli!W3)*0.9</f>
        <v>151.20000000000002</v>
      </c>
      <c r="H33" s="115">
        <f>(Piccoli!X3)*0.9</f>
        <v>158.4</v>
      </c>
      <c r="I33" s="115">
        <f>(Piccoli!Y3)*0.9</f>
        <v>165.6</v>
      </c>
      <c r="J33" s="115">
        <f>(Piccoli!Z3)*0.9</f>
        <v>144</v>
      </c>
      <c r="K33" s="115">
        <f>(Piccoli!AA3)*0.9</f>
        <v>158.4</v>
      </c>
      <c r="L33" s="115">
        <f>(Piccoli!AB3)*0.9</f>
        <v>129.6</v>
      </c>
      <c r="M33" s="115">
        <f>(Piccoli!AC3)*0.9</f>
        <v>144</v>
      </c>
      <c r="N33" s="115">
        <f>(Piccoli!AD3)*0.9</f>
        <v>151.20000000000002</v>
      </c>
      <c r="O33" s="115">
        <f>(Piccoli!AE3)*0.9</f>
        <v>144</v>
      </c>
      <c r="P33" s="115">
        <f>(Piccoli!AF3)*0.9</f>
        <v>151.20000000000002</v>
      </c>
      <c r="Q33" s="115">
        <f>(Piccoli!AG3)*0.9</f>
        <v>144</v>
      </c>
      <c r="R33" s="115">
        <f>(Piccoli!AH3)*0.9</f>
        <v>158.4</v>
      </c>
      <c r="S33" s="115">
        <f>(Piccoli!AI3)*0.9</f>
        <v>151.20000000000002</v>
      </c>
      <c r="T33" s="115">
        <f>(Piccoli!AJ3)*0.9</f>
        <v>158.4</v>
      </c>
      <c r="U33" s="115">
        <f>(Piccoli!AK3)*0.9</f>
        <v>165.6</v>
      </c>
      <c r="V33" s="115">
        <f>(Piccoli!AL3)*0.9</f>
        <v>144</v>
      </c>
      <c r="W33" s="115">
        <f>(Piccoli!AM3)*0.9</f>
        <v>115.2</v>
      </c>
    </row>
    <row r="34" spans="1:23" x14ac:dyDescent="0.25">
      <c r="A34" t="s">
        <v>509</v>
      </c>
      <c r="B34" s="152">
        <f>(168)*0.9</f>
        <v>151.20000000000002</v>
      </c>
      <c r="C34" s="152">
        <v>160</v>
      </c>
      <c r="D34" s="152">
        <v>151.19999999999999</v>
      </c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</row>
    <row r="35" spans="1:23" x14ac:dyDescent="0.25">
      <c r="N35" s="114"/>
      <c r="O35" s="114"/>
      <c r="P35" s="114"/>
      <c r="Q35" s="114"/>
      <c r="R35" s="114"/>
      <c r="S35" s="114"/>
      <c r="T35" s="114"/>
      <c r="U35" s="114"/>
      <c r="V35" s="114"/>
      <c r="W35" s="114"/>
    </row>
    <row r="36" spans="1:23" x14ac:dyDescent="0.25">
      <c r="A36" s="117" t="s">
        <v>503</v>
      </c>
      <c r="B36" s="114"/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</row>
    <row r="37" spans="1:23" x14ac:dyDescent="0.25">
      <c r="A37" t="s">
        <v>501</v>
      </c>
      <c r="B37" s="115">
        <f t="shared" ref="B37:W37" si="2">B8</f>
        <v>84</v>
      </c>
      <c r="C37" s="115">
        <f t="shared" si="2"/>
        <v>80</v>
      </c>
      <c r="D37" s="115">
        <f t="shared" si="2"/>
        <v>84</v>
      </c>
      <c r="E37" s="115">
        <f t="shared" si="2"/>
        <v>80</v>
      </c>
      <c r="F37" s="115">
        <f t="shared" si="2"/>
        <v>88</v>
      </c>
      <c r="G37" s="115">
        <f t="shared" si="2"/>
        <v>84</v>
      </c>
      <c r="H37" s="115">
        <f t="shared" si="2"/>
        <v>88</v>
      </c>
      <c r="I37" s="115">
        <f t="shared" si="2"/>
        <v>92</v>
      </c>
      <c r="J37" s="115">
        <f t="shared" si="2"/>
        <v>80</v>
      </c>
      <c r="K37" s="115">
        <f t="shared" si="2"/>
        <v>64</v>
      </c>
      <c r="L37" s="115">
        <f t="shared" si="2"/>
        <v>72</v>
      </c>
      <c r="M37" s="115">
        <f t="shared" si="2"/>
        <v>80</v>
      </c>
      <c r="N37" s="115">
        <f t="shared" si="2"/>
        <v>84</v>
      </c>
      <c r="O37" s="115">
        <f t="shared" si="2"/>
        <v>80</v>
      </c>
      <c r="P37" s="115">
        <f t="shared" si="2"/>
        <v>84</v>
      </c>
      <c r="Q37" s="115">
        <f t="shared" si="2"/>
        <v>80</v>
      </c>
      <c r="R37" s="115">
        <f t="shared" si="2"/>
        <v>88</v>
      </c>
      <c r="S37" s="115">
        <f t="shared" si="2"/>
        <v>84</v>
      </c>
      <c r="T37" s="115">
        <f t="shared" si="2"/>
        <v>88</v>
      </c>
      <c r="U37" s="115">
        <f t="shared" si="2"/>
        <v>92</v>
      </c>
      <c r="V37" s="115">
        <f t="shared" si="2"/>
        <v>80</v>
      </c>
      <c r="W37" s="115">
        <f t="shared" si="2"/>
        <v>64</v>
      </c>
    </row>
    <row r="38" spans="1:23" x14ac:dyDescent="0.25">
      <c r="A38" t="s">
        <v>509</v>
      </c>
      <c r="B38" s="152">
        <v>85</v>
      </c>
      <c r="C38" s="152">
        <v>80</v>
      </c>
      <c r="D38" s="152">
        <f>174.2*0.5</f>
        <v>87.1</v>
      </c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</row>
    <row r="39" spans="1:23" x14ac:dyDescent="0.25">
      <c r="N39" s="114"/>
      <c r="O39" s="114"/>
      <c r="P39" s="114"/>
      <c r="Q39" s="114"/>
      <c r="R39" s="114"/>
      <c r="S39" s="114"/>
      <c r="T39" s="114"/>
      <c r="U39" s="114"/>
      <c r="V39" s="114"/>
      <c r="W39" s="114"/>
    </row>
    <row r="40" spans="1:23" x14ac:dyDescent="0.25">
      <c r="A40" s="117" t="s">
        <v>510</v>
      </c>
      <c r="B40" s="154">
        <v>45717</v>
      </c>
      <c r="C40" s="154">
        <v>45748</v>
      </c>
      <c r="D40" s="154">
        <v>45779</v>
      </c>
      <c r="N40" s="114"/>
      <c r="O40" s="114"/>
      <c r="P40" s="114"/>
      <c r="Q40" s="114"/>
      <c r="R40" s="114"/>
      <c r="S40" s="114"/>
      <c r="T40" s="114"/>
      <c r="U40" s="114"/>
      <c r="V40" s="114"/>
      <c r="W40" s="114"/>
    </row>
    <row r="41" spans="1:23" x14ac:dyDescent="0.25">
      <c r="A41" s="143" t="s">
        <v>501</v>
      </c>
      <c r="B41" s="115">
        <f t="shared" ref="B41:W41" si="3">SUM(B33,B37)</f>
        <v>235.20000000000002</v>
      </c>
      <c r="C41" s="115">
        <f t="shared" si="3"/>
        <v>224</v>
      </c>
      <c r="D41" s="115">
        <f t="shared" si="3"/>
        <v>235.20000000000002</v>
      </c>
      <c r="E41" s="115">
        <f t="shared" si="3"/>
        <v>224</v>
      </c>
      <c r="F41" s="115">
        <f t="shared" si="3"/>
        <v>246.4</v>
      </c>
      <c r="G41" s="115">
        <f t="shared" si="3"/>
        <v>235.20000000000002</v>
      </c>
      <c r="H41" s="115">
        <f t="shared" si="3"/>
        <v>246.4</v>
      </c>
      <c r="I41" s="115">
        <f t="shared" si="3"/>
        <v>257.60000000000002</v>
      </c>
      <c r="J41" s="115">
        <f t="shared" si="3"/>
        <v>224</v>
      </c>
      <c r="K41" s="115">
        <f t="shared" si="3"/>
        <v>222.4</v>
      </c>
      <c r="L41" s="115">
        <f t="shared" si="3"/>
        <v>201.6</v>
      </c>
      <c r="M41" s="115">
        <f t="shared" si="3"/>
        <v>224</v>
      </c>
      <c r="N41" s="115">
        <f t="shared" si="3"/>
        <v>235.20000000000002</v>
      </c>
      <c r="O41" s="115">
        <f t="shared" si="3"/>
        <v>224</v>
      </c>
      <c r="P41" s="115">
        <f t="shared" si="3"/>
        <v>235.20000000000002</v>
      </c>
      <c r="Q41" s="115">
        <f t="shared" si="3"/>
        <v>224</v>
      </c>
      <c r="R41" s="115">
        <f t="shared" si="3"/>
        <v>246.4</v>
      </c>
      <c r="S41" s="115">
        <f t="shared" si="3"/>
        <v>235.20000000000002</v>
      </c>
      <c r="T41" s="115">
        <f t="shared" si="3"/>
        <v>246.4</v>
      </c>
      <c r="U41" s="115">
        <f t="shared" si="3"/>
        <v>257.60000000000002</v>
      </c>
      <c r="V41" s="115">
        <f t="shared" si="3"/>
        <v>224</v>
      </c>
      <c r="W41" s="115">
        <f t="shared" si="3"/>
        <v>179.2</v>
      </c>
    </row>
    <row r="42" spans="1:23" x14ac:dyDescent="0.25">
      <c r="A42" s="143" t="s">
        <v>509</v>
      </c>
      <c r="B42" s="152">
        <f>SUM(B38,B34)</f>
        <v>236.20000000000002</v>
      </c>
      <c r="C42" s="152">
        <f t="shared" ref="C42:W42" si="4">SUM(C38,C34)</f>
        <v>240</v>
      </c>
      <c r="D42" s="152">
        <f t="shared" si="4"/>
        <v>238.29999999999998</v>
      </c>
      <c r="E42" s="152">
        <f t="shared" si="4"/>
        <v>0</v>
      </c>
      <c r="F42" s="152">
        <f t="shared" si="4"/>
        <v>0</v>
      </c>
      <c r="G42" s="152">
        <f t="shared" si="4"/>
        <v>0</v>
      </c>
      <c r="H42" s="152">
        <f t="shared" si="4"/>
        <v>0</v>
      </c>
      <c r="I42" s="152">
        <f t="shared" si="4"/>
        <v>0</v>
      </c>
      <c r="J42" s="152">
        <f t="shared" si="4"/>
        <v>0</v>
      </c>
      <c r="K42" s="152">
        <f t="shared" si="4"/>
        <v>0</v>
      </c>
      <c r="L42" s="152">
        <f t="shared" si="4"/>
        <v>0</v>
      </c>
      <c r="M42" s="152">
        <f t="shared" si="4"/>
        <v>0</v>
      </c>
      <c r="N42" s="152">
        <f t="shared" si="4"/>
        <v>0</v>
      </c>
      <c r="O42" s="152">
        <f t="shared" si="4"/>
        <v>0</v>
      </c>
      <c r="P42" s="152">
        <f t="shared" si="4"/>
        <v>0</v>
      </c>
      <c r="Q42" s="152">
        <f t="shared" si="4"/>
        <v>0</v>
      </c>
      <c r="R42" s="152">
        <f t="shared" si="4"/>
        <v>0</v>
      </c>
      <c r="S42" s="152">
        <f t="shared" si="4"/>
        <v>0</v>
      </c>
      <c r="T42" s="152">
        <f t="shared" si="4"/>
        <v>0</v>
      </c>
      <c r="U42" s="152">
        <f t="shared" si="4"/>
        <v>0</v>
      </c>
      <c r="V42" s="152">
        <f t="shared" si="4"/>
        <v>0</v>
      </c>
      <c r="W42" s="152">
        <f t="shared" si="4"/>
        <v>0</v>
      </c>
    </row>
    <row r="61" spans="2:13" x14ac:dyDescent="0.25">
      <c r="B61" s="162" t="s">
        <v>511</v>
      </c>
      <c r="C61" s="162"/>
      <c r="D61" s="162"/>
      <c r="E61" s="162"/>
      <c r="F61" s="162"/>
      <c r="G61" s="162"/>
      <c r="L61" s="162" t="s">
        <v>511</v>
      </c>
      <c r="M61" s="162"/>
    </row>
    <row r="62" spans="2:13" x14ac:dyDescent="0.25">
      <c r="B62" s="155" t="s">
        <v>500</v>
      </c>
      <c r="C62" s="155" t="s">
        <v>503</v>
      </c>
      <c r="D62" s="155" t="s">
        <v>504</v>
      </c>
      <c r="E62" s="155" t="s">
        <v>505</v>
      </c>
      <c r="F62" s="155" t="s">
        <v>506</v>
      </c>
      <c r="G62" s="155" t="s">
        <v>428</v>
      </c>
      <c r="L62" s="155" t="s">
        <v>503</v>
      </c>
      <c r="M62" s="155" t="s">
        <v>506</v>
      </c>
    </row>
    <row r="63" spans="2:13" x14ac:dyDescent="0.25">
      <c r="B63" s="157">
        <v>179.5</v>
      </c>
      <c r="C63" s="157">
        <v>87.1</v>
      </c>
      <c r="D63" s="157">
        <v>250</v>
      </c>
      <c r="E63" s="157">
        <v>174.1</v>
      </c>
      <c r="F63" s="157">
        <v>16.8</v>
      </c>
      <c r="G63" s="158">
        <v>168</v>
      </c>
      <c r="L63" s="156">
        <v>87.1</v>
      </c>
      <c r="M63" s="156">
        <v>151.19999999999999</v>
      </c>
    </row>
  </sheetData>
  <mergeCells count="2">
    <mergeCell ref="B61:G61"/>
    <mergeCell ref="L61:M6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299C8A5E56DF42BB3A496FAB31A3CA" ma:contentTypeVersion="14" ma:contentTypeDescription="Crie um novo documento." ma:contentTypeScope="" ma:versionID="f48546ee30a9c08b8c56cc99cae99613">
  <xsd:schema xmlns:xsd="http://www.w3.org/2001/XMLSchema" xmlns:xs="http://www.w3.org/2001/XMLSchema" xmlns:p="http://schemas.microsoft.com/office/2006/metadata/properties" xmlns:ns2="886f8626-7949-4fe5-8403-a629ca357b95" targetNamespace="http://schemas.microsoft.com/office/2006/metadata/properties" ma:root="true" ma:fieldsID="4da67acbd85d4947d1135fd4f9dd5422" ns2:_="">
    <xsd:import namespace="886f8626-7949-4fe5-8403-a629ca357b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f8626-7949-4fe5-8403-a629ca357b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7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1C848C-A0C9-41E4-8BB1-646104CE90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6963EF-7E18-4286-B416-ADA05C6F6E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D166CF-06BA-4724-B53B-B9598BFDF5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6f8626-7949-4fe5-8403-a629ca357b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86666a6-a8d2-4604-a002-95b622cb7e18}" enabled="0" method="" siteId="{886666a6-a8d2-4604-a002-95b622cb7e1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Backlog Servers</vt:lpstr>
      <vt:lpstr>Backlog Plataform OPS</vt:lpstr>
      <vt:lpstr>Anderson</vt:lpstr>
      <vt:lpstr>Claudio</vt:lpstr>
      <vt:lpstr>David</vt:lpstr>
      <vt:lpstr>Giovani</vt:lpstr>
      <vt:lpstr>Piccoli</vt:lpstr>
      <vt:lpstr>Samarone</vt:lpstr>
      <vt:lpstr>Disponibilidade Equipe</vt:lpstr>
      <vt:lpstr>DisponibxApontamentos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 Botter Cario Einsfeldt</dc:creator>
  <cp:keywords/>
  <dc:description/>
  <cp:lastModifiedBy>Rodrigo de Oliveira</cp:lastModifiedBy>
  <cp:revision/>
  <dcterms:created xsi:type="dcterms:W3CDTF">2024-04-18T17:53:24Z</dcterms:created>
  <dcterms:modified xsi:type="dcterms:W3CDTF">2025-07-29T19:02:24Z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0x01010055299C8A5E56DF42BB3A496FAB31A3CA</vt:lpwstr>
  </property>
</Properties>
</file>