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drigo\Desktop\5A1S\PGO\Models\"/>
    </mc:Choice>
  </mc:AlternateContent>
  <xr:revisionPtr revIDLastSave="0" documentId="13_ncr:1_{0049D053-D740-453F-AFB9-5BCB0DC9B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Sheet1!$G$2:$G$4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Sheet1!$J$2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12" i="1"/>
  <c r="J4" i="1" a="1"/>
  <c r="J4" i="1" s="1"/>
  <c r="J3" i="1"/>
  <c r="C9" i="1"/>
  <c r="F9" i="1" s="1"/>
  <c r="C10" i="1"/>
  <c r="G10" i="1" s="1"/>
  <c r="C11" i="1"/>
  <c r="C8" i="1"/>
  <c r="G8" i="1" s="1"/>
  <c r="G9" i="1" l="1"/>
  <c r="F11" i="1"/>
  <c r="F10" i="1"/>
  <c r="G11" i="1"/>
  <c r="F8" i="1"/>
  <c r="C12" i="1" s="1"/>
  <c r="D12" i="1" l="1"/>
  <c r="C13" i="1" s="1"/>
  <c r="F12" i="1"/>
  <c r="G12" i="1"/>
  <c r="I12" i="1" s="1"/>
  <c r="J12" i="1" s="1"/>
  <c r="G13" i="1" l="1"/>
  <c r="I13" i="1" s="1"/>
  <c r="J13" i="1" s="1"/>
  <c r="D13" i="1"/>
  <c r="C14" i="1" s="1"/>
  <c r="F13" i="1"/>
  <c r="G14" i="1" l="1"/>
  <c r="I14" i="1" s="1"/>
  <c r="J14" i="1" s="1"/>
  <c r="F14" i="1"/>
  <c r="D14" i="1"/>
  <c r="C15" i="1" s="1"/>
  <c r="F15" i="1" l="1"/>
  <c r="D15" i="1"/>
  <c r="C16" i="1" s="1"/>
  <c r="G15" i="1"/>
  <c r="I15" i="1" s="1"/>
  <c r="J15" i="1" s="1"/>
  <c r="F16" i="1" l="1"/>
  <c r="D16" i="1"/>
  <c r="C17" i="1" s="1"/>
  <c r="G16" i="1"/>
  <c r="I16" i="1" s="1"/>
  <c r="J16" i="1" s="1"/>
  <c r="F17" i="1" l="1"/>
  <c r="D17" i="1"/>
  <c r="C18" i="1" s="1"/>
  <c r="G17" i="1"/>
  <c r="I17" i="1" s="1"/>
  <c r="J17" i="1" s="1"/>
  <c r="F18" i="1" l="1"/>
  <c r="D18" i="1"/>
  <c r="C19" i="1" s="1"/>
  <c r="G18" i="1"/>
  <c r="I18" i="1" s="1"/>
  <c r="J18" i="1" s="1"/>
  <c r="F19" i="1" l="1"/>
  <c r="D19" i="1"/>
  <c r="C20" i="1" s="1"/>
  <c r="G19" i="1"/>
  <c r="I19" i="1" s="1"/>
  <c r="J19" i="1" s="1"/>
  <c r="F20" i="1" l="1"/>
  <c r="D20" i="1"/>
  <c r="C21" i="1" s="1"/>
  <c r="G20" i="1"/>
  <c r="I20" i="1" s="1"/>
  <c r="J20" i="1" s="1"/>
  <c r="F21" i="1" l="1"/>
  <c r="D21" i="1"/>
  <c r="C22" i="1" s="1"/>
  <c r="G21" i="1"/>
  <c r="I21" i="1" s="1"/>
  <c r="J21" i="1" s="1"/>
  <c r="F22" i="1" l="1"/>
  <c r="D22" i="1"/>
  <c r="C23" i="1" s="1"/>
  <c r="G22" i="1"/>
  <c r="I22" i="1" s="1"/>
  <c r="J22" i="1" s="1"/>
  <c r="F23" i="1" l="1"/>
  <c r="D23" i="1"/>
  <c r="C24" i="1" s="1"/>
  <c r="G23" i="1"/>
  <c r="I23" i="1" s="1"/>
  <c r="J23" i="1" s="1"/>
  <c r="G24" i="1" l="1"/>
  <c r="I24" i="1" s="1"/>
  <c r="J24" i="1" s="1"/>
  <c r="F24" i="1"/>
  <c r="D24" i="1"/>
  <c r="C25" i="1" s="1"/>
  <c r="F25" i="1" l="1"/>
  <c r="D25" i="1"/>
  <c r="C26" i="1" s="1"/>
  <c r="G25" i="1"/>
  <c r="I25" i="1" s="1"/>
  <c r="J25" i="1" s="1"/>
  <c r="F26" i="1" l="1"/>
  <c r="D26" i="1"/>
  <c r="C27" i="1" s="1"/>
  <c r="G26" i="1"/>
  <c r="I26" i="1" s="1"/>
  <c r="J26" i="1" s="1"/>
  <c r="F27" i="1" l="1"/>
  <c r="D27" i="1"/>
  <c r="G27" i="1"/>
  <c r="I27" i="1" s="1"/>
  <c r="J27" i="1" s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<sst xmlns="http://schemas.openxmlformats.org/spreadsheetml/2006/main" count="19" uniqueCount="19">
  <si>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t</t>
  </si>
  <si>
    <t>alfa</t>
  </si>
  <si>
    <t>beta</t>
  </si>
  <si>
    <t>gama</t>
  </si>
  <si>
    <t>season</t>
  </si>
  <si>
    <t>f</t>
  </si>
  <si>
    <t>nt</t>
  </si>
  <si>
    <t>bt</t>
  </si>
  <si>
    <t>ft</t>
  </si>
  <si>
    <t>Z^t</t>
  </si>
  <si>
    <t>k</t>
  </si>
  <si>
    <t>Et</t>
  </si>
  <si>
    <t>Et2</t>
  </si>
  <si>
    <t>MSE</t>
  </si>
  <si>
    <r>
      <t>Z</t>
    </r>
    <r>
      <rPr>
        <b/>
        <i/>
        <vertAlign val="subscript"/>
        <sz val="12"/>
        <color theme="1"/>
        <rFont val="Times New Roman"/>
        <family val="1"/>
      </rPr>
      <t>t</t>
    </r>
  </si>
  <si>
    <t>ME</t>
  </si>
  <si>
    <t>MAE</t>
  </si>
  <si>
    <t>MAPE</t>
  </si>
  <si>
    <t>APE%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</si>
</sst>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1" fillId="0" borderId="9" xfId="0" applyFont="1" applyBorder="1" applyAlignment="1">
      <alignment horizontal="center" vertical="center" wrapText="1"/>
    </xf>
    <xf numFmtId="0" fontId="0" fillId="0" borderId="7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0" fontId="1" fillId="0" borderId="7" xfId="1" applyNumberFormat="1" applyFont="1" applyBorder="1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10" fontId="0" fillId="0" borderId="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Sheet1!$B$8:$B$27</c:f>
              <c:numCache>
                <c:formatCode>General</c:formatCode>
                <c:ptCount val="20"/>
                <c:pt idx="0">
                  <c:v>39</c:v>
                </c:pt>
                <c:pt idx="1">
                  <c:v>33</c:v>
                </c:pt>
                <c:pt idx="2">
                  <c:v>80</c:v>
                </c:pt>
                <c:pt idx="3">
                  <c:v>53</c:v>
                </c:pt>
                <c:pt idx="4">
                  <c:v>45</c:v>
                </c:pt>
                <c:pt idx="5">
                  <c:v>48</c:v>
                </c:pt>
                <c:pt idx="6">
                  <c:v>76</c:v>
                </c:pt>
                <c:pt idx="7">
                  <c:v>58</c:v>
                </c:pt>
                <c:pt idx="8">
                  <c:v>50</c:v>
                </c:pt>
                <c:pt idx="9">
                  <c:v>60</c:v>
                </c:pt>
                <c:pt idx="10">
                  <c:v>69</c:v>
                </c:pt>
                <c:pt idx="11">
                  <c:v>61</c:v>
                </c:pt>
                <c:pt idx="12">
                  <c:v>53</c:v>
                </c:pt>
                <c:pt idx="13">
                  <c:v>63</c:v>
                </c:pt>
                <c:pt idx="14">
                  <c:v>76</c:v>
                </c:pt>
                <c:pt idx="15">
                  <c:v>69</c:v>
                </c:pt>
                <c:pt idx="16">
                  <c:v>55</c:v>
                </c:pt>
                <c:pt idx="17">
                  <c:v>68</c:v>
                </c:pt>
                <c:pt idx="18">
                  <c:v>79</c:v>
                </c:pt>
                <c:pt idx="19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C-4E24-8B24-CA7F8F401F25}"/>
            </c:ext>
          </c:extLst>
        </c:ser>
        <c:ser>
          <c:idx val="1"/>
          <c:order val="1"/>
          <c:tx>
            <c:strRef>
              <c:f>Sheet1!$G$7</c:f>
              <c:strCache>
                <c:ptCount val="1"/>
                <c:pt idx="0">
                  <c:v>Z^t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Sheet1!$A$8:$A$27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Sheet1!$G$8:$G$27</c:f>
              <c:numCache>
                <c:formatCode>General</c:formatCode>
                <c:ptCount val="20"/>
                <c:pt idx="0">
                  <c:v>51.25</c:v>
                </c:pt>
                <c:pt idx="1">
                  <c:v>51.25</c:v>
                </c:pt>
                <c:pt idx="2">
                  <c:v>51.25</c:v>
                </c:pt>
                <c:pt idx="3">
                  <c:v>51.25</c:v>
                </c:pt>
                <c:pt idx="4">
                  <c:v>39</c:v>
                </c:pt>
                <c:pt idx="5">
                  <c:v>34.260000000000005</c:v>
                </c:pt>
                <c:pt idx="6">
                  <c:v>84.205400000000012</c:v>
                </c:pt>
                <c:pt idx="7">
                  <c:v>55.679666000000019</c:v>
                </c:pt>
                <c:pt idx="8">
                  <c:v>45.162282140000016</c:v>
                </c:pt>
                <c:pt idx="9">
                  <c:v>42.064252230600005</c:v>
                </c:pt>
                <c:pt idx="10">
                  <c:v>79.942685780773999</c:v>
                </c:pt>
                <c:pt idx="11">
                  <c:v>61.063505763105468</c:v>
                </c:pt>
                <c:pt idx="12">
                  <c:v>53.159026691339584</c:v>
                </c:pt>
                <c:pt idx="13">
                  <c:v>56.480853167013478</c:v>
                </c:pt>
                <c:pt idx="14">
                  <c:v>75.994505815882462</c:v>
                </c:pt>
                <c:pt idx="15">
                  <c:v>65.696482876818806</c:v>
                </c:pt>
                <c:pt idx="16">
                  <c:v>59.61089969679972</c:v>
                </c:pt>
                <c:pt idx="17">
                  <c:v>65.035124155816433</c:v>
                </c:pt>
                <c:pt idx="18">
                  <c:v>79.360552481471643</c:v>
                </c:pt>
                <c:pt idx="19">
                  <c:v>72.0136896171811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CC-4E24-8B24-CA7F8F401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976383"/>
        <c:axId val="823973887"/>
      </c:scatterChart>
      <c:valAx>
        <c:axId val="82397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3973887"/>
        <c:crosses val="autoZero"/>
        <c:crossBetween val="midCat"/>
      </c:valAx>
      <c:valAx>
        <c:axId val="8239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397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0</xdr:row>
      <xdr:rowOff>104775</xdr:rowOff>
    </xdr:from>
    <xdr:to>
      <xdr:col>21</xdr:col>
      <xdr:colOff>495300</xdr:colOff>
      <xdr:row>14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77087-AA00-45F8-9868-A634BAF6B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M8" sqref="M8"/>
    </sheetView>
  </sheetViews>
  <sheetFormatPr defaultRowHeight="14.4" x14ac:dyDescent="0.3"/>
  <cols>
    <col min="4" max="4" width="8.88671875" customWidth="1"/>
    <col min="5" max="5" width="0.21875" customWidth="1"/>
  </cols>
  <sheetData>
    <row r="1" spans="1:11" ht="15" thickBot="1" x14ac:dyDescent="0.35"/>
    <row r="2" spans="1:11" x14ac:dyDescent="0.3">
      <c r="F2" s="16" t="s">
        <v>1</v>
      </c>
      <c r="G2" s="4">
        <v>0.2</v>
      </c>
      <c r="I2" s="16" t="s">
        <v>13</v>
      </c>
      <c r="J2" s="4">
        <f>AVERAGE(J12:J27)</f>
        <v>52.933288611692916</v>
      </c>
    </row>
    <row r="3" spans="1:11" x14ac:dyDescent="0.3">
      <c r="F3" s="17" t="s">
        <v>2</v>
      </c>
      <c r="G3" s="5">
        <v>0.05</v>
      </c>
      <c r="I3" s="17" t="s">
        <v>15</v>
      </c>
      <c r="J3" s="5">
        <f>AVERAGE(I12:I27)</f>
        <v>2.1419420989498281</v>
      </c>
    </row>
    <row r="4" spans="1:11" x14ac:dyDescent="0.3">
      <c r="F4" s="17" t="s">
        <v>3</v>
      </c>
      <c r="G4" s="5">
        <v>0.6</v>
      </c>
      <c r="I4" s="17" t="s">
        <v>16</v>
      </c>
      <c r="J4" s="5" cm="1">
        <f t="array" ref="J4">AVERAGE(ABS(I12:I27))</f>
        <v>5.1847009006361313</v>
      </c>
    </row>
    <row r="5" spans="1:11" ht="15" thickBot="1" x14ac:dyDescent="0.35">
      <c r="F5" s="18" t="s">
        <v>4</v>
      </c>
      <c r="G5" s="7">
        <v>4</v>
      </c>
      <c r="I5" s="18" t="s">
        <v>17</v>
      </c>
      <c r="J5" s="19">
        <f>AVERAGE(K12:K27)</f>
        <v>8.8925511469561416E-2</v>
      </c>
    </row>
    <row r="6" spans="1:11" ht="15" thickBot="1" x14ac:dyDescent="0.35"/>
    <row r="7" spans="1:11" ht="18.600000000000001" x14ac:dyDescent="0.3">
      <c r="A7" s="8" t="s">
        <v>0</v>
      </c>
      <c r="B7" s="9" t="s">
        <v>14</v>
      </c>
      <c r="C7" s="10" t="s">
        <v>6</v>
      </c>
      <c r="D7" s="10" t="s">
        <v>7</v>
      </c>
      <c r="E7" s="10" t="s">
        <v>5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1" t="s">
        <v>18</v>
      </c>
    </row>
    <row r="8" spans="1:11" ht="15.6" x14ac:dyDescent="0.3">
      <c r="A8" s="2">
        <v>1</v>
      </c>
      <c r="B8" s="1">
        <v>39</v>
      </c>
      <c r="C8" s="12">
        <f>AVERAGE($B$8:$B$11)</f>
        <v>51.25</v>
      </c>
      <c r="D8" s="12">
        <v>0</v>
      </c>
      <c r="E8" s="12"/>
      <c r="F8" s="12">
        <f>B8-C8</f>
        <v>-12.25</v>
      </c>
      <c r="G8" s="12">
        <f>C8+D8*H8</f>
        <v>51.25</v>
      </c>
      <c r="H8" s="12">
        <v>1</v>
      </c>
      <c r="I8" s="12"/>
      <c r="J8" s="12"/>
      <c r="K8" s="5"/>
    </row>
    <row r="9" spans="1:11" ht="15.6" x14ac:dyDescent="0.3">
      <c r="A9" s="2">
        <v>2</v>
      </c>
      <c r="B9" s="1">
        <v>33</v>
      </c>
      <c r="C9" s="12">
        <f t="shared" ref="C9:C11" si="0">AVERAGE($B$8:$B$11)</f>
        <v>51.25</v>
      </c>
      <c r="D9" s="12">
        <v>0</v>
      </c>
      <c r="E9" s="12"/>
      <c r="F9" s="12">
        <f>B9-C9</f>
        <v>-18.25</v>
      </c>
      <c r="G9" s="12">
        <f>C9+D9*H9</f>
        <v>51.25</v>
      </c>
      <c r="H9" s="12">
        <v>1</v>
      </c>
      <c r="I9" s="12"/>
      <c r="J9" s="12"/>
      <c r="K9" s="5"/>
    </row>
    <row r="10" spans="1:11" ht="15.6" x14ac:dyDescent="0.3">
      <c r="A10" s="2">
        <v>3</v>
      </c>
      <c r="B10" s="1">
        <v>80</v>
      </c>
      <c r="C10" s="12">
        <f t="shared" si="0"/>
        <v>51.25</v>
      </c>
      <c r="D10" s="12">
        <v>0</v>
      </c>
      <c r="E10" s="12"/>
      <c r="F10" s="12">
        <f>B10-C10</f>
        <v>28.75</v>
      </c>
      <c r="G10" s="12">
        <f>C10+D10*H10</f>
        <v>51.25</v>
      </c>
      <c r="H10" s="12">
        <v>1</v>
      </c>
      <c r="I10" s="12"/>
      <c r="J10" s="12"/>
      <c r="K10" s="5"/>
    </row>
    <row r="11" spans="1:11" ht="15.6" x14ac:dyDescent="0.3">
      <c r="A11" s="2">
        <v>4</v>
      </c>
      <c r="B11" s="1">
        <v>53</v>
      </c>
      <c r="C11" s="12">
        <f t="shared" si="0"/>
        <v>51.25</v>
      </c>
      <c r="D11" s="12">
        <v>0</v>
      </c>
      <c r="E11" s="12"/>
      <c r="F11" s="12">
        <f>B11-C11</f>
        <v>1.75</v>
      </c>
      <c r="G11" s="12">
        <f>C11+D11*H11</f>
        <v>51.25</v>
      </c>
      <c r="H11" s="12">
        <v>1</v>
      </c>
      <c r="I11" s="12"/>
      <c r="J11" s="12"/>
      <c r="K11" s="5"/>
    </row>
    <row r="12" spans="1:11" ht="15.6" x14ac:dyDescent="0.3">
      <c r="A12" s="2">
        <v>5</v>
      </c>
      <c r="B12" s="1">
        <v>45</v>
      </c>
      <c r="C12" s="12">
        <f>$G$2*(B12-F8)+(1-$G$2)*(C11+D11)</f>
        <v>52.45</v>
      </c>
      <c r="D12" s="12">
        <f>$G$3*(C12-C11)+(1-$G$3)*D11</f>
        <v>6.0000000000000143E-2</v>
      </c>
      <c r="E12" s="12"/>
      <c r="F12" s="12">
        <f>$G$4*(B12-C12)+(1-$G$4)*F8</f>
        <v>-9.370000000000001</v>
      </c>
      <c r="G12" s="12">
        <f>C11+D11*H12+F8</f>
        <v>39</v>
      </c>
      <c r="H12" s="12">
        <v>1</v>
      </c>
      <c r="I12" s="12">
        <f>B12-G12</f>
        <v>6</v>
      </c>
      <c r="J12" s="12">
        <f>I12^2</f>
        <v>36</v>
      </c>
      <c r="K12" s="14">
        <f>ABS(I12/B12)</f>
        <v>0.13333333333333333</v>
      </c>
    </row>
    <row r="13" spans="1:11" ht="15.6" x14ac:dyDescent="0.3">
      <c r="A13" s="2">
        <v>6</v>
      </c>
      <c r="B13" s="1">
        <v>48</v>
      </c>
      <c r="C13" s="12">
        <f>$G$2*(B13-F9)+(1-$G$2)*(C12+D12)</f>
        <v>55.25800000000001</v>
      </c>
      <c r="D13" s="12">
        <f>$G$3*(C13-C12)+(1-$G$3)*D12</f>
        <v>0.19740000000000049</v>
      </c>
      <c r="E13" s="12"/>
      <c r="F13" s="12">
        <f>$G$4*(B13-C13)+(1-$G$4)*F9</f>
        <v>-11.654800000000005</v>
      </c>
      <c r="G13" s="12">
        <f>C12+D12*H13+F9</f>
        <v>34.260000000000005</v>
      </c>
      <c r="H13" s="12">
        <v>1</v>
      </c>
      <c r="I13" s="12">
        <f>B13-G13</f>
        <v>13.739999999999995</v>
      </c>
      <c r="J13" s="12">
        <f t="shared" ref="J13:J27" si="1">I13^2</f>
        <v>188.78759999999986</v>
      </c>
      <c r="K13" s="14">
        <f t="shared" ref="K13:K27" si="2">ABS(I13/B13)</f>
        <v>0.28624999999999989</v>
      </c>
    </row>
    <row r="14" spans="1:11" ht="15.6" x14ac:dyDescent="0.3">
      <c r="A14" s="2">
        <v>7</v>
      </c>
      <c r="B14" s="1">
        <v>76</v>
      </c>
      <c r="C14" s="12">
        <f>$G$2*(B14-F10)+(1-$G$2)*(C13+D13)</f>
        <v>53.814320000000016</v>
      </c>
      <c r="D14" s="12">
        <f>$G$3*(C14-C13)+(1-$G$3)*D13</f>
        <v>0.11534600000000077</v>
      </c>
      <c r="E14" s="12"/>
      <c r="F14" s="12">
        <f>$G$4*(B14-C14)+(1-$G$4)*F10</f>
        <v>24.811407999999989</v>
      </c>
      <c r="G14" s="12">
        <f>C13+D13*H14+F10</f>
        <v>84.205400000000012</v>
      </c>
      <c r="H14" s="12">
        <v>1</v>
      </c>
      <c r="I14" s="12">
        <f>B14-G14</f>
        <v>-8.2054000000000116</v>
      </c>
      <c r="J14" s="12">
        <f t="shared" si="1"/>
        <v>67.328589160000192</v>
      </c>
      <c r="K14" s="14">
        <f t="shared" si="2"/>
        <v>0.10796578947368436</v>
      </c>
    </row>
    <row r="15" spans="1:11" ht="15.6" x14ac:dyDescent="0.3">
      <c r="A15" s="2">
        <v>8</v>
      </c>
      <c r="B15" s="1">
        <v>58</v>
      </c>
      <c r="C15" s="12">
        <f>$G$2*(B15-F11)+(1-$G$2)*(C14+D14)</f>
        <v>54.393732800000016</v>
      </c>
      <c r="D15" s="12">
        <f>$G$3*(C15-C14)+(1-$G$3)*D14</f>
        <v>0.13854934000000074</v>
      </c>
      <c r="E15" s="12"/>
      <c r="F15" s="12">
        <f>$G$4*(B15-C15)+(1-$G$4)*F11</f>
        <v>2.8637603199999901</v>
      </c>
      <c r="G15" s="12">
        <f>C14+D14*H15+F11</f>
        <v>55.679666000000019</v>
      </c>
      <c r="H15" s="12">
        <v>1</v>
      </c>
      <c r="I15" s="12">
        <f>B15-G15</f>
        <v>2.3203339999999812</v>
      </c>
      <c r="J15" s="12">
        <f t="shared" si="1"/>
        <v>5.3839498715559131</v>
      </c>
      <c r="K15" s="14">
        <f t="shared" si="2"/>
        <v>4.0005758620689329E-2</v>
      </c>
    </row>
    <row r="16" spans="1:11" ht="15.6" x14ac:dyDescent="0.3">
      <c r="A16" s="2">
        <v>9</v>
      </c>
      <c r="B16" s="1">
        <v>50</v>
      </c>
      <c r="C16" s="12">
        <f>$G$2*(B16-E12)+(1-$G$2)*(C15+D15)</f>
        <v>53.625825712000015</v>
      </c>
      <c r="D16" s="12">
        <f>$G$3*(C16-C15)+(1-$G$3)*D15</f>
        <v>9.3226518600000641E-2</v>
      </c>
      <c r="E16" s="12"/>
      <c r="F16" s="12">
        <f>$G$4*(B16-C16)+(1-$G$4)*F12</f>
        <v>-5.9234954272000095</v>
      </c>
      <c r="G16" s="12">
        <f>C15+D15*H16+F12</f>
        <v>45.162282140000016</v>
      </c>
      <c r="H16" s="12">
        <v>1</v>
      </c>
      <c r="I16" s="12">
        <f>B16-G16</f>
        <v>4.8377178599999837</v>
      </c>
      <c r="J16" s="12">
        <f t="shared" si="1"/>
        <v>23.403514092962823</v>
      </c>
      <c r="K16" s="14">
        <f t="shared" si="2"/>
        <v>9.6754357199999669E-2</v>
      </c>
    </row>
    <row r="17" spans="1:11" ht="15.6" x14ac:dyDescent="0.3">
      <c r="A17" s="2">
        <v>10</v>
      </c>
      <c r="B17" s="1">
        <v>60</v>
      </c>
      <c r="C17" s="12">
        <f>$G$2*(B17-E13)+(1-$G$2)*(C16+D16)</f>
        <v>54.975241784480012</v>
      </c>
      <c r="D17" s="12">
        <f>$G$3*(C17-C16)+(1-$G$3)*D16</f>
        <v>0.15603599629400045</v>
      </c>
      <c r="E17" s="12"/>
      <c r="F17" s="12">
        <f>$G$4*(B17-C17)+(1-$G$4)*F13</f>
        <v>-1.6470650706880092</v>
      </c>
      <c r="G17" s="12">
        <f>C16+D16*H17+F13</f>
        <v>42.064252230600005</v>
      </c>
      <c r="H17" s="12">
        <v>1</v>
      </c>
      <c r="I17" s="12">
        <f>B17-G17</f>
        <v>17.935747769399995</v>
      </c>
      <c r="J17" s="12">
        <f t="shared" si="1"/>
        <v>321.69104804753692</v>
      </c>
      <c r="K17" s="14">
        <f t="shared" si="2"/>
        <v>0.29892912948999995</v>
      </c>
    </row>
    <row r="18" spans="1:11" ht="15.6" x14ac:dyDescent="0.3">
      <c r="A18" s="2">
        <v>11</v>
      </c>
      <c r="B18" s="1">
        <v>69</v>
      </c>
      <c r="C18" s="12">
        <f>$G$2*(B18-E14)+(1-$G$2)*(C17+D17)</f>
        <v>57.905022224619216</v>
      </c>
      <c r="D18" s="12">
        <f>$G$3*(C18-C17)+(1-$G$3)*D17</f>
        <v>0.2947232184862606</v>
      </c>
      <c r="E18" s="12"/>
      <c r="F18" s="12">
        <f>$G$4*(B18-C18)+(1-$G$4)*F14</f>
        <v>16.581549865228467</v>
      </c>
      <c r="G18" s="12">
        <f>C17+D17*H18+F14</f>
        <v>79.942685780773999</v>
      </c>
      <c r="H18" s="12">
        <v>1</v>
      </c>
      <c r="I18" s="12">
        <f>B18-G18</f>
        <v>-10.942685780773999</v>
      </c>
      <c r="J18" s="12">
        <f t="shared" si="1"/>
        <v>119.74237209675347</v>
      </c>
      <c r="K18" s="14">
        <f t="shared" si="2"/>
        <v>0.15858964899672462</v>
      </c>
    </row>
    <row r="19" spans="1:11" ht="15.6" x14ac:dyDescent="0.3">
      <c r="A19" s="2">
        <v>12</v>
      </c>
      <c r="B19" s="1">
        <v>61</v>
      </c>
      <c r="C19" s="12">
        <f>$G$2*(B19-E15)+(1-$G$2)*(C18+D18)</f>
        <v>58.759796354484386</v>
      </c>
      <c r="D19" s="12">
        <f>$G$3*(C19-C18)+(1-$G$3)*D18</f>
        <v>0.32272576405520603</v>
      </c>
      <c r="E19" s="12"/>
      <c r="F19" s="12">
        <f>$G$4*(B19-C19)+(1-$G$4)*F15</f>
        <v>2.4896263153093638</v>
      </c>
      <c r="G19" s="12">
        <f>C18+D18*H19+F15</f>
        <v>61.063505763105468</v>
      </c>
      <c r="H19" s="12">
        <v>1</v>
      </c>
      <c r="I19" s="12">
        <f>B19-G19</f>
        <v>-6.350576310546785E-2</v>
      </c>
      <c r="J19" s="12">
        <f t="shared" si="1"/>
        <v>4.0329819476078018E-3</v>
      </c>
      <c r="K19" s="14">
        <f t="shared" si="2"/>
        <v>1.0410780836961943E-3</v>
      </c>
    </row>
    <row r="20" spans="1:11" ht="15.6" x14ac:dyDescent="0.3">
      <c r="A20" s="2">
        <v>13</v>
      </c>
      <c r="B20" s="1">
        <v>53</v>
      </c>
      <c r="C20" s="12">
        <f>$G$2*(B20-E16)+(1-$G$2)*(C19+D19)</f>
        <v>57.866017694831676</v>
      </c>
      <c r="D20" s="12">
        <f>$G$3*(C20-C19)+(1-$G$3)*D19</f>
        <v>0.26190054286981018</v>
      </c>
      <c r="E20" s="12"/>
      <c r="F20" s="12">
        <f>$G$4*(B20-C20)+(1-$G$4)*F16</f>
        <v>-5.2890087877790091</v>
      </c>
      <c r="G20" s="12">
        <f>C19+D19*H20+F16</f>
        <v>53.159026691339584</v>
      </c>
      <c r="H20" s="12">
        <v>1</v>
      </c>
      <c r="I20" s="12">
        <f>B20-G20</f>
        <v>-0.15902669133958369</v>
      </c>
      <c r="J20" s="12">
        <f t="shared" si="1"/>
        <v>2.5289488558415223E-2</v>
      </c>
      <c r="K20" s="14">
        <f t="shared" si="2"/>
        <v>3.0005036101808246E-3</v>
      </c>
    </row>
    <row r="21" spans="1:11" ht="15.6" x14ac:dyDescent="0.3">
      <c r="A21" s="2">
        <v>14</v>
      </c>
      <c r="B21" s="1">
        <v>63</v>
      </c>
      <c r="C21" s="12">
        <f>$G$2*(B21-E17)+(1-$G$2)*(C20+D20)</f>
        <v>59.102334590161192</v>
      </c>
      <c r="D21" s="12">
        <f>$G$3*(C21-C20)+(1-$G$3)*D20</f>
        <v>0.31062136049279543</v>
      </c>
      <c r="E21" s="12"/>
      <c r="F21" s="12">
        <f>$G$4*(B21-C21)+(1-$G$4)*F17</f>
        <v>1.6797732176280809</v>
      </c>
      <c r="G21" s="12">
        <f>C20+D20*H21+F17</f>
        <v>56.480853167013478</v>
      </c>
      <c r="H21" s="12">
        <v>1</v>
      </c>
      <c r="I21" s="12">
        <f>B21-G21</f>
        <v>6.5191468329865216</v>
      </c>
      <c r="J21" s="12">
        <f t="shared" si="1"/>
        <v>42.499275430038196</v>
      </c>
      <c r="K21" s="14">
        <f t="shared" si="2"/>
        <v>0.10347852115851622</v>
      </c>
    </row>
    <row r="22" spans="1:11" ht="15.6" x14ac:dyDescent="0.3">
      <c r="A22" s="2">
        <v>15</v>
      </c>
      <c r="B22" s="1">
        <v>76</v>
      </c>
      <c r="C22" s="12">
        <f>$G$2*(B22-E18)+(1-$G$2)*(C21+D21)</f>
        <v>62.730364760523194</v>
      </c>
      <c r="D22" s="12">
        <f>$G$3*(C22-C21)+(1-$G$3)*D21</f>
        <v>0.47649180098625576</v>
      </c>
      <c r="E22" s="12"/>
      <c r="F22" s="12">
        <f>$G$4*(B22-C22)+(1-$G$4)*F18</f>
        <v>14.59440108977747</v>
      </c>
      <c r="G22" s="12">
        <f>C21+D21*H22+F18</f>
        <v>75.994505815882462</v>
      </c>
      <c r="H22" s="12">
        <v>1</v>
      </c>
      <c r="I22" s="12">
        <f>B22-G22</f>
        <v>5.4941841175377704E-3</v>
      </c>
      <c r="J22" s="12">
        <f t="shared" si="1"/>
        <v>3.0186059117404289E-5</v>
      </c>
      <c r="K22" s="14">
        <f t="shared" si="2"/>
        <v>7.2291896283391719E-5</v>
      </c>
    </row>
    <row r="23" spans="1:11" ht="15.6" x14ac:dyDescent="0.3">
      <c r="A23" s="2">
        <v>16</v>
      </c>
      <c r="B23" s="1">
        <v>69</v>
      </c>
      <c r="C23" s="12">
        <f>$G$2*(B23-E19)+(1-$G$2)*(C22+D22)</f>
        <v>64.365485249207566</v>
      </c>
      <c r="D23" s="12">
        <f>$G$3*(C23-C22)+(1-$G$3)*D22</f>
        <v>0.53442323537116154</v>
      </c>
      <c r="E23" s="12"/>
      <c r="F23" s="12">
        <f>$G$4*(B23-C23)+(1-$G$4)*F19</f>
        <v>3.7765593765992058</v>
      </c>
      <c r="G23" s="12">
        <f>C22+D22*H23+F19</f>
        <v>65.696482876818806</v>
      </c>
      <c r="H23" s="12">
        <v>1</v>
      </c>
      <c r="I23" s="12">
        <f>B23-G23</f>
        <v>3.3035171231811944</v>
      </c>
      <c r="J23" s="12">
        <f t="shared" si="1"/>
        <v>10.913225383151355</v>
      </c>
      <c r="K23" s="14">
        <f t="shared" si="2"/>
        <v>4.7877059756249195E-2</v>
      </c>
    </row>
    <row r="24" spans="1:11" ht="15.6" x14ac:dyDescent="0.3">
      <c r="A24" s="2">
        <v>17</v>
      </c>
      <c r="B24" s="1">
        <v>55</v>
      </c>
      <c r="C24" s="12">
        <f>$G$2*(B24-E20)+(1-$G$2)*(C23+D23)</f>
        <v>62.919926787662988</v>
      </c>
      <c r="D24" s="12">
        <f>$G$3*(C24-C23)+(1-$G$3)*D23</f>
        <v>0.43542415052537453</v>
      </c>
      <c r="E24" s="12"/>
      <c r="F24" s="12">
        <f>$G$4*(B24-C24)+(1-$G$4)*F20</f>
        <v>-6.8675595877093958</v>
      </c>
      <c r="G24" s="12">
        <f>C23+D23*H24+F20</f>
        <v>59.61089969679972</v>
      </c>
      <c r="H24" s="12">
        <v>1</v>
      </c>
      <c r="I24" s="12">
        <f>B24-G24</f>
        <v>-4.61089969679972</v>
      </c>
      <c r="J24" s="12">
        <f t="shared" si="1"/>
        <v>21.260396013947751</v>
      </c>
      <c r="K24" s="14">
        <f t="shared" si="2"/>
        <v>8.3834539941813085E-2</v>
      </c>
    </row>
    <row r="25" spans="1:11" ht="15.6" x14ac:dyDescent="0.3">
      <c r="A25" s="2">
        <v>18</v>
      </c>
      <c r="B25" s="1">
        <v>68</v>
      </c>
      <c r="C25" s="12">
        <f>$G$2*(B25-E21)+(1-$G$2)*(C24+D24)</f>
        <v>64.284280750550693</v>
      </c>
      <c r="D25" s="12">
        <f>$G$3*(C25-C24)+(1-$G$3)*D24</f>
        <v>0.48187064114349104</v>
      </c>
      <c r="E25" s="12"/>
      <c r="F25" s="12">
        <f>$G$4*(B25-C25)+(1-$G$4)*F21</f>
        <v>2.9013408367208169</v>
      </c>
      <c r="G25" s="12">
        <f>C24+D24*H25+F21</f>
        <v>65.035124155816433</v>
      </c>
      <c r="H25" s="12">
        <v>1</v>
      </c>
      <c r="I25" s="12">
        <f>B25-G25</f>
        <v>2.9648758441835668</v>
      </c>
      <c r="J25" s="12">
        <f t="shared" si="1"/>
        <v>8.7904887714232185</v>
      </c>
      <c r="K25" s="14">
        <f t="shared" si="2"/>
        <v>4.3601115355640686E-2</v>
      </c>
    </row>
    <row r="26" spans="1:11" ht="15.6" x14ac:dyDescent="0.3">
      <c r="A26" s="2">
        <v>19</v>
      </c>
      <c r="B26" s="1">
        <v>79</v>
      </c>
      <c r="C26" s="12">
        <f>$G$2*(B26-E22)+(1-$G$2)*(C25+D25)</f>
        <v>67.612921113355341</v>
      </c>
      <c r="D26" s="12">
        <f>$G$3*(C26-C25)+(1-$G$3)*D25</f>
        <v>0.62420912722654887</v>
      </c>
      <c r="E26" s="12"/>
      <c r="F26" s="12">
        <f>$G$4*(B26-C26)+(1-$G$4)*F22</f>
        <v>12.670007767897783</v>
      </c>
      <c r="G26" s="12">
        <f>C25+D25*H26+F22</f>
        <v>79.360552481471643</v>
      </c>
      <c r="H26" s="12">
        <v>1</v>
      </c>
      <c r="I26" s="12">
        <f>B26-G26</f>
        <v>-0.3605524814716432</v>
      </c>
      <c r="J26" s="12">
        <f t="shared" si="1"/>
        <v>0.12999809189535963</v>
      </c>
      <c r="K26" s="14">
        <f t="shared" si="2"/>
        <v>4.5639554616663698E-3</v>
      </c>
    </row>
    <row r="27" spans="1:11" ht="16.2" thickBot="1" x14ac:dyDescent="0.35">
      <c r="A27" s="3">
        <v>20</v>
      </c>
      <c r="B27" s="6">
        <v>73</v>
      </c>
      <c r="C27" s="13">
        <f>$G$2*(B27-E23)+(1-$G$2)*(C26+D26)</f>
        <v>69.189704192465513</v>
      </c>
      <c r="D27" s="13">
        <f>$G$3*(C27-C26)+(1-$G$3)*D26</f>
        <v>0.67183782482072996</v>
      </c>
      <c r="E27" s="13"/>
      <c r="F27" s="13">
        <f>$G$4*(B27-C27)+(1-$G$4)*F23</f>
        <v>3.796801235160375</v>
      </c>
      <c r="G27" s="13">
        <f>C26+D26*H27+F23</f>
        <v>72.0136896171811</v>
      </c>
      <c r="H27" s="13">
        <v>1</v>
      </c>
      <c r="I27" s="13">
        <f>B27-G27</f>
        <v>0.98631038281889971</v>
      </c>
      <c r="J27" s="13">
        <f t="shared" si="1"/>
        <v>0.97280817125636454</v>
      </c>
      <c r="K27" s="15">
        <f t="shared" si="2"/>
        <v>1.3511101134505476E-2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Barbosa da Costa</dc:creator>
  <cp:lastModifiedBy>Rodrigo Barbosa da Costa</cp:lastModifiedBy>
  <dcterms:created xsi:type="dcterms:W3CDTF">2015-06-05T18:17:20Z</dcterms:created>
  <dcterms:modified xsi:type="dcterms:W3CDTF">2024-10-12T15:43:31Z</dcterms:modified>
</cp:coreProperties>
</file>