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Rodrigo\Desktop\5A1S\PGO\Models\"/>
    </mc:Choice>
  </mc:AlternateContent>
  <xr:revisionPtr revIDLastSave="0" documentId="13_ncr:1_{3EE847BF-5338-4A63-ADD3-C8A6841AECE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BETA">Sheet1!$S$7</definedName>
    <definedName name="solver_adj" localSheetId="0" hidden="1">Sheet1!$J$1:$J$2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Sheet1!$J$1:$J$3</definedName>
    <definedName name="solver_lhs2" localSheetId="0" hidden="1">Sheet1!$J$1:$J$3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Sheet1!$AD$11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1" i="1" l="1"/>
  <c r="AD10" i="1"/>
  <c r="AD9" i="1"/>
  <c r="AD7" i="1"/>
  <c r="AD6" i="1"/>
  <c r="AD5" i="1"/>
  <c r="Q8" i="1"/>
  <c r="R7" i="1"/>
  <c r="P8" i="1"/>
  <c r="R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7" i="1"/>
  <c r="O7" i="1"/>
  <c r="N7" i="1"/>
  <c r="M7" i="1"/>
  <c r="S6" i="1"/>
  <c r="S7" i="1" s="1"/>
  <c r="AA6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7" i="1"/>
  <c r="G7" i="1"/>
  <c r="U7" i="1"/>
  <c r="V7" i="1" s="1"/>
  <c r="G8" i="1"/>
  <c r="K6" i="1"/>
  <c r="C6" i="1"/>
  <c r="E7" i="1" s="1"/>
  <c r="Z8" i="1" l="1"/>
  <c r="AA8" i="1" s="1"/>
  <c r="C7" i="1"/>
  <c r="H7" i="1" s="1"/>
  <c r="U6" i="1"/>
  <c r="V6" i="1" s="1"/>
  <c r="X7" i="1"/>
  <c r="W7" i="1"/>
  <c r="F7" i="1"/>
  <c r="I7" i="1" s="1"/>
  <c r="C8" i="1" l="1"/>
  <c r="H8" i="1" s="1"/>
  <c r="Z7" i="1"/>
  <c r="AA7" i="1" s="1"/>
  <c r="E8" i="1"/>
  <c r="T7" i="1"/>
  <c r="S8" i="1" s="1"/>
  <c r="J7" i="1"/>
  <c r="L7" i="1"/>
  <c r="F8" i="1" l="1"/>
  <c r="L8" i="1" s="1"/>
  <c r="Q9" i="1"/>
  <c r="R9" i="1" s="1"/>
  <c r="M8" i="1"/>
  <c r="W6" i="1"/>
  <c r="X6" i="1"/>
  <c r="U8" i="1"/>
  <c r="V8" i="1" s="1"/>
  <c r="T8" i="1"/>
  <c r="S9" i="1" s="1"/>
  <c r="E9" i="1"/>
  <c r="K7" i="1"/>
  <c r="I8" i="1" l="1"/>
  <c r="J8" i="1"/>
  <c r="N8" i="1"/>
  <c r="O8" i="1"/>
  <c r="F9" i="1"/>
  <c r="L9" i="1" s="1"/>
  <c r="Q10" i="1"/>
  <c r="R10" i="1" s="1"/>
  <c r="M9" i="1"/>
  <c r="Z9" i="1"/>
  <c r="AA9" i="1" s="1"/>
  <c r="T9" i="1"/>
  <c r="U10" i="1" s="1"/>
  <c r="V10" i="1" s="1"/>
  <c r="U9" i="1"/>
  <c r="V9" i="1" s="1"/>
  <c r="K8" i="1" l="1"/>
  <c r="I9" i="1"/>
  <c r="J9" i="1"/>
  <c r="N9" i="1"/>
  <c r="O9" i="1"/>
  <c r="S10" i="1"/>
  <c r="T10" i="1"/>
  <c r="U11" i="1" s="1"/>
  <c r="V11" i="1" s="1"/>
  <c r="W10" i="1"/>
  <c r="Z11" i="1"/>
  <c r="AA11" i="1" s="1"/>
  <c r="W8" i="1"/>
  <c r="X8" i="1"/>
  <c r="Z10" i="1"/>
  <c r="AA10" i="1" s="1"/>
  <c r="X9" i="1"/>
  <c r="W9" i="1"/>
  <c r="K9" i="1" l="1"/>
  <c r="G9" i="1" s="1"/>
  <c r="C9" i="1" s="1"/>
  <c r="S11" i="1"/>
  <c r="T11" i="1"/>
  <c r="S12" i="1" s="1"/>
  <c r="X10" i="1"/>
  <c r="W11" i="1"/>
  <c r="Z12" i="1"/>
  <c r="AA12" i="1" s="1"/>
  <c r="S13" i="1" l="1"/>
  <c r="T12" i="1"/>
  <c r="U12" i="1"/>
  <c r="V12" i="1" s="1"/>
  <c r="W12" i="1" s="1"/>
  <c r="X11" i="1"/>
  <c r="U13" i="1"/>
  <c r="V13" i="1" s="1"/>
  <c r="H9" i="1"/>
  <c r="E10" i="1" s="1"/>
  <c r="F10" i="1" l="1"/>
  <c r="J10" i="1" s="1"/>
  <c r="M10" i="1"/>
  <c r="Q11" i="1"/>
  <c r="R11" i="1" s="1"/>
  <c r="S14" i="1"/>
  <c r="Z13" i="1"/>
  <c r="AA13" i="1" s="1"/>
  <c r="W13" i="1"/>
  <c r="Z14" i="1"/>
  <c r="AA14" i="1" s="1"/>
  <c r="X12" i="1"/>
  <c r="T13" i="1"/>
  <c r="U14" i="1" s="1"/>
  <c r="V14" i="1" s="1"/>
  <c r="I10" i="1" l="1"/>
  <c r="K10" i="1" s="1"/>
  <c r="G10" i="1" s="1"/>
  <c r="C10" i="1" s="1"/>
  <c r="H10" i="1" s="1"/>
  <c r="E11" i="1" s="1"/>
  <c r="L10" i="1"/>
  <c r="N10" i="1"/>
  <c r="O10" i="1"/>
  <c r="X14" i="1"/>
  <c r="Z15" i="1"/>
  <c r="AA15" i="1" s="1"/>
  <c r="X13" i="1"/>
  <c r="F11" i="1" l="1"/>
  <c r="L11" i="1" s="1"/>
  <c r="M11" i="1"/>
  <c r="Q12" i="1"/>
  <c r="R12" i="1" s="1"/>
  <c r="W14" i="1"/>
  <c r="T14" i="1"/>
  <c r="I11" i="1" l="1"/>
  <c r="J11" i="1"/>
  <c r="N11" i="1"/>
  <c r="O11" i="1"/>
  <c r="U15" i="1"/>
  <c r="V15" i="1" s="1"/>
  <c r="X15" i="1" s="1"/>
  <c r="S15" i="1"/>
  <c r="T15" i="1"/>
  <c r="K11" i="1" l="1"/>
  <c r="G11" i="1" s="1"/>
  <c r="C11" i="1" s="1"/>
  <c r="H11" i="1" s="1"/>
  <c r="Z16" i="1"/>
  <c r="AA16" i="1" s="1"/>
  <c r="W15" i="1"/>
  <c r="S16" i="1"/>
  <c r="U16" i="1"/>
  <c r="V16" i="1" s="1"/>
  <c r="E12" i="1" l="1"/>
  <c r="Q13" i="1" s="1"/>
  <c r="R13" i="1" s="1"/>
  <c r="Z17" i="1"/>
  <c r="AA17" i="1" s="1"/>
  <c r="X16" i="1"/>
  <c r="W16" i="1"/>
  <c r="T16" i="1"/>
  <c r="U17" i="1" s="1"/>
  <c r="V17" i="1" s="1"/>
  <c r="M12" i="1" l="1"/>
  <c r="O12" i="1" s="1"/>
  <c r="F12" i="1"/>
  <c r="I12" i="1" s="1"/>
  <c r="S17" i="1"/>
  <c r="Z18" i="1"/>
  <c r="AA18" i="1" s="1"/>
  <c r="X17" i="1"/>
  <c r="W17" i="1"/>
  <c r="N12" i="1" l="1"/>
  <c r="L12" i="1"/>
  <c r="J12" i="1"/>
  <c r="K12" i="1" s="1"/>
  <c r="G12" i="1" s="1"/>
  <c r="C12" i="1" s="1"/>
  <c r="H12" i="1" s="1"/>
  <c r="E13" i="1" s="1"/>
  <c r="F13" i="1" s="1"/>
  <c r="L13" i="1" s="1"/>
  <c r="T17" i="1"/>
  <c r="U18" i="1" s="1"/>
  <c r="V18" i="1" s="1"/>
  <c r="M13" i="1" l="1"/>
  <c r="N13" i="1" s="1"/>
  <c r="Q14" i="1"/>
  <c r="R14" i="1" s="1"/>
  <c r="J13" i="1"/>
  <c r="I13" i="1"/>
  <c r="S18" i="1"/>
  <c r="X18" i="1"/>
  <c r="Z19" i="1"/>
  <c r="AA19" i="1" s="1"/>
  <c r="O13" i="1" l="1"/>
  <c r="K13" i="1"/>
  <c r="G13" i="1" s="1"/>
  <c r="C13" i="1" s="1"/>
  <c r="H13" i="1" s="1"/>
  <c r="E14" i="1" s="1"/>
  <c r="W18" i="1"/>
  <c r="T18" i="1"/>
  <c r="M14" i="1" l="1"/>
  <c r="Q15" i="1"/>
  <c r="R15" i="1" s="1"/>
  <c r="F14" i="1"/>
  <c r="U19" i="1"/>
  <c r="V19" i="1" s="1"/>
  <c r="W19" i="1" s="1"/>
  <c r="S19" i="1"/>
  <c r="J14" i="1" l="1"/>
  <c r="L14" i="1"/>
  <c r="I14" i="1"/>
  <c r="O14" i="1"/>
  <c r="N14" i="1"/>
  <c r="Z20" i="1"/>
  <c r="AA20" i="1" s="1"/>
  <c r="X19" i="1"/>
  <c r="T19" i="1"/>
  <c r="U20" i="1" s="1"/>
  <c r="V20" i="1" s="1"/>
  <c r="K14" i="1" l="1"/>
  <c r="G14" i="1" s="1"/>
  <c r="C14" i="1" s="1"/>
  <c r="H14" i="1" s="1"/>
  <c r="E15" i="1" s="1"/>
  <c r="M15" i="1" s="1"/>
  <c r="S20" i="1"/>
  <c r="W20" i="1"/>
  <c r="Z21" i="1"/>
  <c r="AA21" i="1" s="1"/>
  <c r="Q16" i="1" l="1"/>
  <c r="R16" i="1" s="1"/>
  <c r="F15" i="1"/>
  <c r="I15" i="1"/>
  <c r="L15" i="1"/>
  <c r="J15" i="1"/>
  <c r="O15" i="1"/>
  <c r="N15" i="1"/>
  <c r="X20" i="1"/>
  <c r="T20" i="1"/>
  <c r="U21" i="1" s="1"/>
  <c r="V21" i="1" s="1"/>
  <c r="K15" i="1" l="1"/>
  <c r="G15" i="1" s="1"/>
  <c r="C15" i="1" s="1"/>
  <c r="H15" i="1" s="1"/>
  <c r="E16" i="1" s="1"/>
  <c r="S21" i="1"/>
  <c r="Z22" i="1"/>
  <c r="AA22" i="1" s="1"/>
  <c r="W21" i="1"/>
  <c r="X21" i="1"/>
  <c r="F16" i="1" l="1"/>
  <c r="M16" i="1"/>
  <c r="Q17" i="1"/>
  <c r="R17" i="1" s="1"/>
  <c r="T21" i="1"/>
  <c r="O16" i="1" l="1"/>
  <c r="N16" i="1"/>
  <c r="L16" i="1"/>
  <c r="I16" i="1"/>
  <c r="J16" i="1"/>
  <c r="U22" i="1"/>
  <c r="V22" i="1" s="1"/>
  <c r="X22" i="1" s="1"/>
  <c r="S22" i="1"/>
  <c r="K16" i="1" l="1"/>
  <c r="G16" i="1" s="1"/>
  <c r="C16" i="1" s="1"/>
  <c r="H16" i="1" s="1"/>
  <c r="E17" i="1" s="1"/>
  <c r="F17" i="1" s="1"/>
  <c r="L17" i="1" s="1"/>
  <c r="Z23" i="1"/>
  <c r="AA23" i="1" s="1"/>
  <c r="W22" i="1"/>
  <c r="T22" i="1"/>
  <c r="U23" i="1" s="1"/>
  <c r="V23" i="1" s="1"/>
  <c r="M17" i="1" l="1"/>
  <c r="N17" i="1" s="1"/>
  <c r="Q18" i="1"/>
  <c r="R18" i="1" s="1"/>
  <c r="I17" i="1"/>
  <c r="J17" i="1"/>
  <c r="K17" i="1" s="1"/>
  <c r="G17" i="1" s="1"/>
  <c r="C17" i="1" s="1"/>
  <c r="H17" i="1" s="1"/>
  <c r="E18" i="1" s="1"/>
  <c r="F18" i="1" s="1"/>
  <c r="I18" i="1" s="1"/>
  <c r="S23" i="1"/>
  <c r="Z24" i="1"/>
  <c r="AA24" i="1" s="1"/>
  <c r="X23" i="1"/>
  <c r="W23" i="1"/>
  <c r="O17" i="1" l="1"/>
  <c r="M18" i="1"/>
  <c r="O18" i="1" s="1"/>
  <c r="Q19" i="1"/>
  <c r="R19" i="1" s="1"/>
  <c r="J18" i="1"/>
  <c r="K18" i="1" s="1"/>
  <c r="G18" i="1" s="1"/>
  <c r="C18" i="1" s="1"/>
  <c r="L18" i="1"/>
  <c r="T23" i="1"/>
  <c r="U24" i="1" s="1"/>
  <c r="V24" i="1" s="1"/>
  <c r="N18" i="1" l="1"/>
  <c r="S24" i="1"/>
  <c r="Z25" i="1"/>
  <c r="AA25" i="1" s="1"/>
  <c r="X24" i="1"/>
  <c r="W24" i="1"/>
  <c r="H18" i="1"/>
  <c r="E19" i="1" s="1"/>
  <c r="F19" i="1" l="1"/>
  <c r="L19" i="1" s="1"/>
  <c r="Q20" i="1"/>
  <c r="R20" i="1" s="1"/>
  <c r="M19" i="1"/>
  <c r="T24" i="1"/>
  <c r="J19" i="1" l="1"/>
  <c r="I19" i="1"/>
  <c r="N19" i="1"/>
  <c r="O19" i="1"/>
  <c r="U25" i="1"/>
  <c r="V25" i="1" s="1"/>
  <c r="X25" i="1" s="1"/>
  <c r="S25" i="1"/>
  <c r="K19" i="1" l="1"/>
  <c r="G19" i="1" s="1"/>
  <c r="C19" i="1" s="1"/>
  <c r="H19" i="1" s="1"/>
  <c r="E20" i="1" s="1"/>
  <c r="W25" i="1"/>
  <c r="Z26" i="1"/>
  <c r="AA26" i="1" s="1"/>
  <c r="T25" i="1"/>
  <c r="U26" i="1" s="1"/>
  <c r="V26" i="1" s="1"/>
  <c r="F20" i="1" l="1"/>
  <c r="Q21" i="1"/>
  <c r="R21" i="1" s="1"/>
  <c r="M20" i="1"/>
  <c r="S26" i="1"/>
  <c r="Z27" i="1"/>
  <c r="AA27" i="1" s="1"/>
  <c r="W26" i="1"/>
  <c r="X26" i="1"/>
  <c r="L20" i="1"/>
  <c r="I20" i="1"/>
  <c r="J20" i="1"/>
  <c r="N20" i="1" l="1"/>
  <c r="O20" i="1"/>
  <c r="T26" i="1"/>
  <c r="U27" i="1" s="1"/>
  <c r="V27" i="1" s="1"/>
  <c r="K20" i="1"/>
  <c r="G20" i="1" s="1"/>
  <c r="C20" i="1" s="1"/>
  <c r="S27" i="1" l="1"/>
  <c r="Z28" i="1"/>
  <c r="AA28" i="1" s="1"/>
  <c r="W27" i="1"/>
  <c r="X27" i="1"/>
  <c r="H20" i="1"/>
  <c r="E21" i="1" s="1"/>
  <c r="F21" i="1" l="1"/>
  <c r="Q22" i="1"/>
  <c r="R22" i="1" s="1"/>
  <c r="M21" i="1"/>
  <c r="T27" i="1"/>
  <c r="U28" i="1" s="1"/>
  <c r="V28" i="1" s="1"/>
  <c r="L21" i="1"/>
  <c r="I21" i="1"/>
  <c r="J21" i="1"/>
  <c r="N21" i="1" l="1"/>
  <c r="O21" i="1"/>
  <c r="S28" i="1"/>
  <c r="Z29" i="1"/>
  <c r="AA29" i="1" s="1"/>
  <c r="W28" i="1"/>
  <c r="X28" i="1"/>
  <c r="K21" i="1"/>
  <c r="G21" i="1" s="1"/>
  <c r="C21" i="1" s="1"/>
  <c r="T28" i="1" l="1"/>
  <c r="U29" i="1" s="1"/>
  <c r="V29" i="1" s="1"/>
  <c r="H21" i="1"/>
  <c r="E22" i="1"/>
  <c r="F22" i="1" l="1"/>
  <c r="Q23" i="1"/>
  <c r="R23" i="1" s="1"/>
  <c r="M22" i="1"/>
  <c r="S29" i="1"/>
  <c r="X29" i="1"/>
  <c r="W29" i="1"/>
  <c r="L22" i="1"/>
  <c r="I22" i="1"/>
  <c r="J22" i="1"/>
  <c r="O22" i="1" l="1"/>
  <c r="N22" i="1"/>
  <c r="T29" i="1"/>
  <c r="U30" i="1" s="1"/>
  <c r="K22" i="1"/>
  <c r="G22" i="1" s="1"/>
  <c r="C22" i="1" s="1"/>
  <c r="S30" i="1" l="1"/>
  <c r="H22" i="1"/>
  <c r="E23" i="1"/>
  <c r="F23" i="1" l="1"/>
  <c r="M23" i="1"/>
  <c r="Q24" i="1"/>
  <c r="R24" i="1" s="1"/>
  <c r="T30" i="1"/>
  <c r="S31" i="1" s="1"/>
  <c r="L23" i="1"/>
  <c r="J23" i="1"/>
  <c r="I23" i="1"/>
  <c r="N23" i="1" l="1"/>
  <c r="O23" i="1"/>
  <c r="K23" i="1"/>
  <c r="G23" i="1" s="1"/>
  <c r="C23" i="1" s="1"/>
  <c r="H23" i="1" s="1"/>
  <c r="E24" i="1" s="1"/>
  <c r="U31" i="1"/>
  <c r="T31" i="1"/>
  <c r="S32" i="1" s="1"/>
  <c r="F24" i="1" l="1"/>
  <c r="M24" i="1"/>
  <c r="Q25" i="1"/>
  <c r="R25" i="1" s="1"/>
  <c r="U32" i="1"/>
  <c r="T32" i="1"/>
  <c r="S33" i="1" s="1"/>
  <c r="L24" i="1"/>
  <c r="I24" i="1"/>
  <c r="J24" i="1"/>
  <c r="N24" i="1" l="1"/>
  <c r="O24" i="1"/>
  <c r="U33" i="1"/>
  <c r="T33" i="1"/>
  <c r="S34" i="1" s="1"/>
  <c r="K24" i="1"/>
  <c r="G24" i="1" s="1"/>
  <c r="C24" i="1" s="1"/>
  <c r="U34" i="1" l="1"/>
  <c r="H24" i="1"/>
  <c r="E25" i="1"/>
  <c r="F25" i="1" l="1"/>
  <c r="L25" i="1" s="1"/>
  <c r="M25" i="1"/>
  <c r="Q26" i="1"/>
  <c r="R26" i="1" s="1"/>
  <c r="T34" i="1"/>
  <c r="J25" i="1" l="1"/>
  <c r="I25" i="1"/>
  <c r="N25" i="1"/>
  <c r="O25" i="1"/>
  <c r="S35" i="1"/>
  <c r="T35" i="1" s="1"/>
  <c r="U35" i="1"/>
  <c r="K25" i="1" l="1"/>
  <c r="G25" i="1" s="1"/>
  <c r="C25" i="1" s="1"/>
  <c r="H25" i="1" s="1"/>
  <c r="E26" i="1" s="1"/>
  <c r="F26" i="1" s="1"/>
  <c r="M26" i="1" l="1"/>
  <c r="Q27" i="1"/>
  <c r="R27" i="1" s="1"/>
  <c r="L26" i="1"/>
  <c r="I26" i="1"/>
  <c r="J26" i="1"/>
  <c r="K26" i="1" s="1"/>
  <c r="G26" i="1" s="1"/>
  <c r="C26" i="1" s="1"/>
  <c r="N26" i="1"/>
  <c r="O26" i="1"/>
  <c r="H26" i="1" l="1"/>
  <c r="E27" i="1" s="1"/>
  <c r="F27" i="1" l="1"/>
  <c r="M27" i="1"/>
  <c r="Q28" i="1"/>
  <c r="R28" i="1" s="1"/>
  <c r="L27" i="1"/>
  <c r="J27" i="1"/>
  <c r="I27" i="1"/>
  <c r="K27" i="1" l="1"/>
  <c r="G27" i="1" s="1"/>
  <c r="C27" i="1" s="1"/>
  <c r="H27" i="1" s="1"/>
  <c r="E28" i="1" s="1"/>
  <c r="N27" i="1"/>
  <c r="O27" i="1"/>
  <c r="F28" i="1" l="1"/>
  <c r="M28" i="1"/>
  <c r="Q29" i="1"/>
  <c r="R29" i="1" s="1"/>
  <c r="J28" i="1"/>
  <c r="I28" i="1"/>
  <c r="L28" i="1"/>
  <c r="N28" i="1" l="1"/>
  <c r="O28" i="1"/>
  <c r="K28" i="1"/>
  <c r="G28" i="1" s="1"/>
  <c r="C28" i="1" s="1"/>
  <c r="H28" i="1" s="1"/>
  <c r="E29" i="1" l="1"/>
  <c r="F29" i="1" l="1"/>
  <c r="J29" i="1" s="1"/>
  <c r="M29" i="1"/>
  <c r="L29" i="1"/>
  <c r="I29" i="1"/>
  <c r="K29" i="1" s="1"/>
  <c r="G29" i="1" s="1"/>
  <c r="C29" i="1" s="1"/>
  <c r="N29" i="1" l="1"/>
  <c r="O29" i="1"/>
  <c r="H29" i="1"/>
  <c r="E34" i="1" l="1"/>
  <c r="F34" i="1" s="1"/>
  <c r="L34" i="1" s="1"/>
  <c r="E32" i="1"/>
  <c r="F32" i="1" s="1"/>
  <c r="L32" i="1" s="1"/>
  <c r="E31" i="1"/>
  <c r="F31" i="1" s="1"/>
  <c r="L31" i="1" s="1"/>
  <c r="E33" i="1"/>
  <c r="F33" i="1" s="1"/>
  <c r="L33" i="1" s="1"/>
  <c r="E30" i="1"/>
  <c r="F30" i="1" s="1"/>
  <c r="E35" i="1"/>
  <c r="F35" i="1" s="1"/>
  <c r="L35" i="1" s="1"/>
  <c r="L30" i="1" l="1"/>
  <c r="J30" i="1"/>
  <c r="J31" i="1" s="1"/>
  <c r="J32" i="1" s="1"/>
  <c r="J33" i="1" s="1"/>
  <c r="J34" i="1" s="1"/>
  <c r="J35" i="1" s="1"/>
  <c r="I30" i="1"/>
  <c r="I31" i="1" l="1"/>
  <c r="K30" i="1"/>
  <c r="G30" i="1" s="1"/>
  <c r="C30" i="1" s="1"/>
  <c r="H30" i="1" s="1"/>
  <c r="K31" i="1" l="1"/>
  <c r="G31" i="1" s="1"/>
  <c r="C31" i="1" s="1"/>
  <c r="H31" i="1" s="1"/>
  <c r="I32" i="1"/>
  <c r="I33" i="1" l="1"/>
  <c r="K32" i="1"/>
  <c r="G32" i="1" s="1"/>
  <c r="C32" i="1" s="1"/>
  <c r="H32" i="1" s="1"/>
  <c r="K33" i="1" l="1"/>
  <c r="G33" i="1" s="1"/>
  <c r="C33" i="1" s="1"/>
  <c r="H33" i="1" s="1"/>
  <c r="I34" i="1"/>
  <c r="K34" i="1" l="1"/>
  <c r="G34" i="1" s="1"/>
  <c r="I35" i="1"/>
  <c r="K35" i="1" s="1"/>
  <c r="G35" i="1" s="1"/>
  <c r="C34" i="1"/>
  <c r="H34" i="1" l="1"/>
  <c r="C35" i="1"/>
  <c r="H35" i="1" l="1"/>
</calcChain>
</file>

<file path=xl/sharedStrings.xml><?xml version="1.0" encoding="utf-8"?>
<sst xmlns="http://schemas.openxmlformats.org/spreadsheetml/2006/main" count="39" uniqueCount="28">
  <si>
    <t>t</t>
  </si>
  <si>
    <r>
      <t>Z</t>
    </r>
    <r>
      <rPr>
        <b/>
        <vertAlign val="subscript"/>
        <sz val="10"/>
        <color theme="1"/>
        <rFont val="Arial"/>
        <family val="2"/>
      </rPr>
      <t>t</t>
    </r>
  </si>
  <si>
    <t>nt</t>
  </si>
  <si>
    <t>Z^t</t>
  </si>
  <si>
    <t>et</t>
  </si>
  <si>
    <t>alfat</t>
  </si>
  <si>
    <t>Set</t>
  </si>
  <si>
    <t>ASEt</t>
  </si>
  <si>
    <t>TSt</t>
  </si>
  <si>
    <t>e^2t</t>
  </si>
  <si>
    <t>beta</t>
  </si>
  <si>
    <t>alfa'</t>
  </si>
  <si>
    <t>beta'</t>
  </si>
  <si>
    <t>bt</t>
  </si>
  <si>
    <t>k</t>
  </si>
  <si>
    <t>Z^t fixo</t>
  </si>
  <si>
    <t>alfa fixo</t>
  </si>
  <si>
    <t>beta fixo</t>
  </si>
  <si>
    <t>MSE</t>
  </si>
  <si>
    <t>Et</t>
  </si>
  <si>
    <t>Et2</t>
  </si>
  <si>
    <t>APE</t>
  </si>
  <si>
    <t>MAPE</t>
  </si>
  <si>
    <t>U-Theil</t>
  </si>
  <si>
    <t>RRV</t>
  </si>
  <si>
    <t>RPV</t>
  </si>
  <si>
    <t>dif2</t>
  </si>
  <si>
    <t>NÃO USAR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</si>
</sst>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5" borderId="1" xfId="0" applyFill="1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6" borderId="1" xfId="0" applyFill="1" applyBorder="1"/>
    <xf numFmtId="164" fontId="0" fillId="0" borderId="1" xfId="0" applyNumberFormat="1" applyBorder="1"/>
    <xf numFmtId="0" fontId="0" fillId="7" borderId="1" xfId="0" applyFill="1" applyBorder="1"/>
    <xf numFmtId="1" fontId="2" fillId="7" borderId="1" xfId="0" applyNumberFormat="1" applyFont="1" applyFill="1" applyBorder="1" applyAlignment="1">
      <alignment horizontal="center" vertical="center" wrapText="1"/>
    </xf>
    <xf numFmtId="164" fontId="0" fillId="6" borderId="1" xfId="1" applyNumberFormat="1" applyFont="1" applyFill="1" applyBorder="1"/>
    <xf numFmtId="0" fontId="0" fillId="6" borderId="1" xfId="1" applyNumberFormat="1" applyFont="1" applyFill="1" applyBorder="1"/>
    <xf numFmtId="0" fontId="5" fillId="8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Zt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Sheet1!$A$6:$A$29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Sheet1!$B$6:$B$29</c:f>
              <c:numCache>
                <c:formatCode>General</c:formatCode>
                <c:ptCount val="24"/>
                <c:pt idx="0">
                  <c:v>143</c:v>
                </c:pt>
                <c:pt idx="1">
                  <c:v>152</c:v>
                </c:pt>
                <c:pt idx="2">
                  <c:v>161</c:v>
                </c:pt>
                <c:pt idx="3">
                  <c:v>139</c:v>
                </c:pt>
                <c:pt idx="4">
                  <c:v>137</c:v>
                </c:pt>
                <c:pt idx="5">
                  <c:v>174</c:v>
                </c:pt>
                <c:pt idx="6">
                  <c:v>142</c:v>
                </c:pt>
                <c:pt idx="7">
                  <c:v>141</c:v>
                </c:pt>
                <c:pt idx="8">
                  <c:v>162</c:v>
                </c:pt>
                <c:pt idx="9">
                  <c:v>180</c:v>
                </c:pt>
                <c:pt idx="10">
                  <c:v>164</c:v>
                </c:pt>
                <c:pt idx="11">
                  <c:v>171</c:v>
                </c:pt>
                <c:pt idx="12">
                  <c:v>206</c:v>
                </c:pt>
                <c:pt idx="13">
                  <c:v>193</c:v>
                </c:pt>
                <c:pt idx="14">
                  <c:v>207</c:v>
                </c:pt>
                <c:pt idx="15">
                  <c:v>218</c:v>
                </c:pt>
                <c:pt idx="16">
                  <c:v>229</c:v>
                </c:pt>
                <c:pt idx="17">
                  <c:v>225</c:v>
                </c:pt>
                <c:pt idx="18">
                  <c:v>204</c:v>
                </c:pt>
                <c:pt idx="19">
                  <c:v>227</c:v>
                </c:pt>
                <c:pt idx="20">
                  <c:v>223</c:v>
                </c:pt>
                <c:pt idx="21">
                  <c:v>242</c:v>
                </c:pt>
                <c:pt idx="22">
                  <c:v>239</c:v>
                </c:pt>
                <c:pt idx="23">
                  <c:v>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ED-4FEE-933B-C85ADFE7F3B2}"/>
            </c:ext>
          </c:extLst>
        </c:ser>
        <c:ser>
          <c:idx val="2"/>
          <c:order val="1"/>
          <c:tx>
            <c:strRef>
              <c:f>Sheet1!$E$5</c:f>
              <c:strCache>
                <c:ptCount val="1"/>
                <c:pt idx="0">
                  <c:v>Z^t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Sheet1!$A$7:$A$29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xVal>
          <c:yVal>
            <c:numRef>
              <c:f>Sheet1!$E$7:$E$29</c:f>
              <c:numCache>
                <c:formatCode>General</c:formatCode>
                <c:ptCount val="23"/>
                <c:pt idx="0">
                  <c:v>143</c:v>
                </c:pt>
                <c:pt idx="1">
                  <c:v>146.49804958692366</c:v>
                </c:pt>
                <c:pt idx="2">
                  <c:v>152.73842633572286</c:v>
                </c:pt>
                <c:pt idx="3">
                  <c:v>154.17012910932669</c:v>
                </c:pt>
                <c:pt idx="4">
                  <c:v>145.91215281580878</c:v>
                </c:pt>
                <c:pt idx="5">
                  <c:v>156.47395229541323</c:v>
                </c:pt>
                <c:pt idx="6">
                  <c:v>157.04651291164694</c:v>
                </c:pt>
                <c:pt idx="7">
                  <c:v>151.48238092055951</c:v>
                </c:pt>
                <c:pt idx="8">
                  <c:v>152.30408071657368</c:v>
                </c:pt>
                <c:pt idx="9">
                  <c:v>167.97832874566785</c:v>
                </c:pt>
                <c:pt idx="10">
                  <c:v>169.44738574615548</c:v>
                </c:pt>
                <c:pt idx="11">
                  <c:v>172.87022232518984</c:v>
                </c:pt>
                <c:pt idx="12">
                  <c:v>205.80449223880191</c:v>
                </c:pt>
                <c:pt idx="13">
                  <c:v>209.25345014317119</c:v>
                </c:pt>
                <c:pt idx="14">
                  <c:v>215.92763981170134</c:v>
                </c:pt>
                <c:pt idx="15">
                  <c:v>223.78504082140648</c:v>
                </c:pt>
                <c:pt idx="16">
                  <c:v>233.8448979747098</c:v>
                </c:pt>
                <c:pt idx="17">
                  <c:v>240.76332783879846</c:v>
                </c:pt>
                <c:pt idx="18">
                  <c:v>216.69791220505599</c:v>
                </c:pt>
                <c:pt idx="19">
                  <c:v>223.00003554875272</c:v>
                </c:pt>
                <c:pt idx="20">
                  <c:v>225.86399422711708</c:v>
                </c:pt>
                <c:pt idx="21">
                  <c:v>233.39617916467665</c:v>
                </c:pt>
                <c:pt idx="22">
                  <c:v>239.61612269264447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ED-4FEE-933B-C85ADFE7F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517455"/>
        <c:axId val="1641517039"/>
      </c:scatterChart>
      <c:valAx>
        <c:axId val="164151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41517039"/>
        <c:crosses val="autoZero"/>
        <c:crossBetween val="midCat"/>
      </c:valAx>
      <c:valAx>
        <c:axId val="164151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41517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342900</xdr:colOff>
      <xdr:row>11</xdr:row>
      <xdr:rowOff>161925</xdr:rowOff>
    </xdr:from>
    <xdr:to>
      <xdr:col>35</xdr:col>
      <xdr:colOff>38100</xdr:colOff>
      <xdr:row>26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9B5EBA-70B4-4415-BAA3-E2B2F8E76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5"/>
  <sheetViews>
    <sheetView tabSelected="1" zoomScaleNormal="100" workbookViewId="0">
      <selection activeCell="AF5" sqref="AF5"/>
    </sheetView>
  </sheetViews>
  <sheetFormatPr defaultRowHeight="14.4" x14ac:dyDescent="0.3"/>
  <sheetData>
    <row r="1" spans="1:30" x14ac:dyDescent="0.3">
      <c r="I1" s="4" t="s">
        <v>11</v>
      </c>
      <c r="J1" s="6">
        <v>0.37635686848927685</v>
      </c>
      <c r="S1" s="9" t="s">
        <v>16</v>
      </c>
      <c r="T1" s="6">
        <v>0.37635686848927685</v>
      </c>
    </row>
    <row r="2" spans="1:30" x14ac:dyDescent="0.3">
      <c r="I2" s="4" t="s">
        <v>10</v>
      </c>
      <c r="J2" s="6">
        <v>0.20865068844628909</v>
      </c>
      <c r="S2" s="9" t="s">
        <v>17</v>
      </c>
      <c r="T2" s="6">
        <v>0.1826304156830931</v>
      </c>
    </row>
    <row r="3" spans="1:30" x14ac:dyDescent="0.3">
      <c r="I3" s="4" t="s">
        <v>12</v>
      </c>
      <c r="J3" s="6">
        <v>0.32157527401443531</v>
      </c>
    </row>
    <row r="4" spans="1:30" x14ac:dyDescent="0.3">
      <c r="E4" s="13" t="s">
        <v>27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30" ht="15.6" x14ac:dyDescent="0.3">
      <c r="A5" s="5" t="s">
        <v>0</v>
      </c>
      <c r="B5" s="5" t="s">
        <v>1</v>
      </c>
      <c r="C5" s="2" t="s">
        <v>2</v>
      </c>
      <c r="D5" s="2" t="s">
        <v>14</v>
      </c>
      <c r="E5" s="2" t="s">
        <v>3</v>
      </c>
      <c r="F5" s="2" t="s">
        <v>4</v>
      </c>
      <c r="G5" s="2" t="s">
        <v>5</v>
      </c>
      <c r="H5" s="2" t="s">
        <v>13</v>
      </c>
      <c r="I5" s="2" t="s">
        <v>6</v>
      </c>
      <c r="J5" s="2" t="s">
        <v>7</v>
      </c>
      <c r="K5" s="2" t="s">
        <v>8</v>
      </c>
      <c r="L5" s="2" t="s">
        <v>9</v>
      </c>
      <c r="M5" s="2" t="s">
        <v>19</v>
      </c>
      <c r="N5" s="2" t="s">
        <v>20</v>
      </c>
      <c r="O5" s="2" t="s">
        <v>21</v>
      </c>
      <c r="P5" s="2" t="s">
        <v>24</v>
      </c>
      <c r="Q5" s="2" t="s">
        <v>25</v>
      </c>
      <c r="R5" s="2" t="s">
        <v>26</v>
      </c>
      <c r="S5" s="2" t="s">
        <v>2</v>
      </c>
      <c r="T5" s="2" t="s">
        <v>13</v>
      </c>
      <c r="U5" s="2" t="s">
        <v>15</v>
      </c>
      <c r="V5" s="2" t="s">
        <v>19</v>
      </c>
      <c r="W5" s="2" t="s">
        <v>20</v>
      </c>
      <c r="X5" s="2" t="s">
        <v>21</v>
      </c>
      <c r="Y5" s="2" t="s">
        <v>24</v>
      </c>
      <c r="Z5" s="2" t="s">
        <v>25</v>
      </c>
      <c r="AA5" s="2" t="s">
        <v>26</v>
      </c>
      <c r="AC5" s="10" t="s">
        <v>18</v>
      </c>
      <c r="AD5" s="6">
        <f>AVERAGE(W7:W29)</f>
        <v>256.47893946601243</v>
      </c>
    </row>
    <row r="6" spans="1:30" x14ac:dyDescent="0.3">
      <c r="A6" s="1">
        <v>1</v>
      </c>
      <c r="B6" s="1">
        <v>143</v>
      </c>
      <c r="C6" s="6">
        <f>B6</f>
        <v>143</v>
      </c>
      <c r="D6" s="6">
        <v>1</v>
      </c>
      <c r="E6" s="4"/>
      <c r="F6" s="4"/>
      <c r="G6" s="4"/>
      <c r="H6" s="4">
        <v>0</v>
      </c>
      <c r="I6" s="4">
        <v>0</v>
      </c>
      <c r="J6" s="4">
        <v>0</v>
      </c>
      <c r="K6" s="4" t="e">
        <f>I6/J6</f>
        <v>#DIV/0!</v>
      </c>
      <c r="L6" s="3"/>
      <c r="M6" s="3"/>
      <c r="N6" s="3"/>
      <c r="O6" s="3"/>
      <c r="P6" s="3">
        <v>0</v>
      </c>
      <c r="Q6" s="3">
        <v>0</v>
      </c>
      <c r="R6" s="3"/>
      <c r="S6" s="9">
        <f>B6</f>
        <v>143</v>
      </c>
      <c r="T6" s="9">
        <v>0</v>
      </c>
      <c r="U6" s="9">
        <f>S6+T6*D6</f>
        <v>143</v>
      </c>
      <c r="V6" s="7">
        <f>B6-U6</f>
        <v>0</v>
      </c>
      <c r="W6" s="7">
        <f>V6^2</f>
        <v>0</v>
      </c>
      <c r="X6" s="11">
        <f>ABS(V6/B6)</f>
        <v>0</v>
      </c>
      <c r="Y6" s="12">
        <v>0</v>
      </c>
      <c r="Z6" s="12">
        <v>0</v>
      </c>
      <c r="AA6" s="12">
        <f>(Y6-Z6)^2</f>
        <v>0</v>
      </c>
      <c r="AC6" s="10" t="s">
        <v>22</v>
      </c>
      <c r="AD6" s="8">
        <f>AVERAGE(X7:X29)</f>
        <v>7.1448944923622332E-2</v>
      </c>
    </row>
    <row r="7" spans="1:30" x14ac:dyDescent="0.3">
      <c r="A7" s="1">
        <v>2</v>
      </c>
      <c r="B7" s="1">
        <v>152</v>
      </c>
      <c r="C7" s="6">
        <f t="shared" ref="C7:C29" si="0">G7*B7+(1-G7)*(C6+H6)</f>
        <v>145.89417746612992</v>
      </c>
      <c r="D7" s="6">
        <v>1</v>
      </c>
      <c r="E7" s="4">
        <f>C6+H6*D7</f>
        <v>143</v>
      </c>
      <c r="F7" s="4">
        <f t="shared" ref="F7:F29" si="1">B7-E7</f>
        <v>9</v>
      </c>
      <c r="G7" s="4">
        <f>$J$3</f>
        <v>0.32157527401443531</v>
      </c>
      <c r="H7" s="4">
        <f>$J$2*(C7-C6)+(1-$J$2)*H6</f>
        <v>0.60387212079374386</v>
      </c>
      <c r="I7" s="4">
        <f>$J$3*F7+(1-$J$3)*I6</f>
        <v>2.8941774661299178</v>
      </c>
      <c r="J7" s="4">
        <f>$J$3*ABS(F7)+(1-$J$3)*ABS(J6)</f>
        <v>2.8941774661299178</v>
      </c>
      <c r="K7" s="4">
        <f>I7/J7</f>
        <v>1</v>
      </c>
      <c r="L7" s="3">
        <f t="shared" ref="L7:L29" si="2">F7^2</f>
        <v>81</v>
      </c>
      <c r="M7" s="3">
        <f>B7-E7</f>
        <v>9</v>
      </c>
      <c r="N7" s="3">
        <f>M7^2</f>
        <v>81</v>
      </c>
      <c r="O7" s="3">
        <f>ABS(M7/B7)</f>
        <v>5.921052631578947E-2</v>
      </c>
      <c r="P7" s="3">
        <f>(B7-B6)/B6</f>
        <v>6.2937062937062943E-2</v>
      </c>
      <c r="Q7" s="3">
        <v>0</v>
      </c>
      <c r="R7" s="3">
        <f>(P7-Q7)^2</f>
        <v>3.9610738911438218E-3</v>
      </c>
      <c r="S7" s="9">
        <f>$T$1*B7+(1-$T$1)*(S6+T6)</f>
        <v>146.38721181640349</v>
      </c>
      <c r="T7" s="9">
        <f>$T$2*(S7-S6)+(1-$T$2)*T6</f>
        <v>0.61860790203645477</v>
      </c>
      <c r="U7" s="9">
        <f>S6+T6*D7</f>
        <v>143</v>
      </c>
      <c r="V7" s="7">
        <f t="shared" ref="V7:V29" si="3">B7-U7</f>
        <v>9</v>
      </c>
      <c r="W7" s="7">
        <f t="shared" ref="W7:W29" si="4">V7^2</f>
        <v>81</v>
      </c>
      <c r="X7" s="11">
        <f t="shared" ref="X7:X29" si="5">ABS(V7/B7)</f>
        <v>5.921052631578947E-2</v>
      </c>
      <c r="Y7" s="12">
        <f>(B7-B6)/B6</f>
        <v>6.2937062937062943E-2</v>
      </c>
      <c r="Z7" s="12">
        <f>(U6-B6)/B6</f>
        <v>0</v>
      </c>
      <c r="AA7" s="12">
        <f>(Y7-Z7)^2</f>
        <v>3.9610738911438218E-3</v>
      </c>
      <c r="AC7" s="10" t="s">
        <v>23</v>
      </c>
      <c r="AD7" s="6">
        <f>SQRT(SUM(AA7:AA29)/SUM(Y7:Y29)^2)</f>
        <v>0.6609912630878737</v>
      </c>
    </row>
    <row r="8" spans="1:30" x14ac:dyDescent="0.3">
      <c r="A8" s="1">
        <v>3</v>
      </c>
      <c r="B8" s="1">
        <v>161</v>
      </c>
      <c r="C8" s="6">
        <f t="shared" si="0"/>
        <v>151.16151826475243</v>
      </c>
      <c r="D8" s="6">
        <v>1</v>
      </c>
      <c r="E8" s="4">
        <f>C7+H7*D8</f>
        <v>146.49804958692366</v>
      </c>
      <c r="F8" s="4">
        <f t="shared" si="1"/>
        <v>14.501950413076344</v>
      </c>
      <c r="G8" s="4">
        <f>$J$3</f>
        <v>0.32157527401443531</v>
      </c>
      <c r="H8" s="4">
        <f t="shared" ref="H8:H35" si="6">$J$2*(C8-C7)+(1-$J$2)*H7</f>
        <v>1.576908070970422</v>
      </c>
      <c r="I8" s="4">
        <f t="shared" ref="I8:I29" si="7">$J$3*F8+(1-$J$3)*I7</f>
        <v>6.6269502322415645</v>
      </c>
      <c r="J8" s="4">
        <f t="shared" ref="J8:J29" si="8">$J$3*ABS(F8)+(1-$J$3)*ABS(J7)</f>
        <v>6.6269502322415645</v>
      </c>
      <c r="K8" s="4">
        <f>I8/J8</f>
        <v>1</v>
      </c>
      <c r="L8" s="3">
        <f t="shared" si="2"/>
        <v>210.30656578332514</v>
      </c>
      <c r="M8" s="3">
        <f t="shared" ref="M8:M29" si="9">B8-E8</f>
        <v>14.501950413076344</v>
      </c>
      <c r="N8" s="3">
        <f t="shared" ref="N8:N29" si="10">M8^2</f>
        <v>210.30656578332514</v>
      </c>
      <c r="O8" s="3">
        <f t="shared" ref="O8:O29" si="11">ABS(M8/B8)</f>
        <v>9.007422616817605E-2</v>
      </c>
      <c r="P8" s="3">
        <f>(B8-B7)/B7</f>
        <v>5.921052631578947E-2</v>
      </c>
      <c r="Q8" s="3">
        <f t="shared" ref="Q8:Q29" si="12">(E7-B7)/B7</f>
        <v>-5.921052631578947E-2</v>
      </c>
      <c r="R8" s="3">
        <f t="shared" ref="R8:R29" si="13">(P8-Q8)^2</f>
        <v>1.4023545706371189E-2</v>
      </c>
      <c r="S8" s="9">
        <f>$T$1*B8+(1-$T$1)*(S7+T7)</f>
        <v>152.27262558628226</v>
      </c>
      <c r="T8" s="9">
        <f t="shared" ref="T8:T29" si="14">$T$2*(S8-S7)+(1-$T$2)*T7</f>
        <v>1.5804868470026501</v>
      </c>
      <c r="U8" s="9">
        <f t="shared" ref="U8:U35" si="15">S7+T7*D8</f>
        <v>147.00581971843994</v>
      </c>
      <c r="V8" s="7">
        <f t="shared" si="3"/>
        <v>13.994180281560062</v>
      </c>
      <c r="W8" s="7">
        <f t="shared" si="4"/>
        <v>195.83708175280447</v>
      </c>
      <c r="X8" s="11">
        <f t="shared" si="5"/>
        <v>8.6920374419627716E-2</v>
      </c>
      <c r="Y8" s="12">
        <f t="shared" ref="Y8:Y29" si="16">(B8-B7)/B7</f>
        <v>5.921052631578947E-2</v>
      </c>
      <c r="Z8" s="12">
        <f t="shared" ref="Z8:Z29" si="17">(U7-B7)/B7</f>
        <v>-5.921052631578947E-2</v>
      </c>
      <c r="AA8" s="12">
        <f t="shared" ref="AA8:AA29" si="18">(Y8-Z8)^2</f>
        <v>1.4023545706371189E-2</v>
      </c>
    </row>
    <row r="9" spans="1:30" x14ac:dyDescent="0.3">
      <c r="A9" s="1">
        <v>4</v>
      </c>
      <c r="B9" s="1">
        <v>139</v>
      </c>
      <c r="C9" s="6">
        <f t="shared" si="0"/>
        <v>152.61828798743528</v>
      </c>
      <c r="D9" s="6">
        <v>1</v>
      </c>
      <c r="E9" s="4">
        <f>C8+H8*D9</f>
        <v>152.73842633572286</v>
      </c>
      <c r="F9" s="4">
        <f t="shared" si="1"/>
        <v>-13.738426335722863</v>
      </c>
      <c r="G9" s="4">
        <f t="shared" ref="G9:G29" si="19">ABS(K9)</f>
        <v>8.744695014681907E-3</v>
      </c>
      <c r="H9" s="4">
        <f t="shared" si="6"/>
        <v>1.5518411218914201</v>
      </c>
      <c r="I9" s="4">
        <f>$J$3*F9+(1-$J$3)*I8</f>
        <v>7.7948681991244051E-2</v>
      </c>
      <c r="J9" s="4">
        <f t="shared" si="8"/>
        <v>8.913825108865673</v>
      </c>
      <c r="K9" s="4">
        <f>I9/J9</f>
        <v>8.744695014681907E-3</v>
      </c>
      <c r="L9" s="3">
        <f t="shared" si="2"/>
        <v>188.74435818208354</v>
      </c>
      <c r="M9" s="3">
        <f t="shared" si="9"/>
        <v>-13.738426335722863</v>
      </c>
      <c r="N9" s="3">
        <f t="shared" si="10"/>
        <v>188.74435818208354</v>
      </c>
      <c r="O9" s="3">
        <f t="shared" si="11"/>
        <v>9.8837599537574553E-2</v>
      </c>
      <c r="P9" s="3">
        <f t="shared" ref="P9:P29" si="20">(B9-B8)/B8</f>
        <v>-0.13664596273291926</v>
      </c>
      <c r="Q9" s="3">
        <f t="shared" si="12"/>
        <v>-9.007422616817605E-2</v>
      </c>
      <c r="R9" s="3">
        <f t="shared" si="13"/>
        <v>2.1689266466558398E-3</v>
      </c>
      <c r="S9" s="9">
        <f t="shared" ref="S9:S29" si="21">$T$1*B9+(1-$T$1)*(S8+T8)</f>
        <v>148.26304155057466</v>
      </c>
      <c r="T9" s="9">
        <f t="shared" si="14"/>
        <v>0.55956987799532099</v>
      </c>
      <c r="U9" s="9">
        <f t="shared" si="15"/>
        <v>153.85311243328491</v>
      </c>
      <c r="V9" s="7">
        <f t="shared" si="3"/>
        <v>-14.853112433284906</v>
      </c>
      <c r="W9" s="7">
        <f t="shared" si="4"/>
        <v>220.61494895580267</v>
      </c>
      <c r="X9" s="11">
        <f t="shared" si="5"/>
        <v>0.10685692398046695</v>
      </c>
      <c r="Y9" s="12">
        <f t="shared" si="16"/>
        <v>-0.13664596273291926</v>
      </c>
      <c r="Z9" s="12">
        <f t="shared" si="17"/>
        <v>-8.6920374419627716E-2</v>
      </c>
      <c r="AA9" s="12">
        <f t="shared" si="18"/>
        <v>2.4726341331029566E-3</v>
      </c>
      <c r="AC9" s="2" t="s">
        <v>18</v>
      </c>
      <c r="AD9" s="6">
        <f>AVERAGE(M7:M29)</f>
        <v>2.78805590539893</v>
      </c>
    </row>
    <row r="10" spans="1:30" x14ac:dyDescent="0.3">
      <c r="A10" s="1">
        <v>5</v>
      </c>
      <c r="B10" s="1">
        <v>137</v>
      </c>
      <c r="C10" s="6">
        <f t="shared" si="0"/>
        <v>146.05379118871559</v>
      </c>
      <c r="D10" s="6">
        <v>1</v>
      </c>
      <c r="E10" s="4">
        <f t="shared" ref="E10:E29" si="22">C9+H9*D10</f>
        <v>154.17012910932669</v>
      </c>
      <c r="F10" s="4">
        <f t="shared" si="1"/>
        <v>-17.170129109326695</v>
      </c>
      <c r="G10" s="4">
        <f t="shared" si="19"/>
        <v>0.47270104196260088</v>
      </c>
      <c r="H10" s="4">
        <f t="shared" si="6"/>
        <v>-0.14163837290681003</v>
      </c>
      <c r="I10" s="4">
        <f t="shared" si="7"/>
        <v>-5.4686066599741174</v>
      </c>
      <c r="J10" s="4">
        <f t="shared" si="8"/>
        <v>11.568848330160403</v>
      </c>
      <c r="K10" s="4">
        <f t="shared" ref="K10:K29" si="23">I10/J10</f>
        <v>-0.47270104196260088</v>
      </c>
      <c r="L10" s="3">
        <f t="shared" si="2"/>
        <v>294.81333363094791</v>
      </c>
      <c r="M10" s="3">
        <f t="shared" si="9"/>
        <v>-17.170129109326695</v>
      </c>
      <c r="N10" s="3">
        <f t="shared" si="10"/>
        <v>294.81333363094791</v>
      </c>
      <c r="O10" s="3">
        <f t="shared" si="11"/>
        <v>0.12532940955712915</v>
      </c>
      <c r="P10" s="3">
        <f t="shared" si="20"/>
        <v>-1.4388489208633094E-2</v>
      </c>
      <c r="Q10" s="3">
        <f t="shared" si="12"/>
        <v>9.8837599537574553E-2</v>
      </c>
      <c r="R10" s="3">
        <f t="shared" si="13"/>
        <v>1.2820147172764092E-2</v>
      </c>
      <c r="S10" s="9">
        <f t="shared" si="21"/>
        <v>144.37309041394786</v>
      </c>
      <c r="T10" s="9">
        <f t="shared" si="14"/>
        <v>-0.25304799449577364</v>
      </c>
      <c r="U10" s="9">
        <f t="shared" si="15"/>
        <v>148.82261142856999</v>
      </c>
      <c r="V10" s="7">
        <f t="shared" si="3"/>
        <v>-11.822611428569985</v>
      </c>
      <c r="W10" s="7">
        <f t="shared" si="4"/>
        <v>139.77414099095361</v>
      </c>
      <c r="X10" s="11">
        <f t="shared" si="5"/>
        <v>8.6296433785182369E-2</v>
      </c>
      <c r="Y10" s="12">
        <f t="shared" si="16"/>
        <v>-1.4388489208633094E-2</v>
      </c>
      <c r="Z10" s="12">
        <f t="shared" si="17"/>
        <v>0.10685692398046695</v>
      </c>
      <c r="AA10" s="12">
        <f t="shared" si="18"/>
        <v>1.4700450219395594E-2</v>
      </c>
      <c r="AC10" s="2" t="s">
        <v>22</v>
      </c>
      <c r="AD10" s="8">
        <f>AVERAGE(O7:O29)</f>
        <v>7.5099604511351864E-2</v>
      </c>
    </row>
    <row r="11" spans="1:30" x14ac:dyDescent="0.3">
      <c r="A11" s="1">
        <v>6</v>
      </c>
      <c r="B11" s="1">
        <v>174</v>
      </c>
      <c r="C11" s="6">
        <f t="shared" si="0"/>
        <v>154.76784450144413</v>
      </c>
      <c r="D11" s="6">
        <v>1</v>
      </c>
      <c r="E11" s="4">
        <f t="shared" si="22"/>
        <v>145.91215281580878</v>
      </c>
      <c r="F11" s="4">
        <f t="shared" si="1"/>
        <v>28.087847184191219</v>
      </c>
      <c r="G11" s="4">
        <f t="shared" si="19"/>
        <v>0.31528552642580676</v>
      </c>
      <c r="H11" s="4">
        <f t="shared" si="6"/>
        <v>1.7061077939690836</v>
      </c>
      <c r="I11" s="4">
        <f t="shared" si="7"/>
        <v>5.3223191799161018</v>
      </c>
      <c r="J11" s="4">
        <f t="shared" si="8"/>
        <v>16.880949913089506</v>
      </c>
      <c r="K11" s="4">
        <f t="shared" si="23"/>
        <v>0.31528552642580676</v>
      </c>
      <c r="L11" s="3">
        <f t="shared" si="2"/>
        <v>788.92715944247857</v>
      </c>
      <c r="M11" s="3">
        <f t="shared" si="9"/>
        <v>28.087847184191219</v>
      </c>
      <c r="N11" s="3">
        <f t="shared" si="10"/>
        <v>788.92715944247857</v>
      </c>
      <c r="O11" s="3">
        <f t="shared" si="11"/>
        <v>0.16142440910454722</v>
      </c>
      <c r="P11" s="3">
        <f t="shared" si="20"/>
        <v>0.27007299270072993</v>
      </c>
      <c r="Q11" s="3">
        <f t="shared" si="12"/>
        <v>0.12532940955712915</v>
      </c>
      <c r="R11" s="3">
        <f t="shared" si="13"/>
        <v>2.0950704861248472E-2</v>
      </c>
      <c r="S11" s="9">
        <f t="shared" si="21"/>
        <v>155.36556968505954</v>
      </c>
      <c r="T11" s="9">
        <f t="shared" si="14"/>
        <v>1.8007273245976725</v>
      </c>
      <c r="U11" s="9">
        <f t="shared" si="15"/>
        <v>144.12004241945209</v>
      </c>
      <c r="V11" s="7">
        <f t="shared" si="3"/>
        <v>29.879957580547909</v>
      </c>
      <c r="W11" s="7">
        <f t="shared" si="4"/>
        <v>892.81186501534251</v>
      </c>
      <c r="X11" s="11">
        <f t="shared" si="5"/>
        <v>0.17172389414107994</v>
      </c>
      <c r="Y11" s="12">
        <f t="shared" si="16"/>
        <v>0.27007299270072993</v>
      </c>
      <c r="Z11" s="12">
        <f t="shared" si="17"/>
        <v>8.6296433785182369E-2</v>
      </c>
      <c r="AA11" s="12">
        <f t="shared" si="18"/>
        <v>3.3773823606839726E-2</v>
      </c>
      <c r="AC11" s="2" t="s">
        <v>23</v>
      </c>
      <c r="AD11" s="6">
        <f>SQRT(SUM(R7:R29)/SUM(P7:P29)^2)</f>
        <v>0.61742186011067102</v>
      </c>
    </row>
    <row r="12" spans="1:30" x14ac:dyDescent="0.3">
      <c r="A12" s="1">
        <v>7</v>
      </c>
      <c r="B12" s="1">
        <v>142</v>
      </c>
      <c r="C12" s="6">
        <f t="shared" si="0"/>
        <v>155.53609060504135</v>
      </c>
      <c r="D12" s="6">
        <v>1</v>
      </c>
      <c r="E12" s="4">
        <f t="shared" si="22"/>
        <v>156.47395229541323</v>
      </c>
      <c r="F12" s="4">
        <f t="shared" si="1"/>
        <v>-14.473952295413227</v>
      </c>
      <c r="G12" s="4">
        <f t="shared" si="19"/>
        <v>6.4796516613439797E-2</v>
      </c>
      <c r="H12" s="4">
        <f t="shared" si="6"/>
        <v>1.510422306605594</v>
      </c>
      <c r="I12" s="4">
        <f t="shared" si="7"/>
        <v>-1.0436722442270767</v>
      </c>
      <c r="J12" s="4">
        <f t="shared" si="8"/>
        <v>16.106918994633162</v>
      </c>
      <c r="K12" s="4">
        <f t="shared" si="23"/>
        <v>-6.4796516613439797E-2</v>
      </c>
      <c r="L12" s="3">
        <f t="shared" si="2"/>
        <v>209.49529504989783</v>
      </c>
      <c r="M12" s="3">
        <f t="shared" si="9"/>
        <v>-14.473952295413227</v>
      </c>
      <c r="N12" s="3">
        <f t="shared" si="10"/>
        <v>209.49529504989783</v>
      </c>
      <c r="O12" s="3">
        <f t="shared" si="11"/>
        <v>0.10192924151699456</v>
      </c>
      <c r="P12" s="3">
        <f t="shared" si="20"/>
        <v>-0.18390804597701149</v>
      </c>
      <c r="Q12" s="3">
        <f t="shared" si="12"/>
        <v>-0.16142440910454722</v>
      </c>
      <c r="R12" s="3">
        <f t="shared" si="13"/>
        <v>5.0551392701283485E-4</v>
      </c>
      <c r="S12" s="9">
        <f t="shared" si="21"/>
        <v>151.45835696052433</v>
      </c>
      <c r="T12" s="9">
        <f t="shared" si="14"/>
        <v>0.75828386073035869</v>
      </c>
      <c r="U12" s="9">
        <f t="shared" si="15"/>
        <v>157.1662970096572</v>
      </c>
      <c r="V12" s="7">
        <f t="shared" si="3"/>
        <v>-15.1662970096572</v>
      </c>
      <c r="W12" s="7">
        <f t="shared" si="4"/>
        <v>230.01656498513691</v>
      </c>
      <c r="X12" s="11">
        <f t="shared" si="5"/>
        <v>0.10680490851871267</v>
      </c>
      <c r="Y12" s="12">
        <f t="shared" si="16"/>
        <v>-0.18390804597701149</v>
      </c>
      <c r="Z12" s="12">
        <f t="shared" si="17"/>
        <v>-0.17172389414107994</v>
      </c>
      <c r="AA12" s="12">
        <f t="shared" si="18"/>
        <v>1.4845355596103418E-4</v>
      </c>
    </row>
    <row r="13" spans="1:30" x14ac:dyDescent="0.3">
      <c r="A13" s="1">
        <v>8</v>
      </c>
      <c r="B13" s="1">
        <v>141</v>
      </c>
      <c r="C13" s="6">
        <f t="shared" si="0"/>
        <v>151.19324664926032</v>
      </c>
      <c r="D13" s="6">
        <v>1</v>
      </c>
      <c r="E13" s="4">
        <f t="shared" si="22"/>
        <v>157.04651291164694</v>
      </c>
      <c r="F13" s="4">
        <f t="shared" si="1"/>
        <v>-16.046512911646943</v>
      </c>
      <c r="G13" s="4">
        <f t="shared" si="19"/>
        <v>0.364768737894337</v>
      </c>
      <c r="H13" s="4">
        <f t="shared" si="6"/>
        <v>0.28913427129918634</v>
      </c>
      <c r="I13" s="4">
        <f t="shared" si="7"/>
        <v>-5.868214842847534</v>
      </c>
      <c r="J13" s="4">
        <f t="shared" si="8"/>
        <v>16.087493891944728</v>
      </c>
      <c r="K13" s="4">
        <f t="shared" si="23"/>
        <v>-0.364768737894337</v>
      </c>
      <c r="L13" s="3">
        <f t="shared" si="2"/>
        <v>257.49057662365203</v>
      </c>
      <c r="M13" s="3">
        <f t="shared" si="9"/>
        <v>-16.046512911646943</v>
      </c>
      <c r="N13" s="3">
        <f t="shared" si="10"/>
        <v>257.49057662365203</v>
      </c>
      <c r="O13" s="3">
        <f t="shared" si="11"/>
        <v>0.11380505611097122</v>
      </c>
      <c r="P13" s="3">
        <f t="shared" si="20"/>
        <v>-7.0422535211267607E-3</v>
      </c>
      <c r="Q13" s="3">
        <f t="shared" si="12"/>
        <v>0.10192924151699456</v>
      </c>
      <c r="R13" s="3">
        <f t="shared" si="13"/>
        <v>1.1874786730843301E-2</v>
      </c>
      <c r="S13" s="9">
        <f t="shared" si="21"/>
        <v>147.99518100679828</v>
      </c>
      <c r="T13" s="9">
        <f t="shared" si="14"/>
        <v>-1.2683099973288425E-2</v>
      </c>
      <c r="U13" s="9">
        <f t="shared" si="15"/>
        <v>152.21664082125469</v>
      </c>
      <c r="V13" s="7">
        <f t="shared" si="3"/>
        <v>-11.216640821254686</v>
      </c>
      <c r="W13" s="7">
        <f t="shared" si="4"/>
        <v>125.81303131303699</v>
      </c>
      <c r="X13" s="11">
        <f t="shared" si="5"/>
        <v>7.9550644122373657E-2</v>
      </c>
      <c r="Y13" s="12">
        <f t="shared" si="16"/>
        <v>-7.0422535211267607E-3</v>
      </c>
      <c r="Z13" s="12">
        <f t="shared" si="17"/>
        <v>0.10680490851871267</v>
      </c>
      <c r="AA13" s="12">
        <f t="shared" si="18"/>
        <v>1.2961176304525458E-2</v>
      </c>
    </row>
    <row r="14" spans="1:30" x14ac:dyDescent="0.3">
      <c r="A14" s="1">
        <v>9</v>
      </c>
      <c r="B14" s="1">
        <v>162</v>
      </c>
      <c r="C14" s="6">
        <f t="shared" si="0"/>
        <v>151.92300907706979</v>
      </c>
      <c r="D14" s="6">
        <v>1</v>
      </c>
      <c r="E14" s="4">
        <f t="shared" si="22"/>
        <v>151.48238092055951</v>
      </c>
      <c r="F14" s="4">
        <f t="shared" si="1"/>
        <v>10.517619079440493</v>
      </c>
      <c r="G14" s="4">
        <f t="shared" si="19"/>
        <v>4.1894287403088391E-2</v>
      </c>
      <c r="H14" s="4">
        <f t="shared" si="6"/>
        <v>0.38107163950387746</v>
      </c>
      <c r="I14" s="4">
        <f t="shared" si="7"/>
        <v>-0.59893580933273238</v>
      </c>
      <c r="J14" s="4">
        <f t="shared" si="8"/>
        <v>14.296359872887578</v>
      </c>
      <c r="K14" s="4">
        <f t="shared" si="23"/>
        <v>-4.1894287403088391E-2</v>
      </c>
      <c r="L14" s="3">
        <f t="shared" si="2"/>
        <v>110.62031110021069</v>
      </c>
      <c r="M14" s="3">
        <f t="shared" si="9"/>
        <v>10.517619079440493</v>
      </c>
      <c r="N14" s="3">
        <f t="shared" si="10"/>
        <v>110.62031110021069</v>
      </c>
      <c r="O14" s="3">
        <f t="shared" si="11"/>
        <v>6.4923574564447487E-2</v>
      </c>
      <c r="P14" s="3">
        <f t="shared" si="20"/>
        <v>0.14893617021276595</v>
      </c>
      <c r="Q14" s="3">
        <f t="shared" si="12"/>
        <v>0.11380505611097122</v>
      </c>
      <c r="R14" s="3">
        <f t="shared" si="13"/>
        <v>1.2341951780333205E-3</v>
      </c>
      <c r="S14" s="9">
        <f t="shared" si="21"/>
        <v>153.25808109865423</v>
      </c>
      <c r="T14" s="9">
        <f t="shared" si="14"/>
        <v>0.95079885132122521</v>
      </c>
      <c r="U14" s="9">
        <f t="shared" si="15"/>
        <v>147.98249790682499</v>
      </c>
      <c r="V14" s="7">
        <f t="shared" si="3"/>
        <v>14.017502093175011</v>
      </c>
      <c r="W14" s="7">
        <f t="shared" si="4"/>
        <v>196.49036493216582</v>
      </c>
      <c r="X14" s="11">
        <f t="shared" si="5"/>
        <v>8.6527790698611176E-2</v>
      </c>
      <c r="Y14" s="12">
        <f t="shared" si="16"/>
        <v>0.14893617021276595</v>
      </c>
      <c r="Z14" s="12">
        <f t="shared" si="17"/>
        <v>7.9550644122373657E-2</v>
      </c>
      <c r="AA14" s="12">
        <f t="shared" si="18"/>
        <v>4.8143512308405096E-3</v>
      </c>
    </row>
    <row r="15" spans="1:30" x14ac:dyDescent="0.3">
      <c r="A15" s="1">
        <v>10</v>
      </c>
      <c r="B15" s="1">
        <v>180</v>
      </c>
      <c r="C15" s="6">
        <f t="shared" si="0"/>
        <v>164.95717936267593</v>
      </c>
      <c r="D15" s="6">
        <v>1</v>
      </c>
      <c r="E15" s="4">
        <f t="shared" si="22"/>
        <v>152.30408071657368</v>
      </c>
      <c r="F15" s="4">
        <f t="shared" si="1"/>
        <v>27.695919283426321</v>
      </c>
      <c r="G15" s="4">
        <f t="shared" si="19"/>
        <v>0.45685786836019771</v>
      </c>
      <c r="H15" s="4">
        <f t="shared" si="6"/>
        <v>3.021149382991922</v>
      </c>
      <c r="I15" s="4">
        <f t="shared" si="7"/>
        <v>8.4999899703200015</v>
      </c>
      <c r="J15" s="4">
        <f t="shared" si="8"/>
        <v>18.605326862004279</v>
      </c>
      <c r="K15" s="4">
        <f t="shared" si="23"/>
        <v>0.45685786836019771</v>
      </c>
      <c r="L15" s="3">
        <f t="shared" si="2"/>
        <v>767.06394495406596</v>
      </c>
      <c r="M15" s="3">
        <f t="shared" si="9"/>
        <v>27.695919283426321</v>
      </c>
      <c r="N15" s="3">
        <f t="shared" si="10"/>
        <v>767.06394495406596</v>
      </c>
      <c r="O15" s="3">
        <f t="shared" si="11"/>
        <v>0.15386621824125735</v>
      </c>
      <c r="P15" s="3">
        <f t="shared" si="20"/>
        <v>0.1111111111111111</v>
      </c>
      <c r="Q15" s="3">
        <f t="shared" si="12"/>
        <v>-6.4923574564447487E-2</v>
      </c>
      <c r="R15" s="3">
        <f t="shared" si="13"/>
        <v>3.0988210560892709E-2</v>
      </c>
      <c r="S15" s="9">
        <f t="shared" si="21"/>
        <v>163.91554512683371</v>
      </c>
      <c r="T15" s="9">
        <f t="shared" si="14"/>
        <v>2.723531147467452</v>
      </c>
      <c r="U15" s="9">
        <f t="shared" si="15"/>
        <v>154.20887994997545</v>
      </c>
      <c r="V15" s="7">
        <f t="shared" si="3"/>
        <v>25.791120050024546</v>
      </c>
      <c r="W15" s="7">
        <f t="shared" si="4"/>
        <v>665.18187343477814</v>
      </c>
      <c r="X15" s="11">
        <f t="shared" si="5"/>
        <v>0.14328400027791413</v>
      </c>
      <c r="Y15" s="12">
        <f t="shared" si="16"/>
        <v>0.1111111111111111</v>
      </c>
      <c r="Z15" s="12">
        <f t="shared" si="17"/>
        <v>-8.6527790698611176E-2</v>
      </c>
      <c r="AA15" s="12">
        <f t="shared" si="18"/>
        <v>3.9061135508553037E-2</v>
      </c>
    </row>
    <row r="16" spans="1:30" x14ac:dyDescent="0.3">
      <c r="A16" s="1">
        <v>11</v>
      </c>
      <c r="B16" s="1">
        <v>164</v>
      </c>
      <c r="C16" s="6">
        <f t="shared" si="0"/>
        <v>166.69417576636536</v>
      </c>
      <c r="D16" s="6">
        <v>1</v>
      </c>
      <c r="E16" s="4">
        <f t="shared" si="22"/>
        <v>167.97832874566785</v>
      </c>
      <c r="F16" s="4">
        <f t="shared" si="1"/>
        <v>-3.9783287456678522</v>
      </c>
      <c r="G16" s="4">
        <f t="shared" si="19"/>
        <v>0.32278704486170362</v>
      </c>
      <c r="H16" s="4">
        <f t="shared" si="6"/>
        <v>2.7532099797901042</v>
      </c>
      <c r="I16" s="4">
        <f t="shared" si="7"/>
        <v>4.4872712099867504</v>
      </c>
      <c r="J16" s="4">
        <f t="shared" si="8"/>
        <v>13.901645934734765</v>
      </c>
      <c r="K16" s="4">
        <f t="shared" si="23"/>
        <v>0.32278704486170362</v>
      </c>
      <c r="L16" s="3">
        <f t="shared" si="2"/>
        <v>15.827099608607146</v>
      </c>
      <c r="M16" s="3">
        <f t="shared" si="9"/>
        <v>-3.9783287456678522</v>
      </c>
      <c r="N16" s="3">
        <f t="shared" si="10"/>
        <v>15.827099608607146</v>
      </c>
      <c r="O16" s="3">
        <f t="shared" si="11"/>
        <v>2.4258102107730807E-2</v>
      </c>
      <c r="P16" s="3">
        <f t="shared" si="20"/>
        <v>-8.8888888888888892E-2</v>
      </c>
      <c r="Q16" s="3">
        <f t="shared" si="12"/>
        <v>-0.15386621824125735</v>
      </c>
      <c r="R16" s="3">
        <f t="shared" si="13"/>
        <v>4.2220533297661631E-3</v>
      </c>
      <c r="S16" s="9">
        <f t="shared" si="21"/>
        <v>165.64584179200082</v>
      </c>
      <c r="T16" s="9">
        <f t="shared" si="14"/>
        <v>2.5421363210941599</v>
      </c>
      <c r="U16" s="9">
        <f t="shared" si="15"/>
        <v>166.63907627430115</v>
      </c>
      <c r="V16" s="7">
        <f t="shared" si="3"/>
        <v>-2.6390762743011464</v>
      </c>
      <c r="W16" s="7">
        <f t="shared" si="4"/>
        <v>6.9647235815792197</v>
      </c>
      <c r="X16" s="11">
        <f t="shared" si="5"/>
        <v>1.6091928501836258E-2</v>
      </c>
      <c r="Y16" s="12">
        <f t="shared" si="16"/>
        <v>-8.8888888888888892E-2</v>
      </c>
      <c r="Z16" s="12">
        <f t="shared" si="17"/>
        <v>-0.14328400027791413</v>
      </c>
      <c r="AA16" s="12">
        <f t="shared" si="18"/>
        <v>2.9588281430244631E-3</v>
      </c>
    </row>
    <row r="17" spans="1:27" x14ac:dyDescent="0.3">
      <c r="A17" s="1">
        <v>12</v>
      </c>
      <c r="B17" s="1">
        <v>171</v>
      </c>
      <c r="C17" s="6">
        <f t="shared" si="0"/>
        <v>170.00141397419964</v>
      </c>
      <c r="D17" s="6">
        <v>1</v>
      </c>
      <c r="E17" s="4">
        <f t="shared" si="22"/>
        <v>169.44738574615548</v>
      </c>
      <c r="F17" s="4">
        <f t="shared" si="1"/>
        <v>1.5526142538445242</v>
      </c>
      <c r="G17" s="4">
        <f t="shared" si="19"/>
        <v>0.35683572186221552</v>
      </c>
      <c r="H17" s="4">
        <f t="shared" si="6"/>
        <v>2.8688083509901978</v>
      </c>
      <c r="I17" s="4">
        <f t="shared" si="7"/>
        <v>3.5435580951769454</v>
      </c>
      <c r="J17" s="4">
        <f t="shared" si="8"/>
        <v>9.9305026881395424</v>
      </c>
      <c r="K17" s="4">
        <f t="shared" si="23"/>
        <v>0.35683572186221552</v>
      </c>
      <c r="L17" s="3">
        <f t="shared" si="2"/>
        <v>2.4106110212411886</v>
      </c>
      <c r="M17" s="3">
        <f t="shared" si="9"/>
        <v>1.5526142538445242</v>
      </c>
      <c r="N17" s="3">
        <f t="shared" si="10"/>
        <v>2.4106110212411886</v>
      </c>
      <c r="O17" s="3">
        <f t="shared" si="11"/>
        <v>9.079615519558621E-3</v>
      </c>
      <c r="P17" s="3">
        <f t="shared" si="20"/>
        <v>4.2682926829268296E-2</v>
      </c>
      <c r="Q17" s="3">
        <f t="shared" si="12"/>
        <v>2.4258102107730807E-2</v>
      </c>
      <c r="R17" s="3">
        <f t="shared" si="13"/>
        <v>3.39474166019379E-4</v>
      </c>
      <c r="S17" s="9">
        <f t="shared" si="21"/>
        <v>169.24630186457387</v>
      </c>
      <c r="T17" s="9">
        <f t="shared" si="14"/>
        <v>2.7354184277540385</v>
      </c>
      <c r="U17" s="9">
        <f t="shared" si="15"/>
        <v>168.18797811309497</v>
      </c>
      <c r="V17" s="7">
        <f t="shared" si="3"/>
        <v>2.8120218869050291</v>
      </c>
      <c r="W17" s="7">
        <f t="shared" si="4"/>
        <v>7.9074670924329205</v>
      </c>
      <c r="X17" s="11">
        <f t="shared" si="5"/>
        <v>1.6444572438041104E-2</v>
      </c>
      <c r="Y17" s="12">
        <f t="shared" si="16"/>
        <v>4.2682926829268296E-2</v>
      </c>
      <c r="Z17" s="12">
        <f t="shared" si="17"/>
        <v>1.6091928501836258E-2</v>
      </c>
      <c r="AA17" s="12">
        <f t="shared" si="18"/>
        <v>7.0708119204949342E-4</v>
      </c>
    </row>
    <row r="18" spans="1:27" x14ac:dyDescent="0.3">
      <c r="A18" s="1">
        <v>13</v>
      </c>
      <c r="B18" s="1">
        <v>206</v>
      </c>
      <c r="C18" s="6">
        <f t="shared" si="0"/>
        <v>197.74545042047251</v>
      </c>
      <c r="D18" s="6">
        <v>1</v>
      </c>
      <c r="E18" s="4">
        <f t="shared" si="22"/>
        <v>172.87022232518984</v>
      </c>
      <c r="F18" s="4">
        <f t="shared" si="1"/>
        <v>33.129777674810157</v>
      </c>
      <c r="G18" s="4">
        <f t="shared" si="19"/>
        <v>0.7508419869112567</v>
      </c>
      <c r="H18" s="4">
        <f t="shared" si="6"/>
        <v>8.0590418183294013</v>
      </c>
      <c r="I18" s="4">
        <f t="shared" si="7"/>
        <v>13.057754763548745</v>
      </c>
      <c r="J18" s="4">
        <f t="shared" si="8"/>
        <v>17.390815898914379</v>
      </c>
      <c r="K18" s="4">
        <f t="shared" si="23"/>
        <v>0.7508419869112567</v>
      </c>
      <c r="L18" s="3">
        <f t="shared" si="2"/>
        <v>1097.5821687823495</v>
      </c>
      <c r="M18" s="3">
        <f t="shared" si="9"/>
        <v>33.129777674810157</v>
      </c>
      <c r="N18" s="3">
        <f t="shared" si="10"/>
        <v>1097.5821687823495</v>
      </c>
      <c r="O18" s="3">
        <f t="shared" si="11"/>
        <v>0.16082416346995221</v>
      </c>
      <c r="P18" s="3">
        <f t="shared" si="20"/>
        <v>0.2046783625730994</v>
      </c>
      <c r="Q18" s="3">
        <f t="shared" si="12"/>
        <v>-9.079615519558621E-3</v>
      </c>
      <c r="R18" s="3">
        <f t="shared" si="13"/>
        <v>4.5692473198261273E-2</v>
      </c>
      <c r="S18" s="9">
        <f t="shared" si="21"/>
        <v>184.78473351449969</v>
      </c>
      <c r="T18" s="9">
        <f t="shared" si="14"/>
        <v>5.0736380545154098</v>
      </c>
      <c r="U18" s="9">
        <f t="shared" si="15"/>
        <v>171.98172029232791</v>
      </c>
      <c r="V18" s="7">
        <f t="shared" si="3"/>
        <v>34.018279707672093</v>
      </c>
      <c r="W18" s="7">
        <f t="shared" si="4"/>
        <v>1157.2433542694148</v>
      </c>
      <c r="X18" s="11">
        <f t="shared" si="5"/>
        <v>0.16513728013433054</v>
      </c>
      <c r="Y18" s="12">
        <f t="shared" si="16"/>
        <v>0.2046783625730994</v>
      </c>
      <c r="Z18" s="12">
        <f t="shared" si="17"/>
        <v>-1.6444572438041104E-2</v>
      </c>
      <c r="AA18" s="12">
        <f t="shared" si="18"/>
        <v>4.8895352387941064E-2</v>
      </c>
    </row>
    <row r="19" spans="1:27" x14ac:dyDescent="0.3">
      <c r="A19" s="1">
        <v>14</v>
      </c>
      <c r="B19" s="1">
        <v>193</v>
      </c>
      <c r="C19" s="6">
        <f t="shared" si="0"/>
        <v>201.99025214608633</v>
      </c>
      <c r="D19" s="6">
        <v>1</v>
      </c>
      <c r="E19" s="4">
        <f t="shared" si="22"/>
        <v>205.80449223880191</v>
      </c>
      <c r="F19" s="4">
        <f t="shared" si="1"/>
        <v>-12.804492238801913</v>
      </c>
      <c r="G19" s="4">
        <f t="shared" si="19"/>
        <v>0.29788296338351916</v>
      </c>
      <c r="H19" s="4">
        <f t="shared" si="6"/>
        <v>7.263197997084859</v>
      </c>
      <c r="I19" s="4">
        <f t="shared" si="7"/>
        <v>4.7410955971388242</v>
      </c>
      <c r="J19" s="4">
        <f t="shared" si="8"/>
        <v>15.915967611194823</v>
      </c>
      <c r="K19" s="4">
        <f t="shared" si="23"/>
        <v>0.29788296338351916</v>
      </c>
      <c r="L19" s="3">
        <f t="shared" si="2"/>
        <v>163.95502149353842</v>
      </c>
      <c r="M19" s="3">
        <f t="shared" si="9"/>
        <v>-12.804492238801913</v>
      </c>
      <c r="N19" s="3">
        <f t="shared" si="10"/>
        <v>163.95502149353842</v>
      </c>
      <c r="O19" s="3">
        <f t="shared" si="11"/>
        <v>6.6344519372030633E-2</v>
      </c>
      <c r="P19" s="3">
        <f t="shared" si="20"/>
        <v>-6.3106796116504854E-2</v>
      </c>
      <c r="Q19" s="3">
        <f t="shared" si="12"/>
        <v>-0.16082416346995221</v>
      </c>
      <c r="R19" s="3">
        <f t="shared" si="13"/>
        <v>9.5486838824885793E-3</v>
      </c>
      <c r="S19" s="9">
        <f t="shared" si="21"/>
        <v>191.04074500725747</v>
      </c>
      <c r="T19" s="9">
        <f t="shared" si="14"/>
        <v>5.2895754070342615</v>
      </c>
      <c r="U19" s="9">
        <f t="shared" si="15"/>
        <v>189.85837156901511</v>
      </c>
      <c r="V19" s="7">
        <f t="shared" si="3"/>
        <v>3.1416284309848947</v>
      </c>
      <c r="W19" s="7">
        <f t="shared" si="4"/>
        <v>9.8698291983726119</v>
      </c>
      <c r="X19" s="11">
        <f t="shared" si="5"/>
        <v>1.627786751805645E-2</v>
      </c>
      <c r="Y19" s="12">
        <f t="shared" si="16"/>
        <v>-6.3106796116504854E-2</v>
      </c>
      <c r="Z19" s="12">
        <f t="shared" si="17"/>
        <v>-0.16513728013433054</v>
      </c>
      <c r="AA19" s="12">
        <f t="shared" si="18"/>
        <v>1.0410219668911784E-2</v>
      </c>
    </row>
    <row r="20" spans="1:27" x14ac:dyDescent="0.3">
      <c r="A20" s="1">
        <v>15</v>
      </c>
      <c r="B20" s="1">
        <v>207</v>
      </c>
      <c r="C20" s="6">
        <f t="shared" si="0"/>
        <v>208.76612296569539</v>
      </c>
      <c r="D20" s="6">
        <v>1</v>
      </c>
      <c r="E20" s="4">
        <f t="shared" si="22"/>
        <v>209.25345014317119</v>
      </c>
      <c r="F20" s="4">
        <f t="shared" si="1"/>
        <v>-2.2534501431711931</v>
      </c>
      <c r="G20" s="4">
        <f t="shared" si="19"/>
        <v>0.21625824691644033</v>
      </c>
      <c r="H20" s="4">
        <f t="shared" si="6"/>
        <v>7.1615168460059451</v>
      </c>
      <c r="I20" s="4">
        <f t="shared" si="7"/>
        <v>2.491822634092129</v>
      </c>
      <c r="J20" s="4">
        <f t="shared" si="8"/>
        <v>11.522439812688116</v>
      </c>
      <c r="K20" s="4">
        <f t="shared" si="23"/>
        <v>0.21625824691644033</v>
      </c>
      <c r="L20" s="3">
        <f t="shared" si="2"/>
        <v>5.0780375477582709</v>
      </c>
      <c r="M20" s="3">
        <f t="shared" si="9"/>
        <v>-2.2534501431711931</v>
      </c>
      <c r="N20" s="3">
        <f t="shared" si="10"/>
        <v>5.0780375477582709</v>
      </c>
      <c r="O20" s="3">
        <f t="shared" si="11"/>
        <v>1.0886232575706247E-2</v>
      </c>
      <c r="P20" s="3">
        <f t="shared" si="20"/>
        <v>7.2538860103626937E-2</v>
      </c>
      <c r="Q20" s="3">
        <f t="shared" si="12"/>
        <v>6.6344519372030633E-2</v>
      </c>
      <c r="R20" s="3">
        <f t="shared" si="13"/>
        <v>3.8369857099113035E-5</v>
      </c>
      <c r="S20" s="9">
        <f t="shared" si="21"/>
        <v>200.34592761095286</v>
      </c>
      <c r="T20" s="9">
        <f t="shared" si="14"/>
        <v>6.0229474185805021</v>
      </c>
      <c r="U20" s="9">
        <f t="shared" si="15"/>
        <v>196.33032041429172</v>
      </c>
      <c r="V20" s="7">
        <f t="shared" si="3"/>
        <v>10.66967958570828</v>
      </c>
      <c r="W20" s="7">
        <f t="shared" si="4"/>
        <v>113.84206246168003</v>
      </c>
      <c r="X20" s="11">
        <f t="shared" si="5"/>
        <v>5.1544345824677686E-2</v>
      </c>
      <c r="Y20" s="12">
        <f t="shared" si="16"/>
        <v>7.2538860103626937E-2</v>
      </c>
      <c r="Z20" s="12">
        <f t="shared" si="17"/>
        <v>-1.627786751805645E-2</v>
      </c>
      <c r="AA20" s="12">
        <f t="shared" si="18"/>
        <v>7.8884111054242957E-3</v>
      </c>
    </row>
    <row r="21" spans="1:27" x14ac:dyDescent="0.3">
      <c r="A21" s="1">
        <v>16</v>
      </c>
      <c r="B21" s="1">
        <v>218</v>
      </c>
      <c r="C21" s="6">
        <f t="shared" si="0"/>
        <v>216.50339273216983</v>
      </c>
      <c r="D21" s="6">
        <v>1</v>
      </c>
      <c r="E21" s="4">
        <f t="shared" si="22"/>
        <v>215.92763981170134</v>
      </c>
      <c r="F21" s="4">
        <f t="shared" si="1"/>
        <v>2.07236018829866</v>
      </c>
      <c r="G21" s="4">
        <f t="shared" si="19"/>
        <v>0.2778247351591831</v>
      </c>
      <c r="H21" s="4">
        <f t="shared" si="6"/>
        <v>7.2816480892366577</v>
      </c>
      <c r="I21" s="4">
        <f t="shared" si="7"/>
        <v>2.3569338831473292</v>
      </c>
      <c r="J21" s="4">
        <f t="shared" si="8"/>
        <v>8.4835278680168447</v>
      </c>
      <c r="K21" s="4">
        <f t="shared" si="23"/>
        <v>0.2778247351591831</v>
      </c>
      <c r="L21" s="3">
        <f t="shared" si="2"/>
        <v>4.2946767500452578</v>
      </c>
      <c r="M21" s="3">
        <f t="shared" si="9"/>
        <v>2.07236018829866</v>
      </c>
      <c r="N21" s="3">
        <f t="shared" si="10"/>
        <v>4.2946767500452578</v>
      </c>
      <c r="O21" s="3">
        <f t="shared" si="11"/>
        <v>9.506239395865413E-3</v>
      </c>
      <c r="P21" s="3">
        <f t="shared" si="20"/>
        <v>5.3140096618357488E-2</v>
      </c>
      <c r="Q21" s="3">
        <f t="shared" si="12"/>
        <v>1.0886232575706247E-2</v>
      </c>
      <c r="R21" s="3">
        <f t="shared" si="13"/>
        <v>1.7853890265348553E-3</v>
      </c>
      <c r="S21" s="9">
        <f t="shared" si="21"/>
        <v>210.7463288004256</v>
      </c>
      <c r="T21" s="9">
        <f t="shared" si="14"/>
        <v>6.822403620392075</v>
      </c>
      <c r="U21" s="9">
        <f t="shared" si="15"/>
        <v>206.36887502953337</v>
      </c>
      <c r="V21" s="7">
        <f t="shared" si="3"/>
        <v>11.63112497046663</v>
      </c>
      <c r="W21" s="7">
        <f t="shared" si="4"/>
        <v>135.28306807861236</v>
      </c>
      <c r="X21" s="11">
        <f t="shared" si="5"/>
        <v>5.335378426819555E-2</v>
      </c>
      <c r="Y21" s="12">
        <f t="shared" si="16"/>
        <v>5.3140096618357488E-2</v>
      </c>
      <c r="Z21" s="12">
        <f t="shared" si="17"/>
        <v>-5.1544345824677686E-2</v>
      </c>
      <c r="AA21" s="12">
        <f t="shared" si="18"/>
        <v>1.0958832489609145E-2</v>
      </c>
    </row>
    <row r="22" spans="1:27" x14ac:dyDescent="0.3">
      <c r="A22" s="1">
        <v>17</v>
      </c>
      <c r="B22" s="1">
        <v>229</v>
      </c>
      <c r="C22" s="6">
        <f t="shared" si="0"/>
        <v>226.08364462035689</v>
      </c>
      <c r="D22" s="6">
        <v>1</v>
      </c>
      <c r="E22" s="4">
        <f t="shared" si="22"/>
        <v>223.78504082140648</v>
      </c>
      <c r="F22" s="4">
        <f t="shared" si="1"/>
        <v>5.2149591785935172</v>
      </c>
      <c r="G22" s="4">
        <f t="shared" si="19"/>
        <v>0.44077119690327848</v>
      </c>
      <c r="H22" s="4">
        <f t="shared" si="6"/>
        <v>7.761253354352915</v>
      </c>
      <c r="I22" s="4">
        <f t="shared" si="7"/>
        <v>3.2760041506706248</v>
      </c>
      <c r="J22" s="4">
        <f t="shared" si="8"/>
        <v>7.4324369960805345</v>
      </c>
      <c r="K22" s="4">
        <f t="shared" si="23"/>
        <v>0.44077119690327848</v>
      </c>
      <c r="L22" s="3">
        <f t="shared" si="2"/>
        <v>27.195799234396773</v>
      </c>
      <c r="M22" s="3">
        <f t="shared" si="9"/>
        <v>5.2149591785935172</v>
      </c>
      <c r="N22" s="3">
        <f t="shared" si="10"/>
        <v>27.195799234396773</v>
      </c>
      <c r="O22" s="3">
        <f t="shared" si="11"/>
        <v>2.2772747504775183E-2</v>
      </c>
      <c r="P22" s="3">
        <f t="shared" si="20"/>
        <v>5.0458715596330278E-2</v>
      </c>
      <c r="Q22" s="3">
        <f t="shared" si="12"/>
        <v>-9.506239395865413E-3</v>
      </c>
      <c r="R22" s="3">
        <f t="shared" si="13"/>
        <v>3.5957958272160545E-3</v>
      </c>
      <c r="S22" s="9">
        <f t="shared" si="21"/>
        <v>221.87096848978172</v>
      </c>
      <c r="T22" s="9">
        <f t="shared" si="14"/>
        <v>7.6081227820337736</v>
      </c>
      <c r="U22" s="9">
        <f t="shared" si="15"/>
        <v>217.56873242081767</v>
      </c>
      <c r="V22" s="7">
        <f t="shared" si="3"/>
        <v>11.431267579182332</v>
      </c>
      <c r="W22" s="7">
        <f t="shared" si="4"/>
        <v>130.67387846686509</v>
      </c>
      <c r="X22" s="11">
        <f t="shared" si="5"/>
        <v>4.9918199035730706E-2</v>
      </c>
      <c r="Y22" s="12">
        <f t="shared" si="16"/>
        <v>5.0458715596330278E-2</v>
      </c>
      <c r="Z22" s="12">
        <f t="shared" si="17"/>
        <v>-5.335378426819555E-2</v>
      </c>
      <c r="AA22" s="12">
        <f t="shared" si="18"/>
        <v>1.0777035128122175E-2</v>
      </c>
    </row>
    <row r="23" spans="1:27" x14ac:dyDescent="0.3">
      <c r="A23" s="1">
        <v>18</v>
      </c>
      <c r="B23" s="1">
        <v>225</v>
      </c>
      <c r="C23" s="6">
        <f t="shared" si="0"/>
        <v>233.14757202410971</v>
      </c>
      <c r="D23" s="6">
        <v>1</v>
      </c>
      <c r="E23" s="4">
        <f t="shared" si="22"/>
        <v>233.8448979747098</v>
      </c>
      <c r="F23" s="4">
        <f t="shared" si="1"/>
        <v>-8.8448979747097951</v>
      </c>
      <c r="G23" s="4">
        <f t="shared" si="19"/>
        <v>7.8839343607345971E-2</v>
      </c>
      <c r="H23" s="4">
        <f t="shared" si="6"/>
        <v>7.6157558146887405</v>
      </c>
      <c r="I23" s="4">
        <f t="shared" si="7"/>
        <v>-0.62177827160073473</v>
      </c>
      <c r="J23" s="4">
        <f t="shared" si="8"/>
        <v>7.8866495223179367</v>
      </c>
      <c r="K23" s="4">
        <f t="shared" si="23"/>
        <v>-7.8839343607345971E-2</v>
      </c>
      <c r="L23" s="3">
        <f t="shared" si="2"/>
        <v>78.232220183025433</v>
      </c>
      <c r="M23" s="3">
        <f t="shared" si="9"/>
        <v>-8.8448979747097951</v>
      </c>
      <c r="N23" s="3">
        <f t="shared" si="10"/>
        <v>78.232220183025433</v>
      </c>
      <c r="O23" s="3">
        <f t="shared" si="11"/>
        <v>3.9310657665376871E-2</v>
      </c>
      <c r="P23" s="3">
        <f t="shared" si="20"/>
        <v>-1.7467248908296942E-2</v>
      </c>
      <c r="Q23" s="3">
        <f t="shared" si="12"/>
        <v>-2.2772747504775183E-2</v>
      </c>
      <c r="R23" s="3">
        <f t="shared" si="13"/>
        <v>2.8148315357232582E-5</v>
      </c>
      <c r="S23" s="9">
        <f t="shared" si="21"/>
        <v>227.79335450707737</v>
      </c>
      <c r="T23" s="9">
        <f t="shared" si="14"/>
        <v>7.300255975957378</v>
      </c>
      <c r="U23" s="9">
        <f t="shared" si="15"/>
        <v>229.47909127181549</v>
      </c>
      <c r="V23" s="7">
        <f t="shared" si="3"/>
        <v>-4.4790912718154914</v>
      </c>
      <c r="W23" s="7">
        <f t="shared" si="4"/>
        <v>20.062258621253715</v>
      </c>
      <c r="X23" s="11">
        <f t="shared" si="5"/>
        <v>1.9907072319179962E-2</v>
      </c>
      <c r="Y23" s="12">
        <f t="shared" si="16"/>
        <v>-1.7467248908296942E-2</v>
      </c>
      <c r="Z23" s="12">
        <f t="shared" si="17"/>
        <v>-4.9918199035730706E-2</v>
      </c>
      <c r="AA23" s="12">
        <f t="shared" si="18"/>
        <v>1.0530641641731935E-3</v>
      </c>
    </row>
    <row r="24" spans="1:27" x14ac:dyDescent="0.3">
      <c r="A24" s="1">
        <v>19</v>
      </c>
      <c r="B24" s="1">
        <v>204</v>
      </c>
      <c r="C24" s="6">
        <f t="shared" si="0"/>
        <v>214.55131161998744</v>
      </c>
      <c r="D24" s="6">
        <v>1</v>
      </c>
      <c r="E24" s="4">
        <f t="shared" si="22"/>
        <v>240.76332783879846</v>
      </c>
      <c r="F24" s="4">
        <f t="shared" si="1"/>
        <v>-36.76332783879846</v>
      </c>
      <c r="G24" s="4">
        <f t="shared" si="19"/>
        <v>0.71299356613597875</v>
      </c>
      <c r="H24" s="4">
        <f t="shared" si="6"/>
        <v>2.1466005850685299</v>
      </c>
      <c r="I24" s="4">
        <f t="shared" si="7"/>
        <v>-12.244006976978639</v>
      </c>
      <c r="J24" s="4">
        <f t="shared" si="8"/>
        <v>17.172675264566863</v>
      </c>
      <c r="K24" s="4">
        <f t="shared" si="23"/>
        <v>-0.71299356613597875</v>
      </c>
      <c r="L24" s="3">
        <f t="shared" si="2"/>
        <v>1351.5422737829738</v>
      </c>
      <c r="M24" s="3">
        <f t="shared" si="9"/>
        <v>-36.76332783879846</v>
      </c>
      <c r="N24" s="3">
        <f t="shared" si="10"/>
        <v>1351.5422737829738</v>
      </c>
      <c r="O24" s="3">
        <f t="shared" si="11"/>
        <v>0.18021239136665912</v>
      </c>
      <c r="P24" s="3">
        <f t="shared" si="20"/>
        <v>-9.3333333333333338E-2</v>
      </c>
      <c r="Q24" s="3">
        <f t="shared" si="12"/>
        <v>3.9310657665376871E-2</v>
      </c>
      <c r="R24" s="3">
        <f t="shared" si="13"/>
        <v>1.7594428348065915E-2</v>
      </c>
      <c r="S24" s="9">
        <f t="shared" si="21"/>
        <v>223.39131661161446</v>
      </c>
      <c r="T24" s="9">
        <f t="shared" si="14"/>
        <v>5.1630611817741778</v>
      </c>
      <c r="U24" s="9">
        <f t="shared" si="15"/>
        <v>235.09361048303475</v>
      </c>
      <c r="V24" s="7">
        <f t="shared" si="3"/>
        <v>-31.093610483034752</v>
      </c>
      <c r="W24" s="7">
        <f t="shared" si="4"/>
        <v>966.81261287068855</v>
      </c>
      <c r="X24" s="11">
        <f t="shared" si="5"/>
        <v>0.1524196592305625</v>
      </c>
      <c r="Y24" s="12">
        <f t="shared" si="16"/>
        <v>-9.3333333333333338E-2</v>
      </c>
      <c r="Z24" s="12">
        <f t="shared" si="17"/>
        <v>1.9907072319179962E-2</v>
      </c>
      <c r="AA24" s="12">
        <f t="shared" si="18"/>
        <v>1.2823389472345766E-2</v>
      </c>
    </row>
    <row r="25" spans="1:27" x14ac:dyDescent="0.3">
      <c r="A25" s="1">
        <v>20</v>
      </c>
      <c r="B25" s="1">
        <v>227</v>
      </c>
      <c r="C25" s="6">
        <f t="shared" si="0"/>
        <v>220.13606253116063</v>
      </c>
      <c r="D25" s="6">
        <v>1</v>
      </c>
      <c r="E25" s="4">
        <f t="shared" si="22"/>
        <v>216.69791220505599</v>
      </c>
      <c r="F25" s="4">
        <f t="shared" si="1"/>
        <v>10.302087794944015</v>
      </c>
      <c r="G25" s="4">
        <f t="shared" si="19"/>
        <v>0.33373335527115228</v>
      </c>
      <c r="H25" s="4">
        <f t="shared" si="6"/>
        <v>2.8639730175921003</v>
      </c>
      <c r="I25" s="4">
        <f t="shared" si="7"/>
        <v>-4.9937403727421845</v>
      </c>
      <c r="J25" s="4">
        <f t="shared" si="8"/>
        <v>14.963264216382751</v>
      </c>
      <c r="K25" s="4">
        <f t="shared" si="23"/>
        <v>-0.33373335527115228</v>
      </c>
      <c r="L25" s="3">
        <f t="shared" si="2"/>
        <v>106.13301293473444</v>
      </c>
      <c r="M25" s="3">
        <f t="shared" si="9"/>
        <v>10.302087794944015</v>
      </c>
      <c r="N25" s="3">
        <f t="shared" si="10"/>
        <v>106.13301293473444</v>
      </c>
      <c r="O25" s="3">
        <f t="shared" si="11"/>
        <v>4.5383646673762178E-2</v>
      </c>
      <c r="P25" s="3">
        <f t="shared" si="20"/>
        <v>0.11274509803921569</v>
      </c>
      <c r="Q25" s="3">
        <f t="shared" si="12"/>
        <v>0.18021239136665912</v>
      </c>
      <c r="R25" s="3">
        <f t="shared" si="13"/>
        <v>4.5518356689312929E-3</v>
      </c>
      <c r="S25" s="9">
        <f t="shared" si="21"/>
        <v>227.96937703461958</v>
      </c>
      <c r="T25" s="9">
        <f t="shared" si="14"/>
        <v>5.0562222500252609</v>
      </c>
      <c r="U25" s="9">
        <f t="shared" si="15"/>
        <v>228.55437779338862</v>
      </c>
      <c r="V25" s="7">
        <f t="shared" si="3"/>
        <v>-1.5543777933886247</v>
      </c>
      <c r="W25" s="7">
        <f t="shared" si="4"/>
        <v>2.4160903245796899</v>
      </c>
      <c r="X25" s="11">
        <f t="shared" si="5"/>
        <v>6.847479266029184E-3</v>
      </c>
      <c r="Y25" s="12">
        <f t="shared" si="16"/>
        <v>0.11274509803921569</v>
      </c>
      <c r="Z25" s="12">
        <f t="shared" si="17"/>
        <v>0.1524196592305625</v>
      </c>
      <c r="AA25" s="12">
        <f t="shared" si="18"/>
        <v>1.5740708057259225E-3</v>
      </c>
    </row>
    <row r="26" spans="1:27" x14ac:dyDescent="0.3">
      <c r="A26" s="1">
        <v>21</v>
      </c>
      <c r="B26" s="1">
        <v>223</v>
      </c>
      <c r="C26" s="6">
        <f t="shared" si="0"/>
        <v>223.00002368492153</v>
      </c>
      <c r="D26" s="6">
        <v>1</v>
      </c>
      <c r="E26" s="4">
        <f t="shared" si="22"/>
        <v>223.00003554875272</v>
      </c>
      <c r="F26" s="4">
        <f t="shared" si="1"/>
        <v>-3.5548752720160337E-5</v>
      </c>
      <c r="G26" s="4">
        <f t="shared" si="19"/>
        <v>0.33373410555670868</v>
      </c>
      <c r="H26" s="4">
        <f t="shared" si="6"/>
        <v>2.8639705421955521</v>
      </c>
      <c r="I26" s="4">
        <f t="shared" si="7"/>
        <v>-3.3878883756205651</v>
      </c>
      <c r="J26" s="4">
        <f t="shared" si="8"/>
        <v>10.15145985744897</v>
      </c>
      <c r="K26" s="4">
        <f t="shared" si="23"/>
        <v>-0.33373410555670868</v>
      </c>
      <c r="L26" s="3">
        <f t="shared" si="2"/>
        <v>1.2637138199591069E-9</v>
      </c>
      <c r="M26" s="3">
        <f t="shared" si="9"/>
        <v>-3.5548752720160337E-5</v>
      </c>
      <c r="N26" s="3">
        <f t="shared" si="10"/>
        <v>1.2637138199591069E-9</v>
      </c>
      <c r="O26" s="3">
        <f t="shared" si="11"/>
        <v>1.594114471756069E-7</v>
      </c>
      <c r="P26" s="3">
        <f t="shared" si="20"/>
        <v>-1.7621145374449341E-2</v>
      </c>
      <c r="Q26" s="3">
        <f t="shared" si="12"/>
        <v>-4.5383646673762178E-2</v>
      </c>
      <c r="R26" s="3">
        <f t="shared" si="13"/>
        <v>7.7075647839434697E-4</v>
      </c>
      <c r="S26" s="9">
        <f t="shared" si="21"/>
        <v>229.25239613314756</v>
      </c>
      <c r="T26" s="9">
        <f t="shared" si="14"/>
        <v>4.3671205900105541</v>
      </c>
      <c r="U26" s="9">
        <f t="shared" si="15"/>
        <v>233.02559928464484</v>
      </c>
      <c r="V26" s="7">
        <f t="shared" si="3"/>
        <v>-10.025599284644841</v>
      </c>
      <c r="W26" s="7">
        <f t="shared" si="4"/>
        <v>100.51264101627115</v>
      </c>
      <c r="X26" s="11">
        <f t="shared" si="5"/>
        <v>4.4957844325761616E-2</v>
      </c>
      <c r="Y26" s="12">
        <f t="shared" si="16"/>
        <v>-1.7621145374449341E-2</v>
      </c>
      <c r="Z26" s="12">
        <f t="shared" si="17"/>
        <v>6.847479266029184E-3</v>
      </c>
      <c r="AA26" s="12">
        <f t="shared" si="18"/>
        <v>5.9871359179663282E-4</v>
      </c>
    </row>
    <row r="27" spans="1:27" x14ac:dyDescent="0.3">
      <c r="A27" s="1">
        <v>22</v>
      </c>
      <c r="B27" s="1">
        <v>242</v>
      </c>
      <c r="C27" s="6">
        <f t="shared" si="0"/>
        <v>229.72632967274114</v>
      </c>
      <c r="D27" s="6">
        <v>1</v>
      </c>
      <c r="E27" s="4">
        <f t="shared" si="22"/>
        <v>225.86399422711708</v>
      </c>
      <c r="F27" s="4">
        <f t="shared" si="1"/>
        <v>16.136005772882925</v>
      </c>
      <c r="G27" s="4">
        <f t="shared" si="19"/>
        <v>0.23936130787179336</v>
      </c>
      <c r="H27" s="4">
        <f t="shared" si="6"/>
        <v>3.6698494919355173</v>
      </c>
      <c r="I27" s="4">
        <f t="shared" si="7"/>
        <v>2.8905132350132745</v>
      </c>
      <c r="J27" s="4">
        <f t="shared" si="8"/>
        <v>12.075941850056612</v>
      </c>
      <c r="K27" s="4">
        <f t="shared" si="23"/>
        <v>0.23936130787179336</v>
      </c>
      <c r="L27" s="3">
        <f t="shared" si="2"/>
        <v>260.37068230251106</v>
      </c>
      <c r="M27" s="3">
        <f t="shared" si="9"/>
        <v>16.136005772882925</v>
      </c>
      <c r="N27" s="3">
        <f t="shared" si="10"/>
        <v>260.37068230251106</v>
      </c>
      <c r="O27" s="3">
        <f t="shared" si="11"/>
        <v>6.6677709805301341E-2</v>
      </c>
      <c r="P27" s="3">
        <f t="shared" si="20"/>
        <v>8.520179372197309E-2</v>
      </c>
      <c r="Q27" s="3">
        <f t="shared" si="12"/>
        <v>1.594114471756069E-7</v>
      </c>
      <c r="R27" s="3">
        <f t="shared" si="13"/>
        <v>7.2593184891845859E-3</v>
      </c>
      <c r="S27" s="9">
        <f t="shared" si="21"/>
        <v>236.77356916565708</v>
      </c>
      <c r="T27" s="9">
        <f t="shared" si="14"/>
        <v>4.9431464986704157</v>
      </c>
      <c r="U27" s="9">
        <f t="shared" si="15"/>
        <v>233.61951672315811</v>
      </c>
      <c r="V27" s="7">
        <f t="shared" si="3"/>
        <v>8.3804832768418862</v>
      </c>
      <c r="W27" s="7">
        <f t="shared" si="4"/>
        <v>70.232499953426512</v>
      </c>
      <c r="X27" s="11">
        <f t="shared" si="5"/>
        <v>3.4630096185297048E-2</v>
      </c>
      <c r="Y27" s="12">
        <f t="shared" si="16"/>
        <v>8.520179372197309E-2</v>
      </c>
      <c r="Z27" s="12">
        <f t="shared" si="17"/>
        <v>4.4957844325761616E-2</v>
      </c>
      <c r="AA27" s="12">
        <f t="shared" si="18"/>
        <v>1.6195754630048298E-3</v>
      </c>
    </row>
    <row r="28" spans="1:27" x14ac:dyDescent="0.3">
      <c r="A28" s="1">
        <v>23</v>
      </c>
      <c r="B28" s="1">
        <v>239</v>
      </c>
      <c r="C28" s="6">
        <f t="shared" si="0"/>
        <v>235.50604768203166</v>
      </c>
      <c r="D28" s="6">
        <v>1</v>
      </c>
      <c r="E28" s="4">
        <f t="shared" si="22"/>
        <v>233.39617916467665</v>
      </c>
      <c r="F28" s="4">
        <f t="shared" si="1"/>
        <v>5.6038208353233472</v>
      </c>
      <c r="G28" s="4">
        <f t="shared" si="19"/>
        <v>0.37650534864633195</v>
      </c>
      <c r="H28" s="4">
        <f t="shared" si="6"/>
        <v>4.110075010612789</v>
      </c>
      <c r="I28" s="4">
        <f t="shared" si="7"/>
        <v>3.7630458700684359</v>
      </c>
      <c r="J28" s="4">
        <f t="shared" si="8"/>
        <v>9.9946677612891772</v>
      </c>
      <c r="K28" s="4">
        <f t="shared" si="23"/>
        <v>0.37650534864633195</v>
      </c>
      <c r="L28" s="3">
        <f t="shared" si="2"/>
        <v>31.402807954404057</v>
      </c>
      <c r="M28" s="3">
        <f t="shared" si="9"/>
        <v>5.6038208353233472</v>
      </c>
      <c r="N28" s="3">
        <f t="shared" si="10"/>
        <v>31.402807954404057</v>
      </c>
      <c r="O28" s="3">
        <f t="shared" si="11"/>
        <v>2.3446949101771326E-2</v>
      </c>
      <c r="P28" s="3">
        <f t="shared" si="20"/>
        <v>-1.2396694214876033E-2</v>
      </c>
      <c r="Q28" s="3">
        <f t="shared" si="12"/>
        <v>-6.6677709805301341E-2</v>
      </c>
      <c r="R28" s="3">
        <f t="shared" si="13"/>
        <v>2.9464286535279952E-3</v>
      </c>
      <c r="S28" s="9">
        <f t="shared" si="21"/>
        <v>240.69426106432542</v>
      </c>
      <c r="T28" s="9">
        <f t="shared" si="14"/>
        <v>4.7564151900549456</v>
      </c>
      <c r="U28" s="9">
        <f t="shared" si="15"/>
        <v>241.7167156643275</v>
      </c>
      <c r="V28" s="7">
        <f t="shared" si="3"/>
        <v>-2.716715664327495</v>
      </c>
      <c r="W28" s="7">
        <f t="shared" si="4"/>
        <v>7.3805440008023826</v>
      </c>
      <c r="X28" s="11">
        <f t="shared" si="5"/>
        <v>1.1367011147813787E-2</v>
      </c>
      <c r="Y28" s="12">
        <f t="shared" si="16"/>
        <v>-1.2396694214876033E-2</v>
      </c>
      <c r="Z28" s="12">
        <f t="shared" si="17"/>
        <v>-3.4630096185297048E-2</v>
      </c>
      <c r="AA28" s="12">
        <f t="shared" si="18"/>
        <v>4.9432416317832099E-4</v>
      </c>
    </row>
    <row r="29" spans="1:27" x14ac:dyDescent="0.3">
      <c r="A29" s="1">
        <v>24</v>
      </c>
      <c r="B29" s="1">
        <v>266</v>
      </c>
      <c r="C29" s="6">
        <f t="shared" si="0"/>
        <v>258.69292351918369</v>
      </c>
      <c r="D29" s="6">
        <v>1</v>
      </c>
      <c r="E29" s="4">
        <f t="shared" si="22"/>
        <v>239.61612269264447</v>
      </c>
      <c r="F29" s="4">
        <f t="shared" si="1"/>
        <v>26.383877307355533</v>
      </c>
      <c r="G29" s="4">
        <f t="shared" si="19"/>
        <v>0.72304766294606837</v>
      </c>
      <c r="H29" s="4">
        <f t="shared" si="6"/>
        <v>8.0904626364229379</v>
      </c>
      <c r="I29" s="4">
        <f t="shared" si="7"/>
        <v>11.037345937948388</v>
      </c>
      <c r="J29" s="4">
        <f t="shared" si="8"/>
        <v>15.265032311945465</v>
      </c>
      <c r="K29" s="4">
        <f t="shared" si="23"/>
        <v>0.72304766294606837</v>
      </c>
      <c r="L29" s="3">
        <f t="shared" si="2"/>
        <v>696.10898176959029</v>
      </c>
      <c r="M29" s="3">
        <f t="shared" si="9"/>
        <v>26.383877307355533</v>
      </c>
      <c r="N29" s="3">
        <f t="shared" si="10"/>
        <v>696.10898176959029</v>
      </c>
      <c r="O29" s="3">
        <f t="shared" si="11"/>
        <v>9.9187508674268926E-2</v>
      </c>
      <c r="P29" s="3">
        <f t="shared" si="20"/>
        <v>0.11297071129707113</v>
      </c>
      <c r="Q29" s="3">
        <f t="shared" si="12"/>
        <v>-2.3446949101771326E-2</v>
      </c>
      <c r="R29" s="3">
        <f t="shared" si="13"/>
        <v>1.8609778068693909E-2</v>
      </c>
      <c r="S29" s="9">
        <f t="shared" si="21"/>
        <v>253.18455538885411</v>
      </c>
      <c r="T29" s="9">
        <f t="shared" si="14"/>
        <v>6.1688567512266861</v>
      </c>
      <c r="U29" s="9">
        <f t="shared" si="15"/>
        <v>245.45067625438037</v>
      </c>
      <c r="V29" s="7">
        <f t="shared" si="3"/>
        <v>20.549323745619631</v>
      </c>
      <c r="W29" s="7">
        <f t="shared" si="4"/>
        <v>422.27470640228682</v>
      </c>
      <c r="X29" s="11">
        <f t="shared" si="5"/>
        <v>7.7253096788043721E-2</v>
      </c>
      <c r="Y29" s="12">
        <f t="shared" si="16"/>
        <v>0.11297071129707113</v>
      </c>
      <c r="Z29" s="12">
        <f t="shared" si="17"/>
        <v>1.1367011147813787E-2</v>
      </c>
      <c r="AA29" s="12">
        <f t="shared" si="18"/>
        <v>1.0323311884020197E-2</v>
      </c>
    </row>
    <row r="30" spans="1:27" x14ac:dyDescent="0.3">
      <c r="A30" s="1">
        <v>25</v>
      </c>
      <c r="B30" s="6"/>
      <c r="C30" s="6">
        <f t="shared" ref="C30:C35" si="24">G30*B30+(1-G30)*(C29+H29)</f>
        <v>49.512996025329493</v>
      </c>
      <c r="D30" s="6">
        <v>1</v>
      </c>
      <c r="E30" s="4">
        <f t="shared" ref="E30" si="25">C29+H29*D30</f>
        <v>266.78338615560665</v>
      </c>
      <c r="F30" s="4">
        <f t="shared" ref="F30:F35" si="26">B30-E30</f>
        <v>-266.78338615560665</v>
      </c>
      <c r="G30" s="4">
        <f t="shared" ref="G30:G35" si="27">ABS(K30)</f>
        <v>0.81440749838728688</v>
      </c>
      <c r="H30" s="4">
        <f t="shared" si="6"/>
        <v>-37.243153843253197</v>
      </c>
      <c r="I30" s="4">
        <f t="shared" ref="I30:I35" si="28">$J$3*F30+(1-$J$3)*I29</f>
        <v>-78.302932111927589</v>
      </c>
      <c r="J30" s="4">
        <f t="shared" ref="J30:J35" si="29">$J$3*ABS(F30)+(1-$J$3)*ABS(J29)</f>
        <v>96.147115868880505</v>
      </c>
      <c r="K30" s="4">
        <f t="shared" ref="K30:K35" si="30">I30/J30</f>
        <v>-0.81440749838728688</v>
      </c>
      <c r="L30" s="3">
        <f t="shared" ref="L30:L35" si="31">F30^2</f>
        <v>71173.375128651533</v>
      </c>
      <c r="M30" s="6"/>
      <c r="N30" s="6"/>
      <c r="O30" s="6"/>
      <c r="P30" s="6"/>
      <c r="Q30" s="6"/>
      <c r="R30" s="6"/>
      <c r="S30" s="9">
        <f>$T$1*B30+(1-$T$1)*($S$29+T29)</f>
        <v>161.74397411503119</v>
      </c>
      <c r="T30" s="9">
        <f>$T$2*(S30-$S$29)+(1-$T$2)*T29</f>
        <v>-11.657595489881235</v>
      </c>
      <c r="U30" s="9">
        <f t="shared" si="15"/>
        <v>259.35341214008082</v>
      </c>
      <c r="V30" s="6"/>
      <c r="W30" s="6"/>
      <c r="X30" s="6"/>
      <c r="Y30" s="6"/>
      <c r="Z30" s="6"/>
      <c r="AA30" s="6"/>
    </row>
    <row r="31" spans="1:27" x14ac:dyDescent="0.3">
      <c r="A31" s="1">
        <v>26</v>
      </c>
      <c r="B31" s="6"/>
      <c r="C31" s="6">
        <f t="shared" si="24"/>
        <v>0.96691019360699226</v>
      </c>
      <c r="D31" s="6">
        <v>2</v>
      </c>
      <c r="E31" s="4">
        <f>$C$29+$H$29*D31</f>
        <v>274.87384879202955</v>
      </c>
      <c r="F31" s="4">
        <f t="shared" si="26"/>
        <v>-274.87384879202955</v>
      </c>
      <c r="G31" s="4">
        <f t="shared" si="27"/>
        <v>0.92119619965288158</v>
      </c>
      <c r="H31" s="4">
        <f t="shared" si="6"/>
        <v>-39.6015183841089</v>
      </c>
      <c r="I31" s="4">
        <f t="shared" si="28"/>
        <v>-141.51527850660011</v>
      </c>
      <c r="J31" s="4">
        <f t="shared" si="29"/>
        <v>153.62121398234694</v>
      </c>
      <c r="K31" s="4">
        <f t="shared" si="30"/>
        <v>-0.92119619965288158</v>
      </c>
      <c r="L31" s="3">
        <f t="shared" si="31"/>
        <v>75555.632749743527</v>
      </c>
      <c r="M31" s="6"/>
      <c r="N31" s="6"/>
      <c r="O31" s="6"/>
      <c r="P31" s="6"/>
      <c r="Q31" s="6"/>
      <c r="R31" s="6"/>
      <c r="S31" s="9">
        <f t="shared" ref="S31:S35" si="32">$T$1*B31+(1-$T$1)*($S$29+T30)</f>
        <v>150.62662961566031</v>
      </c>
      <c r="T31" s="9">
        <f t="shared" ref="T31:T35" si="33">$T$2*(S31-$S$29)+(1-$T$2)*T30</f>
        <v>-28.258760595253065</v>
      </c>
      <c r="U31" s="9">
        <f t="shared" si="15"/>
        <v>138.42878313526873</v>
      </c>
      <c r="V31" s="6"/>
      <c r="W31" s="6"/>
      <c r="X31" s="6"/>
      <c r="Y31" s="6"/>
      <c r="Z31" s="6"/>
      <c r="AA31" s="6"/>
    </row>
    <row r="32" spans="1:27" x14ac:dyDescent="0.3">
      <c r="A32" s="1">
        <v>27</v>
      </c>
      <c r="B32" s="6"/>
      <c r="C32" s="6">
        <f t="shared" si="24"/>
        <v>-1.625413613150708</v>
      </c>
      <c r="D32" s="6">
        <v>3</v>
      </c>
      <c r="E32" s="4">
        <f t="shared" ref="E32:E35" si="34">$C$29+$H$29*D32</f>
        <v>282.9643114284525</v>
      </c>
      <c r="F32" s="4">
        <f t="shared" si="26"/>
        <v>-282.9643114284525</v>
      </c>
      <c r="G32" s="4">
        <f t="shared" si="27"/>
        <v>0.95792855967023094</v>
      </c>
      <c r="H32" s="4">
        <f t="shared" si="6"/>
        <v>-31.879524456701905</v>
      </c>
      <c r="I32" s="4">
        <f t="shared" si="28"/>
        <v>-187.00179002752168</v>
      </c>
      <c r="J32" s="4">
        <f t="shared" si="29"/>
        <v>195.21475598545413</v>
      </c>
      <c r="K32" s="4">
        <f t="shared" si="30"/>
        <v>-0.95792855967023094</v>
      </c>
      <c r="L32" s="3">
        <f t="shared" si="31"/>
        <v>80068.801542178262</v>
      </c>
      <c r="M32" s="6"/>
      <c r="N32" s="6"/>
      <c r="O32" s="6"/>
      <c r="P32" s="6"/>
      <c r="Q32" s="6"/>
      <c r="R32" s="6"/>
      <c r="S32" s="9">
        <f t="shared" si="32"/>
        <v>140.27342702261964</v>
      </c>
      <c r="T32" s="9">
        <f t="shared" si="33"/>
        <v>-43.718857709825471</v>
      </c>
      <c r="U32" s="9">
        <f t="shared" si="15"/>
        <v>65.850347829901111</v>
      </c>
      <c r="V32" s="6"/>
      <c r="W32" s="6"/>
      <c r="X32" s="6"/>
      <c r="Y32" s="6"/>
      <c r="Z32" s="6"/>
      <c r="AA32" s="6"/>
    </row>
    <row r="33" spans="1:27" x14ac:dyDescent="0.3">
      <c r="A33" s="1">
        <v>28</v>
      </c>
      <c r="B33" s="6"/>
      <c r="C33" s="6">
        <f t="shared" si="24"/>
        <v>-0.82591567685420986</v>
      </c>
      <c r="D33" s="6">
        <v>4</v>
      </c>
      <c r="E33" s="4">
        <f t="shared" si="34"/>
        <v>291.05477406487546</v>
      </c>
      <c r="F33" s="4">
        <f t="shared" si="26"/>
        <v>-291.05477406487546</v>
      </c>
      <c r="G33" s="4">
        <f t="shared" si="27"/>
        <v>0.97534943430928589</v>
      </c>
      <c r="H33" s="4">
        <f t="shared" si="6"/>
        <v>-25.06102393665109</v>
      </c>
      <c r="I33" s="4">
        <f t="shared" si="28"/>
        <v>-220.46265688135338</v>
      </c>
      <c r="J33" s="4">
        <f t="shared" si="29"/>
        <v>226.03453606089249</v>
      </c>
      <c r="K33" s="4">
        <f t="shared" si="30"/>
        <v>-0.97534943430928589</v>
      </c>
      <c r="L33" s="3">
        <f t="shared" si="31"/>
        <v>84712.881505955695</v>
      </c>
      <c r="M33" s="6"/>
      <c r="N33" s="6"/>
      <c r="O33" s="6"/>
      <c r="P33" s="6"/>
      <c r="Q33" s="6"/>
      <c r="R33" s="6"/>
      <c r="S33" s="9">
        <f t="shared" si="32"/>
        <v>130.63184364462782</v>
      </c>
      <c r="T33" s="9">
        <f t="shared" si="33"/>
        <v>-58.116317242028373</v>
      </c>
      <c r="U33" s="9">
        <f t="shared" si="15"/>
        <v>-34.602003816682242</v>
      </c>
      <c r="V33" s="6"/>
      <c r="W33" s="6"/>
      <c r="X33" s="6"/>
      <c r="Y33" s="6"/>
      <c r="Z33" s="6"/>
      <c r="AA33" s="6"/>
    </row>
    <row r="34" spans="1:27" x14ac:dyDescent="0.3">
      <c r="A34" s="1">
        <v>29</v>
      </c>
      <c r="B34" s="6"/>
      <c r="C34" s="6">
        <f t="shared" si="24"/>
        <v>-0.39213442573058349</v>
      </c>
      <c r="D34" s="6">
        <v>5</v>
      </c>
      <c r="E34" s="4">
        <f t="shared" si="34"/>
        <v>299.14523670129836</v>
      </c>
      <c r="F34" s="4">
        <f t="shared" si="26"/>
        <v>-299.14523670129836</v>
      </c>
      <c r="G34" s="4">
        <f t="shared" si="27"/>
        <v>0.9848520361392582</v>
      </c>
      <c r="H34" s="4">
        <f t="shared" si="6"/>
        <v>-19.741515282417872</v>
      </c>
      <c r="I34" s="4">
        <f t="shared" si="28"/>
        <v>-245.76502904711487</v>
      </c>
      <c r="J34" s="4">
        <f t="shared" si="29"/>
        <v>249.54512965271837</v>
      </c>
      <c r="K34" s="4">
        <f t="shared" si="30"/>
        <v>-0.9848520361392582</v>
      </c>
      <c r="L34" s="3">
        <f t="shared" si="31"/>
        <v>89487.872641075825</v>
      </c>
      <c r="M34" s="6"/>
      <c r="N34" s="6"/>
      <c r="O34" s="6"/>
      <c r="P34" s="6"/>
      <c r="Q34" s="6"/>
      <c r="R34" s="6"/>
      <c r="S34" s="9">
        <f t="shared" si="32"/>
        <v>121.65296689616591</v>
      </c>
      <c r="T34" s="9">
        <f t="shared" si="33"/>
        <v>-71.524178748023417</v>
      </c>
      <c r="U34" s="9">
        <f t="shared" si="15"/>
        <v>-159.94974256551401</v>
      </c>
      <c r="V34" s="6"/>
      <c r="W34" s="6"/>
      <c r="X34" s="6"/>
      <c r="Y34" s="6"/>
      <c r="Z34" s="6"/>
      <c r="AA34" s="6"/>
    </row>
    <row r="35" spans="1:27" x14ac:dyDescent="0.3">
      <c r="A35" s="1">
        <v>30</v>
      </c>
      <c r="B35" s="6"/>
      <c r="C35" s="6">
        <f t="shared" si="24"/>
        <v>-0.19259082611317224</v>
      </c>
      <c r="D35" s="6">
        <v>6</v>
      </c>
      <c r="E35" s="4">
        <f t="shared" si="34"/>
        <v>307.23569933772131</v>
      </c>
      <c r="F35" s="4">
        <f t="shared" si="26"/>
        <v>-307.23569933772131</v>
      </c>
      <c r="G35" s="4">
        <f t="shared" si="27"/>
        <v>0.99043438080502477</v>
      </c>
      <c r="H35" s="4">
        <f t="shared" si="6"/>
        <v>-15.580799618333222</v>
      </c>
      <c r="I35" s="4">
        <f t="shared" si="28"/>
        <v>-265.53247668966765</v>
      </c>
      <c r="J35" s="4">
        <f t="shared" si="29"/>
        <v>268.09699040722205</v>
      </c>
      <c r="K35" s="4">
        <f t="shared" si="30"/>
        <v>-0.99043438080502477</v>
      </c>
      <c r="L35" s="3">
        <f t="shared" si="31"/>
        <v>94393.774947538695</v>
      </c>
      <c r="M35" s="6"/>
      <c r="N35" s="6"/>
      <c r="O35" s="6"/>
      <c r="P35" s="6"/>
      <c r="Q35" s="6"/>
      <c r="R35" s="6"/>
      <c r="S35" s="9">
        <f t="shared" si="32"/>
        <v>113.29124615970507</v>
      </c>
      <c r="T35" s="9">
        <f t="shared" si="33"/>
        <v>-84.010461467683029</v>
      </c>
      <c r="U35" s="9">
        <f t="shared" si="15"/>
        <v>-307.49210559197456</v>
      </c>
      <c r="V35" s="6"/>
      <c r="W35" s="6"/>
      <c r="X35" s="6"/>
      <c r="Y35" s="6"/>
      <c r="Z35" s="6"/>
      <c r="AA35" s="6"/>
    </row>
  </sheetData>
  <mergeCells count="1">
    <mergeCell ref="E4:R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BETA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Barbosa da Costa</dc:creator>
  <cp:lastModifiedBy>Rodrigo Barbosa da Costa</cp:lastModifiedBy>
  <dcterms:created xsi:type="dcterms:W3CDTF">2015-06-05T18:17:20Z</dcterms:created>
  <dcterms:modified xsi:type="dcterms:W3CDTF">2024-10-12T15:45:42Z</dcterms:modified>
</cp:coreProperties>
</file>